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jpeg" ContentType="image/jpeg"/>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6"/>
  <workbookPr codeName="ThisWorkbook"/>
  <bookViews>
    <workbookView xWindow="0" yWindow="0" windowWidth="15360" windowHeight="7800" tabRatio="652" firstSheet="1" activeTab="9"/>
  </bookViews>
  <sheets>
    <sheet name="Instructions" sheetId="1" state="hidden" r:id="rId1"/>
    <sheet name="Instructions " sheetId="2" r:id="rId2"/>
    <sheet name="Eligible Measures &amp; Incentives" sheetId="3" r:id="rId3"/>
    <sheet name="Application" sheetId="4" r:id="rId4"/>
    <sheet name="Completion Form" sheetId="5" state="hidden" r:id="rId5"/>
    <sheet name="Ref Application" sheetId="6" state="hidden" r:id="rId6"/>
    <sheet name="Existing Fixture List" sheetId="7" r:id="rId7"/>
    <sheet name="Replacement Fixture List" sheetId="8" r:id="rId8"/>
    <sheet name="Standard Table Instructions" sheetId="9" r:id="rId9"/>
    <sheet name="Standard Table" sheetId="10" r:id="rId10"/>
    <sheet name="Alt Fixtures Instructions" sheetId="11" r:id="rId11"/>
    <sheet name="Alternative Fixtures" sheetId="12" r:id="rId12"/>
    <sheet name="Summary" sheetId="13" r:id="rId13"/>
    <sheet name="Logos&amp;Administrator Instruction" sheetId="14" state="hidden" r:id="rId14"/>
    <sheet name="TRC Tool" sheetId="15" state="hidden" r:id="rId15"/>
    <sheet name="TRC Measures Pepco" sheetId="16" state="hidden" r:id="rId16"/>
    <sheet name="TRC Measures Delmarva" sheetId="17" state="hidden" r:id="rId17"/>
    <sheet name="TRC Values Pepco" sheetId="18" state="hidden" r:id="rId18"/>
    <sheet name="TRC Values Delmarva" sheetId="19" state="hidden" r:id="rId19"/>
    <sheet name="Ref" sheetId="20" state="hidden" r:id="rId20"/>
    <sheet name="Ref2" sheetId="21" state="hidden" r:id="rId21"/>
    <sheet name="Ref3" sheetId="22" state="hidden" r:id="rId22"/>
    <sheet name="Ref4" sheetId="23" state="hidden" r:id="rId23"/>
    <sheet name="PepcoT&amp;C" sheetId="24" state="hidden" r:id="rId24"/>
    <sheet name="DelmarvaT&amp;C" sheetId="25" state="hidden" r:id="rId25"/>
    <sheet name="Change Log" sheetId="26" state="hidden" r:id="rId26"/>
    <sheet name="Sheet1" sheetId="27" state="hidden" r:id="rId27"/>
  </sheets>
  <externalReferences>
    <externalReference r:id="rId28"/>
  </externalReferences>
  <definedNames>
    <definedName name="Alt_Replacement_Lighting_Type">'Replacement Fixture List'!$H$3:$H$6</definedName>
    <definedName name="Average_Cost_Electricity">'Alternative Fixtures'!$D$9</definedName>
    <definedName name="AVERAGE_COST_FUELOIL">'Alternative Fixtures'!$D$10</definedName>
    <definedName name="AVERAGE_COST_NATURALGAS">'Alternative Fixtures'!$D$11</definedName>
    <definedName name="Base_Incentive">Summary!$I$78</definedName>
    <definedName name="BCFAILUREFLAG">Summary!$C$92</definedName>
    <definedName name="Building_Type">'Ref4'!$A$3:$A$19</definedName>
    <definedName name="BUILDINGTYPE_CF_TABLE">'Ref4'!$A$3:$B$19</definedName>
    <definedName name="BusinessTypeLookup">'Ref Application'!$J$2:$K$10</definedName>
    <definedName name="CAPFLAG">Summary!$C$90</definedName>
    <definedName name="Choice_Agriculture">'Ref Application'!$B$22:$B$27</definedName>
    <definedName name="Choice_Education">'Ref Application'!$B$59:$B$60</definedName>
    <definedName name="Choice_Government">'Ref Application'!$B$52:$B$55</definedName>
    <definedName name="Choice_Healthcare">'Ref Application'!$B$56:$B$58</definedName>
    <definedName name="Choice_Individual">'Ref Application'!$A$72:$A$105</definedName>
    <definedName name="Choice_Industrial">'Ref Application'!$B$28:$B$33</definedName>
    <definedName name="Choice_LargeCommercial">'Ref Application'!$B$34:$B$43</definedName>
    <definedName name="Choice_NonProfit">'Ref Application'!$B$61:$B$64</definedName>
    <definedName name="Choice_SmallCommercial">'Ref Application'!$B$44:$B$51</definedName>
    <definedName name="Choose_BuildingType">'Ref Application'!$D$2:$D$14</definedName>
    <definedName name="Choose_BusinessTypeGeneral">'Ref Application'!$J$2:$J$10</definedName>
    <definedName name="Choose_CompanyStatus">'Ref Application'!$G$2:$G$7</definedName>
    <definedName name="Choose_CompanyType">'Ref Application'!$F$2:$F$9</definedName>
    <definedName name="Choose_HowHeard">'Ref Application'!$H$2:$H$5</definedName>
    <definedName name="Choose_Payee">'Ref Application'!$B$2:$B$4</definedName>
    <definedName name="Choose_ProjectType">'Ref Application'!$E$2:$E$3</definedName>
    <definedName name="Choose_YesNo">'Ref Application'!$A$2:$A$3</definedName>
    <definedName name="Control_Category">'Ref3'!$B$39:$B$45</definedName>
    <definedName name="CONTROL_SAVINGS">'Ref3'!$B$39:$D$45</definedName>
    <definedName name="CONTROLS_LOOKUP">Ref!$J$3:$L$10</definedName>
    <definedName name="COSTCAP">Ref!$D$1</definedName>
    <definedName name="EXIT_Sign">Ref!$A$16:$A$49</definedName>
    <definedName name="Fixture_Category">'Ref3'!$B$3:$B$36</definedName>
    <definedName name="Fluor_T12_Linear_And_Other">Ref!$C$16:$C$181</definedName>
    <definedName name="Fluor_T8_Linear">Ref!$B$16:$B$374</definedName>
    <definedName name="Fluor_U_Tubes">Ref!$D$16:$D$47</definedName>
    <definedName name="Heating_Choices">Ref!$F$5:$F$9</definedName>
    <definedName name="HowHeardLookup">'Ref Application'!$H$2:$I$5</definedName>
    <definedName name="HP_Sodium">Ref!$F$16:$F$26</definedName>
    <definedName name="IF_COOLING">Ref!$D$5</definedName>
    <definedName name="IF_DEMAND">Ref!$D$4</definedName>
    <definedName name="IF_DEMAND_REACHINFREEZERCOOLER">Ref!$D$13</definedName>
    <definedName name="IF_ELECTRICHPHEAT">Ref!$D$11</definedName>
    <definedName name="IF_ELECTRICRESISTANCE_HEAT">Ref!$D$10</definedName>
    <definedName name="IF_ENERGY_REACHINFREEZERCOOLER">Ref!$D$14</definedName>
    <definedName name="IF_FUELOIL">Ref!$D$9</definedName>
    <definedName name="IF_NATURALGAS">Ref!$D$12</definedName>
    <definedName name="Incand_Halogen">Ref!$E$16:$E$31</definedName>
    <definedName name="Incand_Standard">Ref!$G$16:$G$71</definedName>
    <definedName name="INCENTIVE">Ref!$D$2</definedName>
    <definedName name="INCENTIVE_AMOUNTS">'Ref3'!$B$3:$C$44</definedName>
    <definedName name="Incentive_kWhSaved">Ref!$D$2</definedName>
    <definedName name="Interior_Exterior">Ref!$F$2:$F$3</definedName>
    <definedName name="ISR_CONTROLS">Ref!$D$7</definedName>
    <definedName name="ISR_FIXTURE">Ref!$D$6</definedName>
    <definedName name="LOOKUP_WATTAGES">Ref!$A$377:$C$1167</definedName>
    <definedName name="Measure" localSheetId="16">'TRC Measures Delmarva'!$F$3:$F$49</definedName>
    <definedName name="Measure">'TRC Measures Pepco'!$F$3:$F$49</definedName>
    <definedName name="Mercury_Vapor">Ref!$I$16:$I$25</definedName>
    <definedName name="Metal_Halide">Ref!$H$16:$H$47</definedName>
    <definedName name="MULTIPLE_PROJECT_BONUS">Ref!$H$3</definedName>
    <definedName name="OHAF">Ref!$D$8</definedName>
    <definedName name="PAYBACKPERIOD">Ref!$D$3</definedName>
    <definedName name="PostBonus_Incentive">Summary!$L$82</definedName>
    <definedName name="PREBONUS_INCENTIVE">Summary!$L$60</definedName>
    <definedName name="Primary_Categories">Ref!$A$3:$A$12</definedName>
    <definedName name="Primary_Categories_Lookup">Ref!$A$3:$B$12</definedName>
    <definedName name="_xlnm.Print_Area" localSheetId="11">'Alternative Fixtures'!$A$1:$BL$517</definedName>
    <definedName name="_xlnm.Print_Area" localSheetId="3">Application!$B$2:$L$83</definedName>
    <definedName name="_xlnm.Print_Area" localSheetId="4">'Completion Form'!$B$2:$K$36</definedName>
    <definedName name="_xlnm.Print_Area" localSheetId="2">'Eligible Measures &amp; Incentives'!$D$2:$J$112</definedName>
    <definedName name="_xlnm.Print_Area" localSheetId="6">'Existing Fixture List'!$A$1:$F$739</definedName>
    <definedName name="_xlnm.Print_Area" localSheetId="1">'Instructions '!$B$2:$J$29</definedName>
    <definedName name="_xlnm.Print_Area" localSheetId="7">'Replacement Fixture List'!$A$1:$F$342</definedName>
    <definedName name="_xlnm.Print_Area" localSheetId="9">'Standard Table'!$A$1:$BB$602</definedName>
    <definedName name="_xlnm.Print_Area" localSheetId="14">'TRC Tool'!$A$5:$M$34</definedName>
    <definedName name="_xlnm.Print_Titles" localSheetId="2">'Eligible Measures &amp; Incentives'!$A$2:$N$4</definedName>
    <definedName name="_xlnm.Print_Titles" localSheetId="6">'Existing Fixture List'!$A$1:$F$4</definedName>
    <definedName name="_xlnm.Print_Titles" localSheetId="7">'Replacement Fixture List'!$A$1:$H$4</definedName>
    <definedName name="Program" localSheetId="16">'TRC Measures Delmarva'!$C$3:$C$11</definedName>
    <definedName name="Program">'TRC Measures Pepco'!$C$3:$C$11</definedName>
    <definedName name="Rep_CFL_Fixtures">'Ref2'!$F$15:$F$25</definedName>
    <definedName name="Rep_EXIT_Sign">'Ref2'!$A$15:$A$18</definedName>
    <definedName name="Rep_Fluor_T5_Linear">'Ref2'!$D$15:$D$56</definedName>
    <definedName name="Rep_Fluor_T8_Linear">'Ref2'!$C$15:$C$214</definedName>
    <definedName name="Rep_Fluor_U_Tubes">'Ref2'!$E$15:$E$23</definedName>
    <definedName name="Rep_HPT8_Linear">'Ref2'!$B$15:$B$56</definedName>
    <definedName name="Rep_HPT8_RWT8_Linear">'Ref2'!$B$15:$B$56</definedName>
    <definedName name="Rep_LED">'Ref2'!$I$15:$I$21</definedName>
    <definedName name="Rep_LED_Fixture">'Ref2'!$J$15:$J$18</definedName>
    <definedName name="Rep_LED_Lamp">'Ref2'!$I$15:$I$17</definedName>
    <definedName name="Rep_Metal_Halide_Pulse_Start">'Ref2'!$G$15:$G$22</definedName>
    <definedName name="Rep_Traffic_Signals">'Ref2'!$H$15:$H$20</definedName>
    <definedName name="Replacement_Lookup_Primary">'Ref2'!$A$3:$B$11</definedName>
    <definedName name="REPLACEMENT_LOOKUP_WATTAGES">'Ref2'!$A$217:$C$549</definedName>
    <definedName name="Replacement_Primary_Categories">'Ref2'!$A$3:$A$11</definedName>
    <definedName name="Sector" localSheetId="16">'TRC Measures Delmarva'!$B$3:$B$4</definedName>
    <definedName name="Sector">'TRC Measures Pepco'!$B$3:$B$4</definedName>
    <definedName name="SIMPLEPAYBACKFLAG">Summary!$C$91</definedName>
    <definedName name="Small_Business_Bonus">Ref!$H$2</definedName>
    <definedName name="Small_Business_Bonus_Value">Summary!$L$81</definedName>
    <definedName name="Traffic_Signals">Ref!$J$16:$J$24</definedName>
    <definedName name="UTILITY_NAME">'Logos&amp;Administrator Instruction'!$B$12</definedName>
    <definedName name="UTILITY_NAME_CAP">'Logos&amp;Administrator Instruction'!$B$13</definedName>
    <definedName name="UtilityName">Ref!$L$16:$L$17</definedName>
    <definedName name="UtilityName_CAP">Ref!$M$16:$M$17</definedName>
    <definedName name="Yes_No">Ref!$K$16:$K$18</definedName>
    <definedName name="YesNo">Ref!$K$17:$K$18</definedName>
  </definedNames>
  <calcPr calcId="125725"/>
</workbook>
</file>

<file path=xl/calcChain.xml><?xml version="1.0" encoding="utf-8"?>
<calcChain xmlns="http://schemas.openxmlformats.org/spreadsheetml/2006/main">
  <c r="O124" i="10"/>
  <c r="D124" s="1"/>
  <c r="Q124"/>
  <c r="V124"/>
  <c r="X124"/>
  <c r="Y124" s="1"/>
  <c r="Z124"/>
  <c r="AC124"/>
  <c r="AF124"/>
  <c r="AH124"/>
  <c r="AI124"/>
  <c r="AJ124"/>
  <c r="AK124"/>
  <c r="AL124"/>
  <c r="AM124"/>
  <c r="BD124"/>
  <c r="O85"/>
  <c r="E85" s="1"/>
  <c r="AH85"/>
  <c r="AI85"/>
  <c r="AJ85"/>
  <c r="AK85"/>
  <c r="AL85"/>
  <c r="O86"/>
  <c r="E86" s="1"/>
  <c r="AH86"/>
  <c r="AI86"/>
  <c r="AJ86"/>
  <c r="AK86"/>
  <c r="AL86"/>
  <c r="O87"/>
  <c r="E87" s="1"/>
  <c r="AH87"/>
  <c r="AI87"/>
  <c r="AJ87"/>
  <c r="AK87"/>
  <c r="AL87"/>
  <c r="O88"/>
  <c r="I88" s="1"/>
  <c r="AH88"/>
  <c r="AI88"/>
  <c r="AJ88"/>
  <c r="AK88"/>
  <c r="AL88"/>
  <c r="O89"/>
  <c r="E89" s="1"/>
  <c r="AH89"/>
  <c r="AI89"/>
  <c r="AJ89"/>
  <c r="AK89"/>
  <c r="AL89"/>
  <c r="O90"/>
  <c r="I90" s="1"/>
  <c r="AH90"/>
  <c r="AI90"/>
  <c r="AJ90"/>
  <c r="AK90"/>
  <c r="AL90"/>
  <c r="O91"/>
  <c r="E91" s="1"/>
  <c r="AH91"/>
  <c r="AI91"/>
  <c r="AJ91"/>
  <c r="AK91"/>
  <c r="AL91"/>
  <c r="O92"/>
  <c r="I92" s="1"/>
  <c r="AH92"/>
  <c r="AI92"/>
  <c r="AJ92"/>
  <c r="AK92"/>
  <c r="AL92"/>
  <c r="O93"/>
  <c r="E93" s="1"/>
  <c r="AH93"/>
  <c r="AI93"/>
  <c r="AJ93"/>
  <c r="AK93"/>
  <c r="AL93"/>
  <c r="O94"/>
  <c r="I94" s="1"/>
  <c r="AH94"/>
  <c r="AI94"/>
  <c r="AJ94"/>
  <c r="AK94"/>
  <c r="AL94"/>
  <c r="O95"/>
  <c r="E95" s="1"/>
  <c r="AH95"/>
  <c r="AI95"/>
  <c r="AJ95"/>
  <c r="AK95"/>
  <c r="AL95"/>
  <c r="O96"/>
  <c r="I96" s="1"/>
  <c r="AH96"/>
  <c r="AI96"/>
  <c r="AJ96"/>
  <c r="AK96"/>
  <c r="AL96"/>
  <c r="O97"/>
  <c r="E97" s="1"/>
  <c r="AH97"/>
  <c r="AI97"/>
  <c r="AJ97"/>
  <c r="AK97"/>
  <c r="AL97"/>
  <c r="O98"/>
  <c r="E98" s="1"/>
  <c r="Z98"/>
  <c r="AH98"/>
  <c r="AI98"/>
  <c r="AJ98"/>
  <c r="AK98"/>
  <c r="AL98"/>
  <c r="BC98"/>
  <c r="O99"/>
  <c r="E99" s="1"/>
  <c r="AH99"/>
  <c r="AI99"/>
  <c r="AJ99"/>
  <c r="AK99"/>
  <c r="AL99"/>
  <c r="O100"/>
  <c r="E100" s="1"/>
  <c r="AH100"/>
  <c r="AI100"/>
  <c r="AJ100"/>
  <c r="AK100"/>
  <c r="AL100"/>
  <c r="O101"/>
  <c r="E101" s="1"/>
  <c r="AH101"/>
  <c r="AI101"/>
  <c r="AJ101"/>
  <c r="AK101"/>
  <c r="AL101"/>
  <c r="O102"/>
  <c r="D102" s="1"/>
  <c r="AH102"/>
  <c r="AI102"/>
  <c r="AJ102"/>
  <c r="AK102"/>
  <c r="AL102"/>
  <c r="O103"/>
  <c r="D103" s="1"/>
  <c r="AH103"/>
  <c r="AI103"/>
  <c r="AJ103"/>
  <c r="AK103"/>
  <c r="AL103"/>
  <c r="O104"/>
  <c r="D104" s="1"/>
  <c r="AH104"/>
  <c r="AI104"/>
  <c r="AJ104"/>
  <c r="AK104"/>
  <c r="AL104"/>
  <c r="O105"/>
  <c r="D105" s="1"/>
  <c r="AH105"/>
  <c r="AI105"/>
  <c r="AJ105"/>
  <c r="AK105"/>
  <c r="AL105"/>
  <c r="O106"/>
  <c r="D106" s="1"/>
  <c r="AH106"/>
  <c r="AI106"/>
  <c r="AJ106"/>
  <c r="AK106"/>
  <c r="AL106"/>
  <c r="O107"/>
  <c r="D107" s="1"/>
  <c r="AH107"/>
  <c r="AI107"/>
  <c r="AJ107"/>
  <c r="AK107"/>
  <c r="AL107"/>
  <c r="O108"/>
  <c r="E108" s="1"/>
  <c r="AH108"/>
  <c r="AI108"/>
  <c r="AJ108"/>
  <c r="AK108"/>
  <c r="AL108"/>
  <c r="O109"/>
  <c r="E109" s="1"/>
  <c r="AH109"/>
  <c r="AI109"/>
  <c r="AJ109"/>
  <c r="AK109"/>
  <c r="AL109"/>
  <c r="O110"/>
  <c r="E110" s="1"/>
  <c r="AH110"/>
  <c r="AI110"/>
  <c r="AJ110"/>
  <c r="AK110"/>
  <c r="AL110"/>
  <c r="O111"/>
  <c r="E111" s="1"/>
  <c r="AH111"/>
  <c r="AI111"/>
  <c r="AJ111"/>
  <c r="AK111"/>
  <c r="AL111"/>
  <c r="O112"/>
  <c r="E112" s="1"/>
  <c r="AH112"/>
  <c r="AI112"/>
  <c r="AJ112"/>
  <c r="AK112"/>
  <c r="AL112"/>
  <c r="O113"/>
  <c r="E113" s="1"/>
  <c r="AH113"/>
  <c r="AI113"/>
  <c r="AJ113"/>
  <c r="AK113"/>
  <c r="AL113"/>
  <c r="O114"/>
  <c r="E114" s="1"/>
  <c r="AH114"/>
  <c r="AI114"/>
  <c r="AJ114"/>
  <c r="AK114"/>
  <c r="AL114"/>
  <c r="O115"/>
  <c r="E115" s="1"/>
  <c r="AH115"/>
  <c r="AI115"/>
  <c r="AJ115"/>
  <c r="AK115"/>
  <c r="AL115"/>
  <c r="O116"/>
  <c r="E116" s="1"/>
  <c r="AH116"/>
  <c r="AI116"/>
  <c r="AJ116"/>
  <c r="AK116"/>
  <c r="AL116"/>
  <c r="O117"/>
  <c r="E117" s="1"/>
  <c r="AH117"/>
  <c r="AI117"/>
  <c r="AJ117"/>
  <c r="AK117"/>
  <c r="AL117"/>
  <c r="O118"/>
  <c r="E118" s="1"/>
  <c r="AH118"/>
  <c r="AI118"/>
  <c r="AJ118"/>
  <c r="AK118"/>
  <c r="AL118"/>
  <c r="O119"/>
  <c r="E119" s="1"/>
  <c r="AH119"/>
  <c r="AI119"/>
  <c r="AJ119"/>
  <c r="AK119"/>
  <c r="AL119"/>
  <c r="O120"/>
  <c r="Q120" s="1"/>
  <c r="AH120"/>
  <c r="AI120"/>
  <c r="AJ120"/>
  <c r="AK120"/>
  <c r="AL120"/>
  <c r="O121"/>
  <c r="E121" s="1"/>
  <c r="AH121"/>
  <c r="AI121"/>
  <c r="AJ121"/>
  <c r="AK121"/>
  <c r="AL121"/>
  <c r="O122"/>
  <c r="D122" s="1"/>
  <c r="AH122"/>
  <c r="AI122"/>
  <c r="AJ122"/>
  <c r="AK122"/>
  <c r="AL122"/>
  <c r="O123"/>
  <c r="E123" s="1"/>
  <c r="AH123"/>
  <c r="AI123"/>
  <c r="AJ123"/>
  <c r="AK123"/>
  <c r="AL123"/>
  <c r="O84"/>
  <c r="BC84" s="1"/>
  <c r="C97"/>
  <c r="C98"/>
  <c r="C101"/>
  <c r="C104"/>
  <c r="C107"/>
  <c r="C111"/>
  <c r="C85"/>
  <c r="C86"/>
  <c r="C87"/>
  <c r="C89"/>
  <c r="C91"/>
  <c r="C93"/>
  <c r="C95"/>
  <c r="AL31"/>
  <c r="AL32"/>
  <c r="AL33"/>
  <c r="AL34"/>
  <c r="AL35"/>
  <c r="AL36"/>
  <c r="AL37"/>
  <c r="AL38"/>
  <c r="AL39"/>
  <c r="AL40"/>
  <c r="AL41"/>
  <c r="AL42"/>
  <c r="AL43"/>
  <c r="AL44"/>
  <c r="AL45"/>
  <c r="AL46"/>
  <c r="AL47"/>
  <c r="AL48"/>
  <c r="AL49"/>
  <c r="AL50"/>
  <c r="AL51"/>
  <c r="AL52"/>
  <c r="AL53"/>
  <c r="AL54"/>
  <c r="AL55"/>
  <c r="AL56"/>
  <c r="AL57"/>
  <c r="AL58"/>
  <c r="AL59"/>
  <c r="AL60"/>
  <c r="AL61"/>
  <c r="AL62"/>
  <c r="AL63"/>
  <c r="AL64"/>
  <c r="AL65"/>
  <c r="AL66"/>
  <c r="AL67"/>
  <c r="AL68"/>
  <c r="AL69"/>
  <c r="AL70"/>
  <c r="O31"/>
  <c r="I31" s="1"/>
  <c r="O32"/>
  <c r="J32" s="1"/>
  <c r="O33"/>
  <c r="N33" s="1"/>
  <c r="O34"/>
  <c r="J34" s="1"/>
  <c r="O35"/>
  <c r="I35" s="1"/>
  <c r="O36"/>
  <c r="J36" s="1"/>
  <c r="O37"/>
  <c r="N37" s="1"/>
  <c r="O38"/>
  <c r="J38" s="1"/>
  <c r="O39"/>
  <c r="I39" s="1"/>
  <c r="O40"/>
  <c r="J40" s="1"/>
  <c r="O41"/>
  <c r="N41" s="1"/>
  <c r="O42"/>
  <c r="J42" s="1"/>
  <c r="O43"/>
  <c r="I43" s="1"/>
  <c r="O44"/>
  <c r="J44" s="1"/>
  <c r="O45"/>
  <c r="N45" s="1"/>
  <c r="O46"/>
  <c r="J46" s="1"/>
  <c r="O47"/>
  <c r="I47" s="1"/>
  <c r="O48"/>
  <c r="J48" s="1"/>
  <c r="O49"/>
  <c r="N49" s="1"/>
  <c r="O50"/>
  <c r="J50" s="1"/>
  <c r="O51"/>
  <c r="I51" s="1"/>
  <c r="O52"/>
  <c r="J52" s="1"/>
  <c r="O53"/>
  <c r="N53" s="1"/>
  <c r="O54"/>
  <c r="J54" s="1"/>
  <c r="O55"/>
  <c r="I55" s="1"/>
  <c r="O56"/>
  <c r="J56" s="1"/>
  <c r="O57"/>
  <c r="N57" s="1"/>
  <c r="O58"/>
  <c r="J58" s="1"/>
  <c r="O59"/>
  <c r="I59" s="1"/>
  <c r="O60"/>
  <c r="J60" s="1"/>
  <c r="O61"/>
  <c r="N61" s="1"/>
  <c r="O62"/>
  <c r="J62" s="1"/>
  <c r="O63"/>
  <c r="I63" s="1"/>
  <c r="O64"/>
  <c r="J64" s="1"/>
  <c r="O65"/>
  <c r="N65" s="1"/>
  <c r="O66"/>
  <c r="J66" s="1"/>
  <c r="O67"/>
  <c r="I67" s="1"/>
  <c r="O68"/>
  <c r="K68" s="1"/>
  <c r="O69"/>
  <c r="N69" s="1"/>
  <c r="O70"/>
  <c r="J70" s="1"/>
  <c r="N31"/>
  <c r="N39"/>
  <c r="N47"/>
  <c r="N55"/>
  <c r="N63"/>
  <c r="O30"/>
  <c r="Q30" s="1"/>
  <c r="K32"/>
  <c r="I33"/>
  <c r="I34"/>
  <c r="J35"/>
  <c r="K36"/>
  <c r="K37"/>
  <c r="I38"/>
  <c r="I40"/>
  <c r="I41"/>
  <c r="K42"/>
  <c r="J43"/>
  <c r="I44"/>
  <c r="K45"/>
  <c r="K46"/>
  <c r="K48"/>
  <c r="I49"/>
  <c r="I50"/>
  <c r="J51"/>
  <c r="K52"/>
  <c r="AP52" s="1"/>
  <c r="K53"/>
  <c r="AQ53" s="1"/>
  <c r="I54"/>
  <c r="I56"/>
  <c r="I57"/>
  <c r="K58"/>
  <c r="AQ58" s="1"/>
  <c r="J59"/>
  <c r="I60"/>
  <c r="K61"/>
  <c r="AP61" s="1"/>
  <c r="K62"/>
  <c r="AQ62" s="1"/>
  <c r="K64"/>
  <c r="AP64" s="1"/>
  <c r="I65"/>
  <c r="I66"/>
  <c r="J67"/>
  <c r="J69"/>
  <c r="G31"/>
  <c r="D32"/>
  <c r="D34"/>
  <c r="G35"/>
  <c r="G36"/>
  <c r="G38"/>
  <c r="G39"/>
  <c r="D40"/>
  <c r="D42"/>
  <c r="G43"/>
  <c r="G44"/>
  <c r="G46"/>
  <c r="G47"/>
  <c r="D48"/>
  <c r="D50"/>
  <c r="G51"/>
  <c r="G52"/>
  <c r="G54"/>
  <c r="G55"/>
  <c r="D56"/>
  <c r="D58"/>
  <c r="G59"/>
  <c r="G60"/>
  <c r="G62"/>
  <c r="G63"/>
  <c r="D64"/>
  <c r="D66"/>
  <c r="G67"/>
  <c r="G68"/>
  <c r="G70"/>
  <c r="C58"/>
  <c r="C62"/>
  <c r="C66"/>
  <c r="C32"/>
  <c r="C36"/>
  <c r="C40"/>
  <c r="C44"/>
  <c r="C48"/>
  <c r="C52"/>
  <c r="C56"/>
  <c r="AG124" l="1"/>
  <c r="K124"/>
  <c r="I124"/>
  <c r="M124" s="1"/>
  <c r="G124"/>
  <c r="E124"/>
  <c r="C124"/>
  <c r="BC124"/>
  <c r="AV124"/>
  <c r="AW124" s="1"/>
  <c r="AA124"/>
  <c r="W124"/>
  <c r="S124"/>
  <c r="BA124" s="1"/>
  <c r="P124"/>
  <c r="N124"/>
  <c r="J124"/>
  <c r="L124" s="1"/>
  <c r="F124"/>
  <c r="H124" s="1"/>
  <c r="C54"/>
  <c r="C50"/>
  <c r="C46"/>
  <c r="C42"/>
  <c r="C38"/>
  <c r="C34"/>
  <c r="C68"/>
  <c r="C64"/>
  <c r="C60"/>
  <c r="C70"/>
  <c r="D70"/>
  <c r="D68"/>
  <c r="G66"/>
  <c r="G64"/>
  <c r="D62"/>
  <c r="D60"/>
  <c r="G58"/>
  <c r="G56"/>
  <c r="D54"/>
  <c r="D52"/>
  <c r="G50"/>
  <c r="G48"/>
  <c r="D46"/>
  <c r="D44"/>
  <c r="G42"/>
  <c r="G40"/>
  <c r="D38"/>
  <c r="D36"/>
  <c r="G34"/>
  <c r="G32"/>
  <c r="J68"/>
  <c r="K66"/>
  <c r="AQ66" s="1"/>
  <c r="I64"/>
  <c r="I62"/>
  <c r="K60"/>
  <c r="AQ60" s="1"/>
  <c r="I58"/>
  <c r="K56"/>
  <c r="AQ56" s="1"/>
  <c r="K54"/>
  <c r="AQ54" s="1"/>
  <c r="I52"/>
  <c r="K50"/>
  <c r="I48"/>
  <c r="I46"/>
  <c r="K44"/>
  <c r="I42"/>
  <c r="K40"/>
  <c r="K38"/>
  <c r="I36"/>
  <c r="K34"/>
  <c r="I32"/>
  <c r="C114"/>
  <c r="V98"/>
  <c r="AF98" s="1"/>
  <c r="BD96"/>
  <c r="C69"/>
  <c r="C67"/>
  <c r="C65"/>
  <c r="C63"/>
  <c r="C61"/>
  <c r="C59"/>
  <c r="C57"/>
  <c r="G69"/>
  <c r="G65"/>
  <c r="G61"/>
  <c r="G57"/>
  <c r="G53"/>
  <c r="G49"/>
  <c r="G45"/>
  <c r="G41"/>
  <c r="G37"/>
  <c r="G33"/>
  <c r="K30"/>
  <c r="K65"/>
  <c r="AP65" s="1"/>
  <c r="J63"/>
  <c r="I61"/>
  <c r="K57"/>
  <c r="AQ57" s="1"/>
  <c r="J55"/>
  <c r="I53"/>
  <c r="K49"/>
  <c r="J47"/>
  <c r="I45"/>
  <c r="K41"/>
  <c r="J39"/>
  <c r="I37"/>
  <c r="K33"/>
  <c r="J31"/>
  <c r="N67"/>
  <c r="N59"/>
  <c r="N51"/>
  <c r="N43"/>
  <c r="N35"/>
  <c r="C96"/>
  <c r="C94"/>
  <c r="C92"/>
  <c r="C90"/>
  <c r="C88"/>
  <c r="C116"/>
  <c r="C113"/>
  <c r="C109"/>
  <c r="C105"/>
  <c r="C103"/>
  <c r="C99"/>
  <c r="Z116"/>
  <c r="Z105"/>
  <c r="BC102"/>
  <c r="Z102"/>
  <c r="Z112"/>
  <c r="C55"/>
  <c r="C53"/>
  <c r="C51"/>
  <c r="C49"/>
  <c r="C47"/>
  <c r="C45"/>
  <c r="C43"/>
  <c r="C41"/>
  <c r="C39"/>
  <c r="C37"/>
  <c r="C35"/>
  <c r="C33"/>
  <c r="C31"/>
  <c r="D69"/>
  <c r="D67"/>
  <c r="D65"/>
  <c r="D63"/>
  <c r="D61"/>
  <c r="D59"/>
  <c r="D57"/>
  <c r="D55"/>
  <c r="D53"/>
  <c r="D51"/>
  <c r="D49"/>
  <c r="D47"/>
  <c r="D45"/>
  <c r="D43"/>
  <c r="D41"/>
  <c r="D39"/>
  <c r="D37"/>
  <c r="D35"/>
  <c r="D33"/>
  <c r="D31"/>
  <c r="K69"/>
  <c r="AP69" s="1"/>
  <c r="I69"/>
  <c r="K67"/>
  <c r="AQ67" s="1"/>
  <c r="J65"/>
  <c r="K63"/>
  <c r="AP63" s="1"/>
  <c r="J61"/>
  <c r="K59"/>
  <c r="AP59" s="1"/>
  <c r="J57"/>
  <c r="K55"/>
  <c r="AQ55" s="1"/>
  <c r="J53"/>
  <c r="K51"/>
  <c r="AP51" s="1"/>
  <c r="J49"/>
  <c r="K47"/>
  <c r="J45"/>
  <c r="K43"/>
  <c r="J41"/>
  <c r="K39"/>
  <c r="J37"/>
  <c r="K35"/>
  <c r="J33"/>
  <c r="K31"/>
  <c r="C118"/>
  <c r="C112"/>
  <c r="C110"/>
  <c r="C108"/>
  <c r="C106"/>
  <c r="C102"/>
  <c r="C100"/>
  <c r="C123"/>
  <c r="Z113"/>
  <c r="BD112"/>
  <c r="V112"/>
  <c r="AF112" s="1"/>
  <c r="V102"/>
  <c r="AF102" s="1"/>
  <c r="BC100"/>
  <c r="Z100"/>
  <c r="J84"/>
  <c r="Z115"/>
  <c r="Z107"/>
  <c r="Z104"/>
  <c r="V100"/>
  <c r="AF100" s="1"/>
  <c r="BD95"/>
  <c r="Z95"/>
  <c r="K84"/>
  <c r="Q84"/>
  <c r="Z117"/>
  <c r="BD116"/>
  <c r="V116"/>
  <c r="AF116" s="1"/>
  <c r="Z114"/>
  <c r="Z111"/>
  <c r="Z106"/>
  <c r="BD105"/>
  <c r="V105"/>
  <c r="AF105" s="1"/>
  <c r="AV102"/>
  <c r="X102"/>
  <c r="Y102" s="1"/>
  <c r="Q102"/>
  <c r="AC102" s="1"/>
  <c r="BC101"/>
  <c r="Z101"/>
  <c r="AV98"/>
  <c r="X98"/>
  <c r="Y98" s="1"/>
  <c r="Q98"/>
  <c r="AC98" s="1"/>
  <c r="BD97"/>
  <c r="Z97"/>
  <c r="V95"/>
  <c r="AF95" s="1"/>
  <c r="BD94"/>
  <c r="Z94"/>
  <c r="BD93"/>
  <c r="Z93"/>
  <c r="BD92"/>
  <c r="Z92"/>
  <c r="BD91"/>
  <c r="Z91"/>
  <c r="BD90"/>
  <c r="Z90"/>
  <c r="BD89"/>
  <c r="Z89"/>
  <c r="BD88"/>
  <c r="Z88"/>
  <c r="C120"/>
  <c r="BD118"/>
  <c r="Z118"/>
  <c r="X116"/>
  <c r="Y116" s="1"/>
  <c r="Q116"/>
  <c r="AC116" s="1"/>
  <c r="BD115"/>
  <c r="V115"/>
  <c r="AF115" s="1"/>
  <c r="BD114"/>
  <c r="V114"/>
  <c r="AF114" s="1"/>
  <c r="X112"/>
  <c r="Y112" s="1"/>
  <c r="Q112"/>
  <c r="AC112" s="1"/>
  <c r="BD111"/>
  <c r="V111"/>
  <c r="AF111" s="1"/>
  <c r="BD107"/>
  <c r="V107"/>
  <c r="AF107" s="1"/>
  <c r="X105"/>
  <c r="Y105" s="1"/>
  <c r="Q105"/>
  <c r="AC105" s="1"/>
  <c r="BD104"/>
  <c r="V104"/>
  <c r="AF104" s="1"/>
  <c r="AV100"/>
  <c r="X100"/>
  <c r="Y100" s="1"/>
  <c r="Q100"/>
  <c r="AC100" s="1"/>
  <c r="BC99"/>
  <c r="Z99"/>
  <c r="V97"/>
  <c r="AF97" s="1"/>
  <c r="Z96"/>
  <c r="V93"/>
  <c r="AF93" s="1"/>
  <c r="V89"/>
  <c r="AF89" s="1"/>
  <c r="Z86"/>
  <c r="V91"/>
  <c r="AF91" s="1"/>
  <c r="Z87"/>
  <c r="Z85"/>
  <c r="X118"/>
  <c r="Y118" s="1"/>
  <c r="BD117"/>
  <c r="V117"/>
  <c r="AF117" s="1"/>
  <c r="X114"/>
  <c r="Y114" s="1"/>
  <c r="Q114"/>
  <c r="AC114" s="1"/>
  <c r="BD113"/>
  <c r="V113"/>
  <c r="AF113" s="1"/>
  <c r="X107"/>
  <c r="Y107" s="1"/>
  <c r="Q107"/>
  <c r="AC107" s="1"/>
  <c r="BD106"/>
  <c r="V106"/>
  <c r="AF106" s="1"/>
  <c r="Z103"/>
  <c r="V101"/>
  <c r="AF101" s="1"/>
  <c r="V99"/>
  <c r="AF99" s="1"/>
  <c r="AV97"/>
  <c r="X95"/>
  <c r="Q95"/>
  <c r="AC95" s="1"/>
  <c r="I95"/>
  <c r="V94"/>
  <c r="AF94" s="1"/>
  <c r="X91"/>
  <c r="Q91"/>
  <c r="AC91" s="1"/>
  <c r="I91"/>
  <c r="V90"/>
  <c r="AF90" s="1"/>
  <c r="V87"/>
  <c r="AF87" s="1"/>
  <c r="V85"/>
  <c r="AF85" s="1"/>
  <c r="BD84"/>
  <c r="AM118"/>
  <c r="X117"/>
  <c r="Y117" s="1"/>
  <c r="Q117"/>
  <c r="AC117" s="1"/>
  <c r="X115"/>
  <c r="Y115" s="1"/>
  <c r="Q115"/>
  <c r="AC115" s="1"/>
  <c r="X113"/>
  <c r="Y113" s="1"/>
  <c r="Q113"/>
  <c r="AC113" s="1"/>
  <c r="X111"/>
  <c r="Y111" s="1"/>
  <c r="Q111"/>
  <c r="AC111" s="1"/>
  <c r="BD110"/>
  <c r="X110"/>
  <c r="Y110" s="1"/>
  <c r="BD109"/>
  <c r="X109"/>
  <c r="Y109" s="1"/>
  <c r="BD108"/>
  <c r="X108"/>
  <c r="Y108" s="1"/>
  <c r="X106"/>
  <c r="Y106" s="1"/>
  <c r="Q106"/>
  <c r="AC106" s="1"/>
  <c r="X104"/>
  <c r="Y104" s="1"/>
  <c r="Q104"/>
  <c r="AC104" s="1"/>
  <c r="BD103"/>
  <c r="V103"/>
  <c r="AV101"/>
  <c r="X101"/>
  <c r="Y101" s="1"/>
  <c r="Q101"/>
  <c r="AC101" s="1"/>
  <c r="X99"/>
  <c r="Y99" s="1"/>
  <c r="Q99"/>
  <c r="AC99" s="1"/>
  <c r="BC97"/>
  <c r="X97"/>
  <c r="Q97"/>
  <c r="AC97" s="1"/>
  <c r="I97"/>
  <c r="V96"/>
  <c r="AF96" s="1"/>
  <c r="X93"/>
  <c r="Q93"/>
  <c r="AC93" s="1"/>
  <c r="I93"/>
  <c r="V92"/>
  <c r="AF92" s="1"/>
  <c r="X89"/>
  <c r="Q89"/>
  <c r="AC89" s="1"/>
  <c r="I89"/>
  <c r="V88"/>
  <c r="AF88" s="1"/>
  <c r="V86"/>
  <c r="AF86" s="1"/>
  <c r="J102"/>
  <c r="J101"/>
  <c r="D101"/>
  <c r="J100"/>
  <c r="D100"/>
  <c r="J99"/>
  <c r="D99"/>
  <c r="J98"/>
  <c r="D98"/>
  <c r="E96"/>
  <c r="E94"/>
  <c r="E92"/>
  <c r="E90"/>
  <c r="E88"/>
  <c r="BD123"/>
  <c r="BD122"/>
  <c r="BD121"/>
  <c r="BD120"/>
  <c r="BD119"/>
  <c r="AM116"/>
  <c r="AG116" s="1"/>
  <c r="AM114"/>
  <c r="AG114" s="1"/>
  <c r="AM112"/>
  <c r="AG112" s="1"/>
  <c r="AM110"/>
  <c r="AM109"/>
  <c r="AM108"/>
  <c r="AM106"/>
  <c r="AG106" s="1"/>
  <c r="AM104"/>
  <c r="AG104" s="1"/>
  <c r="BC103"/>
  <c r="X103"/>
  <c r="Q103"/>
  <c r="AC103" s="1"/>
  <c r="BD102"/>
  <c r="AM102"/>
  <c r="AA102"/>
  <c r="W102"/>
  <c r="S102"/>
  <c r="P102"/>
  <c r="N102"/>
  <c r="BD101"/>
  <c r="AM101"/>
  <c r="AG101" s="1"/>
  <c r="AA101"/>
  <c r="W101"/>
  <c r="S101"/>
  <c r="P101"/>
  <c r="N101"/>
  <c r="F101"/>
  <c r="BD100"/>
  <c r="AM100"/>
  <c r="AG100" s="1"/>
  <c r="AA100"/>
  <c r="W100"/>
  <c r="S100"/>
  <c r="P100"/>
  <c r="N100"/>
  <c r="F100"/>
  <c r="BD99"/>
  <c r="AM99"/>
  <c r="AG99" s="1"/>
  <c r="AA99"/>
  <c r="W99"/>
  <c r="S99"/>
  <c r="P99"/>
  <c r="N99"/>
  <c r="F99"/>
  <c r="BD98"/>
  <c r="AM98"/>
  <c r="AG98" s="1"/>
  <c r="AA98"/>
  <c r="W98"/>
  <c r="S98"/>
  <c r="P98"/>
  <c r="N98"/>
  <c r="F98"/>
  <c r="X96"/>
  <c r="Q96"/>
  <c r="AC96" s="1"/>
  <c r="X94"/>
  <c r="Q94"/>
  <c r="AC94" s="1"/>
  <c r="X92"/>
  <c r="Q92"/>
  <c r="AC92" s="1"/>
  <c r="X90"/>
  <c r="Q90"/>
  <c r="AC90" s="1"/>
  <c r="X88"/>
  <c r="Q88"/>
  <c r="AC88" s="1"/>
  <c r="BD87"/>
  <c r="X87"/>
  <c r="Q87"/>
  <c r="AC87" s="1"/>
  <c r="BD86"/>
  <c r="X86"/>
  <c r="Q86"/>
  <c r="AC86" s="1"/>
  <c r="BD85"/>
  <c r="X85"/>
  <c r="Q85"/>
  <c r="AC85" s="1"/>
  <c r="AC120"/>
  <c r="AV107"/>
  <c r="AW107" s="1"/>
  <c r="Z123"/>
  <c r="X123"/>
  <c r="V123"/>
  <c r="AF123" s="1"/>
  <c r="Q123"/>
  <c r="Z122"/>
  <c r="X122"/>
  <c r="V122"/>
  <c r="AF122" s="1"/>
  <c r="Q122"/>
  <c r="K122"/>
  <c r="I122"/>
  <c r="M122" s="1"/>
  <c r="G122"/>
  <c r="E122"/>
  <c r="Z121"/>
  <c r="X121"/>
  <c r="V121"/>
  <c r="AF121" s="1"/>
  <c r="Q121"/>
  <c r="K120"/>
  <c r="I120"/>
  <c r="G120"/>
  <c r="E120"/>
  <c r="Z119"/>
  <c r="X119"/>
  <c r="V119"/>
  <c r="AF119" s="1"/>
  <c r="Q119"/>
  <c r="V118"/>
  <c r="AF118" s="1"/>
  <c r="Q118"/>
  <c r="C121"/>
  <c r="C119"/>
  <c r="C117"/>
  <c r="C115"/>
  <c r="C122"/>
  <c r="BC123"/>
  <c r="AA123"/>
  <c r="W123"/>
  <c r="S123"/>
  <c r="P123"/>
  <c r="N123"/>
  <c r="J123"/>
  <c r="F123"/>
  <c r="D123"/>
  <c r="BC122"/>
  <c r="AA122"/>
  <c r="W122"/>
  <c r="S122"/>
  <c r="P122"/>
  <c r="N122"/>
  <c r="J122"/>
  <c r="F122"/>
  <c r="BC121"/>
  <c r="AA121"/>
  <c r="W121"/>
  <c r="S121"/>
  <c r="P121"/>
  <c r="N121"/>
  <c r="J121"/>
  <c r="F121"/>
  <c r="D121"/>
  <c r="BC120"/>
  <c r="AA120"/>
  <c r="W120"/>
  <c r="S120"/>
  <c r="P120"/>
  <c r="N120"/>
  <c r="J120"/>
  <c r="F120"/>
  <c r="H120" s="1"/>
  <c r="D120"/>
  <c r="BC119"/>
  <c r="AA119"/>
  <c r="W119"/>
  <c r="S119"/>
  <c r="P119"/>
  <c r="N119"/>
  <c r="J119"/>
  <c r="F119"/>
  <c r="D119"/>
  <c r="BC118"/>
  <c r="AA118"/>
  <c r="W118"/>
  <c r="S118"/>
  <c r="P118"/>
  <c r="N118"/>
  <c r="J118"/>
  <c r="F118"/>
  <c r="D118"/>
  <c r="BC117"/>
  <c r="AV117"/>
  <c r="AW117" s="1"/>
  <c r="AA117"/>
  <c r="W117"/>
  <c r="S117"/>
  <c r="P117"/>
  <c r="N117"/>
  <c r="J117"/>
  <c r="F117"/>
  <c r="D117"/>
  <c r="BC116"/>
  <c r="AA116"/>
  <c r="W116"/>
  <c r="S116"/>
  <c r="BA116" s="1"/>
  <c r="P116"/>
  <c r="N116"/>
  <c r="J116"/>
  <c r="F116"/>
  <c r="D116"/>
  <c r="BC115"/>
  <c r="AV115"/>
  <c r="AW115" s="1"/>
  <c r="AA115"/>
  <c r="W115"/>
  <c r="S115"/>
  <c r="P115"/>
  <c r="N115"/>
  <c r="J115"/>
  <c r="F115"/>
  <c r="D115"/>
  <c r="BC114"/>
  <c r="AV114"/>
  <c r="AW114" s="1"/>
  <c r="AA114"/>
  <c r="W114"/>
  <c r="S114"/>
  <c r="BA114" s="1"/>
  <c r="P114"/>
  <c r="N114"/>
  <c r="J114"/>
  <c r="F114"/>
  <c r="D114"/>
  <c r="BC113"/>
  <c r="AV113"/>
  <c r="AW113" s="1"/>
  <c r="AA113"/>
  <c r="W113"/>
  <c r="S113"/>
  <c r="P113"/>
  <c r="N113"/>
  <c r="J113"/>
  <c r="F113"/>
  <c r="D113"/>
  <c r="BC112"/>
  <c r="AV112"/>
  <c r="AW112" s="1"/>
  <c r="AA112"/>
  <c r="W112"/>
  <c r="S112"/>
  <c r="BA112" s="1"/>
  <c r="P112"/>
  <c r="N112"/>
  <c r="J112"/>
  <c r="F112"/>
  <c r="D112"/>
  <c r="BC111"/>
  <c r="AV111"/>
  <c r="AW111" s="1"/>
  <c r="AA111"/>
  <c r="W111"/>
  <c r="S111"/>
  <c r="P111"/>
  <c r="N111"/>
  <c r="J111"/>
  <c r="F111"/>
  <c r="D111"/>
  <c r="BC110"/>
  <c r="Z110"/>
  <c r="V110"/>
  <c r="AF110" s="1"/>
  <c r="Q110"/>
  <c r="I110"/>
  <c r="Z109"/>
  <c r="V109"/>
  <c r="AF109" s="1"/>
  <c r="Q109"/>
  <c r="I109"/>
  <c r="Z108"/>
  <c r="V108"/>
  <c r="AF108" s="1"/>
  <c r="Q108"/>
  <c r="I108"/>
  <c r="D110"/>
  <c r="F110"/>
  <c r="J110"/>
  <c r="N110"/>
  <c r="P110"/>
  <c r="S110"/>
  <c r="W110"/>
  <c r="AA110"/>
  <c r="D109"/>
  <c r="F109"/>
  <c r="J109"/>
  <c r="N109"/>
  <c r="P109"/>
  <c r="S109"/>
  <c r="W109"/>
  <c r="AA109"/>
  <c r="BC109"/>
  <c r="D108"/>
  <c r="F108"/>
  <c r="J108"/>
  <c r="N108"/>
  <c r="P108"/>
  <c r="S108"/>
  <c r="W108"/>
  <c r="AA108"/>
  <c r="BC108"/>
  <c r="K123"/>
  <c r="I123"/>
  <c r="M123" s="1"/>
  <c r="G123"/>
  <c r="K121"/>
  <c r="I121"/>
  <c r="G121"/>
  <c r="Z120"/>
  <c r="X120"/>
  <c r="V120"/>
  <c r="AF120" s="1"/>
  <c r="K119"/>
  <c r="I119"/>
  <c r="G119"/>
  <c r="K118"/>
  <c r="I118"/>
  <c r="M118" s="1"/>
  <c r="G118"/>
  <c r="K117"/>
  <c r="I117"/>
  <c r="M117" s="1"/>
  <c r="G117"/>
  <c r="K116"/>
  <c r="I116"/>
  <c r="M116" s="1"/>
  <c r="G116"/>
  <c r="K115"/>
  <c r="I115"/>
  <c r="M115" s="1"/>
  <c r="G115"/>
  <c r="K114"/>
  <c r="I114"/>
  <c r="M114" s="1"/>
  <c r="G114"/>
  <c r="K113"/>
  <c r="I113"/>
  <c r="M113" s="1"/>
  <c r="G113"/>
  <c r="K112"/>
  <c r="I112"/>
  <c r="M112" s="1"/>
  <c r="G112"/>
  <c r="K111"/>
  <c r="I111"/>
  <c r="M111" s="1"/>
  <c r="G111"/>
  <c r="K110"/>
  <c r="G110"/>
  <c r="K109"/>
  <c r="G109"/>
  <c r="K108"/>
  <c r="G108"/>
  <c r="D97"/>
  <c r="M97" s="1"/>
  <c r="F97"/>
  <c r="J97"/>
  <c r="N97"/>
  <c r="P97"/>
  <c r="S97"/>
  <c r="W97"/>
  <c r="AA97"/>
  <c r="D96"/>
  <c r="M96" s="1"/>
  <c r="F96"/>
  <c r="J96"/>
  <c r="N96"/>
  <c r="P96"/>
  <c r="S96"/>
  <c r="W96"/>
  <c r="AA96"/>
  <c r="BC96"/>
  <c r="D95"/>
  <c r="M95" s="1"/>
  <c r="F95"/>
  <c r="J95"/>
  <c r="N95"/>
  <c r="P95"/>
  <c r="S95"/>
  <c r="W95"/>
  <c r="AA95"/>
  <c r="BC95"/>
  <c r="D94"/>
  <c r="M94" s="1"/>
  <c r="F94"/>
  <c r="J94"/>
  <c r="N94"/>
  <c r="P94"/>
  <c r="S94"/>
  <c r="W94"/>
  <c r="AA94"/>
  <c r="BC94"/>
  <c r="D93"/>
  <c r="M93" s="1"/>
  <c r="F93"/>
  <c r="J93"/>
  <c r="N93"/>
  <c r="P93"/>
  <c r="S93"/>
  <c r="W93"/>
  <c r="AA93"/>
  <c r="BC93"/>
  <c r="D92"/>
  <c r="M92" s="1"/>
  <c r="F92"/>
  <c r="J92"/>
  <c r="N92"/>
  <c r="P92"/>
  <c r="S92"/>
  <c r="W92"/>
  <c r="AA92"/>
  <c r="BC92"/>
  <c r="D91"/>
  <c r="M91" s="1"/>
  <c r="F91"/>
  <c r="J91"/>
  <c r="N91"/>
  <c r="P91"/>
  <c r="S91"/>
  <c r="W91"/>
  <c r="AA91"/>
  <c r="BC91"/>
  <c r="D90"/>
  <c r="M90" s="1"/>
  <c r="F90"/>
  <c r="J90"/>
  <c r="N90"/>
  <c r="P90"/>
  <c r="S90"/>
  <c r="W90"/>
  <c r="AA90"/>
  <c r="BC90"/>
  <c r="D89"/>
  <c r="M89" s="1"/>
  <c r="F89"/>
  <c r="J89"/>
  <c r="N89"/>
  <c r="P89"/>
  <c r="S89"/>
  <c r="W89"/>
  <c r="AA89"/>
  <c r="BC89"/>
  <c r="D88"/>
  <c r="M88" s="1"/>
  <c r="F88"/>
  <c r="J88"/>
  <c r="N88"/>
  <c r="P88"/>
  <c r="S88"/>
  <c r="W88"/>
  <c r="AA88"/>
  <c r="BC88"/>
  <c r="K107"/>
  <c r="I107"/>
  <c r="M107" s="1"/>
  <c r="G107"/>
  <c r="E107"/>
  <c r="K106"/>
  <c r="I106"/>
  <c r="M106" s="1"/>
  <c r="G106"/>
  <c r="E106"/>
  <c r="K105"/>
  <c r="I105"/>
  <c r="M105" s="1"/>
  <c r="G105"/>
  <c r="E105"/>
  <c r="K104"/>
  <c r="I104"/>
  <c r="M104" s="1"/>
  <c r="G104"/>
  <c r="E104"/>
  <c r="K103"/>
  <c r="I103"/>
  <c r="M103" s="1"/>
  <c r="G103"/>
  <c r="E103"/>
  <c r="K102"/>
  <c r="L102" s="1"/>
  <c r="I102"/>
  <c r="M102" s="1"/>
  <c r="G102"/>
  <c r="E102"/>
  <c r="K101"/>
  <c r="I101"/>
  <c r="G101"/>
  <c r="H101" s="1"/>
  <c r="K100"/>
  <c r="I100"/>
  <c r="M100" s="1"/>
  <c r="G100"/>
  <c r="K99"/>
  <c r="I99"/>
  <c r="G99"/>
  <c r="H99" s="1"/>
  <c r="K98"/>
  <c r="I98"/>
  <c r="M98" s="1"/>
  <c r="G98"/>
  <c r="K97"/>
  <c r="G97"/>
  <c r="K96"/>
  <c r="G96"/>
  <c r="K95"/>
  <c r="G95"/>
  <c r="K94"/>
  <c r="G94"/>
  <c r="K93"/>
  <c r="G93"/>
  <c r="K92"/>
  <c r="G92"/>
  <c r="K91"/>
  <c r="G91"/>
  <c r="K90"/>
  <c r="G90"/>
  <c r="K89"/>
  <c r="G89"/>
  <c r="K88"/>
  <c r="G88"/>
  <c r="L96"/>
  <c r="L95"/>
  <c r="AV95"/>
  <c r="AW95" s="1"/>
  <c r="L94"/>
  <c r="AV94"/>
  <c r="L93"/>
  <c r="AV93"/>
  <c r="L92"/>
  <c r="L91"/>
  <c r="L90"/>
  <c r="AV90"/>
  <c r="L89"/>
  <c r="L88"/>
  <c r="AV87"/>
  <c r="AW87" s="1"/>
  <c r="BC107"/>
  <c r="AA107"/>
  <c r="W107"/>
  <c r="S107"/>
  <c r="P107"/>
  <c r="N107"/>
  <c r="J107"/>
  <c r="F107"/>
  <c r="H107" s="1"/>
  <c r="BC106"/>
  <c r="AV106"/>
  <c r="AW106" s="1"/>
  <c r="AA106"/>
  <c r="W106"/>
  <c r="S106"/>
  <c r="P106"/>
  <c r="N106"/>
  <c r="J106"/>
  <c r="L106" s="1"/>
  <c r="F106"/>
  <c r="BC105"/>
  <c r="AV105"/>
  <c r="AW105" s="1"/>
  <c r="AA105"/>
  <c r="W105"/>
  <c r="S105"/>
  <c r="P105"/>
  <c r="N105"/>
  <c r="J105"/>
  <c r="F105"/>
  <c r="H105" s="1"/>
  <c r="BC104"/>
  <c r="AV104"/>
  <c r="AW104" s="1"/>
  <c r="AA104"/>
  <c r="W104"/>
  <c r="S104"/>
  <c r="P104"/>
  <c r="N104"/>
  <c r="J104"/>
  <c r="L104" s="1"/>
  <c r="F104"/>
  <c r="AA103"/>
  <c r="W103"/>
  <c r="S103"/>
  <c r="P103"/>
  <c r="N103"/>
  <c r="J103"/>
  <c r="F103"/>
  <c r="H103" s="1"/>
  <c r="F102"/>
  <c r="L97"/>
  <c r="BC87"/>
  <c r="AA87"/>
  <c r="W87"/>
  <c r="S87"/>
  <c r="P87"/>
  <c r="N87"/>
  <c r="J87"/>
  <c r="F87"/>
  <c r="D87"/>
  <c r="BC86"/>
  <c r="AV86"/>
  <c r="AA86"/>
  <c r="W86"/>
  <c r="S86"/>
  <c r="P86"/>
  <c r="N86"/>
  <c r="J86"/>
  <c r="F86"/>
  <c r="D86"/>
  <c r="BC85"/>
  <c r="AV85"/>
  <c r="AW85" s="1"/>
  <c r="AA85"/>
  <c r="W85"/>
  <c r="S85"/>
  <c r="P85"/>
  <c r="N85"/>
  <c r="J85"/>
  <c r="F85"/>
  <c r="D85"/>
  <c r="K87"/>
  <c r="I87"/>
  <c r="M87" s="1"/>
  <c r="G87"/>
  <c r="K86"/>
  <c r="I86"/>
  <c r="G86"/>
  <c r="K85"/>
  <c r="I85"/>
  <c r="M85" s="1"/>
  <c r="G85"/>
  <c r="AQ68"/>
  <c r="AU68"/>
  <c r="AP68"/>
  <c r="AT68"/>
  <c r="AQ49"/>
  <c r="AU49"/>
  <c r="AQ47"/>
  <c r="AU47"/>
  <c r="AQ45"/>
  <c r="AU45"/>
  <c r="AQ43"/>
  <c r="AU43"/>
  <c r="AQ41"/>
  <c r="AU41"/>
  <c r="AQ39"/>
  <c r="AU39"/>
  <c r="AQ37"/>
  <c r="AU37"/>
  <c r="AP35"/>
  <c r="AQ35"/>
  <c r="AU35"/>
  <c r="AP33"/>
  <c r="AT33"/>
  <c r="AQ33"/>
  <c r="AU33"/>
  <c r="AP31"/>
  <c r="AT31"/>
  <c r="AQ31"/>
  <c r="AU31"/>
  <c r="Q69"/>
  <c r="V69"/>
  <c r="X69"/>
  <c r="Z69"/>
  <c r="P69"/>
  <c r="S69"/>
  <c r="W69"/>
  <c r="AA69"/>
  <c r="Q67"/>
  <c r="V67"/>
  <c r="X67"/>
  <c r="Z67"/>
  <c r="P67"/>
  <c r="S67"/>
  <c r="W67"/>
  <c r="AA67"/>
  <c r="Q65"/>
  <c r="AC65" s="1"/>
  <c r="V65"/>
  <c r="X65"/>
  <c r="Z65"/>
  <c r="P65"/>
  <c r="S65"/>
  <c r="W65"/>
  <c r="AA65"/>
  <c r="Q63"/>
  <c r="AC63" s="1"/>
  <c r="V63"/>
  <c r="X63"/>
  <c r="Z63"/>
  <c r="P63"/>
  <c r="S63"/>
  <c r="W63"/>
  <c r="AA63"/>
  <c r="Q61"/>
  <c r="V61"/>
  <c r="X61"/>
  <c r="Z61"/>
  <c r="P61"/>
  <c r="S61"/>
  <c r="W61"/>
  <c r="AA61"/>
  <c r="Q59"/>
  <c r="AC59" s="1"/>
  <c r="V59"/>
  <c r="X59"/>
  <c r="Z59"/>
  <c r="P59"/>
  <c r="S59"/>
  <c r="W59"/>
  <c r="AA59"/>
  <c r="Q57"/>
  <c r="AC57" s="1"/>
  <c r="V57"/>
  <c r="X57"/>
  <c r="Z57"/>
  <c r="P57"/>
  <c r="S57"/>
  <c r="W57"/>
  <c r="AA57"/>
  <c r="Q55"/>
  <c r="AC55" s="1"/>
  <c r="V55"/>
  <c r="X55"/>
  <c r="Z55"/>
  <c r="P55"/>
  <c r="S55"/>
  <c r="W55"/>
  <c r="AA55"/>
  <c r="Q53"/>
  <c r="V53"/>
  <c r="X53"/>
  <c r="Z53"/>
  <c r="P53"/>
  <c r="S53"/>
  <c r="W53"/>
  <c r="AA53"/>
  <c r="Q51"/>
  <c r="V51"/>
  <c r="X51"/>
  <c r="Z51"/>
  <c r="P51"/>
  <c r="S51"/>
  <c r="W51"/>
  <c r="AA51"/>
  <c r="Q49"/>
  <c r="AC49" s="1"/>
  <c r="V49"/>
  <c r="X49"/>
  <c r="Z49"/>
  <c r="P49"/>
  <c r="S49"/>
  <c r="W49"/>
  <c r="AA49"/>
  <c r="Q47"/>
  <c r="AC47" s="1"/>
  <c r="V47"/>
  <c r="X47"/>
  <c r="Z47"/>
  <c r="P47"/>
  <c r="S47"/>
  <c r="W47"/>
  <c r="AA47"/>
  <c r="Q45"/>
  <c r="AC45" s="1"/>
  <c r="V45"/>
  <c r="X45"/>
  <c r="Z45"/>
  <c r="P45"/>
  <c r="S45"/>
  <c r="W45"/>
  <c r="AA45"/>
  <c r="Q43"/>
  <c r="AC43" s="1"/>
  <c r="V43"/>
  <c r="X43"/>
  <c r="Z43"/>
  <c r="P43"/>
  <c r="S43"/>
  <c r="W43"/>
  <c r="AA43"/>
  <c r="Q41"/>
  <c r="AC41" s="1"/>
  <c r="V41"/>
  <c r="X41"/>
  <c r="Z41"/>
  <c r="P41"/>
  <c r="S41"/>
  <c r="W41"/>
  <c r="AA41"/>
  <c r="Q39"/>
  <c r="AC39" s="1"/>
  <c r="V39"/>
  <c r="X39"/>
  <c r="Z39"/>
  <c r="P39"/>
  <c r="S39"/>
  <c r="W39"/>
  <c r="AA39"/>
  <c r="Q37"/>
  <c r="AC37" s="1"/>
  <c r="V37"/>
  <c r="X37"/>
  <c r="Z37"/>
  <c r="P37"/>
  <c r="S37"/>
  <c r="W37"/>
  <c r="AA37"/>
  <c r="Q35"/>
  <c r="AC35" s="1"/>
  <c r="V35"/>
  <c r="X35"/>
  <c r="Z35"/>
  <c r="P35"/>
  <c r="S35"/>
  <c r="W35"/>
  <c r="AA35"/>
  <c r="Q33"/>
  <c r="AC33" s="1"/>
  <c r="V33"/>
  <c r="X33"/>
  <c r="Z33"/>
  <c r="P33"/>
  <c r="S33"/>
  <c r="W33"/>
  <c r="AA33"/>
  <c r="Q31"/>
  <c r="V31"/>
  <c r="X31"/>
  <c r="Z31"/>
  <c r="P31"/>
  <c r="S31"/>
  <c r="W31"/>
  <c r="AA31"/>
  <c r="J30"/>
  <c r="AT69"/>
  <c r="AQ69"/>
  <c r="AT67"/>
  <c r="AP67"/>
  <c r="AT66"/>
  <c r="AP66"/>
  <c r="AU65"/>
  <c r="AQ65"/>
  <c r="AU64"/>
  <c r="AQ64"/>
  <c r="AU63"/>
  <c r="AQ63"/>
  <c r="AU62"/>
  <c r="AP62"/>
  <c r="AU61"/>
  <c r="AQ61"/>
  <c r="AT60"/>
  <c r="AP60"/>
  <c r="AU59"/>
  <c r="AQ59"/>
  <c r="AT58"/>
  <c r="AP58"/>
  <c r="AT57"/>
  <c r="AP57"/>
  <c r="AT56"/>
  <c r="AP56"/>
  <c r="AT55"/>
  <c r="AP55"/>
  <c r="AT54"/>
  <c r="AP54"/>
  <c r="AT53"/>
  <c r="AP53"/>
  <c r="AU52"/>
  <c r="AQ52"/>
  <c r="AU51"/>
  <c r="AQ51"/>
  <c r="AP50"/>
  <c r="AT50"/>
  <c r="AQ48"/>
  <c r="AU48"/>
  <c r="AQ46"/>
  <c r="AU46"/>
  <c r="AQ44"/>
  <c r="AU44"/>
  <c r="AQ42"/>
  <c r="AU42"/>
  <c r="AQ40"/>
  <c r="AU40"/>
  <c r="AQ38"/>
  <c r="AU38"/>
  <c r="AQ36"/>
  <c r="AU36"/>
  <c r="AP34"/>
  <c r="AT34"/>
  <c r="AQ34"/>
  <c r="AU34"/>
  <c r="AP32"/>
  <c r="AT32"/>
  <c r="AQ32"/>
  <c r="AU32"/>
  <c r="N70"/>
  <c r="Q70"/>
  <c r="AC70" s="1"/>
  <c r="V70"/>
  <c r="X70"/>
  <c r="Z70"/>
  <c r="P70"/>
  <c r="S70"/>
  <c r="W70"/>
  <c r="AA70"/>
  <c r="N68"/>
  <c r="Q68"/>
  <c r="V68"/>
  <c r="X68"/>
  <c r="Z68"/>
  <c r="P68"/>
  <c r="S68"/>
  <c r="W68"/>
  <c r="AA68"/>
  <c r="N66"/>
  <c r="Q66"/>
  <c r="AC66" s="1"/>
  <c r="V66"/>
  <c r="X66"/>
  <c r="Z66"/>
  <c r="P66"/>
  <c r="S66"/>
  <c r="W66"/>
  <c r="AA66"/>
  <c r="N64"/>
  <c r="Q64"/>
  <c r="V64"/>
  <c r="X64"/>
  <c r="Z64"/>
  <c r="P64"/>
  <c r="S64"/>
  <c r="W64"/>
  <c r="AA64"/>
  <c r="N62"/>
  <c r="Q62"/>
  <c r="V62"/>
  <c r="X62"/>
  <c r="Z62"/>
  <c r="P62"/>
  <c r="S62"/>
  <c r="W62"/>
  <c r="AA62"/>
  <c r="N60"/>
  <c r="Q60"/>
  <c r="AC60" s="1"/>
  <c r="V60"/>
  <c r="X60"/>
  <c r="Z60"/>
  <c r="P60"/>
  <c r="S60"/>
  <c r="W60"/>
  <c r="AA60"/>
  <c r="N58"/>
  <c r="Q58"/>
  <c r="V58"/>
  <c r="X58"/>
  <c r="Z58"/>
  <c r="P58"/>
  <c r="S58"/>
  <c r="W58"/>
  <c r="AA58"/>
  <c r="N56"/>
  <c r="Q56"/>
  <c r="V56"/>
  <c r="X56"/>
  <c r="Z56"/>
  <c r="P56"/>
  <c r="S56"/>
  <c r="W56"/>
  <c r="AA56"/>
  <c r="N54"/>
  <c r="Q54"/>
  <c r="V54"/>
  <c r="X54"/>
  <c r="Z54"/>
  <c r="P54"/>
  <c r="S54"/>
  <c r="W54"/>
  <c r="AA54"/>
  <c r="N52"/>
  <c r="Q52"/>
  <c r="AC52" s="1"/>
  <c r="V52"/>
  <c r="X52"/>
  <c r="Z52"/>
  <c r="P52"/>
  <c r="S52"/>
  <c r="W52"/>
  <c r="AA52"/>
  <c r="N50"/>
  <c r="Q50"/>
  <c r="V50"/>
  <c r="X50"/>
  <c r="Z50"/>
  <c r="P50"/>
  <c r="S50"/>
  <c r="W50"/>
  <c r="AA50"/>
  <c r="N48"/>
  <c r="Q48"/>
  <c r="V48"/>
  <c r="X48"/>
  <c r="Z48"/>
  <c r="P48"/>
  <c r="S48"/>
  <c r="W48"/>
  <c r="AA48"/>
  <c r="N46"/>
  <c r="Q46"/>
  <c r="V46"/>
  <c r="X46"/>
  <c r="Z46"/>
  <c r="P46"/>
  <c r="S46"/>
  <c r="W46"/>
  <c r="AA46"/>
  <c r="N44"/>
  <c r="Q44"/>
  <c r="V44"/>
  <c r="X44"/>
  <c r="Z44"/>
  <c r="P44"/>
  <c r="S44"/>
  <c r="W44"/>
  <c r="AA44"/>
  <c r="N42"/>
  <c r="Q42"/>
  <c r="V42"/>
  <c r="X42"/>
  <c r="Z42"/>
  <c r="P42"/>
  <c r="S42"/>
  <c r="W42"/>
  <c r="AA42"/>
  <c r="N40"/>
  <c r="Q40"/>
  <c r="V40"/>
  <c r="X40"/>
  <c r="Z40"/>
  <c r="P40"/>
  <c r="S40"/>
  <c r="W40"/>
  <c r="AA40"/>
  <c r="N38"/>
  <c r="Q38"/>
  <c r="V38"/>
  <c r="X38"/>
  <c r="Z38"/>
  <c r="P38"/>
  <c r="S38"/>
  <c r="W38"/>
  <c r="AA38"/>
  <c r="N36"/>
  <c r="Q36"/>
  <c r="V36"/>
  <c r="X36"/>
  <c r="Z36"/>
  <c r="P36"/>
  <c r="S36"/>
  <c r="W36"/>
  <c r="AA36"/>
  <c r="N34"/>
  <c r="Q34"/>
  <c r="V34"/>
  <c r="X34"/>
  <c r="Z34"/>
  <c r="P34"/>
  <c r="S34"/>
  <c r="W34"/>
  <c r="AA34"/>
  <c r="N32"/>
  <c r="Q32"/>
  <c r="V32"/>
  <c r="X32"/>
  <c r="Z32"/>
  <c r="P32"/>
  <c r="S32"/>
  <c r="W32"/>
  <c r="AA32"/>
  <c r="AU69"/>
  <c r="AU67"/>
  <c r="AU66"/>
  <c r="AT65"/>
  <c r="AT64"/>
  <c r="AT63"/>
  <c r="AT62"/>
  <c r="AT61"/>
  <c r="AU60"/>
  <c r="AT59"/>
  <c r="AU58"/>
  <c r="AU57"/>
  <c r="AU56"/>
  <c r="AU55"/>
  <c r="AU54"/>
  <c r="AU53"/>
  <c r="AT52"/>
  <c r="AT51"/>
  <c r="AU50"/>
  <c r="AQ50"/>
  <c r="AT49"/>
  <c r="AP49"/>
  <c r="AT48"/>
  <c r="AP48"/>
  <c r="AT47"/>
  <c r="AP47"/>
  <c r="AT46"/>
  <c r="AP46"/>
  <c r="AT45"/>
  <c r="AP45"/>
  <c r="AT44"/>
  <c r="AP44"/>
  <c r="AT43"/>
  <c r="AP43"/>
  <c r="AT42"/>
  <c r="AP42"/>
  <c r="AT41"/>
  <c r="AP41"/>
  <c r="AT40"/>
  <c r="AP40"/>
  <c r="AT39"/>
  <c r="AP39"/>
  <c r="AT38"/>
  <c r="AP38"/>
  <c r="AT37"/>
  <c r="AP37"/>
  <c r="AT36"/>
  <c r="AP36"/>
  <c r="AT35"/>
  <c r="M67"/>
  <c r="M65"/>
  <c r="M63"/>
  <c r="M61"/>
  <c r="M59"/>
  <c r="M57"/>
  <c r="M55"/>
  <c r="M53"/>
  <c r="M51"/>
  <c r="M49"/>
  <c r="M47"/>
  <c r="M45"/>
  <c r="M43"/>
  <c r="M41"/>
  <c r="M39"/>
  <c r="M37"/>
  <c r="M35"/>
  <c r="M33"/>
  <c r="M31"/>
  <c r="M69"/>
  <c r="M66"/>
  <c r="M64"/>
  <c r="M62"/>
  <c r="M60"/>
  <c r="M58"/>
  <c r="M56"/>
  <c r="M54"/>
  <c r="M52"/>
  <c r="M50"/>
  <c r="M48"/>
  <c r="M46"/>
  <c r="M44"/>
  <c r="M42"/>
  <c r="M40"/>
  <c r="M38"/>
  <c r="M36"/>
  <c r="M34"/>
  <c r="M32"/>
  <c r="K70"/>
  <c r="I70"/>
  <c r="M70" s="1"/>
  <c r="I68"/>
  <c r="M68" s="1"/>
  <c r="AO124" l="1"/>
  <c r="AX124"/>
  <c r="AY124"/>
  <c r="AZ124" s="1"/>
  <c r="AN124"/>
  <c r="T124"/>
  <c r="AR124" s="1"/>
  <c r="U124"/>
  <c r="AS124" s="1"/>
  <c r="AP124"/>
  <c r="AT124"/>
  <c r="AQ124"/>
  <c r="AU124"/>
  <c r="AW101"/>
  <c r="AY101" s="1"/>
  <c r="AW100"/>
  <c r="AY100" s="1"/>
  <c r="AW102"/>
  <c r="AX102" s="1"/>
  <c r="AW86"/>
  <c r="H102"/>
  <c r="U102" s="1"/>
  <c r="L103"/>
  <c r="U103" s="1"/>
  <c r="H104"/>
  <c r="U104" s="1"/>
  <c r="BA104"/>
  <c r="L105"/>
  <c r="U105" s="1"/>
  <c r="H106"/>
  <c r="U106" s="1"/>
  <c r="BA106"/>
  <c r="L107"/>
  <c r="U107" s="1"/>
  <c r="AV88"/>
  <c r="AW88" s="1"/>
  <c r="AV89"/>
  <c r="AW89" s="1"/>
  <c r="AW90"/>
  <c r="AV91"/>
  <c r="AW91" s="1"/>
  <c r="AV92"/>
  <c r="AW92" s="1"/>
  <c r="AW93"/>
  <c r="AW94"/>
  <c r="AV96"/>
  <c r="AW96" s="1"/>
  <c r="H98"/>
  <c r="M99"/>
  <c r="H100"/>
  <c r="M101"/>
  <c r="M119"/>
  <c r="M121"/>
  <c r="AV116"/>
  <c r="AW116" s="1"/>
  <c r="BA98"/>
  <c r="BA99"/>
  <c r="AX100"/>
  <c r="BA100"/>
  <c r="BA101"/>
  <c r="AG102"/>
  <c r="AM105"/>
  <c r="AG105" s="1"/>
  <c r="AM107"/>
  <c r="AG107" s="1"/>
  <c r="AM111"/>
  <c r="AG111" s="1"/>
  <c r="AM113"/>
  <c r="AG113" s="1"/>
  <c r="AM115"/>
  <c r="AG115" s="1"/>
  <c r="AM117"/>
  <c r="AG117" s="1"/>
  <c r="AV99"/>
  <c r="AW99" s="1"/>
  <c r="AY99" s="1"/>
  <c r="AW97"/>
  <c r="AW98"/>
  <c r="AY98" s="1"/>
  <c r="Y91"/>
  <c r="AM91"/>
  <c r="AG91" s="1"/>
  <c r="Y95"/>
  <c r="AM95"/>
  <c r="AG95" s="1"/>
  <c r="Y89"/>
  <c r="AM89"/>
  <c r="AG89" s="1"/>
  <c r="Y93"/>
  <c r="AM93"/>
  <c r="AG93" s="1"/>
  <c r="Y97"/>
  <c r="AM97"/>
  <c r="AO97" s="1"/>
  <c r="AV103"/>
  <c r="AW103" s="1"/>
  <c r="AF103"/>
  <c r="Y86"/>
  <c r="AM86"/>
  <c r="AG86" s="1"/>
  <c r="Y88"/>
  <c r="AM88"/>
  <c r="AG88" s="1"/>
  <c r="Y90"/>
  <c r="AM90"/>
  <c r="AG90" s="1"/>
  <c r="Y92"/>
  <c r="AM92"/>
  <c r="AG92" s="1"/>
  <c r="Y94"/>
  <c r="AM94"/>
  <c r="AG94" s="1"/>
  <c r="Y96"/>
  <c r="AM96"/>
  <c r="AG96" s="1"/>
  <c r="AO107"/>
  <c r="BA102"/>
  <c r="Y85"/>
  <c r="AM85"/>
  <c r="AG85" s="1"/>
  <c r="Y87"/>
  <c r="AM87"/>
  <c r="AG87" s="1"/>
  <c r="Y103"/>
  <c r="AM103"/>
  <c r="AG103" s="1"/>
  <c r="L85"/>
  <c r="L86"/>
  <c r="L87"/>
  <c r="BA88"/>
  <c r="BA92"/>
  <c r="BA96"/>
  <c r="L111"/>
  <c r="L112"/>
  <c r="L113"/>
  <c r="AO113" s="1"/>
  <c r="L114"/>
  <c r="L115"/>
  <c r="L116"/>
  <c r="L117"/>
  <c r="AO117" s="1"/>
  <c r="H122"/>
  <c r="T85"/>
  <c r="AN85"/>
  <c r="AQ86"/>
  <c r="AU86"/>
  <c r="AP86"/>
  <c r="AT86"/>
  <c r="AN87"/>
  <c r="T87"/>
  <c r="AX104"/>
  <c r="AY104"/>
  <c r="AX106"/>
  <c r="AY106"/>
  <c r="AP88"/>
  <c r="AT88"/>
  <c r="AQ88"/>
  <c r="AU88"/>
  <c r="AP89"/>
  <c r="AT89"/>
  <c r="AQ89"/>
  <c r="AU89"/>
  <c r="AP90"/>
  <c r="AT90"/>
  <c r="AQ90"/>
  <c r="AU90"/>
  <c r="AP91"/>
  <c r="AT91"/>
  <c r="AQ91"/>
  <c r="AU91"/>
  <c r="AP92"/>
  <c r="AT92"/>
  <c r="AQ92"/>
  <c r="AU92"/>
  <c r="AP93"/>
  <c r="AT93"/>
  <c r="AQ93"/>
  <c r="AU93"/>
  <c r="AP94"/>
  <c r="AT94"/>
  <c r="AQ94"/>
  <c r="AU94"/>
  <c r="AP95"/>
  <c r="AT95"/>
  <c r="AQ95"/>
  <c r="AU95"/>
  <c r="AP96"/>
  <c r="AT96"/>
  <c r="AQ96"/>
  <c r="AU96"/>
  <c r="AP97"/>
  <c r="AT97"/>
  <c r="AQ97"/>
  <c r="AU97"/>
  <c r="L98"/>
  <c r="AP98"/>
  <c r="AT98"/>
  <c r="AQ98"/>
  <c r="AU98"/>
  <c r="AN99"/>
  <c r="T99"/>
  <c r="L100"/>
  <c r="AP100"/>
  <c r="AT100"/>
  <c r="AQ100"/>
  <c r="AU100"/>
  <c r="AN101"/>
  <c r="T101"/>
  <c r="AN102"/>
  <c r="T102"/>
  <c r="AN103"/>
  <c r="T103"/>
  <c r="AN104"/>
  <c r="T104"/>
  <c r="AN105"/>
  <c r="T105"/>
  <c r="AN106"/>
  <c r="T106"/>
  <c r="AN107"/>
  <c r="T107"/>
  <c r="AN88"/>
  <c r="T88"/>
  <c r="AX89"/>
  <c r="AY89"/>
  <c r="AN90"/>
  <c r="T90"/>
  <c r="AX91"/>
  <c r="AY91"/>
  <c r="AN92"/>
  <c r="T92"/>
  <c r="AX93"/>
  <c r="AY93"/>
  <c r="AN94"/>
  <c r="T94"/>
  <c r="AX95"/>
  <c r="AY95"/>
  <c r="AN96"/>
  <c r="T96"/>
  <c r="AN97"/>
  <c r="T97"/>
  <c r="AQ111"/>
  <c r="AU111"/>
  <c r="AP111"/>
  <c r="AT111"/>
  <c r="T112"/>
  <c r="AN112"/>
  <c r="AQ113"/>
  <c r="AU113"/>
  <c r="AP113"/>
  <c r="AT113"/>
  <c r="T114"/>
  <c r="AN114"/>
  <c r="AQ115"/>
  <c r="AU115"/>
  <c r="AP115"/>
  <c r="AT115"/>
  <c r="T116"/>
  <c r="AN116"/>
  <c r="AU117"/>
  <c r="AP117"/>
  <c r="AT117"/>
  <c r="AQ117"/>
  <c r="AN118"/>
  <c r="T118"/>
  <c r="AQ119"/>
  <c r="AU119"/>
  <c r="AP119"/>
  <c r="AT119"/>
  <c r="AM120"/>
  <c r="Y120"/>
  <c r="AP121"/>
  <c r="AT121"/>
  <c r="AQ121"/>
  <c r="AU121"/>
  <c r="AN123"/>
  <c r="T123"/>
  <c r="AC108"/>
  <c r="BA108" s="1"/>
  <c r="AC109"/>
  <c r="BA109" s="1"/>
  <c r="AC110"/>
  <c r="BA110" s="1"/>
  <c r="AC118"/>
  <c r="BA118" s="1"/>
  <c r="AC119"/>
  <c r="AM119"/>
  <c r="Y119"/>
  <c r="AC121"/>
  <c r="Y121"/>
  <c r="AM121"/>
  <c r="AN122"/>
  <c r="T122"/>
  <c r="AC122"/>
  <c r="Y122"/>
  <c r="AM122"/>
  <c r="AC123"/>
  <c r="AM123"/>
  <c r="Y123"/>
  <c r="AO102"/>
  <c r="AO103"/>
  <c r="AO104"/>
  <c r="AO105"/>
  <c r="AO106"/>
  <c r="H89"/>
  <c r="U89" s="1"/>
  <c r="H91"/>
  <c r="U91" s="1"/>
  <c r="H93"/>
  <c r="U93" s="1"/>
  <c r="H95"/>
  <c r="U95" s="1"/>
  <c r="H109"/>
  <c r="H110"/>
  <c r="AO98"/>
  <c r="AO100"/>
  <c r="H119"/>
  <c r="H121"/>
  <c r="M120"/>
  <c r="AZ100"/>
  <c r="AG120"/>
  <c r="AQ85"/>
  <c r="AU85"/>
  <c r="AP85"/>
  <c r="AT85"/>
  <c r="AP87"/>
  <c r="AT87"/>
  <c r="AQ87"/>
  <c r="AU87"/>
  <c r="AY85"/>
  <c r="AX85"/>
  <c r="AY86"/>
  <c r="AX86"/>
  <c r="H87"/>
  <c r="U87" s="1"/>
  <c r="AO87"/>
  <c r="AX87"/>
  <c r="AY87"/>
  <c r="AX103"/>
  <c r="AY103"/>
  <c r="AX105"/>
  <c r="AY105"/>
  <c r="AX107"/>
  <c r="AY107"/>
  <c r="AN98"/>
  <c r="T98"/>
  <c r="L99"/>
  <c r="U99" s="1"/>
  <c r="AP99"/>
  <c r="AT99"/>
  <c r="AQ99"/>
  <c r="AU99"/>
  <c r="AN100"/>
  <c r="T100"/>
  <c r="L101"/>
  <c r="U101" s="1"/>
  <c r="AP101"/>
  <c r="AT101"/>
  <c r="AQ101"/>
  <c r="AU101"/>
  <c r="AP102"/>
  <c r="AT102"/>
  <c r="AQ102"/>
  <c r="AU102"/>
  <c r="AP103"/>
  <c r="AT103"/>
  <c r="AQ103"/>
  <c r="AU103"/>
  <c r="AP104"/>
  <c r="AT104"/>
  <c r="AQ104"/>
  <c r="AU104"/>
  <c r="AP105"/>
  <c r="AT105"/>
  <c r="AQ105"/>
  <c r="AU105"/>
  <c r="AP106"/>
  <c r="AT106"/>
  <c r="AQ106"/>
  <c r="AU106"/>
  <c r="AP107"/>
  <c r="AT107"/>
  <c r="AQ107"/>
  <c r="AU107"/>
  <c r="AX88"/>
  <c r="AY88"/>
  <c r="AN89"/>
  <c r="T89"/>
  <c r="AX90"/>
  <c r="AY90"/>
  <c r="AN91"/>
  <c r="T91"/>
  <c r="AX92"/>
  <c r="AY92"/>
  <c r="AN93"/>
  <c r="T93"/>
  <c r="AX94"/>
  <c r="AY94"/>
  <c r="AN95"/>
  <c r="T95"/>
  <c r="AX96"/>
  <c r="AY96"/>
  <c r="AX97"/>
  <c r="AY97"/>
  <c r="AP108"/>
  <c r="AT108"/>
  <c r="AQ108"/>
  <c r="AU108"/>
  <c r="AP109"/>
  <c r="AT109"/>
  <c r="AQ109"/>
  <c r="AU109"/>
  <c r="AP110"/>
  <c r="AT110"/>
  <c r="AQ110"/>
  <c r="AU110"/>
  <c r="T111"/>
  <c r="AN111"/>
  <c r="AQ112"/>
  <c r="AU112"/>
  <c r="AP112"/>
  <c r="AT112"/>
  <c r="T113"/>
  <c r="AN113"/>
  <c r="AQ114"/>
  <c r="AU114"/>
  <c r="AP114"/>
  <c r="AT114"/>
  <c r="T115"/>
  <c r="AN115"/>
  <c r="AQ116"/>
  <c r="AU116"/>
  <c r="AP116"/>
  <c r="AT116"/>
  <c r="T117"/>
  <c r="AN117"/>
  <c r="AQ118"/>
  <c r="AP118"/>
  <c r="AT118"/>
  <c r="AU118"/>
  <c r="AN119"/>
  <c r="T119"/>
  <c r="L120"/>
  <c r="U120" s="1"/>
  <c r="AV120"/>
  <c r="AW120" s="1"/>
  <c r="AY120" s="1"/>
  <c r="AN121"/>
  <c r="T121"/>
  <c r="AQ123"/>
  <c r="AU123"/>
  <c r="AP123"/>
  <c r="AT123"/>
  <c r="L108"/>
  <c r="AV108"/>
  <c r="AW108" s="1"/>
  <c r="AY108" s="1"/>
  <c r="L109"/>
  <c r="AV109"/>
  <c r="AW109" s="1"/>
  <c r="AX109" s="1"/>
  <c r="L110"/>
  <c r="AV110"/>
  <c r="AW110" s="1"/>
  <c r="AY110" s="1"/>
  <c r="AY111"/>
  <c r="AX111"/>
  <c r="AY112"/>
  <c r="AX112"/>
  <c r="AY113"/>
  <c r="AX113"/>
  <c r="AY114"/>
  <c r="AX114"/>
  <c r="AY115"/>
  <c r="AX115"/>
  <c r="AY116"/>
  <c r="AX116"/>
  <c r="AY117"/>
  <c r="AX117"/>
  <c r="L118"/>
  <c r="AV118"/>
  <c r="AW118" s="1"/>
  <c r="AY118" s="1"/>
  <c r="L119"/>
  <c r="AV119"/>
  <c r="AW119" s="1"/>
  <c r="AX119" s="1"/>
  <c r="AQ120"/>
  <c r="AU120"/>
  <c r="AP120"/>
  <c r="AT120"/>
  <c r="L121"/>
  <c r="AV121"/>
  <c r="AW121" s="1"/>
  <c r="AX121" s="1"/>
  <c r="AP122"/>
  <c r="AT122"/>
  <c r="AQ122"/>
  <c r="AU122"/>
  <c r="L122"/>
  <c r="AV122"/>
  <c r="AW122" s="1"/>
  <c r="AX122" s="1"/>
  <c r="L123"/>
  <c r="AV123"/>
  <c r="AW123" s="1"/>
  <c r="AX123" s="1"/>
  <c r="M86"/>
  <c r="H85"/>
  <c r="U85" s="1"/>
  <c r="H86"/>
  <c r="U86" s="1"/>
  <c r="AO86"/>
  <c r="H88"/>
  <c r="U88" s="1"/>
  <c r="H90"/>
  <c r="U90" s="1"/>
  <c r="H92"/>
  <c r="U92" s="1"/>
  <c r="H94"/>
  <c r="U94" s="1"/>
  <c r="H96"/>
  <c r="U96" s="1"/>
  <c r="H97"/>
  <c r="U97" s="1"/>
  <c r="AO90"/>
  <c r="AO94"/>
  <c r="H108"/>
  <c r="U108" s="1"/>
  <c r="AO99"/>
  <c r="AO101"/>
  <c r="M108"/>
  <c r="M109"/>
  <c r="M110"/>
  <c r="H111"/>
  <c r="U111" s="1"/>
  <c r="H112"/>
  <c r="U112" s="1"/>
  <c r="H113"/>
  <c r="U113" s="1"/>
  <c r="H114"/>
  <c r="U114" s="1"/>
  <c r="H115"/>
  <c r="U115" s="1"/>
  <c r="H116"/>
  <c r="U116" s="1"/>
  <c r="H117"/>
  <c r="U117" s="1"/>
  <c r="H118"/>
  <c r="U118" s="1"/>
  <c r="H123"/>
  <c r="U123" s="1"/>
  <c r="AO91"/>
  <c r="AO95"/>
  <c r="AO112"/>
  <c r="AO114"/>
  <c r="AO116"/>
  <c r="T38"/>
  <c r="AN38"/>
  <c r="T46"/>
  <c r="AN46"/>
  <c r="T54"/>
  <c r="AN54"/>
  <c r="T62"/>
  <c r="AN62"/>
  <c r="T66"/>
  <c r="AN66"/>
  <c r="T68"/>
  <c r="AN68"/>
  <c r="AP70"/>
  <c r="AT70"/>
  <c r="AQ70"/>
  <c r="AU70"/>
  <c r="T32"/>
  <c r="AN32"/>
  <c r="T36"/>
  <c r="AN36"/>
  <c r="T40"/>
  <c r="AN40"/>
  <c r="T44"/>
  <c r="AN44"/>
  <c r="T48"/>
  <c r="AN48"/>
  <c r="T52"/>
  <c r="AN52"/>
  <c r="T56"/>
  <c r="AN56"/>
  <c r="T60"/>
  <c r="AN60"/>
  <c r="T64"/>
  <c r="AN64"/>
  <c r="T69"/>
  <c r="AN69"/>
  <c r="T33"/>
  <c r="AN33"/>
  <c r="T37"/>
  <c r="AN37"/>
  <c r="T41"/>
  <c r="AN41"/>
  <c r="T45"/>
  <c r="AN45"/>
  <c r="T49"/>
  <c r="AN49"/>
  <c r="T53"/>
  <c r="AN53"/>
  <c r="T57"/>
  <c r="AN57"/>
  <c r="T61"/>
  <c r="AN61"/>
  <c r="T65"/>
  <c r="AN65"/>
  <c r="Y32"/>
  <c r="AM32"/>
  <c r="AC32"/>
  <c r="AV34"/>
  <c r="AF34"/>
  <c r="Y36"/>
  <c r="AM36"/>
  <c r="AC36"/>
  <c r="AF38"/>
  <c r="AV38"/>
  <c r="Y40"/>
  <c r="AM40"/>
  <c r="AC40"/>
  <c r="AF42"/>
  <c r="AV42"/>
  <c r="Y44"/>
  <c r="AM44"/>
  <c r="AC44"/>
  <c r="AF46"/>
  <c r="AV46"/>
  <c r="Y48"/>
  <c r="AM48"/>
  <c r="AC48"/>
  <c r="AF50"/>
  <c r="AV50"/>
  <c r="Y52"/>
  <c r="AM52"/>
  <c r="AF54"/>
  <c r="AV54"/>
  <c r="Y56"/>
  <c r="AM56"/>
  <c r="AC56"/>
  <c r="AF58"/>
  <c r="AV58"/>
  <c r="Y60"/>
  <c r="AM60"/>
  <c r="AF62"/>
  <c r="AV62"/>
  <c r="Y64"/>
  <c r="AM64"/>
  <c r="AC64"/>
  <c r="AF66"/>
  <c r="AV66"/>
  <c r="AW66" s="1"/>
  <c r="Y68"/>
  <c r="AM68"/>
  <c r="AC68"/>
  <c r="AF70"/>
  <c r="AV70"/>
  <c r="AW70" s="1"/>
  <c r="AF31"/>
  <c r="AV31"/>
  <c r="AF33"/>
  <c r="AV33"/>
  <c r="AW33" s="1"/>
  <c r="AF35"/>
  <c r="AV35"/>
  <c r="AW35" s="1"/>
  <c r="AF37"/>
  <c r="AV37"/>
  <c r="AW37" s="1"/>
  <c r="AF39"/>
  <c r="AV39"/>
  <c r="AW39" s="1"/>
  <c r="AF41"/>
  <c r="AV41"/>
  <c r="AW41" s="1"/>
  <c r="AF43"/>
  <c r="AV43"/>
  <c r="AW43" s="1"/>
  <c r="AF45"/>
  <c r="AV45"/>
  <c r="AW45" s="1"/>
  <c r="AF47"/>
  <c r="AV47"/>
  <c r="AW47" s="1"/>
  <c r="AF49"/>
  <c r="AV49"/>
  <c r="AW49" s="1"/>
  <c r="AF51"/>
  <c r="AV51"/>
  <c r="AF53"/>
  <c r="AV53"/>
  <c r="AF55"/>
  <c r="AV55"/>
  <c r="AW55" s="1"/>
  <c r="AF57"/>
  <c r="AV57"/>
  <c r="AW57" s="1"/>
  <c r="AF59"/>
  <c r="AV59"/>
  <c r="AW59" s="1"/>
  <c r="AF61"/>
  <c r="AV61"/>
  <c r="AF63"/>
  <c r="AV63"/>
  <c r="AW63" s="1"/>
  <c r="AF65"/>
  <c r="AV65"/>
  <c r="AW65" s="1"/>
  <c r="AF67"/>
  <c r="AV67"/>
  <c r="AF69"/>
  <c r="AV69"/>
  <c r="T70"/>
  <c r="AN70"/>
  <c r="T34"/>
  <c r="AN34"/>
  <c r="T42"/>
  <c r="AN42"/>
  <c r="T50"/>
  <c r="AN50"/>
  <c r="T58"/>
  <c r="AN58"/>
  <c r="T31"/>
  <c r="AN31"/>
  <c r="T35"/>
  <c r="AN35"/>
  <c r="T39"/>
  <c r="AN39"/>
  <c r="T43"/>
  <c r="AN43"/>
  <c r="T47"/>
  <c r="AN47"/>
  <c r="T51"/>
  <c r="AN51"/>
  <c r="T55"/>
  <c r="AN55"/>
  <c r="T59"/>
  <c r="AN59"/>
  <c r="T63"/>
  <c r="AN63"/>
  <c r="T67"/>
  <c r="AN67"/>
  <c r="AV32"/>
  <c r="AW32" s="1"/>
  <c r="AF32"/>
  <c r="Y34"/>
  <c r="AM34"/>
  <c r="AC34"/>
  <c r="AF36"/>
  <c r="AV36"/>
  <c r="AW36" s="1"/>
  <c r="Y38"/>
  <c r="AM38"/>
  <c r="AC38"/>
  <c r="AF40"/>
  <c r="AV40"/>
  <c r="AW40" s="1"/>
  <c r="Y42"/>
  <c r="AM42"/>
  <c r="AC42"/>
  <c r="AF44"/>
  <c r="AV44"/>
  <c r="AW44" s="1"/>
  <c r="Y46"/>
  <c r="AM46"/>
  <c r="AC46"/>
  <c r="AF48"/>
  <c r="AV48"/>
  <c r="AW48" s="1"/>
  <c r="Y50"/>
  <c r="AM50"/>
  <c r="AC50"/>
  <c r="AF52"/>
  <c r="AV52"/>
  <c r="AW52" s="1"/>
  <c r="Y54"/>
  <c r="AM54"/>
  <c r="AC54"/>
  <c r="AF56"/>
  <c r="AV56"/>
  <c r="AW56" s="1"/>
  <c r="Y58"/>
  <c r="AM58"/>
  <c r="AC58"/>
  <c r="AF60"/>
  <c r="AV60"/>
  <c r="AW60" s="1"/>
  <c r="Y62"/>
  <c r="AM62"/>
  <c r="AC62"/>
  <c r="AF64"/>
  <c r="AV64"/>
  <c r="AW64" s="1"/>
  <c r="Y66"/>
  <c r="AM66"/>
  <c r="AF68"/>
  <c r="AV68"/>
  <c r="AW68" s="1"/>
  <c r="Y70"/>
  <c r="AM70"/>
  <c r="Y31"/>
  <c r="AM31"/>
  <c r="AC31"/>
  <c r="Y33"/>
  <c r="AM33"/>
  <c r="Y35"/>
  <c r="AM35"/>
  <c r="Y37"/>
  <c r="AM37"/>
  <c r="Y39"/>
  <c r="AM39"/>
  <c r="Y41"/>
  <c r="AM41"/>
  <c r="Y43"/>
  <c r="AM43"/>
  <c r="Y45"/>
  <c r="AM45"/>
  <c r="Y47"/>
  <c r="AM47"/>
  <c r="Y49"/>
  <c r="AM49"/>
  <c r="Y51"/>
  <c r="AM51"/>
  <c r="AC51"/>
  <c r="Y53"/>
  <c r="AM53"/>
  <c r="AC53"/>
  <c r="Y55"/>
  <c r="AM55"/>
  <c r="Y57"/>
  <c r="AM57"/>
  <c r="Y59"/>
  <c r="AM59"/>
  <c r="Y61"/>
  <c r="AM61"/>
  <c r="AC61"/>
  <c r="Y63"/>
  <c r="AM63"/>
  <c r="Y65"/>
  <c r="AM65"/>
  <c r="Y67"/>
  <c r="AM67"/>
  <c r="AC67"/>
  <c r="Y69"/>
  <c r="AM69"/>
  <c r="AC69"/>
  <c r="AS99" l="1"/>
  <c r="AS105"/>
  <c r="AS116"/>
  <c r="AS112"/>
  <c r="AS101"/>
  <c r="AO93"/>
  <c r="AO89"/>
  <c r="AO96"/>
  <c r="AO92"/>
  <c r="AO88"/>
  <c r="AO85"/>
  <c r="AX120"/>
  <c r="AZ120" s="1"/>
  <c r="AO115"/>
  <c r="AO111"/>
  <c r="BA94"/>
  <c r="BA90"/>
  <c r="AS117"/>
  <c r="AS115"/>
  <c r="AS113"/>
  <c r="AS111"/>
  <c r="AS97"/>
  <c r="AS94"/>
  <c r="AS90"/>
  <c r="AS86"/>
  <c r="AR117"/>
  <c r="AR115"/>
  <c r="AR113"/>
  <c r="AR111"/>
  <c r="AR100"/>
  <c r="AS87"/>
  <c r="AZ86"/>
  <c r="AZ85"/>
  <c r="U121"/>
  <c r="U110"/>
  <c r="AS95"/>
  <c r="AS91"/>
  <c r="AO122"/>
  <c r="AO120"/>
  <c r="AS120" s="1"/>
  <c r="AX101"/>
  <c r="AZ101" s="1"/>
  <c r="AX99"/>
  <c r="AZ99" s="1"/>
  <c r="AX98"/>
  <c r="AZ98" s="1"/>
  <c r="AS106"/>
  <c r="BA105"/>
  <c r="BA117"/>
  <c r="BA113"/>
  <c r="AY102"/>
  <c r="AZ102" s="1"/>
  <c r="AS114"/>
  <c r="AS96"/>
  <c r="AS92"/>
  <c r="AS88"/>
  <c r="AS85"/>
  <c r="U119"/>
  <c r="U109"/>
  <c r="AS93"/>
  <c r="AS89"/>
  <c r="AO121"/>
  <c r="U122"/>
  <c r="AS122" s="1"/>
  <c r="U100"/>
  <c r="AS100" s="1"/>
  <c r="U98"/>
  <c r="AS98" s="1"/>
  <c r="AS104"/>
  <c r="AS102"/>
  <c r="BA107"/>
  <c r="BA115"/>
  <c r="BA111"/>
  <c r="AS107"/>
  <c r="AS103"/>
  <c r="BA69"/>
  <c r="BA61"/>
  <c r="BA51"/>
  <c r="BA62"/>
  <c r="BA54"/>
  <c r="BA46"/>
  <c r="BA38"/>
  <c r="AO123"/>
  <c r="AS123" s="1"/>
  <c r="BA122"/>
  <c r="AR116"/>
  <c r="AR114"/>
  <c r="AR112"/>
  <c r="AR99"/>
  <c r="AR85"/>
  <c r="BA86"/>
  <c r="BA91"/>
  <c r="BA121"/>
  <c r="BA95"/>
  <c r="BA64"/>
  <c r="BA48"/>
  <c r="BA40"/>
  <c r="BA32"/>
  <c r="AR65"/>
  <c r="AR61"/>
  <c r="AR57"/>
  <c r="AR53"/>
  <c r="AR49"/>
  <c r="AR45"/>
  <c r="AR41"/>
  <c r="AR37"/>
  <c r="AR33"/>
  <c r="AR64"/>
  <c r="AO119"/>
  <c r="BA85"/>
  <c r="BA89"/>
  <c r="BA97"/>
  <c r="AG97"/>
  <c r="BA93"/>
  <c r="BA67"/>
  <c r="BA53"/>
  <c r="BA31"/>
  <c r="BA58"/>
  <c r="BA50"/>
  <c r="BA42"/>
  <c r="BA34"/>
  <c r="AW54"/>
  <c r="AW50"/>
  <c r="AX50" s="1"/>
  <c r="AW42"/>
  <c r="AY123"/>
  <c r="AX108"/>
  <c r="AZ108" s="1"/>
  <c r="BA103"/>
  <c r="AW69"/>
  <c r="AW67"/>
  <c r="AX67" s="1"/>
  <c r="AW61"/>
  <c r="AW53"/>
  <c r="AX53" s="1"/>
  <c r="AW51"/>
  <c r="AW31"/>
  <c r="AX31" s="1"/>
  <c r="BA68"/>
  <c r="AW62"/>
  <c r="AX62" s="1"/>
  <c r="AW58"/>
  <c r="AW46"/>
  <c r="AX46" s="1"/>
  <c r="AW38"/>
  <c r="AW34"/>
  <c r="AY34" s="1"/>
  <c r="AX118"/>
  <c r="AZ118" s="1"/>
  <c r="AZ117"/>
  <c r="AZ116"/>
  <c r="AZ115"/>
  <c r="AZ114"/>
  <c r="AZ113"/>
  <c r="AZ112"/>
  <c r="AZ111"/>
  <c r="BA123"/>
  <c r="BA87"/>
  <c r="AN110"/>
  <c r="T110"/>
  <c r="AN108"/>
  <c r="T108"/>
  <c r="T120"/>
  <c r="AN120"/>
  <c r="AR121"/>
  <c r="AR119"/>
  <c r="AZ97"/>
  <c r="AZ96"/>
  <c r="AR95"/>
  <c r="AZ94"/>
  <c r="AR93"/>
  <c r="AZ92"/>
  <c r="AR91"/>
  <c r="AZ90"/>
  <c r="AR89"/>
  <c r="AZ88"/>
  <c r="AR98"/>
  <c r="AZ107"/>
  <c r="AZ105"/>
  <c r="AZ103"/>
  <c r="AZ87"/>
  <c r="AG122"/>
  <c r="AR122"/>
  <c r="AG121"/>
  <c r="AG119"/>
  <c r="AY122"/>
  <c r="AZ122" s="1"/>
  <c r="AY121"/>
  <c r="AZ121" s="1"/>
  <c r="AY119"/>
  <c r="AZ119" s="1"/>
  <c r="AX110"/>
  <c r="AZ110" s="1"/>
  <c r="AY109"/>
  <c r="AZ109" s="1"/>
  <c r="AR123"/>
  <c r="AR118"/>
  <c r="AR97"/>
  <c r="AR96"/>
  <c r="AZ95"/>
  <c r="AR94"/>
  <c r="AZ93"/>
  <c r="AR92"/>
  <c r="AZ91"/>
  <c r="AR90"/>
  <c r="AZ89"/>
  <c r="AR88"/>
  <c r="AR107"/>
  <c r="AR106"/>
  <c r="AR105"/>
  <c r="AR104"/>
  <c r="AR103"/>
  <c r="AR102"/>
  <c r="AR101"/>
  <c r="AZ106"/>
  <c r="AZ104"/>
  <c r="AR87"/>
  <c r="BA120"/>
  <c r="AN109"/>
  <c r="T109"/>
  <c r="T86"/>
  <c r="AN86"/>
  <c r="AG118"/>
  <c r="AO118"/>
  <c r="AS118" s="1"/>
  <c r="AG110"/>
  <c r="AO110"/>
  <c r="AG109"/>
  <c r="AO109"/>
  <c r="AG108"/>
  <c r="AO108"/>
  <c r="AS108" s="1"/>
  <c r="AZ123"/>
  <c r="AG123"/>
  <c r="BA119"/>
  <c r="BA56"/>
  <c r="BA44"/>
  <c r="BA36"/>
  <c r="AR62"/>
  <c r="BA57"/>
  <c r="BA47"/>
  <c r="BA70"/>
  <c r="AX60"/>
  <c r="AY60"/>
  <c r="AX52"/>
  <c r="AY52"/>
  <c r="AY67"/>
  <c r="AX32"/>
  <c r="AY32"/>
  <c r="AX34"/>
  <c r="AR67"/>
  <c r="AR63"/>
  <c r="AR59"/>
  <c r="AR55"/>
  <c r="AR51"/>
  <c r="AR47"/>
  <c r="AR43"/>
  <c r="AR39"/>
  <c r="AR35"/>
  <c r="AR31"/>
  <c r="AR58"/>
  <c r="AR50"/>
  <c r="AR42"/>
  <c r="AR34"/>
  <c r="AR70"/>
  <c r="AR60"/>
  <c r="AR56"/>
  <c r="AR52"/>
  <c r="AR48"/>
  <c r="AR44"/>
  <c r="AR40"/>
  <c r="AR36"/>
  <c r="AR32"/>
  <c r="AR68"/>
  <c r="AR66"/>
  <c r="AR54"/>
  <c r="AR46"/>
  <c r="AR38"/>
  <c r="BA65"/>
  <c r="BA63"/>
  <c r="BA59"/>
  <c r="BA55"/>
  <c r="BA49"/>
  <c r="BA45"/>
  <c r="BA43"/>
  <c r="BA41"/>
  <c r="BA39"/>
  <c r="BA37"/>
  <c r="BA35"/>
  <c r="BA33"/>
  <c r="AY68"/>
  <c r="AX68"/>
  <c r="BA66"/>
  <c r="AX64"/>
  <c r="AY64"/>
  <c r="AX56"/>
  <c r="AY56"/>
  <c r="AX48"/>
  <c r="AY48"/>
  <c r="AX44"/>
  <c r="AY44"/>
  <c r="AX40"/>
  <c r="AY40"/>
  <c r="AX36"/>
  <c r="AY36"/>
  <c r="AX69"/>
  <c r="AY69"/>
  <c r="AX65"/>
  <c r="AY65"/>
  <c r="AX63"/>
  <c r="AY63"/>
  <c r="AX61"/>
  <c r="AY61"/>
  <c r="AX59"/>
  <c r="AY59"/>
  <c r="AX57"/>
  <c r="AY57"/>
  <c r="AX55"/>
  <c r="AY55"/>
  <c r="AY53"/>
  <c r="AX51"/>
  <c r="AY51"/>
  <c r="AX49"/>
  <c r="AY49"/>
  <c r="AX47"/>
  <c r="AY47"/>
  <c r="AX45"/>
  <c r="AY45"/>
  <c r="AX43"/>
  <c r="AY43"/>
  <c r="AX41"/>
  <c r="AY41"/>
  <c r="AX39"/>
  <c r="AY39"/>
  <c r="AX37"/>
  <c r="AY37"/>
  <c r="AX35"/>
  <c r="AY35"/>
  <c r="AX33"/>
  <c r="AY33"/>
  <c r="AY31"/>
  <c r="AY70"/>
  <c r="AX70"/>
  <c r="AY66"/>
  <c r="AX66"/>
  <c r="AY62"/>
  <c r="BA60"/>
  <c r="AX58"/>
  <c r="AY58"/>
  <c r="AX54"/>
  <c r="AY54"/>
  <c r="BA52"/>
  <c r="AY50"/>
  <c r="AY46"/>
  <c r="AX42"/>
  <c r="AY42"/>
  <c r="AX38"/>
  <c r="AY38"/>
  <c r="AR69"/>
  <c r="AS109" l="1"/>
  <c r="AS110"/>
  <c r="AS119"/>
  <c r="AS121"/>
  <c r="AR109"/>
  <c r="AR120"/>
  <c r="AR86"/>
  <c r="AR108"/>
  <c r="AR110"/>
  <c r="AZ38"/>
  <c r="AZ42"/>
  <c r="AZ46"/>
  <c r="AZ50"/>
  <c r="AZ54"/>
  <c r="AZ58"/>
  <c r="AZ62"/>
  <c r="AZ31"/>
  <c r="AZ33"/>
  <c r="AZ35"/>
  <c r="AZ37"/>
  <c r="AZ39"/>
  <c r="AZ41"/>
  <c r="AZ43"/>
  <c r="AZ45"/>
  <c r="AZ47"/>
  <c r="AZ49"/>
  <c r="AZ51"/>
  <c r="AZ53"/>
  <c r="AZ55"/>
  <c r="AZ57"/>
  <c r="AZ59"/>
  <c r="AZ61"/>
  <c r="AZ63"/>
  <c r="AZ65"/>
  <c r="AZ69"/>
  <c r="AZ36"/>
  <c r="AZ40"/>
  <c r="AZ44"/>
  <c r="AZ48"/>
  <c r="AZ56"/>
  <c r="AZ64"/>
  <c r="AZ34"/>
  <c r="AZ32"/>
  <c r="AZ52"/>
  <c r="AZ60"/>
  <c r="AZ66"/>
  <c r="AZ70"/>
  <c r="AZ68"/>
  <c r="AZ67"/>
  <c r="F31" l="1"/>
  <c r="F32"/>
  <c r="F33"/>
  <c r="F34"/>
  <c r="F35"/>
  <c r="F36"/>
  <c r="F37"/>
  <c r="F38"/>
  <c r="F39"/>
  <c r="F40"/>
  <c r="F41"/>
  <c r="F42"/>
  <c r="F43"/>
  <c r="F44"/>
  <c r="F45"/>
  <c r="F46"/>
  <c r="F47"/>
  <c r="F48"/>
  <c r="F49"/>
  <c r="F50"/>
  <c r="F51"/>
  <c r="F52"/>
  <c r="F53"/>
  <c r="F54"/>
  <c r="F55"/>
  <c r="F56"/>
  <c r="F57"/>
  <c r="F58"/>
  <c r="F59"/>
  <c r="F60"/>
  <c r="F61"/>
  <c r="F62"/>
  <c r="F63"/>
  <c r="F64"/>
  <c r="F65"/>
  <c r="F66"/>
  <c r="F67"/>
  <c r="F68"/>
  <c r="F69"/>
  <c r="F70"/>
  <c r="E31" l="1"/>
  <c r="AO31" s="1"/>
  <c r="E32"/>
  <c r="AO32" s="1"/>
  <c r="E33"/>
  <c r="AO33" s="1"/>
  <c r="E34"/>
  <c r="AO34" s="1"/>
  <c r="E35"/>
  <c r="AO35" s="1"/>
  <c r="E36"/>
  <c r="AO36" s="1"/>
  <c r="E37"/>
  <c r="AO37" s="1"/>
  <c r="E38"/>
  <c r="AO38" s="1"/>
  <c r="E39"/>
  <c r="AO39" s="1"/>
  <c r="E40"/>
  <c r="AO40" s="1"/>
  <c r="E41"/>
  <c r="AO41" s="1"/>
  <c r="E42"/>
  <c r="AO42" s="1"/>
  <c r="E44"/>
  <c r="AO44" s="1"/>
  <c r="E46"/>
  <c r="AO46" s="1"/>
  <c r="E48"/>
  <c r="AO48" s="1"/>
  <c r="E50"/>
  <c r="AO50" s="1"/>
  <c r="E52"/>
  <c r="AO52" s="1"/>
  <c r="E55"/>
  <c r="AO55" s="1"/>
  <c r="E57"/>
  <c r="AO57" s="1"/>
  <c r="E59"/>
  <c r="AO59" s="1"/>
  <c r="E61"/>
  <c r="AO61" s="1"/>
  <c r="E64"/>
  <c r="AO64" s="1"/>
  <c r="E66"/>
  <c r="AO66" s="1"/>
  <c r="E69"/>
  <c r="AO69" s="1"/>
  <c r="E30"/>
  <c r="E43"/>
  <c r="AO43" s="1"/>
  <c r="E45"/>
  <c r="AO45" s="1"/>
  <c r="E47"/>
  <c r="AO47" s="1"/>
  <c r="E49"/>
  <c r="AO49" s="1"/>
  <c r="E51"/>
  <c r="AO51" s="1"/>
  <c r="E53"/>
  <c r="AO53" s="1"/>
  <c r="E54"/>
  <c r="AO54" s="1"/>
  <c r="E56"/>
  <c r="AO56" s="1"/>
  <c r="E58"/>
  <c r="AO58" s="1"/>
  <c r="E60"/>
  <c r="AO60" s="1"/>
  <c r="E62"/>
  <c r="AO62" s="1"/>
  <c r="E63"/>
  <c r="AO63" s="1"/>
  <c r="E65"/>
  <c r="AO65" s="1"/>
  <c r="E67"/>
  <c r="AO67" s="1"/>
  <c r="E68"/>
  <c r="AO68" s="1"/>
  <c r="E70"/>
  <c r="AO70" s="1"/>
  <c r="H69"/>
  <c r="U69" s="1"/>
  <c r="H67"/>
  <c r="U67" s="1"/>
  <c r="H65"/>
  <c r="U65" s="1"/>
  <c r="H63"/>
  <c r="U63" s="1"/>
  <c r="H61"/>
  <c r="U61" s="1"/>
  <c r="H57"/>
  <c r="U57" s="1"/>
  <c r="H53"/>
  <c r="U53" s="1"/>
  <c r="H49"/>
  <c r="U49" s="1"/>
  <c r="H45"/>
  <c r="U45" s="1"/>
  <c r="H41"/>
  <c r="U41" s="1"/>
  <c r="H39"/>
  <c r="U39" s="1"/>
  <c r="H37"/>
  <c r="U37" s="1"/>
  <c r="H35"/>
  <c r="U35" s="1"/>
  <c r="H33"/>
  <c r="U33" s="1"/>
  <c r="H31"/>
  <c r="U31" s="1"/>
  <c r="H70"/>
  <c r="U70" s="1"/>
  <c r="H66"/>
  <c r="U66" s="1"/>
  <c r="H64"/>
  <c r="U64" s="1"/>
  <c r="H62"/>
  <c r="U62" s="1"/>
  <c r="H60"/>
  <c r="U60" s="1"/>
  <c r="H58"/>
  <c r="U58" s="1"/>
  <c r="H56"/>
  <c r="U56" s="1"/>
  <c r="H54"/>
  <c r="U54" s="1"/>
  <c r="H52"/>
  <c r="U52" s="1"/>
  <c r="H50"/>
  <c r="U50" s="1"/>
  <c r="H48"/>
  <c r="U48" s="1"/>
  <c r="H46"/>
  <c r="U46" s="1"/>
  <c r="H44"/>
  <c r="U44" s="1"/>
  <c r="H42"/>
  <c r="U42" s="1"/>
  <c r="H40"/>
  <c r="U40" s="1"/>
  <c r="H38"/>
  <c r="U38" s="1"/>
  <c r="H36"/>
  <c r="U36" s="1"/>
  <c r="H34"/>
  <c r="U34" s="1"/>
  <c r="H32"/>
  <c r="U32" s="1"/>
  <c r="D6" i="4"/>
  <c r="H68" i="10" l="1"/>
  <c r="U68" s="1"/>
  <c r="AS68" s="1"/>
  <c r="H43"/>
  <c r="U43" s="1"/>
  <c r="AS43" s="1"/>
  <c r="H47"/>
  <c r="U47" s="1"/>
  <c r="AS47" s="1"/>
  <c r="H51"/>
  <c r="U51" s="1"/>
  <c r="AS51" s="1"/>
  <c r="H55"/>
  <c r="U55" s="1"/>
  <c r="H59"/>
  <c r="U59" s="1"/>
  <c r="AS59" s="1"/>
  <c r="AS70"/>
  <c r="AS67"/>
  <c r="AS63"/>
  <c r="AS60"/>
  <c r="AS56"/>
  <c r="AS53"/>
  <c r="AS49"/>
  <c r="AS45"/>
  <c r="AS66"/>
  <c r="AS61"/>
  <c r="AS57"/>
  <c r="AS52"/>
  <c r="AS48"/>
  <c r="AS44"/>
  <c r="AS41"/>
  <c r="AS39"/>
  <c r="AS37"/>
  <c r="AS35"/>
  <c r="AS33"/>
  <c r="AS31"/>
  <c r="AS65"/>
  <c r="AS62"/>
  <c r="AS58"/>
  <c r="AS54"/>
  <c r="AS69"/>
  <c r="AS64"/>
  <c r="AS55"/>
  <c r="AS50"/>
  <c r="AS46"/>
  <c r="AS42"/>
  <c r="AS40"/>
  <c r="AS38"/>
  <c r="AS36"/>
  <c r="AS34"/>
  <c r="AS32"/>
  <c r="D5" i="3"/>
  <c r="E7"/>
  <c r="F11"/>
  <c r="F12"/>
  <c r="F16"/>
  <c r="H16"/>
  <c r="N16"/>
  <c r="I16" s="1"/>
  <c r="F17"/>
  <c r="H17"/>
  <c r="N17"/>
  <c r="I17" s="1"/>
  <c r="F18"/>
  <c r="H18"/>
  <c r="N18"/>
  <c r="I18" s="1"/>
  <c r="F19"/>
  <c r="H19"/>
  <c r="N19"/>
  <c r="I19" s="1"/>
  <c r="F20"/>
  <c r="H20"/>
  <c r="N20"/>
  <c r="I20" s="1"/>
  <c r="F21"/>
  <c r="H21"/>
  <c r="N21"/>
  <c r="I21" s="1"/>
  <c r="F22"/>
  <c r="H22"/>
  <c r="N22"/>
  <c r="I22" s="1"/>
  <c r="F23"/>
  <c r="H23"/>
  <c r="N23"/>
  <c r="I23" s="1"/>
  <c r="F24"/>
  <c r="H24"/>
  <c r="N24"/>
  <c r="I24" s="1"/>
  <c r="F25"/>
  <c r="H25"/>
  <c r="N25"/>
  <c r="I25" s="1"/>
  <c r="F26"/>
  <c r="H26"/>
  <c r="N26"/>
  <c r="I26" s="1"/>
  <c r="F28"/>
  <c r="H28"/>
  <c r="N28"/>
  <c r="I28" s="1"/>
  <c r="F29"/>
  <c r="H29"/>
  <c r="N29"/>
  <c r="I29" s="1"/>
  <c r="F30"/>
  <c r="H30"/>
  <c r="N30"/>
  <c r="I30" s="1"/>
  <c r="F31"/>
  <c r="H31"/>
  <c r="N31"/>
  <c r="I31" s="1"/>
  <c r="F32"/>
  <c r="H32"/>
  <c r="N32"/>
  <c r="I32" s="1"/>
  <c r="F33"/>
  <c r="H33"/>
  <c r="N33"/>
  <c r="I33" s="1"/>
  <c r="F34"/>
  <c r="H34"/>
  <c r="N34"/>
  <c r="I34" s="1"/>
  <c r="F35"/>
  <c r="H35"/>
  <c r="N35"/>
  <c r="I35" s="1"/>
  <c r="F37"/>
  <c r="H37"/>
  <c r="N37"/>
  <c r="I37" s="1"/>
  <c r="F38"/>
  <c r="H38"/>
  <c r="N38"/>
  <c r="I38" s="1"/>
  <c r="F39"/>
  <c r="H39"/>
  <c r="N39"/>
  <c r="I39" s="1"/>
  <c r="F40"/>
  <c r="H40"/>
  <c r="N40"/>
  <c r="I40" s="1"/>
  <c r="F42"/>
  <c r="H42"/>
  <c r="N42"/>
  <c r="I42" s="1"/>
  <c r="F43"/>
  <c r="H43"/>
  <c r="N43"/>
  <c r="I43" s="1"/>
  <c r="F45"/>
  <c r="H45"/>
  <c r="N45"/>
  <c r="I45" s="1"/>
  <c r="H46"/>
  <c r="I46"/>
  <c r="F47"/>
  <c r="H47"/>
  <c r="N47"/>
  <c r="I47" s="1"/>
  <c r="F48"/>
  <c r="H48"/>
  <c r="N48"/>
  <c r="I48" s="1"/>
  <c r="F49"/>
  <c r="H49"/>
  <c r="I49"/>
  <c r="F50"/>
  <c r="H50"/>
  <c r="N50"/>
  <c r="I50" s="1"/>
  <c r="F51"/>
  <c r="H51"/>
  <c r="I51"/>
  <c r="F52"/>
  <c r="H52"/>
  <c r="I52"/>
  <c r="F53"/>
  <c r="H53"/>
  <c r="I53"/>
  <c r="F54"/>
  <c r="H54"/>
  <c r="N54"/>
  <c r="I54" s="1"/>
  <c r="F55"/>
  <c r="H55"/>
  <c r="I55"/>
  <c r="F56"/>
  <c r="H56"/>
  <c r="I56"/>
  <c r="F57"/>
  <c r="H57"/>
  <c r="I57"/>
  <c r="F58"/>
  <c r="H58"/>
  <c r="N58"/>
  <c r="I58" s="1"/>
  <c r="F59"/>
  <c r="H59"/>
  <c r="I59"/>
  <c r="F60"/>
  <c r="H60"/>
  <c r="N60"/>
  <c r="I60" s="1"/>
  <c r="F61"/>
  <c r="H61"/>
  <c r="I61"/>
  <c r="F62"/>
  <c r="H62"/>
  <c r="I62"/>
  <c r="F63"/>
  <c r="H63"/>
  <c r="N63"/>
  <c r="I63" s="1"/>
  <c r="F67"/>
  <c r="H67"/>
  <c r="N67"/>
  <c r="I67" s="1"/>
  <c r="F68"/>
  <c r="H68"/>
  <c r="N68"/>
  <c r="I68" s="1"/>
  <c r="F69"/>
  <c r="H69"/>
  <c r="N69"/>
  <c r="I69" s="1"/>
  <c r="F70"/>
  <c r="H70"/>
  <c r="N70"/>
  <c r="I70" s="1"/>
  <c r="F71"/>
  <c r="H71"/>
  <c r="N71"/>
  <c r="I71" s="1"/>
  <c r="F72"/>
  <c r="H72"/>
  <c r="N72"/>
  <c r="I72" s="1"/>
  <c r="F73"/>
  <c r="H73"/>
  <c r="N73"/>
  <c r="I73" s="1"/>
  <c r="O151" i="10" l="1"/>
  <c r="P151" l="1"/>
  <c r="S151"/>
  <c r="W151"/>
  <c r="AA151"/>
  <c r="Q151"/>
  <c r="AC151" s="1"/>
  <c r="V151"/>
  <c r="X151"/>
  <c r="Y151" s="1"/>
  <c r="Z151"/>
  <c r="BD151"/>
  <c r="BC151"/>
  <c r="N151"/>
  <c r="C151"/>
  <c r="I151"/>
  <c r="J151"/>
  <c r="O150" l="1"/>
  <c r="O149"/>
  <c r="O148"/>
  <c r="O147"/>
  <c r="O146"/>
  <c r="O145"/>
  <c r="O144"/>
  <c r="O143"/>
  <c r="O142"/>
  <c r="O141"/>
  <c r="O140"/>
  <c r="O139"/>
  <c r="O138"/>
  <c r="O137"/>
  <c r="O136"/>
  <c r="O135"/>
  <c r="O134"/>
  <c r="O133"/>
  <c r="O132"/>
  <c r="O131"/>
  <c r="O130"/>
  <c r="O129"/>
  <c r="O128"/>
  <c r="O127"/>
  <c r="K151"/>
  <c r="O126"/>
  <c r="O125"/>
  <c r="C84"/>
  <c r="O83"/>
  <c r="O82"/>
  <c r="K82" s="1"/>
  <c r="O81"/>
  <c r="O80"/>
  <c r="O79"/>
  <c r="O78"/>
  <c r="O77"/>
  <c r="O76"/>
  <c r="O75"/>
  <c r="O74"/>
  <c r="O73"/>
  <c r="O72"/>
  <c r="O71"/>
  <c r="O29"/>
  <c r="BD29" s="1"/>
  <c r="O28"/>
  <c r="O27"/>
  <c r="O26"/>
  <c r="O25"/>
  <c r="O24"/>
  <c r="BD24" s="1"/>
  <c r="O23"/>
  <c r="O22"/>
  <c r="BD22" s="1"/>
  <c r="O21"/>
  <c r="O20"/>
  <c r="O19"/>
  <c r="BD19" s="1"/>
  <c r="D151"/>
  <c r="D136"/>
  <c r="D19" i="4"/>
  <c r="H19" s="1"/>
  <c r="G6"/>
  <c r="C8" i="10"/>
  <c r="F23" i="4"/>
  <c r="I18"/>
  <c r="I9"/>
  <c r="J8"/>
  <c r="D10"/>
  <c r="D9"/>
  <c r="D8"/>
  <c r="D7"/>
  <c r="D5"/>
  <c r="BD71" i="10" l="1"/>
  <c r="Q71"/>
  <c r="AC71" s="1"/>
  <c r="V71"/>
  <c r="X71"/>
  <c r="Y71" s="1"/>
  <c r="AA71"/>
  <c r="P71"/>
  <c r="S71"/>
  <c r="W71"/>
  <c r="Z71"/>
  <c r="BD73"/>
  <c r="Q73"/>
  <c r="AC73" s="1"/>
  <c r="V73"/>
  <c r="X73"/>
  <c r="Y73" s="1"/>
  <c r="P73"/>
  <c r="S73"/>
  <c r="W73"/>
  <c r="Z73"/>
  <c r="AA73"/>
  <c r="BD75"/>
  <c r="P75"/>
  <c r="S75"/>
  <c r="W75"/>
  <c r="Z75"/>
  <c r="Q75"/>
  <c r="AC75" s="1"/>
  <c r="V75"/>
  <c r="X75"/>
  <c r="Y75" s="1"/>
  <c r="AA75"/>
  <c r="P77"/>
  <c r="S77"/>
  <c r="W77"/>
  <c r="Z77"/>
  <c r="Q77"/>
  <c r="AC77" s="1"/>
  <c r="V77"/>
  <c r="X77"/>
  <c r="Y77" s="1"/>
  <c r="AA77"/>
  <c r="BD79"/>
  <c r="P79"/>
  <c r="S79"/>
  <c r="W79"/>
  <c r="Z79"/>
  <c r="Q79"/>
  <c r="AC79" s="1"/>
  <c r="V79"/>
  <c r="X79"/>
  <c r="Y79" s="1"/>
  <c r="AA79"/>
  <c r="P81"/>
  <c r="S81"/>
  <c r="W81"/>
  <c r="Z81"/>
  <c r="Q81"/>
  <c r="AC81" s="1"/>
  <c r="V81"/>
  <c r="X81"/>
  <c r="Y81" s="1"/>
  <c r="AA81"/>
  <c r="P83"/>
  <c r="S83"/>
  <c r="W83"/>
  <c r="Z83"/>
  <c r="Q83"/>
  <c r="AC83" s="1"/>
  <c r="V83"/>
  <c r="X83"/>
  <c r="Y83" s="1"/>
  <c r="AA83"/>
  <c r="P125"/>
  <c r="S125"/>
  <c r="W125"/>
  <c r="Z125"/>
  <c r="Q125"/>
  <c r="AC125" s="1"/>
  <c r="V125"/>
  <c r="X125"/>
  <c r="Y125" s="1"/>
  <c r="AA125"/>
  <c r="BD128"/>
  <c r="Q128"/>
  <c r="AC128" s="1"/>
  <c r="V128"/>
  <c r="X128"/>
  <c r="Y128" s="1"/>
  <c r="AA128"/>
  <c r="P128"/>
  <c r="S128"/>
  <c r="W128"/>
  <c r="Z128"/>
  <c r="BD130"/>
  <c r="Q130"/>
  <c r="AC130" s="1"/>
  <c r="V130"/>
  <c r="X130"/>
  <c r="Y130" s="1"/>
  <c r="AA130"/>
  <c r="P130"/>
  <c r="S130"/>
  <c r="W130"/>
  <c r="Z130"/>
  <c r="BD132"/>
  <c r="Q132"/>
  <c r="AC132" s="1"/>
  <c r="V132"/>
  <c r="X132"/>
  <c r="Y132" s="1"/>
  <c r="AA132"/>
  <c r="P132"/>
  <c r="S132"/>
  <c r="W132"/>
  <c r="Z132"/>
  <c r="BD134"/>
  <c r="Q134"/>
  <c r="AC134" s="1"/>
  <c r="V134"/>
  <c r="X134"/>
  <c r="Y134" s="1"/>
  <c r="AA134"/>
  <c r="P134"/>
  <c r="S134"/>
  <c r="W134"/>
  <c r="Z134"/>
  <c r="BD136"/>
  <c r="Q136"/>
  <c r="AC136" s="1"/>
  <c r="V136"/>
  <c r="X136"/>
  <c r="Y136" s="1"/>
  <c r="AA136"/>
  <c r="P136"/>
  <c r="S136"/>
  <c r="W136"/>
  <c r="Z136"/>
  <c r="BD138"/>
  <c r="Q138"/>
  <c r="AC138" s="1"/>
  <c r="V138"/>
  <c r="X138"/>
  <c r="Y138" s="1"/>
  <c r="AA138"/>
  <c r="P138"/>
  <c r="S138"/>
  <c r="W138"/>
  <c r="Z138"/>
  <c r="BD140"/>
  <c r="Q140"/>
  <c r="AC140" s="1"/>
  <c r="V140"/>
  <c r="X140"/>
  <c r="Y140" s="1"/>
  <c r="AA140"/>
  <c r="P140"/>
  <c r="S140"/>
  <c r="W140"/>
  <c r="Z140"/>
  <c r="BD142"/>
  <c r="Q142"/>
  <c r="AC142" s="1"/>
  <c r="V142"/>
  <c r="X142"/>
  <c r="Y142" s="1"/>
  <c r="AA142"/>
  <c r="P142"/>
  <c r="S142"/>
  <c r="W142"/>
  <c r="Z142"/>
  <c r="BD144"/>
  <c r="P144"/>
  <c r="S144"/>
  <c r="W144"/>
  <c r="Z144"/>
  <c r="Q144"/>
  <c r="AC144" s="1"/>
  <c r="V144"/>
  <c r="X144"/>
  <c r="Y144" s="1"/>
  <c r="AA144"/>
  <c r="BD146"/>
  <c r="P146"/>
  <c r="S146"/>
  <c r="W146"/>
  <c r="AA146"/>
  <c r="Q146"/>
  <c r="AC146" s="1"/>
  <c r="V146"/>
  <c r="X146"/>
  <c r="Y146" s="1"/>
  <c r="Z146"/>
  <c r="BD148"/>
  <c r="P148"/>
  <c r="S148"/>
  <c r="W148"/>
  <c r="AA148"/>
  <c r="Q148"/>
  <c r="AC148" s="1"/>
  <c r="V148"/>
  <c r="X148"/>
  <c r="Y148" s="1"/>
  <c r="Z148"/>
  <c r="BD150"/>
  <c r="P150"/>
  <c r="S150"/>
  <c r="W150"/>
  <c r="AA150"/>
  <c r="Q150"/>
  <c r="AC150" s="1"/>
  <c r="V150"/>
  <c r="X150"/>
  <c r="Y150" s="1"/>
  <c r="Z150"/>
  <c r="BD72"/>
  <c r="P72"/>
  <c r="S72"/>
  <c r="W72"/>
  <c r="Z72"/>
  <c r="Q72"/>
  <c r="AC72" s="1"/>
  <c r="V72"/>
  <c r="X72"/>
  <c r="Y72" s="1"/>
  <c r="AA72"/>
  <c r="BD74"/>
  <c r="Q74"/>
  <c r="AC74" s="1"/>
  <c r="V74"/>
  <c r="X74"/>
  <c r="Y74" s="1"/>
  <c r="AA74"/>
  <c r="P74"/>
  <c r="S74"/>
  <c r="W74"/>
  <c r="Z74"/>
  <c r="Q76"/>
  <c r="AC76" s="1"/>
  <c r="V76"/>
  <c r="X76"/>
  <c r="Y76" s="1"/>
  <c r="AA76"/>
  <c r="P76"/>
  <c r="S76"/>
  <c r="W76"/>
  <c r="Z76"/>
  <c r="BD78"/>
  <c r="Q78"/>
  <c r="AC78" s="1"/>
  <c r="V78"/>
  <c r="X78"/>
  <c r="Y78" s="1"/>
  <c r="AA78"/>
  <c r="P78"/>
  <c r="S78"/>
  <c r="W78"/>
  <c r="Z78"/>
  <c r="Q80"/>
  <c r="AC80" s="1"/>
  <c r="V80"/>
  <c r="X80"/>
  <c r="Y80" s="1"/>
  <c r="AA80"/>
  <c r="P80"/>
  <c r="S80"/>
  <c r="W80"/>
  <c r="Z80"/>
  <c r="BD82"/>
  <c r="Q82"/>
  <c r="AC82" s="1"/>
  <c r="V82"/>
  <c r="X82"/>
  <c r="Y82" s="1"/>
  <c r="AA82"/>
  <c r="P82"/>
  <c r="S82"/>
  <c r="W82"/>
  <c r="Z82"/>
  <c r="AC84"/>
  <c r="V84"/>
  <c r="X84"/>
  <c r="Y84" s="1"/>
  <c r="AA84"/>
  <c r="P84"/>
  <c r="S84"/>
  <c r="W84"/>
  <c r="Z84"/>
  <c r="BD126"/>
  <c r="Q126"/>
  <c r="AC126" s="1"/>
  <c r="V126"/>
  <c r="X126"/>
  <c r="Y126" s="1"/>
  <c r="AA126"/>
  <c r="P126"/>
  <c r="S126"/>
  <c r="W126"/>
  <c r="Z126"/>
  <c r="BD127"/>
  <c r="P127"/>
  <c r="S127"/>
  <c r="W127"/>
  <c r="Z127"/>
  <c r="Q127"/>
  <c r="AC127" s="1"/>
  <c r="V127"/>
  <c r="X127"/>
  <c r="Y127" s="1"/>
  <c r="AA127"/>
  <c r="BD129"/>
  <c r="P129"/>
  <c r="S129"/>
  <c r="W129"/>
  <c r="Z129"/>
  <c r="Q129"/>
  <c r="AC129" s="1"/>
  <c r="V129"/>
  <c r="X129"/>
  <c r="Y129" s="1"/>
  <c r="AA129"/>
  <c r="BD131"/>
  <c r="P131"/>
  <c r="S131"/>
  <c r="W131"/>
  <c r="Z131"/>
  <c r="Q131"/>
  <c r="AC131" s="1"/>
  <c r="V131"/>
  <c r="X131"/>
  <c r="Y131" s="1"/>
  <c r="AA131"/>
  <c r="BD133"/>
  <c r="P133"/>
  <c r="S133"/>
  <c r="W133"/>
  <c r="Z133"/>
  <c r="Q133"/>
  <c r="AC133" s="1"/>
  <c r="V133"/>
  <c r="X133"/>
  <c r="Y133" s="1"/>
  <c r="AA133"/>
  <c r="BD135"/>
  <c r="P135"/>
  <c r="S135"/>
  <c r="W135"/>
  <c r="Z135"/>
  <c r="Q135"/>
  <c r="AC135" s="1"/>
  <c r="V135"/>
  <c r="X135"/>
  <c r="Y135" s="1"/>
  <c r="AA135"/>
  <c r="BD137"/>
  <c r="P137"/>
  <c r="S137"/>
  <c r="W137"/>
  <c r="Z137"/>
  <c r="Q137"/>
  <c r="AC137" s="1"/>
  <c r="V137"/>
  <c r="X137"/>
  <c r="Y137" s="1"/>
  <c r="AA137"/>
  <c r="BD139"/>
  <c r="P139"/>
  <c r="S139"/>
  <c r="W139"/>
  <c r="Z139"/>
  <c r="Q139"/>
  <c r="AC139" s="1"/>
  <c r="V139"/>
  <c r="X139"/>
  <c r="Y139" s="1"/>
  <c r="AA139"/>
  <c r="BD141"/>
  <c r="P141"/>
  <c r="S141"/>
  <c r="W141"/>
  <c r="Z141"/>
  <c r="Q141"/>
  <c r="AC141" s="1"/>
  <c r="V141"/>
  <c r="X141"/>
  <c r="Y141" s="1"/>
  <c r="AA141"/>
  <c r="BD143"/>
  <c r="P143"/>
  <c r="S143"/>
  <c r="W143"/>
  <c r="AA143"/>
  <c r="Q143"/>
  <c r="AC143" s="1"/>
  <c r="V143"/>
  <c r="X143"/>
  <c r="Y143" s="1"/>
  <c r="Z143"/>
  <c r="BD145"/>
  <c r="Q145"/>
  <c r="AC145" s="1"/>
  <c r="V145"/>
  <c r="X145"/>
  <c r="Y145" s="1"/>
  <c r="AA145"/>
  <c r="P145"/>
  <c r="S145"/>
  <c r="W145"/>
  <c r="Z145"/>
  <c r="BD147"/>
  <c r="P147"/>
  <c r="S147"/>
  <c r="W147"/>
  <c r="AA147"/>
  <c r="Q147"/>
  <c r="AC147" s="1"/>
  <c r="V147"/>
  <c r="X147"/>
  <c r="Y147" s="1"/>
  <c r="Z147"/>
  <c r="BD149"/>
  <c r="P149"/>
  <c r="S149"/>
  <c r="W149"/>
  <c r="AA149"/>
  <c r="Q149"/>
  <c r="AC149" s="1"/>
  <c r="V149"/>
  <c r="X149"/>
  <c r="Y149" s="1"/>
  <c r="Z149"/>
  <c r="BD30"/>
  <c r="C30"/>
  <c r="BC21"/>
  <c r="BD21"/>
  <c r="BC23"/>
  <c r="BD23"/>
  <c r="BC25"/>
  <c r="BD25"/>
  <c r="BC27"/>
  <c r="BD27"/>
  <c r="BC77"/>
  <c r="BD77"/>
  <c r="BC81"/>
  <c r="BD81"/>
  <c r="BC83"/>
  <c r="BD83"/>
  <c r="BC125"/>
  <c r="BD125"/>
  <c r="BC20"/>
  <c r="BD20"/>
  <c r="BC26"/>
  <c r="BD26"/>
  <c r="BC28"/>
  <c r="BD28"/>
  <c r="BC76"/>
  <c r="BD76"/>
  <c r="BC80"/>
  <c r="BD80"/>
  <c r="C72"/>
  <c r="BC72"/>
  <c r="D127"/>
  <c r="BC73"/>
  <c r="C73"/>
  <c r="E24"/>
  <c r="BC24"/>
  <c r="K74"/>
  <c r="BC74"/>
  <c r="C82"/>
  <c r="BC82"/>
  <c r="F19"/>
  <c r="BC19"/>
  <c r="C19"/>
  <c r="D75"/>
  <c r="BC75"/>
  <c r="N138"/>
  <c r="D146"/>
  <c r="G84"/>
  <c r="D131"/>
  <c r="D147"/>
  <c r="K29"/>
  <c r="BC29"/>
  <c r="D140"/>
  <c r="D148"/>
  <c r="E22"/>
  <c r="BC22"/>
  <c r="G30"/>
  <c r="BC30"/>
  <c r="F78"/>
  <c r="BC78"/>
  <c r="G126"/>
  <c r="BC126"/>
  <c r="F71"/>
  <c r="BC71"/>
  <c r="C79"/>
  <c r="BC79"/>
  <c r="D142"/>
  <c r="G82"/>
  <c r="D82"/>
  <c r="E78"/>
  <c r="J82"/>
  <c r="F79"/>
  <c r="C78"/>
  <c r="D79"/>
  <c r="D126"/>
  <c r="E72"/>
  <c r="E74"/>
  <c r="F126"/>
  <c r="G74"/>
  <c r="D78"/>
  <c r="C74"/>
  <c r="K78"/>
  <c r="N146"/>
  <c r="E126"/>
  <c r="Z25"/>
  <c r="AA25"/>
  <c r="W26"/>
  <c r="Z26"/>
  <c r="AA26"/>
  <c r="Z20"/>
  <c r="AA20"/>
  <c r="Z28"/>
  <c r="AA28"/>
  <c r="X19"/>
  <c r="Z19"/>
  <c r="AA19"/>
  <c r="AA27"/>
  <c r="Z27"/>
  <c r="J72"/>
  <c r="W21"/>
  <c r="AA21"/>
  <c r="Z21"/>
  <c r="W29"/>
  <c r="AA29"/>
  <c r="Z29"/>
  <c r="E80"/>
  <c r="D132"/>
  <c r="C26"/>
  <c r="W22"/>
  <c r="Z22"/>
  <c r="AA22"/>
  <c r="W30"/>
  <c r="Z30"/>
  <c r="AA30"/>
  <c r="E82"/>
  <c r="J78"/>
  <c r="AA23"/>
  <c r="Z23"/>
  <c r="Z24"/>
  <c r="AA24"/>
  <c r="N147"/>
  <c r="G20"/>
  <c r="G73"/>
  <c r="D30"/>
  <c r="D130"/>
  <c r="N139"/>
  <c r="F72"/>
  <c r="F80"/>
  <c r="C80"/>
  <c r="G21"/>
  <c r="D71"/>
  <c r="J28"/>
  <c r="N140"/>
  <c r="K125"/>
  <c r="D23"/>
  <c r="D83"/>
  <c r="D138"/>
  <c r="C83"/>
  <c r="K75"/>
  <c r="J126"/>
  <c r="N148"/>
  <c r="F30"/>
  <c r="G76"/>
  <c r="E84"/>
  <c r="D28"/>
  <c r="D84"/>
  <c r="D139"/>
  <c r="C27"/>
  <c r="C126"/>
  <c r="J76"/>
  <c r="K126"/>
  <c r="N132"/>
  <c r="J20"/>
  <c r="G28"/>
  <c r="G81"/>
  <c r="K71"/>
  <c r="K79"/>
  <c r="N126"/>
  <c r="N143"/>
  <c r="D143"/>
  <c r="K81"/>
  <c r="N127"/>
  <c r="D22"/>
  <c r="K73"/>
  <c r="N131"/>
  <c r="D135"/>
  <c r="J26"/>
  <c r="D26"/>
  <c r="N135"/>
  <c r="X30"/>
  <c r="E26"/>
  <c r="G26"/>
  <c r="F73"/>
  <c r="C22"/>
  <c r="F23"/>
  <c r="E75"/>
  <c r="F81"/>
  <c r="D27"/>
  <c r="D80"/>
  <c r="K77"/>
  <c r="K83"/>
  <c r="N30"/>
  <c r="N136"/>
  <c r="N80"/>
  <c r="F20"/>
  <c r="E27"/>
  <c r="G78"/>
  <c r="E83"/>
  <c r="D19"/>
  <c r="D74"/>
  <c r="K27"/>
  <c r="J74"/>
  <c r="J80"/>
  <c r="N130"/>
  <c r="N142"/>
  <c r="E76"/>
  <c r="C76"/>
  <c r="J19"/>
  <c r="K26"/>
  <c r="Q19"/>
  <c r="Q26"/>
  <c r="X28"/>
  <c r="E19"/>
  <c r="F28"/>
  <c r="G72"/>
  <c r="F76"/>
  <c r="G80"/>
  <c r="F84"/>
  <c r="D21"/>
  <c r="D72"/>
  <c r="D134"/>
  <c r="D144"/>
  <c r="C23"/>
  <c r="K19"/>
  <c r="K72"/>
  <c r="N26"/>
  <c r="N150"/>
  <c r="V30"/>
  <c r="K25"/>
  <c r="F25"/>
  <c r="W19"/>
  <c r="J21"/>
  <c r="K28"/>
  <c r="Q28"/>
  <c r="N72"/>
  <c r="X26"/>
  <c r="G25"/>
  <c r="D76"/>
  <c r="C28"/>
  <c r="K21"/>
  <c r="N74"/>
  <c r="F21"/>
  <c r="F26"/>
  <c r="F74"/>
  <c r="F82"/>
  <c r="D128"/>
  <c r="D150"/>
  <c r="K23"/>
  <c r="K80"/>
  <c r="N78"/>
  <c r="N134"/>
  <c r="N144"/>
  <c r="V28"/>
  <c r="K76"/>
  <c r="N82"/>
  <c r="W28"/>
  <c r="E28"/>
  <c r="J24"/>
  <c r="F24"/>
  <c r="F27"/>
  <c r="F77"/>
  <c r="D24"/>
  <c r="K20"/>
  <c r="K24"/>
  <c r="Q20"/>
  <c r="V22"/>
  <c r="G24"/>
  <c r="E71"/>
  <c r="G77"/>
  <c r="D25"/>
  <c r="D73"/>
  <c r="D81"/>
  <c r="D129"/>
  <c r="D137"/>
  <c r="D145"/>
  <c r="C20"/>
  <c r="C71"/>
  <c r="J25"/>
  <c r="J29"/>
  <c r="J73"/>
  <c r="J77"/>
  <c r="J81"/>
  <c r="J125"/>
  <c r="N28"/>
  <c r="N84"/>
  <c r="N133"/>
  <c r="N141"/>
  <c r="N149"/>
  <c r="X22"/>
  <c r="V26"/>
  <c r="F22"/>
  <c r="J22"/>
  <c r="G22"/>
  <c r="F75"/>
  <c r="F125"/>
  <c r="D20"/>
  <c r="C24"/>
  <c r="C75"/>
  <c r="K22"/>
  <c r="W23"/>
  <c r="Q22"/>
  <c r="F29"/>
  <c r="Q27"/>
  <c r="N128"/>
  <c r="V20"/>
  <c r="E20"/>
  <c r="E23"/>
  <c r="G29"/>
  <c r="E79"/>
  <c r="G125"/>
  <c r="D29"/>
  <c r="D77"/>
  <c r="D125"/>
  <c r="D133"/>
  <c r="D141"/>
  <c r="D149"/>
  <c r="J23"/>
  <c r="J27"/>
  <c r="J71"/>
  <c r="J75"/>
  <c r="J79"/>
  <c r="J83"/>
  <c r="Q23"/>
  <c r="N20"/>
  <c r="N76"/>
  <c r="N129"/>
  <c r="N137"/>
  <c r="N145"/>
  <c r="W20"/>
  <c r="V24"/>
  <c r="W27"/>
  <c r="N22"/>
  <c r="X20"/>
  <c r="W24"/>
  <c r="N24"/>
  <c r="X24"/>
  <c r="Q24"/>
  <c r="F83"/>
  <c r="Q29"/>
  <c r="G19"/>
  <c r="E25"/>
  <c r="G27"/>
  <c r="E73"/>
  <c r="G75"/>
  <c r="E81"/>
  <c r="G83"/>
  <c r="C25"/>
  <c r="C81"/>
  <c r="N19"/>
  <c r="N27"/>
  <c r="N75"/>
  <c r="N83"/>
  <c r="X21"/>
  <c r="V23"/>
  <c r="X29"/>
  <c r="C127"/>
  <c r="C135"/>
  <c r="C143"/>
  <c r="C128"/>
  <c r="C136"/>
  <c r="C144"/>
  <c r="N21"/>
  <c r="N29"/>
  <c r="N77"/>
  <c r="N125"/>
  <c r="X23"/>
  <c r="V25"/>
  <c r="C129"/>
  <c r="C137"/>
  <c r="C145"/>
  <c r="C130"/>
  <c r="C138"/>
  <c r="C146"/>
  <c r="Q21"/>
  <c r="Q25"/>
  <c r="W25"/>
  <c r="E21"/>
  <c r="G23"/>
  <c r="E29"/>
  <c r="G71"/>
  <c r="E77"/>
  <c r="G79"/>
  <c r="E125"/>
  <c r="C21"/>
  <c r="C29"/>
  <c r="C77"/>
  <c r="C125"/>
  <c r="N23"/>
  <c r="N71"/>
  <c r="N79"/>
  <c r="V19"/>
  <c r="X25"/>
  <c r="V27"/>
  <c r="C131"/>
  <c r="C139"/>
  <c r="C147"/>
  <c r="C132"/>
  <c r="C140"/>
  <c r="C148"/>
  <c r="N25"/>
  <c r="N73"/>
  <c r="N81"/>
  <c r="V21"/>
  <c r="X27"/>
  <c r="V29"/>
  <c r="C133"/>
  <c r="C141"/>
  <c r="C149"/>
  <c r="C134"/>
  <c r="C142"/>
  <c r="C150"/>
  <c r="D20" i="4"/>
  <c r="D21"/>
  <c r="D22"/>
  <c r="J22"/>
  <c r="H599" i="10" l="1"/>
  <c r="U599" s="1"/>
  <c r="AS599" s="1"/>
  <c r="L599"/>
  <c r="M599"/>
  <c r="T599" s="1"/>
  <c r="P599"/>
  <c r="S599"/>
  <c r="Y599"/>
  <c r="AC599"/>
  <c r="AF599"/>
  <c r="AH599"/>
  <c r="AI599"/>
  <c r="AJ599"/>
  <c r="AK599"/>
  <c r="AL599"/>
  <c r="AM599"/>
  <c r="AO599" s="1"/>
  <c r="AP599"/>
  <c r="AQ599"/>
  <c r="AT599"/>
  <c r="AU599"/>
  <c r="AV599"/>
  <c r="AW599" s="1"/>
  <c r="AH125"/>
  <c r="AI125"/>
  <c r="AJ125"/>
  <c r="AK125"/>
  <c r="AL125"/>
  <c r="AH126"/>
  <c r="AI126"/>
  <c r="AJ126"/>
  <c r="AK126"/>
  <c r="AL126"/>
  <c r="AG599" l="1"/>
  <c r="AX599"/>
  <c r="AY599"/>
  <c r="AZ599" s="1"/>
  <c r="BA599"/>
  <c r="AN599"/>
  <c r="AR599" s="1"/>
  <c r="AM125"/>
  <c r="I125"/>
  <c r="I126"/>
  <c r="M126" l="1"/>
  <c r="T126" s="1"/>
  <c r="H125"/>
  <c r="AU125"/>
  <c r="AQ125"/>
  <c r="AP125"/>
  <c r="AT125"/>
  <c r="L125"/>
  <c r="AF125"/>
  <c r="AV125"/>
  <c r="AW125" s="1"/>
  <c r="AY125" s="1"/>
  <c r="H126"/>
  <c r="M125"/>
  <c r="T125" s="1"/>
  <c r="BA125"/>
  <c r="AP126"/>
  <c r="AT126"/>
  <c r="AU126"/>
  <c r="AQ126"/>
  <c r="AM126"/>
  <c r="L126"/>
  <c r="AF126"/>
  <c r="AV126"/>
  <c r="AW126" s="1"/>
  <c r="AY126" s="1"/>
  <c r="U126" l="1"/>
  <c r="AS126" s="1"/>
  <c r="U125"/>
  <c r="AS125" s="1"/>
  <c r="AO125"/>
  <c r="AO126"/>
  <c r="AN126"/>
  <c r="AR126" s="1"/>
  <c r="AG126"/>
  <c r="AX125"/>
  <c r="AZ125" s="1"/>
  <c r="AX126"/>
  <c r="AZ126" s="1"/>
  <c r="AG125"/>
  <c r="BA126"/>
  <c r="AN125"/>
  <c r="AR125" l="1"/>
  <c r="AL71" l="1"/>
  <c r="AL72"/>
  <c r="I71"/>
  <c r="M71" l="1"/>
  <c r="T71" s="1"/>
  <c r="I72"/>
  <c r="M72" l="1"/>
  <c r="AM71"/>
  <c r="AQ72"/>
  <c r="AT72"/>
  <c r="AU72"/>
  <c r="AP72"/>
  <c r="AM72"/>
  <c r="AV71"/>
  <c r="AW71" s="1"/>
  <c r="AX71" s="1"/>
  <c r="AF71"/>
  <c r="AN71"/>
  <c r="AU71"/>
  <c r="AP71"/>
  <c r="AQ71"/>
  <c r="AT71"/>
  <c r="AF72"/>
  <c r="AV72"/>
  <c r="AW72" s="1"/>
  <c r="H72"/>
  <c r="H71"/>
  <c r="U72" l="1"/>
  <c r="AS72" s="1"/>
  <c r="AN72"/>
  <c r="T72"/>
  <c r="U71"/>
  <c r="AS71" s="1"/>
  <c r="AO71"/>
  <c r="AO72"/>
  <c r="BA72"/>
  <c r="AY71"/>
  <c r="AZ71" s="1"/>
  <c r="BA71"/>
  <c r="AX72"/>
  <c r="AY72"/>
  <c r="AR71"/>
  <c r="F128"/>
  <c r="J128"/>
  <c r="J136"/>
  <c r="J144"/>
  <c r="J129"/>
  <c r="J137"/>
  <c r="J145"/>
  <c r="J130"/>
  <c r="J146"/>
  <c r="J138"/>
  <c r="J131"/>
  <c r="J139"/>
  <c r="J147"/>
  <c r="J132"/>
  <c r="J140"/>
  <c r="J148"/>
  <c r="J133"/>
  <c r="J141"/>
  <c r="J149"/>
  <c r="J134"/>
  <c r="J142"/>
  <c r="J150"/>
  <c r="F127"/>
  <c r="J127"/>
  <c r="J135"/>
  <c r="J143"/>
  <c r="I19"/>
  <c r="I152"/>
  <c r="G151"/>
  <c r="F151"/>
  <c r="E151"/>
  <c r="AR72" l="1"/>
  <c r="AZ72"/>
  <c r="I73"/>
  <c r="K150" l="1"/>
  <c r="K149"/>
  <c r="K148"/>
  <c r="K147"/>
  <c r="K146"/>
  <c r="K145"/>
  <c r="K144"/>
  <c r="K143"/>
  <c r="K142"/>
  <c r="K141"/>
  <c r="K140"/>
  <c r="K139"/>
  <c r="K138"/>
  <c r="K137"/>
  <c r="K136"/>
  <c r="K135"/>
  <c r="K134"/>
  <c r="K133"/>
  <c r="K132"/>
  <c r="K131"/>
  <c r="K130"/>
  <c r="K129"/>
  <c r="K128"/>
  <c r="K127"/>
  <c r="I84" l="1"/>
  <c r="G127"/>
  <c r="E127"/>
  <c r="I127"/>
  <c r="F135"/>
  <c r="G135"/>
  <c r="E135"/>
  <c r="I135"/>
  <c r="F143"/>
  <c r="G143"/>
  <c r="E143"/>
  <c r="I143"/>
  <c r="I129"/>
  <c r="F129"/>
  <c r="G129"/>
  <c r="E129"/>
  <c r="I137"/>
  <c r="F137"/>
  <c r="G137"/>
  <c r="E137"/>
  <c r="I145"/>
  <c r="F145"/>
  <c r="G145"/>
  <c r="E145"/>
  <c r="G130"/>
  <c r="E130"/>
  <c r="I130"/>
  <c r="F130"/>
  <c r="E138"/>
  <c r="I138"/>
  <c r="F138"/>
  <c r="G138"/>
  <c r="G146"/>
  <c r="E146"/>
  <c r="I146"/>
  <c r="F146"/>
  <c r="F131"/>
  <c r="I131"/>
  <c r="G131"/>
  <c r="E131"/>
  <c r="F139"/>
  <c r="I139"/>
  <c r="G139"/>
  <c r="E139"/>
  <c r="I147"/>
  <c r="F147"/>
  <c r="G147"/>
  <c r="E147"/>
  <c r="E132"/>
  <c r="I132"/>
  <c r="F132"/>
  <c r="G132"/>
  <c r="G140"/>
  <c r="E140"/>
  <c r="I140"/>
  <c r="F140"/>
  <c r="G148"/>
  <c r="E148"/>
  <c r="I148"/>
  <c r="F148"/>
  <c r="I128"/>
  <c r="G128"/>
  <c r="E128"/>
  <c r="I136"/>
  <c r="F136"/>
  <c r="G136"/>
  <c r="E136"/>
  <c r="F133"/>
  <c r="I133"/>
  <c r="G133"/>
  <c r="E133"/>
  <c r="F141"/>
  <c r="I141"/>
  <c r="G141"/>
  <c r="E141"/>
  <c r="I149"/>
  <c r="F149"/>
  <c r="G149"/>
  <c r="E149"/>
  <c r="I144"/>
  <c r="F144"/>
  <c r="G144"/>
  <c r="E144"/>
  <c r="G134"/>
  <c r="E134"/>
  <c r="I134"/>
  <c r="F134"/>
  <c r="G142"/>
  <c r="E142"/>
  <c r="I142"/>
  <c r="F142"/>
  <c r="G150"/>
  <c r="E150"/>
  <c r="I150"/>
  <c r="F150"/>
  <c r="I20" l="1"/>
  <c r="I22"/>
  <c r="I30"/>
  <c r="M30" s="1"/>
  <c r="I80"/>
  <c r="I81"/>
  <c r="I74"/>
  <c r="I82"/>
  <c r="I75"/>
  <c r="I83"/>
  <c r="I25"/>
  <c r="I26"/>
  <c r="I76"/>
  <c r="I27"/>
  <c r="I77"/>
  <c r="I23"/>
  <c r="I24"/>
  <c r="I28"/>
  <c r="I78"/>
  <c r="I21"/>
  <c r="I29"/>
  <c r="I79"/>
  <c r="B45" i="22" l="1"/>
  <c r="E45" s="1"/>
  <c r="B44"/>
  <c r="E44" s="1"/>
  <c r="B43"/>
  <c r="E43" s="1"/>
  <c r="B42"/>
  <c r="E42" s="1"/>
  <c r="B41"/>
  <c r="E41" s="1"/>
  <c r="B40"/>
  <c r="E40" s="1"/>
  <c r="B39"/>
  <c r="E39" s="1"/>
  <c r="B36"/>
  <c r="E36" s="1"/>
  <c r="B35"/>
  <c r="E35" s="1"/>
  <c r="B34"/>
  <c r="E34" s="1"/>
  <c r="B33"/>
  <c r="E33" s="1"/>
  <c r="B32"/>
  <c r="E32" s="1"/>
  <c r="B31"/>
  <c r="E31" s="1"/>
  <c r="B30"/>
  <c r="E30" s="1"/>
  <c r="C29"/>
  <c r="B29"/>
  <c r="E29" s="1"/>
  <c r="B28"/>
  <c r="E28" s="1"/>
  <c r="B27"/>
  <c r="E27" s="1"/>
  <c r="B26"/>
  <c r="E26" s="1"/>
  <c r="B25"/>
  <c r="E25" s="1"/>
  <c r="B24"/>
  <c r="E24" s="1"/>
  <c r="B23"/>
  <c r="E23" s="1"/>
  <c r="B22"/>
  <c r="E22" s="1"/>
  <c r="B21"/>
  <c r="E21" s="1"/>
  <c r="B20"/>
  <c r="E20" s="1"/>
  <c r="B19"/>
  <c r="E19" s="1"/>
  <c r="B18"/>
  <c r="E18" s="1"/>
  <c r="B17"/>
  <c r="E17" s="1"/>
  <c r="B16"/>
  <c r="E16" s="1"/>
  <c r="B15"/>
  <c r="E15" s="1"/>
  <c r="B14"/>
  <c r="E14" s="1"/>
  <c r="B13"/>
  <c r="E13" s="1"/>
  <c r="B12"/>
  <c r="E12" s="1"/>
  <c r="B11"/>
  <c r="E11" s="1"/>
  <c r="B10"/>
  <c r="E10" s="1"/>
  <c r="B9"/>
  <c r="E9" s="1"/>
  <c r="B8"/>
  <c r="E8" s="1"/>
  <c r="B7"/>
  <c r="E7" s="1"/>
  <c r="B6"/>
  <c r="E6" s="1"/>
  <c r="B5"/>
  <c r="E5" s="1"/>
  <c r="B4"/>
  <c r="E4" s="1"/>
  <c r="B3"/>
  <c r="E3" s="1"/>
  <c r="C549" i="21"/>
  <c r="A549"/>
  <c r="C548"/>
  <c r="A548"/>
  <c r="J17" s="1"/>
  <c r="C547"/>
  <c r="A547"/>
  <c r="J16" s="1"/>
  <c r="C546"/>
  <c r="A546"/>
  <c r="J15" s="1"/>
  <c r="C545"/>
  <c r="A545"/>
  <c r="I17" s="1"/>
  <c r="C544"/>
  <c r="A544"/>
  <c r="I16" s="1"/>
  <c r="C543"/>
  <c r="A543"/>
  <c r="I15" s="1"/>
  <c r="A262"/>
  <c r="A261"/>
  <c r="A260"/>
  <c r="A259"/>
  <c r="A258"/>
  <c r="A257"/>
  <c r="A256"/>
  <c r="A255"/>
  <c r="A254"/>
  <c r="A253"/>
  <c r="A252"/>
  <c r="A251"/>
  <c r="A250"/>
  <c r="A249"/>
  <c r="A248"/>
  <c r="A247"/>
  <c r="A246"/>
  <c r="A245"/>
  <c r="A244"/>
  <c r="A243"/>
  <c r="A242"/>
  <c r="A241"/>
  <c r="A240"/>
  <c r="A239"/>
  <c r="A238"/>
  <c r="A237"/>
  <c r="A236"/>
  <c r="A235"/>
  <c r="A234"/>
  <c r="A233"/>
  <c r="A232"/>
  <c r="A231"/>
  <c r="A230"/>
  <c r="A229"/>
  <c r="A228"/>
  <c r="A227"/>
  <c r="A226"/>
  <c r="A225"/>
  <c r="A224"/>
  <c r="A223"/>
  <c r="A222"/>
  <c r="A221"/>
  <c r="H20"/>
  <c r="J18"/>
  <c r="G14"/>
  <c r="F14"/>
  <c r="E14"/>
  <c r="D14"/>
  <c r="C14"/>
  <c r="B14"/>
  <c r="A14"/>
  <c r="A9"/>
  <c r="A8"/>
  <c r="A7"/>
  <c r="A6"/>
  <c r="A5"/>
  <c r="A4"/>
  <c r="A3"/>
  <c r="C1158" i="20"/>
  <c r="B1158"/>
  <c r="A1158"/>
  <c r="C1157"/>
  <c r="B1157"/>
  <c r="A1157"/>
  <c r="C1156"/>
  <c r="B1156"/>
  <c r="A1156"/>
  <c r="C1155"/>
  <c r="B1155"/>
  <c r="A1155"/>
  <c r="C1154"/>
  <c r="B1154"/>
  <c r="A1154"/>
  <c r="C1153"/>
  <c r="B1153"/>
  <c r="A1153"/>
  <c r="C1152"/>
  <c r="B1152"/>
  <c r="A1152"/>
  <c r="C1151"/>
  <c r="B1151"/>
  <c r="A1151"/>
  <c r="C1150"/>
  <c r="B1150"/>
  <c r="A1150"/>
  <c r="C1149"/>
  <c r="B1149"/>
  <c r="A1149"/>
  <c r="C1148"/>
  <c r="B1148"/>
  <c r="A1148"/>
  <c r="A13"/>
  <c r="J15" s="1"/>
  <c r="A12"/>
  <c r="A11"/>
  <c r="I15" s="1"/>
  <c r="A10"/>
  <c r="H15" s="1"/>
  <c r="A9"/>
  <c r="G15" s="1"/>
  <c r="A8"/>
  <c r="F15" s="1"/>
  <c r="A7"/>
  <c r="E15" s="1"/>
  <c r="A6"/>
  <c r="D15" s="1"/>
  <c r="A5"/>
  <c r="C15" s="1"/>
  <c r="A4"/>
  <c r="B15" s="1"/>
  <c r="A3"/>
  <c r="A15" s="1"/>
  <c r="I54" i="19"/>
  <c r="I53"/>
  <c r="I52"/>
  <c r="I51"/>
  <c r="I50"/>
  <c r="I49"/>
  <c r="I48"/>
  <c r="I47"/>
  <c r="I46"/>
  <c r="I45"/>
  <c r="B24"/>
  <c r="I54" i="18"/>
  <c r="I53"/>
  <c r="I52"/>
  <c r="I51"/>
  <c r="I50"/>
  <c r="I49"/>
  <c r="I48"/>
  <c r="I47"/>
  <c r="I46"/>
  <c r="I45"/>
  <c r="B24"/>
  <c r="D30" i="15"/>
  <c r="I22"/>
  <c r="I21"/>
  <c r="K21" s="1"/>
  <c r="D13"/>
  <c r="D12"/>
  <c r="D11"/>
  <c r="Y21" i="19" s="1"/>
  <c r="D4" i="15"/>
  <c r="C4"/>
  <c r="D3"/>
  <c r="C3"/>
  <c r="D2"/>
  <c r="C2"/>
  <c r="D1"/>
  <c r="C1"/>
  <c r="B13" i="14"/>
  <c r="H87" i="13"/>
  <c r="G87"/>
  <c r="F87"/>
  <c r="K73"/>
  <c r="K74" s="1"/>
  <c r="J73"/>
  <c r="J74" s="1"/>
  <c r="I70"/>
  <c r="A63"/>
  <c r="N59"/>
  <c r="O57"/>
  <c r="N57"/>
  <c r="M57"/>
  <c r="O56"/>
  <c r="N56"/>
  <c r="M56"/>
  <c r="O55"/>
  <c r="N55"/>
  <c r="M55"/>
  <c r="O54"/>
  <c r="N54"/>
  <c r="M54"/>
  <c r="O53"/>
  <c r="N53"/>
  <c r="M53"/>
  <c r="O52"/>
  <c r="N52"/>
  <c r="M52"/>
  <c r="O51"/>
  <c r="N51"/>
  <c r="M51"/>
  <c r="B50"/>
  <c r="M50" s="1"/>
  <c r="B49"/>
  <c r="H49" s="1"/>
  <c r="B48"/>
  <c r="M48" s="1"/>
  <c r="B47"/>
  <c r="B46"/>
  <c r="M46" s="1"/>
  <c r="B45"/>
  <c r="C45" s="1"/>
  <c r="B44"/>
  <c r="M44" s="1"/>
  <c r="B43"/>
  <c r="N43" s="1"/>
  <c r="B42"/>
  <c r="M42" s="1"/>
  <c r="B41"/>
  <c r="B40"/>
  <c r="M40" s="1"/>
  <c r="B39"/>
  <c r="N39" s="1"/>
  <c r="B38"/>
  <c r="M38" s="1"/>
  <c r="B37"/>
  <c r="C37" s="1"/>
  <c r="B36"/>
  <c r="I36" s="1"/>
  <c r="L36" s="1"/>
  <c r="B35"/>
  <c r="B34"/>
  <c r="M34" s="1"/>
  <c r="B33"/>
  <c r="F33" s="1"/>
  <c r="B32"/>
  <c r="F32" s="1"/>
  <c r="B31"/>
  <c r="G31" s="1"/>
  <c r="B30"/>
  <c r="M30" s="1"/>
  <c r="B29"/>
  <c r="O29" s="1"/>
  <c r="B28"/>
  <c r="B27"/>
  <c r="B26"/>
  <c r="B25"/>
  <c r="I25" s="1"/>
  <c r="L25" s="1"/>
  <c r="B24"/>
  <c r="B23"/>
  <c r="B22"/>
  <c r="C22" s="1"/>
  <c r="B21"/>
  <c r="B20"/>
  <c r="O20" s="1"/>
  <c r="B19"/>
  <c r="G19" s="1"/>
  <c r="B18"/>
  <c r="B17"/>
  <c r="B16"/>
  <c r="G16" s="1"/>
  <c r="B15"/>
  <c r="B14"/>
  <c r="M14" s="1"/>
  <c r="B13"/>
  <c r="M13" s="1"/>
  <c r="B12"/>
  <c r="N12" s="1"/>
  <c r="B11"/>
  <c r="B10"/>
  <c r="M10" s="1"/>
  <c r="B9"/>
  <c r="I9" s="1"/>
  <c r="L9" s="1"/>
  <c r="B8"/>
  <c r="B7"/>
  <c r="G7" s="1"/>
  <c r="BJ517" i="12"/>
  <c r="BF517"/>
  <c r="BA517"/>
  <c r="AZ517"/>
  <c r="AY517"/>
  <c r="AX517"/>
  <c r="AV517"/>
  <c r="AU517"/>
  <c r="AT517"/>
  <c r="AS517"/>
  <c r="AQ517"/>
  <c r="AN517"/>
  <c r="AR517" s="1"/>
  <c r="AD517"/>
  <c r="AC517"/>
  <c r="AA517"/>
  <c r="Z517"/>
  <c r="W517"/>
  <c r="T517"/>
  <c r="S517"/>
  <c r="R517"/>
  <c r="Q517"/>
  <c r="K517"/>
  <c r="AB517" s="1"/>
  <c r="BJ516"/>
  <c r="BF516"/>
  <c r="BA516"/>
  <c r="AZ516"/>
  <c r="AY516"/>
  <c r="AX516"/>
  <c r="AV516"/>
  <c r="AU516"/>
  <c r="AT516"/>
  <c r="AS516"/>
  <c r="AQ516"/>
  <c r="AN516"/>
  <c r="AR516" s="1"/>
  <c r="AD516"/>
  <c r="AC516"/>
  <c r="AA516"/>
  <c r="Z516"/>
  <c r="W516"/>
  <c r="T516"/>
  <c r="S516"/>
  <c r="P516" s="1"/>
  <c r="R516"/>
  <c r="Q516"/>
  <c r="K516"/>
  <c r="AB516" s="1"/>
  <c r="BJ515"/>
  <c r="BF515"/>
  <c r="BA515"/>
  <c r="AZ515"/>
  <c r="AY515"/>
  <c r="AX515"/>
  <c r="AV515"/>
  <c r="AU515"/>
  <c r="AT515"/>
  <c r="AS515"/>
  <c r="AQ515"/>
  <c r="AN515"/>
  <c r="AR515" s="1"/>
  <c r="AD515"/>
  <c r="AC515"/>
  <c r="AA515"/>
  <c r="Z515"/>
  <c r="W515"/>
  <c r="T515"/>
  <c r="S515"/>
  <c r="N515" s="1"/>
  <c r="R515"/>
  <c r="Q515"/>
  <c r="K515"/>
  <c r="AM515" s="1"/>
  <c r="BJ514"/>
  <c r="BF514"/>
  <c r="BA514"/>
  <c r="AZ514"/>
  <c r="AY514"/>
  <c r="AX514"/>
  <c r="AV514"/>
  <c r="AU514"/>
  <c r="AT514"/>
  <c r="AS514"/>
  <c r="AQ514"/>
  <c r="AN514"/>
  <c r="AD514"/>
  <c r="AC514"/>
  <c r="AA514"/>
  <c r="Z514"/>
  <c r="W514"/>
  <c r="T514"/>
  <c r="S514"/>
  <c r="R514"/>
  <c r="Q514"/>
  <c r="K514"/>
  <c r="AB514" s="1"/>
  <c r="BJ513"/>
  <c r="BF513"/>
  <c r="BA513"/>
  <c r="AZ513"/>
  <c r="AY513"/>
  <c r="AX513"/>
  <c r="AV513"/>
  <c r="AU513"/>
  <c r="AT513"/>
  <c r="AS513"/>
  <c r="AQ513"/>
  <c r="AN513"/>
  <c r="AR513" s="1"/>
  <c r="AD513"/>
  <c r="AC513"/>
  <c r="AA513"/>
  <c r="Z513"/>
  <c r="W513"/>
  <c r="T513"/>
  <c r="S513"/>
  <c r="R513"/>
  <c r="Q513"/>
  <c r="K513"/>
  <c r="AB513" s="1"/>
  <c r="BJ512"/>
  <c r="BF512"/>
  <c r="BA512"/>
  <c r="AZ512"/>
  <c r="AY512"/>
  <c r="AX512"/>
  <c r="AV512"/>
  <c r="AU512"/>
  <c r="AT512"/>
  <c r="AS512"/>
  <c r="AQ512"/>
  <c r="AN512"/>
  <c r="AR512" s="1"/>
  <c r="AD512"/>
  <c r="AC512"/>
  <c r="AA512"/>
  <c r="Z512"/>
  <c r="W512"/>
  <c r="T512"/>
  <c r="S512"/>
  <c r="R512"/>
  <c r="Q512"/>
  <c r="K512"/>
  <c r="AM512" s="1"/>
  <c r="BJ511"/>
  <c r="BF511"/>
  <c r="BA511"/>
  <c r="AZ511"/>
  <c r="AY511"/>
  <c r="AX511"/>
  <c r="AV511"/>
  <c r="AU511"/>
  <c r="AT511"/>
  <c r="AS511"/>
  <c r="AQ511"/>
  <c r="AN511"/>
  <c r="AR511" s="1"/>
  <c r="AD511"/>
  <c r="AC511"/>
  <c r="AA511"/>
  <c r="Z511"/>
  <c r="W511"/>
  <c r="T511"/>
  <c r="S511"/>
  <c r="R511"/>
  <c r="Q511"/>
  <c r="K511"/>
  <c r="AM511" s="1"/>
  <c r="BJ510"/>
  <c r="BF510"/>
  <c r="BA510"/>
  <c r="AZ510"/>
  <c r="AY510"/>
  <c r="AX510"/>
  <c r="AV510"/>
  <c r="AU510"/>
  <c r="AT510"/>
  <c r="AS510"/>
  <c r="AQ510"/>
  <c r="AN510"/>
  <c r="AR510" s="1"/>
  <c r="AD510"/>
  <c r="AC510"/>
  <c r="AA510"/>
  <c r="Z510"/>
  <c r="W510"/>
  <c r="T510"/>
  <c r="S510"/>
  <c r="N510" s="1"/>
  <c r="R510"/>
  <c r="Q510"/>
  <c r="K510"/>
  <c r="AM510" s="1"/>
  <c r="BJ509"/>
  <c r="BF509"/>
  <c r="BA509"/>
  <c r="AZ509"/>
  <c r="AY509"/>
  <c r="AX509"/>
  <c r="AV509"/>
  <c r="AU509"/>
  <c r="AT509"/>
  <c r="AS509"/>
  <c r="AQ509"/>
  <c r="AN509"/>
  <c r="AD509"/>
  <c r="AC509"/>
  <c r="AA509"/>
  <c r="Z509"/>
  <c r="W509"/>
  <c r="T509"/>
  <c r="S509"/>
  <c r="P509" s="1"/>
  <c r="R509"/>
  <c r="Q509"/>
  <c r="K509"/>
  <c r="AM509" s="1"/>
  <c r="BJ508"/>
  <c r="BF508"/>
  <c r="BA508"/>
  <c r="AZ508"/>
  <c r="AY508"/>
  <c r="AX508"/>
  <c r="AV508"/>
  <c r="AU508"/>
  <c r="AT508"/>
  <c r="AS508"/>
  <c r="AQ508"/>
  <c r="AN508"/>
  <c r="AR508" s="1"/>
  <c r="AD508"/>
  <c r="AC508"/>
  <c r="AA508"/>
  <c r="Z508"/>
  <c r="W508"/>
  <c r="T508"/>
  <c r="S508"/>
  <c r="N508" s="1"/>
  <c r="R508"/>
  <c r="Q508"/>
  <c r="K508"/>
  <c r="AM508" s="1"/>
  <c r="BJ507"/>
  <c r="BF507"/>
  <c r="BA507"/>
  <c r="AZ507"/>
  <c r="AY507"/>
  <c r="AX507"/>
  <c r="AV507"/>
  <c r="AU507"/>
  <c r="AT507"/>
  <c r="AS507"/>
  <c r="AQ507"/>
  <c r="AN507"/>
  <c r="AR507" s="1"/>
  <c r="AD507"/>
  <c r="AC507"/>
  <c r="AA507"/>
  <c r="Z507"/>
  <c r="W507"/>
  <c r="T507"/>
  <c r="S507"/>
  <c r="P507" s="1"/>
  <c r="R507"/>
  <c r="Q507"/>
  <c r="K507"/>
  <c r="AM507" s="1"/>
  <c r="BJ506"/>
  <c r="BF506"/>
  <c r="BA506"/>
  <c r="AZ506"/>
  <c r="AY506"/>
  <c r="AX506"/>
  <c r="AV506"/>
  <c r="AU506"/>
  <c r="AT506"/>
  <c r="AS506"/>
  <c r="AQ506"/>
  <c r="AN506"/>
  <c r="AR506" s="1"/>
  <c r="AD506"/>
  <c r="AC506"/>
  <c r="AA506"/>
  <c r="Z506"/>
  <c r="W506"/>
  <c r="T506"/>
  <c r="S506"/>
  <c r="M506" s="1"/>
  <c r="R506"/>
  <c r="Q506"/>
  <c r="K506"/>
  <c r="AM506" s="1"/>
  <c r="BJ505"/>
  <c r="BF505"/>
  <c r="BA505"/>
  <c r="AZ505"/>
  <c r="AY505"/>
  <c r="AX505"/>
  <c r="AV505"/>
  <c r="AU505"/>
  <c r="AT505"/>
  <c r="AS505"/>
  <c r="AQ505"/>
  <c r="AN505"/>
  <c r="AD505"/>
  <c r="AC505"/>
  <c r="AA505"/>
  <c r="Z505"/>
  <c r="W505"/>
  <c r="T505"/>
  <c r="S505"/>
  <c r="L505" s="1"/>
  <c r="R505"/>
  <c r="Q505"/>
  <c r="K505"/>
  <c r="AM505" s="1"/>
  <c r="BJ504"/>
  <c r="BF504"/>
  <c r="BA504"/>
  <c r="AZ504"/>
  <c r="AY504"/>
  <c r="AX504"/>
  <c r="AV504"/>
  <c r="AU504"/>
  <c r="AT504"/>
  <c r="AS504"/>
  <c r="AQ504"/>
  <c r="AN504"/>
  <c r="AR504" s="1"/>
  <c r="AD504"/>
  <c r="AC504"/>
  <c r="AA504"/>
  <c r="Z504"/>
  <c r="W504"/>
  <c r="T504"/>
  <c r="S504"/>
  <c r="R504"/>
  <c r="Q504"/>
  <c r="K504"/>
  <c r="AM504" s="1"/>
  <c r="BJ503"/>
  <c r="BF503"/>
  <c r="BA503"/>
  <c r="AZ503"/>
  <c r="AY503"/>
  <c r="AX503"/>
  <c r="AV503"/>
  <c r="AU503"/>
  <c r="AT503"/>
  <c r="AS503"/>
  <c r="AQ503"/>
  <c r="AN503"/>
  <c r="AR503" s="1"/>
  <c r="AD503"/>
  <c r="AC503"/>
  <c r="AA503"/>
  <c r="Z503"/>
  <c r="W503"/>
  <c r="T503"/>
  <c r="S503"/>
  <c r="R503"/>
  <c r="Q503"/>
  <c r="K503"/>
  <c r="AM503" s="1"/>
  <c r="BJ502"/>
  <c r="BF502"/>
  <c r="BA502"/>
  <c r="AZ502"/>
  <c r="AY502"/>
  <c r="AX502"/>
  <c r="AV502"/>
  <c r="AU502"/>
  <c r="AT502"/>
  <c r="AS502"/>
  <c r="AQ502"/>
  <c r="AN502"/>
  <c r="AR502" s="1"/>
  <c r="AD502"/>
  <c r="AC502"/>
  <c r="AA502"/>
  <c r="Z502"/>
  <c r="W502"/>
  <c r="T502"/>
  <c r="S502"/>
  <c r="O502" s="1"/>
  <c r="R502"/>
  <c r="Q502"/>
  <c r="K502"/>
  <c r="AM502" s="1"/>
  <c r="BJ501"/>
  <c r="BF501"/>
  <c r="BA501"/>
  <c r="AZ501"/>
  <c r="AY501"/>
  <c r="AX501"/>
  <c r="AV501"/>
  <c r="AU501"/>
  <c r="AT501"/>
  <c r="AS501"/>
  <c r="AQ501"/>
  <c r="AN501"/>
  <c r="AR501" s="1"/>
  <c r="AD501"/>
  <c r="AC501"/>
  <c r="AA501"/>
  <c r="Z501"/>
  <c r="W501"/>
  <c r="T501"/>
  <c r="S501"/>
  <c r="P501" s="1"/>
  <c r="R501"/>
  <c r="Q501"/>
  <c r="K501"/>
  <c r="BJ500"/>
  <c r="BF500"/>
  <c r="BA500"/>
  <c r="AZ500"/>
  <c r="AY500"/>
  <c r="AX500"/>
  <c r="AV500"/>
  <c r="AU500"/>
  <c r="AT500"/>
  <c r="AS500"/>
  <c r="AQ500"/>
  <c r="AN500"/>
  <c r="AR500" s="1"/>
  <c r="AD500"/>
  <c r="AC500"/>
  <c r="AA500"/>
  <c r="Z500"/>
  <c r="W500"/>
  <c r="T500"/>
  <c r="S500"/>
  <c r="R500"/>
  <c r="Q500"/>
  <c r="K500"/>
  <c r="BJ499"/>
  <c r="BF499"/>
  <c r="BA499"/>
  <c r="AZ499"/>
  <c r="AY499"/>
  <c r="AX499"/>
  <c r="AV499"/>
  <c r="AU499"/>
  <c r="AT499"/>
  <c r="AS499"/>
  <c r="AQ499"/>
  <c r="AN499"/>
  <c r="AR499" s="1"/>
  <c r="AD499"/>
  <c r="AC499"/>
  <c r="AA499"/>
  <c r="Z499"/>
  <c r="W499"/>
  <c r="T499"/>
  <c r="S499"/>
  <c r="P499" s="1"/>
  <c r="R499"/>
  <c r="Q499"/>
  <c r="K499"/>
  <c r="AM499" s="1"/>
  <c r="BJ498"/>
  <c r="BF498"/>
  <c r="BA498"/>
  <c r="AZ498"/>
  <c r="AY498"/>
  <c r="AX498"/>
  <c r="AV498"/>
  <c r="AU498"/>
  <c r="AT498"/>
  <c r="AS498"/>
  <c r="AQ498"/>
  <c r="AN498"/>
  <c r="AR498" s="1"/>
  <c r="AD498"/>
  <c r="AC498"/>
  <c r="AA498"/>
  <c r="Z498"/>
  <c r="BK498" s="1"/>
  <c r="W498"/>
  <c r="T498"/>
  <c r="S498"/>
  <c r="M498" s="1"/>
  <c r="R498"/>
  <c r="Q498"/>
  <c r="K498"/>
  <c r="AM498" s="1"/>
  <c r="BJ497"/>
  <c r="BF497"/>
  <c r="BA497"/>
  <c r="AZ497"/>
  <c r="AY497"/>
  <c r="AX497"/>
  <c r="AV497"/>
  <c r="AU497"/>
  <c r="AT497"/>
  <c r="AS497"/>
  <c r="AQ497"/>
  <c r="AN497"/>
  <c r="AR497" s="1"/>
  <c r="AD497"/>
  <c r="AC497"/>
  <c r="AA497"/>
  <c r="Z497"/>
  <c r="W497"/>
  <c r="T497"/>
  <c r="S497"/>
  <c r="L497" s="1"/>
  <c r="R497"/>
  <c r="Q497"/>
  <c r="K497"/>
  <c r="AM497" s="1"/>
  <c r="BJ496"/>
  <c r="BF496"/>
  <c r="BA496"/>
  <c r="AZ496"/>
  <c r="AY496"/>
  <c r="AX496"/>
  <c r="AV496"/>
  <c r="AU496"/>
  <c r="AT496"/>
  <c r="AS496"/>
  <c r="AQ496"/>
  <c r="AN496"/>
  <c r="AR496" s="1"/>
  <c r="AD496"/>
  <c r="AC496"/>
  <c r="AA496"/>
  <c r="Z496"/>
  <c r="W496"/>
  <c r="T496"/>
  <c r="S496"/>
  <c r="O496" s="1"/>
  <c r="R496"/>
  <c r="Q496"/>
  <c r="K496"/>
  <c r="AM496" s="1"/>
  <c r="BJ495"/>
  <c r="BF495"/>
  <c r="BA495"/>
  <c r="AZ495"/>
  <c r="AY495"/>
  <c r="AX495"/>
  <c r="AV495"/>
  <c r="AU495"/>
  <c r="AT495"/>
  <c r="AS495"/>
  <c r="AQ495"/>
  <c r="AN495"/>
  <c r="AR495" s="1"/>
  <c r="AD495"/>
  <c r="BE495" s="1"/>
  <c r="AC495"/>
  <c r="AA495"/>
  <c r="Z495"/>
  <c r="W495"/>
  <c r="T495"/>
  <c r="S495"/>
  <c r="N495" s="1"/>
  <c r="R495"/>
  <c r="Q495"/>
  <c r="K495"/>
  <c r="AM495" s="1"/>
  <c r="BJ494"/>
  <c r="BF494"/>
  <c r="BA494"/>
  <c r="AZ494"/>
  <c r="AY494"/>
  <c r="AX494"/>
  <c r="AV494"/>
  <c r="AU494"/>
  <c r="AT494"/>
  <c r="AS494"/>
  <c r="AQ494"/>
  <c r="AN494"/>
  <c r="AR494" s="1"/>
  <c r="AD494"/>
  <c r="AC494"/>
  <c r="AA494"/>
  <c r="Z494"/>
  <c r="W494"/>
  <c r="T494"/>
  <c r="S494"/>
  <c r="O494" s="1"/>
  <c r="R494"/>
  <c r="Q494"/>
  <c r="K494"/>
  <c r="BJ493"/>
  <c r="BF493"/>
  <c r="BA493"/>
  <c r="AZ493"/>
  <c r="AY493"/>
  <c r="AX493"/>
  <c r="AV493"/>
  <c r="AU493"/>
  <c r="AT493"/>
  <c r="AS493"/>
  <c r="AQ493"/>
  <c r="AN493"/>
  <c r="AR493" s="1"/>
  <c r="AD493"/>
  <c r="AC493"/>
  <c r="AA493"/>
  <c r="Z493"/>
  <c r="W493"/>
  <c r="T493"/>
  <c r="S493"/>
  <c r="M493" s="1"/>
  <c r="R493"/>
  <c r="Q493"/>
  <c r="K493"/>
  <c r="BJ492"/>
  <c r="BF492"/>
  <c r="BA492"/>
  <c r="AZ492"/>
  <c r="AY492"/>
  <c r="AX492"/>
  <c r="AV492"/>
  <c r="AU492"/>
  <c r="AT492"/>
  <c r="AS492"/>
  <c r="AQ492"/>
  <c r="AN492"/>
  <c r="AD492"/>
  <c r="AC492"/>
  <c r="AA492"/>
  <c r="Z492"/>
  <c r="W492"/>
  <c r="T492"/>
  <c r="S492"/>
  <c r="O492" s="1"/>
  <c r="R492"/>
  <c r="Q492"/>
  <c r="K492"/>
  <c r="AM492" s="1"/>
  <c r="BJ491"/>
  <c r="BF491"/>
  <c r="BA491"/>
  <c r="AZ491"/>
  <c r="AY491"/>
  <c r="AX491"/>
  <c r="AV491"/>
  <c r="AU491"/>
  <c r="AT491"/>
  <c r="AS491"/>
  <c r="AQ491"/>
  <c r="AN491"/>
  <c r="AR491" s="1"/>
  <c r="AD491"/>
  <c r="AC491"/>
  <c r="AA491"/>
  <c r="Z491"/>
  <c r="W491"/>
  <c r="T491"/>
  <c r="S491"/>
  <c r="R491"/>
  <c r="Q491"/>
  <c r="K491"/>
  <c r="BJ490"/>
  <c r="BF490"/>
  <c r="BA490"/>
  <c r="AZ490"/>
  <c r="AY490"/>
  <c r="AX490"/>
  <c r="AV490"/>
  <c r="AU490"/>
  <c r="AT490"/>
  <c r="AS490"/>
  <c r="AQ490"/>
  <c r="AN490"/>
  <c r="AR490" s="1"/>
  <c r="AD490"/>
  <c r="AC490"/>
  <c r="AA490"/>
  <c r="Z490"/>
  <c r="W490"/>
  <c r="T490"/>
  <c r="S490"/>
  <c r="O490" s="1"/>
  <c r="R490"/>
  <c r="Q490"/>
  <c r="K490"/>
  <c r="AM490" s="1"/>
  <c r="BJ489"/>
  <c r="BF489"/>
  <c r="BA489"/>
  <c r="AZ489"/>
  <c r="AY489"/>
  <c r="AX489"/>
  <c r="AV489"/>
  <c r="AU489"/>
  <c r="AT489"/>
  <c r="AS489"/>
  <c r="AQ489"/>
  <c r="AN489"/>
  <c r="AR489" s="1"/>
  <c r="AD489"/>
  <c r="AC489"/>
  <c r="AA489"/>
  <c r="Z489"/>
  <c r="W489"/>
  <c r="T489"/>
  <c r="S489"/>
  <c r="O489" s="1"/>
  <c r="R489"/>
  <c r="Q489"/>
  <c r="K489"/>
  <c r="BJ488"/>
  <c r="BF488"/>
  <c r="BA488"/>
  <c r="AZ488"/>
  <c r="AY488"/>
  <c r="AX488"/>
  <c r="AV488"/>
  <c r="AU488"/>
  <c r="AT488"/>
  <c r="AS488"/>
  <c r="AQ488"/>
  <c r="AN488"/>
  <c r="AR488" s="1"/>
  <c r="AD488"/>
  <c r="AC488"/>
  <c r="AA488"/>
  <c r="Z488"/>
  <c r="W488"/>
  <c r="T488"/>
  <c r="S488"/>
  <c r="O488" s="1"/>
  <c r="R488"/>
  <c r="Q488"/>
  <c r="K488"/>
  <c r="BJ487"/>
  <c r="BF487"/>
  <c r="BA487"/>
  <c r="AZ487"/>
  <c r="AY487"/>
  <c r="AX487"/>
  <c r="AV487"/>
  <c r="AU487"/>
  <c r="AT487"/>
  <c r="AS487"/>
  <c r="AQ487"/>
  <c r="AN487"/>
  <c r="AR487" s="1"/>
  <c r="AD487"/>
  <c r="BE487" s="1"/>
  <c r="AC487"/>
  <c r="AA487"/>
  <c r="Z487"/>
  <c r="W487"/>
  <c r="T487"/>
  <c r="S487"/>
  <c r="M487" s="1"/>
  <c r="R487"/>
  <c r="Q487"/>
  <c r="K487"/>
  <c r="AM487" s="1"/>
  <c r="BJ486"/>
  <c r="BF486"/>
  <c r="BA486"/>
  <c r="AZ486"/>
  <c r="AY486"/>
  <c r="AX486"/>
  <c r="AV486"/>
  <c r="AU486"/>
  <c r="AT486"/>
  <c r="AS486"/>
  <c r="AQ486"/>
  <c r="AN486"/>
  <c r="AR486" s="1"/>
  <c r="AD486"/>
  <c r="AC486"/>
  <c r="AA486"/>
  <c r="Z486"/>
  <c r="W486"/>
  <c r="T486"/>
  <c r="S486"/>
  <c r="L486" s="1"/>
  <c r="R486"/>
  <c r="Q486"/>
  <c r="K486"/>
  <c r="AM486" s="1"/>
  <c r="BJ485"/>
  <c r="BF485"/>
  <c r="BA485"/>
  <c r="AZ485"/>
  <c r="AY485"/>
  <c r="AX485"/>
  <c r="AV485"/>
  <c r="AU485"/>
  <c r="AT485"/>
  <c r="AS485"/>
  <c r="AQ485"/>
  <c r="AN485"/>
  <c r="AR485" s="1"/>
  <c r="AD485"/>
  <c r="AC485"/>
  <c r="AA485"/>
  <c r="Z485"/>
  <c r="W485"/>
  <c r="T485"/>
  <c r="S485"/>
  <c r="M485" s="1"/>
  <c r="R485"/>
  <c r="Q485"/>
  <c r="K485"/>
  <c r="AM485" s="1"/>
  <c r="BJ484"/>
  <c r="BF484"/>
  <c r="BA484"/>
  <c r="AZ484"/>
  <c r="AY484"/>
  <c r="AX484"/>
  <c r="AV484"/>
  <c r="AU484"/>
  <c r="AT484"/>
  <c r="AS484"/>
  <c r="AQ484"/>
  <c r="AN484"/>
  <c r="AR484" s="1"/>
  <c r="AD484"/>
  <c r="AC484"/>
  <c r="AA484"/>
  <c r="Z484"/>
  <c r="W484"/>
  <c r="T484"/>
  <c r="S484"/>
  <c r="L484" s="1"/>
  <c r="R484"/>
  <c r="Q484"/>
  <c r="K484"/>
  <c r="AM484" s="1"/>
  <c r="BJ483"/>
  <c r="BF483"/>
  <c r="BA483"/>
  <c r="AZ483"/>
  <c r="AY483"/>
  <c r="AX483"/>
  <c r="AV483"/>
  <c r="AU483"/>
  <c r="AT483"/>
  <c r="AS483"/>
  <c r="AQ483"/>
  <c r="AN483"/>
  <c r="AR483" s="1"/>
  <c r="AD483"/>
  <c r="AC483"/>
  <c r="AA483"/>
  <c r="Z483"/>
  <c r="W483"/>
  <c r="T483"/>
  <c r="S483"/>
  <c r="M483" s="1"/>
  <c r="R483"/>
  <c r="Q483"/>
  <c r="K483"/>
  <c r="AM483" s="1"/>
  <c r="BJ482"/>
  <c r="BF482"/>
  <c r="BA482"/>
  <c r="AZ482"/>
  <c r="AY482"/>
  <c r="AX482"/>
  <c r="AV482"/>
  <c r="AU482"/>
  <c r="AT482"/>
  <c r="AS482"/>
  <c r="AQ482"/>
  <c r="AN482"/>
  <c r="AR482" s="1"/>
  <c r="AD482"/>
  <c r="AC482"/>
  <c r="AA482"/>
  <c r="Z482"/>
  <c r="W482"/>
  <c r="T482"/>
  <c r="S482"/>
  <c r="O482" s="1"/>
  <c r="R482"/>
  <c r="Q482"/>
  <c r="K482"/>
  <c r="AM482" s="1"/>
  <c r="BJ481"/>
  <c r="BF481"/>
  <c r="BA481"/>
  <c r="AZ481"/>
  <c r="AY481"/>
  <c r="AX481"/>
  <c r="AV481"/>
  <c r="AU481"/>
  <c r="AT481"/>
  <c r="AS481"/>
  <c r="AQ481"/>
  <c r="AN481"/>
  <c r="AD481"/>
  <c r="AC481"/>
  <c r="AA481"/>
  <c r="Z481"/>
  <c r="W481"/>
  <c r="T481"/>
  <c r="S481"/>
  <c r="R481"/>
  <c r="Q481"/>
  <c r="K481"/>
  <c r="BJ480"/>
  <c r="BF480"/>
  <c r="BA480"/>
  <c r="AZ480"/>
  <c r="AY480"/>
  <c r="AX480"/>
  <c r="AV480"/>
  <c r="AU480"/>
  <c r="AT480"/>
  <c r="AS480"/>
  <c r="AQ480"/>
  <c r="AN480"/>
  <c r="AR480" s="1"/>
  <c r="AD480"/>
  <c r="AC480"/>
  <c r="AA480"/>
  <c r="Z480"/>
  <c r="W480"/>
  <c r="T480"/>
  <c r="S480"/>
  <c r="R480"/>
  <c r="Q480"/>
  <c r="K480"/>
  <c r="AM480" s="1"/>
  <c r="BJ479"/>
  <c r="BF479"/>
  <c r="BA479"/>
  <c r="AZ479"/>
  <c r="AY479"/>
  <c r="AX479"/>
  <c r="AV479"/>
  <c r="AU479"/>
  <c r="AT479"/>
  <c r="AS479"/>
  <c r="AQ479"/>
  <c r="AN479"/>
  <c r="AD479"/>
  <c r="AC479"/>
  <c r="AA479"/>
  <c r="Z479"/>
  <c r="W479"/>
  <c r="T479"/>
  <c r="S479"/>
  <c r="R479"/>
  <c r="Q479"/>
  <c r="K479"/>
  <c r="BJ478"/>
  <c r="BF478"/>
  <c r="BA478"/>
  <c r="AZ478"/>
  <c r="AY478"/>
  <c r="AX478"/>
  <c r="AV478"/>
  <c r="AU478"/>
  <c r="AT478"/>
  <c r="AS478"/>
  <c r="AQ478"/>
  <c r="AN478"/>
  <c r="AR478" s="1"/>
  <c r="AD478"/>
  <c r="AC478"/>
  <c r="AA478"/>
  <c r="Z478"/>
  <c r="W478"/>
  <c r="T478"/>
  <c r="S478"/>
  <c r="O478" s="1"/>
  <c r="R478"/>
  <c r="Q478"/>
  <c r="K478"/>
  <c r="AM478" s="1"/>
  <c r="BJ477"/>
  <c r="BF477"/>
  <c r="BA477"/>
  <c r="AZ477"/>
  <c r="AY477"/>
  <c r="AX477"/>
  <c r="AV477"/>
  <c r="AU477"/>
  <c r="AT477"/>
  <c r="AS477"/>
  <c r="AQ477"/>
  <c r="AN477"/>
  <c r="AR477" s="1"/>
  <c r="AD477"/>
  <c r="AC477"/>
  <c r="AA477"/>
  <c r="Z477"/>
  <c r="W477"/>
  <c r="T477"/>
  <c r="S477"/>
  <c r="N477" s="1"/>
  <c r="R477"/>
  <c r="Q477"/>
  <c r="K477"/>
  <c r="AM477" s="1"/>
  <c r="BJ476"/>
  <c r="BF476"/>
  <c r="BA476"/>
  <c r="AZ476"/>
  <c r="AY476"/>
  <c r="AX476"/>
  <c r="AV476"/>
  <c r="AU476"/>
  <c r="AT476"/>
  <c r="AS476"/>
  <c r="AQ476"/>
  <c r="AN476"/>
  <c r="AR476" s="1"/>
  <c r="AD476"/>
  <c r="AC476"/>
  <c r="AA476"/>
  <c r="Z476"/>
  <c r="W476"/>
  <c r="T476"/>
  <c r="S476"/>
  <c r="R476"/>
  <c r="Q476"/>
  <c r="K476"/>
  <c r="AB476" s="1"/>
  <c r="BJ475"/>
  <c r="BF475"/>
  <c r="BA475"/>
  <c r="AZ475"/>
  <c r="AY475"/>
  <c r="AX475"/>
  <c r="AV475"/>
  <c r="AU475"/>
  <c r="AT475"/>
  <c r="AS475"/>
  <c r="AQ475"/>
  <c r="AN475"/>
  <c r="AR475" s="1"/>
  <c r="AD475"/>
  <c r="AC475"/>
  <c r="AA475"/>
  <c r="Z475"/>
  <c r="W475"/>
  <c r="T475"/>
  <c r="S475"/>
  <c r="N475" s="1"/>
  <c r="R475"/>
  <c r="Q475"/>
  <c r="K475"/>
  <c r="AM475" s="1"/>
  <c r="BJ474"/>
  <c r="BF474"/>
  <c r="BA474"/>
  <c r="AZ474"/>
  <c r="AY474"/>
  <c r="AX474"/>
  <c r="AV474"/>
  <c r="AU474"/>
  <c r="AT474"/>
  <c r="AS474"/>
  <c r="AQ474"/>
  <c r="AN474"/>
  <c r="AR474" s="1"/>
  <c r="AD474"/>
  <c r="AC474"/>
  <c r="AA474"/>
  <c r="Z474"/>
  <c r="W474"/>
  <c r="T474"/>
  <c r="S474"/>
  <c r="R474"/>
  <c r="Q474"/>
  <c r="K474"/>
  <c r="BJ473"/>
  <c r="BF473"/>
  <c r="BA473"/>
  <c r="AZ473"/>
  <c r="AY473"/>
  <c r="AX473"/>
  <c r="AV473"/>
  <c r="AU473"/>
  <c r="AT473"/>
  <c r="AS473"/>
  <c r="AQ473"/>
  <c r="AN473"/>
  <c r="AR473" s="1"/>
  <c r="AD473"/>
  <c r="AC473"/>
  <c r="AA473"/>
  <c r="Z473"/>
  <c r="W473"/>
  <c r="T473"/>
  <c r="S473"/>
  <c r="M473" s="1"/>
  <c r="R473"/>
  <c r="Q473"/>
  <c r="K473"/>
  <c r="AM473" s="1"/>
  <c r="BJ472"/>
  <c r="BF472"/>
  <c r="BA472"/>
  <c r="AZ472"/>
  <c r="AY472"/>
  <c r="AX472"/>
  <c r="AV472"/>
  <c r="AU472"/>
  <c r="AT472"/>
  <c r="AS472"/>
  <c r="AQ472"/>
  <c r="AN472"/>
  <c r="AR472" s="1"/>
  <c r="AD472"/>
  <c r="AC472"/>
  <c r="AA472"/>
  <c r="Z472"/>
  <c r="W472"/>
  <c r="T472"/>
  <c r="S472"/>
  <c r="L472" s="1"/>
  <c r="R472"/>
  <c r="Q472"/>
  <c r="K472"/>
  <c r="AM472" s="1"/>
  <c r="BJ471"/>
  <c r="BF471"/>
  <c r="BA471"/>
  <c r="AZ471"/>
  <c r="AY471"/>
  <c r="AX471"/>
  <c r="AV471"/>
  <c r="AU471"/>
  <c r="AT471"/>
  <c r="AS471"/>
  <c r="AQ471"/>
  <c r="AN471"/>
  <c r="AR471" s="1"/>
  <c r="AD471"/>
  <c r="AC471"/>
  <c r="AA471"/>
  <c r="Z471"/>
  <c r="W471"/>
  <c r="T471"/>
  <c r="S471"/>
  <c r="O471" s="1"/>
  <c r="R471"/>
  <c r="Q471"/>
  <c r="K471"/>
  <c r="BJ470"/>
  <c r="BF470"/>
  <c r="BA470"/>
  <c r="AZ470"/>
  <c r="AY470"/>
  <c r="AX470"/>
  <c r="AV470"/>
  <c r="AU470"/>
  <c r="AT470"/>
  <c r="AS470"/>
  <c r="AQ470"/>
  <c r="AN470"/>
  <c r="AR470" s="1"/>
  <c r="AD470"/>
  <c r="AC470"/>
  <c r="AA470"/>
  <c r="Z470"/>
  <c r="W470"/>
  <c r="T470"/>
  <c r="S470"/>
  <c r="R470"/>
  <c r="Q470"/>
  <c r="K470"/>
  <c r="AM470" s="1"/>
  <c r="BJ469"/>
  <c r="BF469"/>
  <c r="BA469"/>
  <c r="AZ469"/>
  <c r="AY469"/>
  <c r="AX469"/>
  <c r="AV469"/>
  <c r="AU469"/>
  <c r="AT469"/>
  <c r="AS469"/>
  <c r="AQ469"/>
  <c r="AN469"/>
  <c r="AR469" s="1"/>
  <c r="AD469"/>
  <c r="AC469"/>
  <c r="AA469"/>
  <c r="Z469"/>
  <c r="W469"/>
  <c r="T469"/>
  <c r="S469"/>
  <c r="M469" s="1"/>
  <c r="R469"/>
  <c r="Q469"/>
  <c r="K469"/>
  <c r="BJ468"/>
  <c r="BF468"/>
  <c r="BA468"/>
  <c r="AZ468"/>
  <c r="AY468"/>
  <c r="AX468"/>
  <c r="AV468"/>
  <c r="AU468"/>
  <c r="AT468"/>
  <c r="AS468"/>
  <c r="AQ468"/>
  <c r="AN468"/>
  <c r="AR468" s="1"/>
  <c r="AD468"/>
  <c r="AC468"/>
  <c r="AA468"/>
  <c r="Z468"/>
  <c r="W468"/>
  <c r="T468"/>
  <c r="S468"/>
  <c r="R468"/>
  <c r="Q468"/>
  <c r="K468"/>
  <c r="AM468" s="1"/>
  <c r="BJ467"/>
  <c r="BF467"/>
  <c r="BA467"/>
  <c r="AZ467"/>
  <c r="AY467"/>
  <c r="AX467"/>
  <c r="AV467"/>
  <c r="AU467"/>
  <c r="AT467"/>
  <c r="AS467"/>
  <c r="AQ467"/>
  <c r="AN467"/>
  <c r="AR467" s="1"/>
  <c r="AD467"/>
  <c r="AC467"/>
  <c r="AA467"/>
  <c r="Z467"/>
  <c r="W467"/>
  <c r="T467"/>
  <c r="S467"/>
  <c r="R467"/>
  <c r="Q467"/>
  <c r="K467"/>
  <c r="BJ466"/>
  <c r="BF466"/>
  <c r="BA466"/>
  <c r="AZ466"/>
  <c r="AY466"/>
  <c r="AX466"/>
  <c r="AV466"/>
  <c r="AU466"/>
  <c r="AT466"/>
  <c r="AS466"/>
  <c r="AQ466"/>
  <c r="AN466"/>
  <c r="AR466" s="1"/>
  <c r="AD466"/>
  <c r="AC466"/>
  <c r="AA466"/>
  <c r="Z466"/>
  <c r="W466"/>
  <c r="T466"/>
  <c r="S466"/>
  <c r="R466"/>
  <c r="Q466"/>
  <c r="K466"/>
  <c r="AM466" s="1"/>
  <c r="BJ465"/>
  <c r="BF465"/>
  <c r="BA465"/>
  <c r="AZ465"/>
  <c r="AY465"/>
  <c r="AX465"/>
  <c r="AV465"/>
  <c r="AU465"/>
  <c r="AT465"/>
  <c r="AS465"/>
  <c r="AQ465"/>
  <c r="AN465"/>
  <c r="AR465" s="1"/>
  <c r="AD465"/>
  <c r="AC465"/>
  <c r="AA465"/>
  <c r="Z465"/>
  <c r="W465"/>
  <c r="T465"/>
  <c r="S465"/>
  <c r="L465" s="1"/>
  <c r="R465"/>
  <c r="Q465"/>
  <c r="K465"/>
  <c r="AM465" s="1"/>
  <c r="BJ464"/>
  <c r="BF464"/>
  <c r="BA464"/>
  <c r="AZ464"/>
  <c r="AY464"/>
  <c r="AX464"/>
  <c r="AV464"/>
  <c r="AU464"/>
  <c r="AT464"/>
  <c r="AS464"/>
  <c r="AQ464"/>
  <c r="AN464"/>
  <c r="AR464" s="1"/>
  <c r="AD464"/>
  <c r="AC464"/>
  <c r="AA464"/>
  <c r="Z464"/>
  <c r="W464"/>
  <c r="T464"/>
  <c r="S464"/>
  <c r="M464" s="1"/>
  <c r="R464"/>
  <c r="Q464"/>
  <c r="K464"/>
  <c r="AM464" s="1"/>
  <c r="BJ463"/>
  <c r="BF463"/>
  <c r="BA463"/>
  <c r="AZ463"/>
  <c r="AY463"/>
  <c r="AX463"/>
  <c r="AV463"/>
  <c r="AU463"/>
  <c r="AT463"/>
  <c r="AS463"/>
  <c r="AQ463"/>
  <c r="AN463"/>
  <c r="AR463" s="1"/>
  <c r="AD463"/>
  <c r="AC463"/>
  <c r="AA463"/>
  <c r="Z463"/>
  <c r="W463"/>
  <c r="T463"/>
  <c r="S463"/>
  <c r="O463" s="1"/>
  <c r="R463"/>
  <c r="Q463"/>
  <c r="K463"/>
  <c r="AM463" s="1"/>
  <c r="BJ462"/>
  <c r="BF462"/>
  <c r="BA462"/>
  <c r="AZ462"/>
  <c r="AY462"/>
  <c r="AX462"/>
  <c r="AV462"/>
  <c r="AU462"/>
  <c r="AT462"/>
  <c r="AS462"/>
  <c r="AQ462"/>
  <c r="AN462"/>
  <c r="AR462" s="1"/>
  <c r="AD462"/>
  <c r="AC462"/>
  <c r="AA462"/>
  <c r="Z462"/>
  <c r="W462"/>
  <c r="T462"/>
  <c r="S462"/>
  <c r="N462" s="1"/>
  <c r="R462"/>
  <c r="Q462"/>
  <c r="K462"/>
  <c r="AM462" s="1"/>
  <c r="BJ461"/>
  <c r="BF461"/>
  <c r="BA461"/>
  <c r="AZ461"/>
  <c r="AY461"/>
  <c r="AX461"/>
  <c r="AV461"/>
  <c r="AU461"/>
  <c r="AT461"/>
  <c r="AS461"/>
  <c r="AQ461"/>
  <c r="AN461"/>
  <c r="AR461" s="1"/>
  <c r="AD461"/>
  <c r="AC461"/>
  <c r="AA461"/>
  <c r="Z461"/>
  <c r="W461"/>
  <c r="T461"/>
  <c r="S461"/>
  <c r="O461" s="1"/>
  <c r="R461"/>
  <c r="Q461"/>
  <c r="K461"/>
  <c r="BJ460"/>
  <c r="BF460"/>
  <c r="BA460"/>
  <c r="AZ460"/>
  <c r="AY460"/>
  <c r="AX460"/>
  <c r="AV460"/>
  <c r="AU460"/>
  <c r="AT460"/>
  <c r="AS460"/>
  <c r="AQ460"/>
  <c r="AN460"/>
  <c r="AR460" s="1"/>
  <c r="AD460"/>
  <c r="AC460"/>
  <c r="AA460"/>
  <c r="Z460"/>
  <c r="W460"/>
  <c r="T460"/>
  <c r="S460"/>
  <c r="M460" s="1"/>
  <c r="R460"/>
  <c r="Q460"/>
  <c r="K460"/>
  <c r="BJ459"/>
  <c r="BF459"/>
  <c r="BA459"/>
  <c r="AZ459"/>
  <c r="AY459"/>
  <c r="AX459"/>
  <c r="AV459"/>
  <c r="AU459"/>
  <c r="AT459"/>
  <c r="AS459"/>
  <c r="AQ459"/>
  <c r="AN459"/>
  <c r="AR459" s="1"/>
  <c r="AD459"/>
  <c r="AC459"/>
  <c r="AA459"/>
  <c r="Z459"/>
  <c r="W459"/>
  <c r="T459"/>
  <c r="S459"/>
  <c r="O459" s="1"/>
  <c r="R459"/>
  <c r="Q459"/>
  <c r="K459"/>
  <c r="AM459" s="1"/>
  <c r="BJ458"/>
  <c r="BF458"/>
  <c r="BA458"/>
  <c r="AZ458"/>
  <c r="AY458"/>
  <c r="AX458"/>
  <c r="AV458"/>
  <c r="AU458"/>
  <c r="AT458"/>
  <c r="AS458"/>
  <c r="AQ458"/>
  <c r="AN458"/>
  <c r="AR458" s="1"/>
  <c r="AD458"/>
  <c r="AC458"/>
  <c r="AA458"/>
  <c r="Z458"/>
  <c r="W458"/>
  <c r="T458"/>
  <c r="S458"/>
  <c r="N458" s="1"/>
  <c r="R458"/>
  <c r="Q458"/>
  <c r="K458"/>
  <c r="AM458" s="1"/>
  <c r="BJ457"/>
  <c r="BF457"/>
  <c r="BA457"/>
  <c r="AZ457"/>
  <c r="AY457"/>
  <c r="AX457"/>
  <c r="AV457"/>
  <c r="AU457"/>
  <c r="AT457"/>
  <c r="AS457"/>
  <c r="AQ457"/>
  <c r="AN457"/>
  <c r="AR457" s="1"/>
  <c r="AD457"/>
  <c r="AC457"/>
  <c r="AA457"/>
  <c r="Z457"/>
  <c r="W457"/>
  <c r="T457"/>
  <c r="S457"/>
  <c r="O457" s="1"/>
  <c r="R457"/>
  <c r="Q457"/>
  <c r="K457"/>
  <c r="AM457" s="1"/>
  <c r="BJ456"/>
  <c r="BF456"/>
  <c r="BA456"/>
  <c r="AZ456"/>
  <c r="AY456"/>
  <c r="AX456"/>
  <c r="AV456"/>
  <c r="AU456"/>
  <c r="AT456"/>
  <c r="AS456"/>
  <c r="AQ456"/>
  <c r="AN456"/>
  <c r="AR456" s="1"/>
  <c r="AD456"/>
  <c r="AC456"/>
  <c r="AA456"/>
  <c r="Z456"/>
  <c r="W456"/>
  <c r="T456"/>
  <c r="S456"/>
  <c r="M456" s="1"/>
  <c r="R456"/>
  <c r="Q456"/>
  <c r="K456"/>
  <c r="AM456" s="1"/>
  <c r="BJ455"/>
  <c r="BF455"/>
  <c r="BA455"/>
  <c r="AZ455"/>
  <c r="AY455"/>
  <c r="AX455"/>
  <c r="AV455"/>
  <c r="AU455"/>
  <c r="AT455"/>
  <c r="AS455"/>
  <c r="AQ455"/>
  <c r="AN455"/>
  <c r="AR455" s="1"/>
  <c r="AD455"/>
  <c r="AC455"/>
  <c r="AA455"/>
  <c r="Z455"/>
  <c r="W455"/>
  <c r="T455"/>
  <c r="S455"/>
  <c r="O455" s="1"/>
  <c r="R455"/>
  <c r="Q455"/>
  <c r="K455"/>
  <c r="BJ454"/>
  <c r="BF454"/>
  <c r="BA454"/>
  <c r="AZ454"/>
  <c r="AY454"/>
  <c r="AX454"/>
  <c r="AV454"/>
  <c r="AU454"/>
  <c r="AT454"/>
  <c r="AS454"/>
  <c r="AQ454"/>
  <c r="AN454"/>
  <c r="AR454" s="1"/>
  <c r="AD454"/>
  <c r="AC454"/>
  <c r="AA454"/>
  <c r="Z454"/>
  <c r="W454"/>
  <c r="T454"/>
  <c r="S454"/>
  <c r="N454" s="1"/>
  <c r="R454"/>
  <c r="Q454"/>
  <c r="K454"/>
  <c r="AM454" s="1"/>
  <c r="BJ453"/>
  <c r="BF453"/>
  <c r="BA453"/>
  <c r="AZ453"/>
  <c r="AY453"/>
  <c r="AX453"/>
  <c r="AV453"/>
  <c r="AU453"/>
  <c r="AT453"/>
  <c r="AS453"/>
  <c r="AQ453"/>
  <c r="AN453"/>
  <c r="AR453" s="1"/>
  <c r="AD453"/>
  <c r="AC453"/>
  <c r="AA453"/>
  <c r="Z453"/>
  <c r="W453"/>
  <c r="T453"/>
  <c r="S453"/>
  <c r="R453"/>
  <c r="Q453"/>
  <c r="K453"/>
  <c r="AM453" s="1"/>
  <c r="BJ452"/>
  <c r="BF452"/>
  <c r="BA452"/>
  <c r="AZ452"/>
  <c r="AY452"/>
  <c r="AX452"/>
  <c r="AV452"/>
  <c r="AU452"/>
  <c r="AT452"/>
  <c r="AS452"/>
  <c r="AQ452"/>
  <c r="AN452"/>
  <c r="AR452" s="1"/>
  <c r="AD452"/>
  <c r="AC452"/>
  <c r="AA452"/>
  <c r="Z452"/>
  <c r="W452"/>
  <c r="T452"/>
  <c r="S452"/>
  <c r="M452" s="1"/>
  <c r="R452"/>
  <c r="Q452"/>
  <c r="K452"/>
  <c r="BJ451"/>
  <c r="BF451"/>
  <c r="BA451"/>
  <c r="AZ451"/>
  <c r="AY451"/>
  <c r="AX451"/>
  <c r="AV451"/>
  <c r="AU451"/>
  <c r="AT451"/>
  <c r="AS451"/>
  <c r="AQ451"/>
  <c r="AN451"/>
  <c r="AR451" s="1"/>
  <c r="AD451"/>
  <c r="AC451"/>
  <c r="AA451"/>
  <c r="Z451"/>
  <c r="W451"/>
  <c r="T451"/>
  <c r="S451"/>
  <c r="O451" s="1"/>
  <c r="R451"/>
  <c r="Q451"/>
  <c r="K451"/>
  <c r="BJ450"/>
  <c r="BF450"/>
  <c r="BA450"/>
  <c r="AZ450"/>
  <c r="AY450"/>
  <c r="AX450"/>
  <c r="AV450"/>
  <c r="AU450"/>
  <c r="AT450"/>
  <c r="AS450"/>
  <c r="AQ450"/>
  <c r="AN450"/>
  <c r="AR450" s="1"/>
  <c r="AD450"/>
  <c r="AC450"/>
  <c r="AA450"/>
  <c r="Z450"/>
  <c r="W450"/>
  <c r="T450"/>
  <c r="S450"/>
  <c r="N450" s="1"/>
  <c r="R450"/>
  <c r="Q450"/>
  <c r="K450"/>
  <c r="AM450" s="1"/>
  <c r="BJ449"/>
  <c r="BF449"/>
  <c r="BA449"/>
  <c r="AZ449"/>
  <c r="AY449"/>
  <c r="AX449"/>
  <c r="AV449"/>
  <c r="AU449"/>
  <c r="AT449"/>
  <c r="AS449"/>
  <c r="AQ449"/>
  <c r="AN449"/>
  <c r="AR449" s="1"/>
  <c r="AD449"/>
  <c r="AC449"/>
  <c r="AA449"/>
  <c r="Z449"/>
  <c r="W449"/>
  <c r="T449"/>
  <c r="S449"/>
  <c r="R449"/>
  <c r="Q449"/>
  <c r="K449"/>
  <c r="AM449" s="1"/>
  <c r="BJ448"/>
  <c r="BF448"/>
  <c r="BA448"/>
  <c r="AZ448"/>
  <c r="AY448"/>
  <c r="AX448"/>
  <c r="AV448"/>
  <c r="AU448"/>
  <c r="AT448"/>
  <c r="AS448"/>
  <c r="AQ448"/>
  <c r="AN448"/>
  <c r="AR448" s="1"/>
  <c r="AD448"/>
  <c r="AC448"/>
  <c r="AA448"/>
  <c r="Z448"/>
  <c r="W448"/>
  <c r="T448"/>
  <c r="S448"/>
  <c r="M448" s="1"/>
  <c r="R448"/>
  <c r="Q448"/>
  <c r="K448"/>
  <c r="AM448" s="1"/>
  <c r="BJ447"/>
  <c r="BF447"/>
  <c r="BA447"/>
  <c r="AZ447"/>
  <c r="AY447"/>
  <c r="AX447"/>
  <c r="AV447"/>
  <c r="AU447"/>
  <c r="AT447"/>
  <c r="AS447"/>
  <c r="AQ447"/>
  <c r="AN447"/>
  <c r="AR447" s="1"/>
  <c r="AD447"/>
  <c r="AC447"/>
  <c r="AA447"/>
  <c r="Z447"/>
  <c r="W447"/>
  <c r="T447"/>
  <c r="S447"/>
  <c r="O447" s="1"/>
  <c r="R447"/>
  <c r="Q447"/>
  <c r="K447"/>
  <c r="AM447" s="1"/>
  <c r="BJ446"/>
  <c r="BF446"/>
  <c r="BA446"/>
  <c r="AZ446"/>
  <c r="AY446"/>
  <c r="AX446"/>
  <c r="AV446"/>
  <c r="AU446"/>
  <c r="AT446"/>
  <c r="AS446"/>
  <c r="AQ446"/>
  <c r="AN446"/>
  <c r="AR446" s="1"/>
  <c r="AD446"/>
  <c r="AC446"/>
  <c r="AA446"/>
  <c r="Z446"/>
  <c r="W446"/>
  <c r="T446"/>
  <c r="S446"/>
  <c r="N446" s="1"/>
  <c r="R446"/>
  <c r="Q446"/>
  <c r="K446"/>
  <c r="AM446" s="1"/>
  <c r="BJ445"/>
  <c r="BF445"/>
  <c r="BA445"/>
  <c r="AZ445"/>
  <c r="AY445"/>
  <c r="AX445"/>
  <c r="AV445"/>
  <c r="AU445"/>
  <c r="AT445"/>
  <c r="AS445"/>
  <c r="AQ445"/>
  <c r="AN445"/>
  <c r="AR445" s="1"/>
  <c r="AD445"/>
  <c r="AC445"/>
  <c r="AA445"/>
  <c r="Z445"/>
  <c r="W445"/>
  <c r="T445"/>
  <c r="S445"/>
  <c r="O445" s="1"/>
  <c r="R445"/>
  <c r="Q445"/>
  <c r="K445"/>
  <c r="AM445" s="1"/>
  <c r="BJ444"/>
  <c r="BF444"/>
  <c r="BA444"/>
  <c r="AZ444"/>
  <c r="AY444"/>
  <c r="AX444"/>
  <c r="AV444"/>
  <c r="AU444"/>
  <c r="AT444"/>
  <c r="AS444"/>
  <c r="AQ444"/>
  <c r="AN444"/>
  <c r="AR444" s="1"/>
  <c r="AD444"/>
  <c r="AC444"/>
  <c r="AA444"/>
  <c r="Z444"/>
  <c r="W444"/>
  <c r="T444"/>
  <c r="S444"/>
  <c r="M444" s="1"/>
  <c r="R444"/>
  <c r="Q444"/>
  <c r="K444"/>
  <c r="AM444" s="1"/>
  <c r="BJ443"/>
  <c r="BF443"/>
  <c r="BA443"/>
  <c r="AZ443"/>
  <c r="AY443"/>
  <c r="AX443"/>
  <c r="AV443"/>
  <c r="AU443"/>
  <c r="AT443"/>
  <c r="AS443"/>
  <c r="AQ443"/>
  <c r="AN443"/>
  <c r="AR443" s="1"/>
  <c r="AD443"/>
  <c r="AC443"/>
  <c r="AA443"/>
  <c r="Z443"/>
  <c r="W443"/>
  <c r="T443"/>
  <c r="S443"/>
  <c r="R443"/>
  <c r="Q443"/>
  <c r="K443"/>
  <c r="AM443" s="1"/>
  <c r="BJ442"/>
  <c r="BF442"/>
  <c r="BA442"/>
  <c r="AZ442"/>
  <c r="AY442"/>
  <c r="AX442"/>
  <c r="AV442"/>
  <c r="AU442"/>
  <c r="AT442"/>
  <c r="AS442"/>
  <c r="AQ442"/>
  <c r="AN442"/>
  <c r="AR442" s="1"/>
  <c r="AD442"/>
  <c r="AC442"/>
  <c r="AA442"/>
  <c r="Z442"/>
  <c r="W442"/>
  <c r="T442"/>
  <c r="S442"/>
  <c r="O442" s="1"/>
  <c r="R442"/>
  <c r="Q442"/>
  <c r="K442"/>
  <c r="AM442" s="1"/>
  <c r="BJ441"/>
  <c r="BF441"/>
  <c r="BA441"/>
  <c r="AZ441"/>
  <c r="AY441"/>
  <c r="AX441"/>
  <c r="AV441"/>
  <c r="AU441"/>
  <c r="AT441"/>
  <c r="AS441"/>
  <c r="AQ441"/>
  <c r="AN441"/>
  <c r="AR441" s="1"/>
  <c r="AD441"/>
  <c r="AC441"/>
  <c r="AA441"/>
  <c r="Z441"/>
  <c r="W441"/>
  <c r="T441"/>
  <c r="S441"/>
  <c r="R441"/>
  <c r="Q441"/>
  <c r="K441"/>
  <c r="AM441" s="1"/>
  <c r="BJ440"/>
  <c r="BF440"/>
  <c r="BA440"/>
  <c r="AZ440"/>
  <c r="AY440"/>
  <c r="AX440"/>
  <c r="AV440"/>
  <c r="AU440"/>
  <c r="AT440"/>
  <c r="AS440"/>
  <c r="AQ440"/>
  <c r="AN440"/>
  <c r="AR440" s="1"/>
  <c r="AD440"/>
  <c r="AC440"/>
  <c r="AA440"/>
  <c r="Z440"/>
  <c r="W440"/>
  <c r="T440"/>
  <c r="S440"/>
  <c r="R440"/>
  <c r="Q440"/>
  <c r="K440"/>
  <c r="AM440" s="1"/>
  <c r="BJ439"/>
  <c r="BF439"/>
  <c r="BA439"/>
  <c r="AZ439"/>
  <c r="AY439"/>
  <c r="AX439"/>
  <c r="AV439"/>
  <c r="AU439"/>
  <c r="AT439"/>
  <c r="AS439"/>
  <c r="AQ439"/>
  <c r="AN439"/>
  <c r="AR439" s="1"/>
  <c r="AD439"/>
  <c r="AC439"/>
  <c r="AA439"/>
  <c r="Z439"/>
  <c r="W439"/>
  <c r="T439"/>
  <c r="S439"/>
  <c r="N439" s="1"/>
  <c r="R439"/>
  <c r="Q439"/>
  <c r="K439"/>
  <c r="AM439" s="1"/>
  <c r="BJ438"/>
  <c r="BF438"/>
  <c r="BA438"/>
  <c r="AZ438"/>
  <c r="AY438"/>
  <c r="AX438"/>
  <c r="AV438"/>
  <c r="AU438"/>
  <c r="AT438"/>
  <c r="AS438"/>
  <c r="AQ438"/>
  <c r="AN438"/>
  <c r="AR438" s="1"/>
  <c r="AD438"/>
  <c r="AC438"/>
  <c r="AA438"/>
  <c r="Z438"/>
  <c r="W438"/>
  <c r="T438"/>
  <c r="S438"/>
  <c r="O438" s="1"/>
  <c r="R438"/>
  <c r="Q438"/>
  <c r="K438"/>
  <c r="AM438" s="1"/>
  <c r="BJ437"/>
  <c r="BF437"/>
  <c r="BA437"/>
  <c r="AZ437"/>
  <c r="AY437"/>
  <c r="AX437"/>
  <c r="AV437"/>
  <c r="AU437"/>
  <c r="AT437"/>
  <c r="AS437"/>
  <c r="AQ437"/>
  <c r="AN437"/>
  <c r="AR437" s="1"/>
  <c r="AD437"/>
  <c r="AC437"/>
  <c r="AA437"/>
  <c r="Z437"/>
  <c r="W437"/>
  <c r="T437"/>
  <c r="S437"/>
  <c r="R437"/>
  <c r="Q437"/>
  <c r="K437"/>
  <c r="AM437" s="1"/>
  <c r="BJ436"/>
  <c r="BF436"/>
  <c r="BA436"/>
  <c r="AZ436"/>
  <c r="AY436"/>
  <c r="AX436"/>
  <c r="AV436"/>
  <c r="AU436"/>
  <c r="AT436"/>
  <c r="AS436"/>
  <c r="AQ436"/>
  <c r="AN436"/>
  <c r="AR436" s="1"/>
  <c r="AD436"/>
  <c r="AC436"/>
  <c r="AA436"/>
  <c r="Z436"/>
  <c r="W436"/>
  <c r="T436"/>
  <c r="S436"/>
  <c r="O436" s="1"/>
  <c r="R436"/>
  <c r="Q436"/>
  <c r="K436"/>
  <c r="AM436" s="1"/>
  <c r="BJ435"/>
  <c r="BF435"/>
  <c r="BA435"/>
  <c r="AZ435"/>
  <c r="AY435"/>
  <c r="AX435"/>
  <c r="AV435"/>
  <c r="AU435"/>
  <c r="AT435"/>
  <c r="AS435"/>
  <c r="AQ435"/>
  <c r="AN435"/>
  <c r="AR435" s="1"/>
  <c r="AD435"/>
  <c r="AC435"/>
  <c r="AA435"/>
  <c r="Z435"/>
  <c r="W435"/>
  <c r="T435"/>
  <c r="S435"/>
  <c r="N435" s="1"/>
  <c r="R435"/>
  <c r="Q435"/>
  <c r="K435"/>
  <c r="AM435" s="1"/>
  <c r="BJ434"/>
  <c r="BF434"/>
  <c r="BA434"/>
  <c r="AZ434"/>
  <c r="AY434"/>
  <c r="AX434"/>
  <c r="AV434"/>
  <c r="AU434"/>
  <c r="AT434"/>
  <c r="AS434"/>
  <c r="AQ434"/>
  <c r="AN434"/>
  <c r="AR434" s="1"/>
  <c r="AD434"/>
  <c r="AC434"/>
  <c r="AA434"/>
  <c r="Z434"/>
  <c r="W434"/>
  <c r="T434"/>
  <c r="S434"/>
  <c r="R434"/>
  <c r="Q434"/>
  <c r="K434"/>
  <c r="AM434" s="1"/>
  <c r="BJ433"/>
  <c r="BF433"/>
  <c r="BA433"/>
  <c r="AZ433"/>
  <c r="AY433"/>
  <c r="AX433"/>
  <c r="AV433"/>
  <c r="AU433"/>
  <c r="AT433"/>
  <c r="AS433"/>
  <c r="AQ433"/>
  <c r="AN433"/>
  <c r="AR433" s="1"/>
  <c r="AD433"/>
  <c r="AC433"/>
  <c r="AA433"/>
  <c r="Z433"/>
  <c r="W433"/>
  <c r="T433"/>
  <c r="S433"/>
  <c r="N433" s="1"/>
  <c r="R433"/>
  <c r="Q433"/>
  <c r="K433"/>
  <c r="AM433" s="1"/>
  <c r="BJ432"/>
  <c r="BF432"/>
  <c r="BA432"/>
  <c r="AZ432"/>
  <c r="AY432"/>
  <c r="AX432"/>
  <c r="AV432"/>
  <c r="AU432"/>
  <c r="AT432"/>
  <c r="AS432"/>
  <c r="AQ432"/>
  <c r="AN432"/>
  <c r="AR432" s="1"/>
  <c r="AD432"/>
  <c r="AC432"/>
  <c r="AA432"/>
  <c r="Z432"/>
  <c r="W432"/>
  <c r="T432"/>
  <c r="S432"/>
  <c r="O432" s="1"/>
  <c r="R432"/>
  <c r="Q432"/>
  <c r="K432"/>
  <c r="AM432" s="1"/>
  <c r="BJ431"/>
  <c r="BF431"/>
  <c r="BA431"/>
  <c r="AZ431"/>
  <c r="AY431"/>
  <c r="AX431"/>
  <c r="AV431"/>
  <c r="AU431"/>
  <c r="AT431"/>
  <c r="AS431"/>
  <c r="AQ431"/>
  <c r="AN431"/>
  <c r="AR431" s="1"/>
  <c r="AD431"/>
  <c r="AC431"/>
  <c r="AA431"/>
  <c r="Z431"/>
  <c r="W431"/>
  <c r="T431"/>
  <c r="S431"/>
  <c r="P431" s="1"/>
  <c r="R431"/>
  <c r="Q431"/>
  <c r="K431"/>
  <c r="BJ430"/>
  <c r="BF430"/>
  <c r="BA430"/>
  <c r="AZ430"/>
  <c r="AY430"/>
  <c r="AX430"/>
  <c r="AV430"/>
  <c r="AU430"/>
  <c r="AT430"/>
  <c r="AS430"/>
  <c r="AQ430"/>
  <c r="AN430"/>
  <c r="AR430" s="1"/>
  <c r="AD430"/>
  <c r="AC430"/>
  <c r="AA430"/>
  <c r="Z430"/>
  <c r="W430"/>
  <c r="T430"/>
  <c r="S430"/>
  <c r="O430" s="1"/>
  <c r="R430"/>
  <c r="Q430"/>
  <c r="K430"/>
  <c r="AM430" s="1"/>
  <c r="BJ429"/>
  <c r="BF429"/>
  <c r="BA429"/>
  <c r="AZ429"/>
  <c r="AY429"/>
  <c r="AX429"/>
  <c r="AV429"/>
  <c r="AU429"/>
  <c r="AT429"/>
  <c r="AS429"/>
  <c r="AQ429"/>
  <c r="AN429"/>
  <c r="AR429" s="1"/>
  <c r="AD429"/>
  <c r="AC429"/>
  <c r="AA429"/>
  <c r="Z429"/>
  <c r="W429"/>
  <c r="T429"/>
  <c r="S429"/>
  <c r="P429" s="1"/>
  <c r="R429"/>
  <c r="Q429"/>
  <c r="K429"/>
  <c r="BJ428"/>
  <c r="BF428"/>
  <c r="BA428"/>
  <c r="AZ428"/>
  <c r="AY428"/>
  <c r="AX428"/>
  <c r="AV428"/>
  <c r="AU428"/>
  <c r="AT428"/>
  <c r="AS428"/>
  <c r="AQ428"/>
  <c r="AN428"/>
  <c r="AR428" s="1"/>
  <c r="AD428"/>
  <c r="AC428"/>
  <c r="AA428"/>
  <c r="Z428"/>
  <c r="W428"/>
  <c r="T428"/>
  <c r="S428"/>
  <c r="N428" s="1"/>
  <c r="R428"/>
  <c r="Q428"/>
  <c r="K428"/>
  <c r="AM428" s="1"/>
  <c r="BJ427"/>
  <c r="BF427"/>
  <c r="BA427"/>
  <c r="AZ427"/>
  <c r="AY427"/>
  <c r="AX427"/>
  <c r="AV427"/>
  <c r="AU427"/>
  <c r="AT427"/>
  <c r="AS427"/>
  <c r="AQ427"/>
  <c r="AN427"/>
  <c r="AR427" s="1"/>
  <c r="AD427"/>
  <c r="AC427"/>
  <c r="AA427"/>
  <c r="Z427"/>
  <c r="W427"/>
  <c r="T427"/>
  <c r="S427"/>
  <c r="P427" s="1"/>
  <c r="R427"/>
  <c r="Q427"/>
  <c r="K427"/>
  <c r="AM427" s="1"/>
  <c r="BJ426"/>
  <c r="BF426"/>
  <c r="BA426"/>
  <c r="AZ426"/>
  <c r="AY426"/>
  <c r="AX426"/>
  <c r="AV426"/>
  <c r="AU426"/>
  <c r="AT426"/>
  <c r="AS426"/>
  <c r="AQ426"/>
  <c r="AN426"/>
  <c r="AR426" s="1"/>
  <c r="AD426"/>
  <c r="AC426"/>
  <c r="AA426"/>
  <c r="Z426"/>
  <c r="W426"/>
  <c r="T426"/>
  <c r="S426"/>
  <c r="N426" s="1"/>
  <c r="R426"/>
  <c r="Q426"/>
  <c r="K426"/>
  <c r="AM426" s="1"/>
  <c r="BJ425"/>
  <c r="BF425"/>
  <c r="BA425"/>
  <c r="AZ425"/>
  <c r="AY425"/>
  <c r="AX425"/>
  <c r="AV425"/>
  <c r="AU425"/>
  <c r="AT425"/>
  <c r="AS425"/>
  <c r="AQ425"/>
  <c r="AN425"/>
  <c r="AR425" s="1"/>
  <c r="AD425"/>
  <c r="AC425"/>
  <c r="AA425"/>
  <c r="Z425"/>
  <c r="W425"/>
  <c r="T425"/>
  <c r="S425"/>
  <c r="N425" s="1"/>
  <c r="R425"/>
  <c r="Q425"/>
  <c r="K425"/>
  <c r="AM425" s="1"/>
  <c r="BJ424"/>
  <c r="BF424"/>
  <c r="BA424"/>
  <c r="AZ424"/>
  <c r="AY424"/>
  <c r="AX424"/>
  <c r="AV424"/>
  <c r="AU424"/>
  <c r="AT424"/>
  <c r="AS424"/>
  <c r="AQ424"/>
  <c r="AN424"/>
  <c r="AR424" s="1"/>
  <c r="AD424"/>
  <c r="AC424"/>
  <c r="AA424"/>
  <c r="Z424"/>
  <c r="W424"/>
  <c r="T424"/>
  <c r="S424"/>
  <c r="R424"/>
  <c r="Q424"/>
  <c r="K424"/>
  <c r="AM424" s="1"/>
  <c r="BJ423"/>
  <c r="BF423"/>
  <c r="BA423"/>
  <c r="AZ423"/>
  <c r="AY423"/>
  <c r="AX423"/>
  <c r="AV423"/>
  <c r="AU423"/>
  <c r="AT423"/>
  <c r="AS423"/>
  <c r="AQ423"/>
  <c r="AN423"/>
  <c r="AR423" s="1"/>
  <c r="AD423"/>
  <c r="AC423"/>
  <c r="AA423"/>
  <c r="Z423"/>
  <c r="BK423" s="1"/>
  <c r="W423"/>
  <c r="T423"/>
  <c r="S423"/>
  <c r="L423" s="1"/>
  <c r="R423"/>
  <c r="Q423"/>
  <c r="K423"/>
  <c r="AM423" s="1"/>
  <c r="BJ422"/>
  <c r="BF422"/>
  <c r="BA422"/>
  <c r="AZ422"/>
  <c r="AY422"/>
  <c r="AX422"/>
  <c r="AV422"/>
  <c r="AU422"/>
  <c r="AT422"/>
  <c r="AS422"/>
  <c r="AQ422"/>
  <c r="AN422"/>
  <c r="AR422" s="1"/>
  <c r="AD422"/>
  <c r="AC422"/>
  <c r="AA422"/>
  <c r="Z422"/>
  <c r="W422"/>
  <c r="T422"/>
  <c r="S422"/>
  <c r="M422" s="1"/>
  <c r="R422"/>
  <c r="Q422"/>
  <c r="N422"/>
  <c r="K422"/>
  <c r="BJ421"/>
  <c r="BF421"/>
  <c r="BA421"/>
  <c r="AZ421"/>
  <c r="AY421"/>
  <c r="AX421"/>
  <c r="AV421"/>
  <c r="AU421"/>
  <c r="AT421"/>
  <c r="AS421"/>
  <c r="AQ421"/>
  <c r="AN421"/>
  <c r="AD421"/>
  <c r="AC421"/>
  <c r="AA421"/>
  <c r="Z421"/>
  <c r="W421"/>
  <c r="T421"/>
  <c r="S421"/>
  <c r="M421" s="1"/>
  <c r="R421"/>
  <c r="Q421"/>
  <c r="K421"/>
  <c r="AM421" s="1"/>
  <c r="BJ420"/>
  <c r="BF420"/>
  <c r="BA420"/>
  <c r="AZ420"/>
  <c r="AY420"/>
  <c r="AX420"/>
  <c r="AV420"/>
  <c r="AU420"/>
  <c r="AT420"/>
  <c r="AS420"/>
  <c r="AQ420"/>
  <c r="AN420"/>
  <c r="AR420" s="1"/>
  <c r="AD420"/>
  <c r="AC420"/>
  <c r="AA420"/>
  <c r="Z420"/>
  <c r="W420"/>
  <c r="T420"/>
  <c r="S420"/>
  <c r="O420" s="1"/>
  <c r="R420"/>
  <c r="Q420"/>
  <c r="K420"/>
  <c r="AM420" s="1"/>
  <c r="BJ419"/>
  <c r="BF419"/>
  <c r="BA419"/>
  <c r="AZ419"/>
  <c r="AY419"/>
  <c r="AX419"/>
  <c r="AV419"/>
  <c r="AU419"/>
  <c r="AT419"/>
  <c r="AS419"/>
  <c r="AQ419"/>
  <c r="AN419"/>
  <c r="AD419"/>
  <c r="AC419"/>
  <c r="AA419"/>
  <c r="Z419"/>
  <c r="W419"/>
  <c r="T419"/>
  <c r="S419"/>
  <c r="R419"/>
  <c r="Q419"/>
  <c r="K419"/>
  <c r="AM419" s="1"/>
  <c r="BJ418"/>
  <c r="BF418"/>
  <c r="BA418"/>
  <c r="AZ418"/>
  <c r="AY418"/>
  <c r="AX418"/>
  <c r="AV418"/>
  <c r="AU418"/>
  <c r="AT418"/>
  <c r="AS418"/>
  <c r="AQ418"/>
  <c r="AN418"/>
  <c r="AR418" s="1"/>
  <c r="AD418"/>
  <c r="AC418"/>
  <c r="AA418"/>
  <c r="Z418"/>
  <c r="W418"/>
  <c r="T418"/>
  <c r="S418"/>
  <c r="L418" s="1"/>
  <c r="R418"/>
  <c r="Q418"/>
  <c r="K418"/>
  <c r="BJ417"/>
  <c r="BF417"/>
  <c r="BA417"/>
  <c r="AZ417"/>
  <c r="AY417"/>
  <c r="AX417"/>
  <c r="AV417"/>
  <c r="AU417"/>
  <c r="AT417"/>
  <c r="AS417"/>
  <c r="AQ417"/>
  <c r="AN417"/>
  <c r="AR417" s="1"/>
  <c r="AD417"/>
  <c r="AC417"/>
  <c r="AA417"/>
  <c r="Z417"/>
  <c r="W417"/>
  <c r="T417"/>
  <c r="S417"/>
  <c r="P417" s="1"/>
  <c r="R417"/>
  <c r="Q417"/>
  <c r="K417"/>
  <c r="BJ416"/>
  <c r="BF416"/>
  <c r="BA416"/>
  <c r="AZ416"/>
  <c r="AY416"/>
  <c r="AX416"/>
  <c r="AV416"/>
  <c r="AU416"/>
  <c r="AT416"/>
  <c r="AS416"/>
  <c r="AQ416"/>
  <c r="AN416"/>
  <c r="AR416" s="1"/>
  <c r="AD416"/>
  <c r="AC416"/>
  <c r="AA416"/>
  <c r="Z416"/>
  <c r="W416"/>
  <c r="T416"/>
  <c r="S416"/>
  <c r="N416" s="1"/>
  <c r="R416"/>
  <c r="Q416"/>
  <c r="K416"/>
  <c r="AM416" s="1"/>
  <c r="BJ415"/>
  <c r="BF415"/>
  <c r="BA415"/>
  <c r="AZ415"/>
  <c r="AY415"/>
  <c r="AX415"/>
  <c r="AV415"/>
  <c r="AU415"/>
  <c r="AT415"/>
  <c r="AS415"/>
  <c r="AQ415"/>
  <c r="AN415"/>
  <c r="AR415" s="1"/>
  <c r="AD415"/>
  <c r="AC415"/>
  <c r="AA415"/>
  <c r="Z415"/>
  <c r="W415"/>
  <c r="T415"/>
  <c r="S415"/>
  <c r="M415" s="1"/>
  <c r="R415"/>
  <c r="Q415"/>
  <c r="K415"/>
  <c r="AM415" s="1"/>
  <c r="BJ414"/>
  <c r="BF414"/>
  <c r="BA414"/>
  <c r="AZ414"/>
  <c r="AY414"/>
  <c r="AX414"/>
  <c r="AV414"/>
  <c r="AU414"/>
  <c r="AT414"/>
  <c r="AS414"/>
  <c r="AQ414"/>
  <c r="AN414"/>
  <c r="AR414" s="1"/>
  <c r="AD414"/>
  <c r="AC414"/>
  <c r="AA414"/>
  <c r="Z414"/>
  <c r="W414"/>
  <c r="T414"/>
  <c r="S414"/>
  <c r="R414"/>
  <c r="Q414"/>
  <c r="K414"/>
  <c r="BJ413"/>
  <c r="BF413"/>
  <c r="BA413"/>
  <c r="AZ413"/>
  <c r="AY413"/>
  <c r="AX413"/>
  <c r="AV413"/>
  <c r="AU413"/>
  <c r="AT413"/>
  <c r="AS413"/>
  <c r="AQ413"/>
  <c r="AN413"/>
  <c r="AR413" s="1"/>
  <c r="AD413"/>
  <c r="AC413"/>
  <c r="AA413"/>
  <c r="Z413"/>
  <c r="W413"/>
  <c r="T413"/>
  <c r="S413"/>
  <c r="R413"/>
  <c r="Q413"/>
  <c r="K413"/>
  <c r="BJ412"/>
  <c r="BF412"/>
  <c r="BA412"/>
  <c r="AZ412"/>
  <c r="AY412"/>
  <c r="AX412"/>
  <c r="AV412"/>
  <c r="AU412"/>
  <c r="AT412"/>
  <c r="AS412"/>
  <c r="AQ412"/>
  <c r="AN412"/>
  <c r="AR412" s="1"/>
  <c r="AD412"/>
  <c r="AC412"/>
  <c r="AA412"/>
  <c r="Z412"/>
  <c r="W412"/>
  <c r="T412"/>
  <c r="S412"/>
  <c r="O412" s="1"/>
  <c r="R412"/>
  <c r="Q412"/>
  <c r="K412"/>
  <c r="AM412" s="1"/>
  <c r="BJ411"/>
  <c r="BF411"/>
  <c r="BA411"/>
  <c r="AZ411"/>
  <c r="AY411"/>
  <c r="AX411"/>
  <c r="AV411"/>
  <c r="AU411"/>
  <c r="AT411"/>
  <c r="AS411"/>
  <c r="AQ411"/>
  <c r="AN411"/>
  <c r="AR411" s="1"/>
  <c r="AD411"/>
  <c r="AC411"/>
  <c r="AA411"/>
  <c r="Z411"/>
  <c r="W411"/>
  <c r="T411"/>
  <c r="S411"/>
  <c r="O411" s="1"/>
  <c r="R411"/>
  <c r="Q411"/>
  <c r="K411"/>
  <c r="AM411" s="1"/>
  <c r="BJ410"/>
  <c r="BF410"/>
  <c r="BA410"/>
  <c r="AZ410"/>
  <c r="AY410"/>
  <c r="AX410"/>
  <c r="AV410"/>
  <c r="AU410"/>
  <c r="AT410"/>
  <c r="AS410"/>
  <c r="AQ410"/>
  <c r="AN410"/>
  <c r="AR410" s="1"/>
  <c r="AD410"/>
  <c r="AC410"/>
  <c r="AA410"/>
  <c r="Z410"/>
  <c r="W410"/>
  <c r="T410"/>
  <c r="S410"/>
  <c r="O410" s="1"/>
  <c r="R410"/>
  <c r="Q410"/>
  <c r="K410"/>
  <c r="AB410" s="1"/>
  <c r="BJ409"/>
  <c r="BF409"/>
  <c r="BA409"/>
  <c r="AZ409"/>
  <c r="AY409"/>
  <c r="AX409"/>
  <c r="AV409"/>
  <c r="AU409"/>
  <c r="AT409"/>
  <c r="AS409"/>
  <c r="AQ409"/>
  <c r="AN409"/>
  <c r="AR409" s="1"/>
  <c r="AD409"/>
  <c r="AC409"/>
  <c r="AA409"/>
  <c r="Z409"/>
  <c r="W409"/>
  <c r="T409"/>
  <c r="S409"/>
  <c r="N409" s="1"/>
  <c r="R409"/>
  <c r="Q409"/>
  <c r="K409"/>
  <c r="AM409" s="1"/>
  <c r="BJ408"/>
  <c r="BF408"/>
  <c r="BA408"/>
  <c r="AZ408"/>
  <c r="AY408"/>
  <c r="AX408"/>
  <c r="AV408"/>
  <c r="AU408"/>
  <c r="AT408"/>
  <c r="AS408"/>
  <c r="AQ408"/>
  <c r="AN408"/>
  <c r="AR408" s="1"/>
  <c r="AD408"/>
  <c r="AC408"/>
  <c r="AA408"/>
  <c r="Z408"/>
  <c r="W408"/>
  <c r="T408"/>
  <c r="S408"/>
  <c r="O408" s="1"/>
  <c r="R408"/>
  <c r="Q408"/>
  <c r="K408"/>
  <c r="AM408" s="1"/>
  <c r="BJ407"/>
  <c r="BF407"/>
  <c r="BA407"/>
  <c r="AZ407"/>
  <c r="AY407"/>
  <c r="AX407"/>
  <c r="AV407"/>
  <c r="AU407"/>
  <c r="AT407"/>
  <c r="AS407"/>
  <c r="AQ407"/>
  <c r="AN407"/>
  <c r="AD407"/>
  <c r="AC407"/>
  <c r="AA407"/>
  <c r="Z407"/>
  <c r="W407"/>
  <c r="T407"/>
  <c r="S407"/>
  <c r="N407" s="1"/>
  <c r="R407"/>
  <c r="Q407"/>
  <c r="M407"/>
  <c r="K407"/>
  <c r="AM407" s="1"/>
  <c r="BJ406"/>
  <c r="BF406"/>
  <c r="BA406"/>
  <c r="AZ406"/>
  <c r="AY406"/>
  <c r="AX406"/>
  <c r="AV406"/>
  <c r="AU406"/>
  <c r="AT406"/>
  <c r="AS406"/>
  <c r="AQ406"/>
  <c r="AN406"/>
  <c r="AR406" s="1"/>
  <c r="AD406"/>
  <c r="AC406"/>
  <c r="AA406"/>
  <c r="Z406"/>
  <c r="W406"/>
  <c r="T406"/>
  <c r="S406"/>
  <c r="O406" s="1"/>
  <c r="R406"/>
  <c r="Q406"/>
  <c r="K406"/>
  <c r="AB406" s="1"/>
  <c r="BJ405"/>
  <c r="BF405"/>
  <c r="BA405"/>
  <c r="AZ405"/>
  <c r="AY405"/>
  <c r="AX405"/>
  <c r="AV405"/>
  <c r="AU405"/>
  <c r="AT405"/>
  <c r="AS405"/>
  <c r="AQ405"/>
  <c r="AN405"/>
  <c r="AR405" s="1"/>
  <c r="AD405"/>
  <c r="AC405"/>
  <c r="AA405"/>
  <c r="Z405"/>
  <c r="W405"/>
  <c r="T405"/>
  <c r="S405"/>
  <c r="R405"/>
  <c r="Q405"/>
  <c r="K405"/>
  <c r="AM405" s="1"/>
  <c r="BJ404"/>
  <c r="BF404"/>
  <c r="BA404"/>
  <c r="AZ404"/>
  <c r="AY404"/>
  <c r="AX404"/>
  <c r="AV404"/>
  <c r="AU404"/>
  <c r="AT404"/>
  <c r="AS404"/>
  <c r="AQ404"/>
  <c r="AN404"/>
  <c r="AR404" s="1"/>
  <c r="AD404"/>
  <c r="AC404"/>
  <c r="AA404"/>
  <c r="Z404"/>
  <c r="W404"/>
  <c r="T404"/>
  <c r="S404"/>
  <c r="O404" s="1"/>
  <c r="R404"/>
  <c r="Q404"/>
  <c r="K404"/>
  <c r="AM404" s="1"/>
  <c r="BJ403"/>
  <c r="BF403"/>
  <c r="BA403"/>
  <c r="AZ403"/>
  <c r="AY403"/>
  <c r="AX403"/>
  <c r="AV403"/>
  <c r="AU403"/>
  <c r="AT403"/>
  <c r="AS403"/>
  <c r="AQ403"/>
  <c r="AN403"/>
  <c r="AR403" s="1"/>
  <c r="AD403"/>
  <c r="AC403"/>
  <c r="AA403"/>
  <c r="Z403"/>
  <c r="W403"/>
  <c r="T403"/>
  <c r="S403"/>
  <c r="N403" s="1"/>
  <c r="R403"/>
  <c r="Q403"/>
  <c r="K403"/>
  <c r="AM403" s="1"/>
  <c r="BJ402"/>
  <c r="BF402"/>
  <c r="BA402"/>
  <c r="AZ402"/>
  <c r="AY402"/>
  <c r="AX402"/>
  <c r="AV402"/>
  <c r="AU402"/>
  <c r="AT402"/>
  <c r="AS402"/>
  <c r="AQ402"/>
  <c r="AN402"/>
  <c r="AR402" s="1"/>
  <c r="AD402"/>
  <c r="AC402"/>
  <c r="AA402"/>
  <c r="Z402"/>
  <c r="W402"/>
  <c r="T402"/>
  <c r="S402"/>
  <c r="P402" s="1"/>
  <c r="R402"/>
  <c r="Q402"/>
  <c r="K402"/>
  <c r="AM402" s="1"/>
  <c r="BJ401"/>
  <c r="BF401"/>
  <c r="BA401"/>
  <c r="AZ401"/>
  <c r="AY401"/>
  <c r="AX401"/>
  <c r="AV401"/>
  <c r="AU401"/>
  <c r="AT401"/>
  <c r="AS401"/>
  <c r="AQ401"/>
  <c r="AN401"/>
  <c r="AR401" s="1"/>
  <c r="AD401"/>
  <c r="AC401"/>
  <c r="AA401"/>
  <c r="Z401"/>
  <c r="W401"/>
  <c r="T401"/>
  <c r="S401"/>
  <c r="P401" s="1"/>
  <c r="R401"/>
  <c r="Q401"/>
  <c r="K401"/>
  <c r="BJ400"/>
  <c r="BF400"/>
  <c r="BA400"/>
  <c r="AZ400"/>
  <c r="AY400"/>
  <c r="AX400"/>
  <c r="AV400"/>
  <c r="AU400"/>
  <c r="AT400"/>
  <c r="AS400"/>
  <c r="AQ400"/>
  <c r="AN400"/>
  <c r="AD400"/>
  <c r="AC400"/>
  <c r="AA400"/>
  <c r="Z400"/>
  <c r="W400"/>
  <c r="T400"/>
  <c r="S400"/>
  <c r="O400" s="1"/>
  <c r="R400"/>
  <c r="Q400"/>
  <c r="K400"/>
  <c r="BJ399"/>
  <c r="BF399"/>
  <c r="BA399"/>
  <c r="AZ399"/>
  <c r="AY399"/>
  <c r="AX399"/>
  <c r="AV399"/>
  <c r="AU399"/>
  <c r="AT399"/>
  <c r="AS399"/>
  <c r="AQ399"/>
  <c r="AN399"/>
  <c r="AR399" s="1"/>
  <c r="AD399"/>
  <c r="AC399"/>
  <c r="AA399"/>
  <c r="Z399"/>
  <c r="W399"/>
  <c r="T399"/>
  <c r="S399"/>
  <c r="O399" s="1"/>
  <c r="R399"/>
  <c r="Q399"/>
  <c r="K399"/>
  <c r="AM399" s="1"/>
  <c r="BJ398"/>
  <c r="BF398"/>
  <c r="BA398"/>
  <c r="AZ398"/>
  <c r="AY398"/>
  <c r="AX398"/>
  <c r="AV398"/>
  <c r="AU398"/>
  <c r="AT398"/>
  <c r="AS398"/>
  <c r="AQ398"/>
  <c r="AN398"/>
  <c r="AR398" s="1"/>
  <c r="AD398"/>
  <c r="AC398"/>
  <c r="AA398"/>
  <c r="Z398"/>
  <c r="W398"/>
  <c r="T398"/>
  <c r="S398"/>
  <c r="O398" s="1"/>
  <c r="R398"/>
  <c r="Q398"/>
  <c r="K398"/>
  <c r="BJ397"/>
  <c r="BF397"/>
  <c r="BA397"/>
  <c r="AZ397"/>
  <c r="AY397"/>
  <c r="AX397"/>
  <c r="AV397"/>
  <c r="AU397"/>
  <c r="AT397"/>
  <c r="AS397"/>
  <c r="AQ397"/>
  <c r="AN397"/>
  <c r="AR397" s="1"/>
  <c r="AD397"/>
  <c r="AC397"/>
  <c r="AA397"/>
  <c r="Z397"/>
  <c r="W397"/>
  <c r="T397"/>
  <c r="S397"/>
  <c r="O397" s="1"/>
  <c r="R397"/>
  <c r="Q397"/>
  <c r="K397"/>
  <c r="AM397" s="1"/>
  <c r="BJ396"/>
  <c r="BF396"/>
  <c r="BA396"/>
  <c r="AZ396"/>
  <c r="AY396"/>
  <c r="AX396"/>
  <c r="AV396"/>
  <c r="AU396"/>
  <c r="AT396"/>
  <c r="AS396"/>
  <c r="AQ396"/>
  <c r="AN396"/>
  <c r="AR396" s="1"/>
  <c r="AD396"/>
  <c r="AC396"/>
  <c r="AA396"/>
  <c r="Z396"/>
  <c r="W396"/>
  <c r="T396"/>
  <c r="S396"/>
  <c r="O396" s="1"/>
  <c r="R396"/>
  <c r="Q396"/>
  <c r="K396"/>
  <c r="BJ395"/>
  <c r="BF395"/>
  <c r="BA395"/>
  <c r="AZ395"/>
  <c r="AY395"/>
  <c r="AX395"/>
  <c r="AV395"/>
  <c r="AU395"/>
  <c r="AT395"/>
  <c r="AS395"/>
  <c r="AQ395"/>
  <c r="AN395"/>
  <c r="AR395" s="1"/>
  <c r="AD395"/>
  <c r="AC395"/>
  <c r="AA395"/>
  <c r="Z395"/>
  <c r="W395"/>
  <c r="T395"/>
  <c r="S395"/>
  <c r="O395" s="1"/>
  <c r="R395"/>
  <c r="Q395"/>
  <c r="K395"/>
  <c r="AM395" s="1"/>
  <c r="BJ394"/>
  <c r="BF394"/>
  <c r="BA394"/>
  <c r="AZ394"/>
  <c r="AY394"/>
  <c r="AX394"/>
  <c r="AV394"/>
  <c r="AU394"/>
  <c r="AT394"/>
  <c r="AS394"/>
  <c r="AQ394"/>
  <c r="AN394"/>
  <c r="AR394" s="1"/>
  <c r="AD394"/>
  <c r="AC394"/>
  <c r="AA394"/>
  <c r="Z394"/>
  <c r="W394"/>
  <c r="T394"/>
  <c r="S394"/>
  <c r="O394" s="1"/>
  <c r="R394"/>
  <c r="Q394"/>
  <c r="K394"/>
  <c r="AM394" s="1"/>
  <c r="BJ393"/>
  <c r="BF393"/>
  <c r="BA393"/>
  <c r="AZ393"/>
  <c r="AY393"/>
  <c r="AX393"/>
  <c r="AV393"/>
  <c r="AU393"/>
  <c r="AT393"/>
  <c r="AS393"/>
  <c r="AQ393"/>
  <c r="AN393"/>
  <c r="AR393" s="1"/>
  <c r="AD393"/>
  <c r="AC393"/>
  <c r="AA393"/>
  <c r="Z393"/>
  <c r="W393"/>
  <c r="T393"/>
  <c r="S393"/>
  <c r="O393" s="1"/>
  <c r="R393"/>
  <c r="Q393"/>
  <c r="K393"/>
  <c r="AM393" s="1"/>
  <c r="BJ392"/>
  <c r="BF392"/>
  <c r="BA392"/>
  <c r="AZ392"/>
  <c r="AY392"/>
  <c r="AX392"/>
  <c r="AV392"/>
  <c r="AU392"/>
  <c r="AT392"/>
  <c r="AS392"/>
  <c r="AQ392"/>
  <c r="AN392"/>
  <c r="AR392" s="1"/>
  <c r="AD392"/>
  <c r="AC392"/>
  <c r="AA392"/>
  <c r="Z392"/>
  <c r="W392"/>
  <c r="T392"/>
  <c r="S392"/>
  <c r="O392" s="1"/>
  <c r="R392"/>
  <c r="Q392"/>
  <c r="K392"/>
  <c r="AM392" s="1"/>
  <c r="BJ391"/>
  <c r="BF391"/>
  <c r="BA391"/>
  <c r="AZ391"/>
  <c r="AY391"/>
  <c r="AX391"/>
  <c r="AV391"/>
  <c r="AU391"/>
  <c r="AT391"/>
  <c r="AS391"/>
  <c r="AQ391"/>
  <c r="AN391"/>
  <c r="AR391" s="1"/>
  <c r="AD391"/>
  <c r="AC391"/>
  <c r="AA391"/>
  <c r="Z391"/>
  <c r="W391"/>
  <c r="T391"/>
  <c r="S391"/>
  <c r="O391" s="1"/>
  <c r="R391"/>
  <c r="Q391"/>
  <c r="K391"/>
  <c r="AM391" s="1"/>
  <c r="BJ390"/>
  <c r="BF390"/>
  <c r="BA390"/>
  <c r="AZ390"/>
  <c r="AY390"/>
  <c r="AX390"/>
  <c r="AV390"/>
  <c r="AU390"/>
  <c r="AT390"/>
  <c r="AS390"/>
  <c r="AQ390"/>
  <c r="AN390"/>
  <c r="AR390" s="1"/>
  <c r="AD390"/>
  <c r="AC390"/>
  <c r="AA390"/>
  <c r="Z390"/>
  <c r="W390"/>
  <c r="T390"/>
  <c r="S390"/>
  <c r="O390" s="1"/>
  <c r="R390"/>
  <c r="Q390"/>
  <c r="K390"/>
  <c r="AM390" s="1"/>
  <c r="BJ389"/>
  <c r="BF389"/>
  <c r="BA389"/>
  <c r="AZ389"/>
  <c r="AY389"/>
  <c r="AX389"/>
  <c r="AV389"/>
  <c r="AU389"/>
  <c r="AT389"/>
  <c r="AS389"/>
  <c r="AQ389"/>
  <c r="AN389"/>
  <c r="AR389" s="1"/>
  <c r="AD389"/>
  <c r="AC389"/>
  <c r="AA389"/>
  <c r="Z389"/>
  <c r="W389"/>
  <c r="T389"/>
  <c r="S389"/>
  <c r="O389" s="1"/>
  <c r="R389"/>
  <c r="Q389"/>
  <c r="K389"/>
  <c r="AM389" s="1"/>
  <c r="BJ388"/>
  <c r="BF388"/>
  <c r="BA388"/>
  <c r="AZ388"/>
  <c r="AY388"/>
  <c r="AX388"/>
  <c r="AV388"/>
  <c r="AU388"/>
  <c r="AT388"/>
  <c r="AS388"/>
  <c r="AQ388"/>
  <c r="AN388"/>
  <c r="AR388" s="1"/>
  <c r="AD388"/>
  <c r="AC388"/>
  <c r="AA388"/>
  <c r="Z388"/>
  <c r="W388"/>
  <c r="T388"/>
  <c r="S388"/>
  <c r="O388" s="1"/>
  <c r="R388"/>
  <c r="Q388"/>
  <c r="K388"/>
  <c r="AM388" s="1"/>
  <c r="BJ387"/>
  <c r="BF387"/>
  <c r="BA387"/>
  <c r="AZ387"/>
  <c r="AY387"/>
  <c r="AX387"/>
  <c r="AV387"/>
  <c r="AU387"/>
  <c r="AT387"/>
  <c r="AS387"/>
  <c r="AQ387"/>
  <c r="AN387"/>
  <c r="AR387" s="1"/>
  <c r="AD387"/>
  <c r="AC387"/>
  <c r="AA387"/>
  <c r="Z387"/>
  <c r="W387"/>
  <c r="T387"/>
  <c r="S387"/>
  <c r="N387" s="1"/>
  <c r="R387"/>
  <c r="Q387"/>
  <c r="K387"/>
  <c r="AM387" s="1"/>
  <c r="BJ386"/>
  <c r="BF386"/>
  <c r="BA386"/>
  <c r="AZ386"/>
  <c r="AY386"/>
  <c r="AX386"/>
  <c r="AV386"/>
  <c r="AU386"/>
  <c r="AT386"/>
  <c r="AS386"/>
  <c r="AQ386"/>
  <c r="AN386"/>
  <c r="AR386" s="1"/>
  <c r="AD386"/>
  <c r="AC386"/>
  <c r="AA386"/>
  <c r="Z386"/>
  <c r="W386"/>
  <c r="T386"/>
  <c r="S386"/>
  <c r="R386"/>
  <c r="Q386"/>
  <c r="K386"/>
  <c r="AM386" s="1"/>
  <c r="BJ385"/>
  <c r="BF385"/>
  <c r="BA385"/>
  <c r="AZ385"/>
  <c r="AY385"/>
  <c r="AX385"/>
  <c r="AV385"/>
  <c r="AU385"/>
  <c r="AT385"/>
  <c r="AS385"/>
  <c r="AQ385"/>
  <c r="AN385"/>
  <c r="AR385" s="1"/>
  <c r="AD385"/>
  <c r="AC385"/>
  <c r="AA385"/>
  <c r="Z385"/>
  <c r="W385"/>
  <c r="T385"/>
  <c r="S385"/>
  <c r="R385"/>
  <c r="Q385"/>
  <c r="K385"/>
  <c r="AM385" s="1"/>
  <c r="BJ384"/>
  <c r="BF384"/>
  <c r="BA384"/>
  <c r="AZ384"/>
  <c r="AY384"/>
  <c r="AX384"/>
  <c r="AV384"/>
  <c r="AU384"/>
  <c r="AT384"/>
  <c r="AS384"/>
  <c r="AQ384"/>
  <c r="AN384"/>
  <c r="AR384" s="1"/>
  <c r="AD384"/>
  <c r="AC384"/>
  <c r="AA384"/>
  <c r="Z384"/>
  <c r="W384"/>
  <c r="T384"/>
  <c r="S384"/>
  <c r="O384" s="1"/>
  <c r="R384"/>
  <c r="Q384"/>
  <c r="K384"/>
  <c r="AM384" s="1"/>
  <c r="BJ383"/>
  <c r="BF383"/>
  <c r="BA383"/>
  <c r="AZ383"/>
  <c r="AY383"/>
  <c r="AX383"/>
  <c r="AV383"/>
  <c r="AU383"/>
  <c r="AT383"/>
  <c r="AS383"/>
  <c r="AQ383"/>
  <c r="AN383"/>
  <c r="AR383" s="1"/>
  <c r="AD383"/>
  <c r="AC383"/>
  <c r="AA383"/>
  <c r="Z383"/>
  <c r="W383"/>
  <c r="T383"/>
  <c r="S383"/>
  <c r="N383" s="1"/>
  <c r="R383"/>
  <c r="Q383"/>
  <c r="K383"/>
  <c r="AM383" s="1"/>
  <c r="BJ382"/>
  <c r="BF382"/>
  <c r="BA382"/>
  <c r="AZ382"/>
  <c r="AY382"/>
  <c r="AX382"/>
  <c r="AV382"/>
  <c r="AU382"/>
  <c r="AT382"/>
  <c r="AS382"/>
  <c r="AQ382"/>
  <c r="AN382"/>
  <c r="AR382" s="1"/>
  <c r="AD382"/>
  <c r="AC382"/>
  <c r="AA382"/>
  <c r="Z382"/>
  <c r="W382"/>
  <c r="T382"/>
  <c r="S382"/>
  <c r="O382" s="1"/>
  <c r="R382"/>
  <c r="Q382"/>
  <c r="K382"/>
  <c r="AM382" s="1"/>
  <c r="BJ381"/>
  <c r="BF381"/>
  <c r="BA381"/>
  <c r="AZ381"/>
  <c r="AY381"/>
  <c r="AX381"/>
  <c r="AV381"/>
  <c r="AU381"/>
  <c r="AT381"/>
  <c r="AS381"/>
  <c r="AQ381"/>
  <c r="AN381"/>
  <c r="AR381" s="1"/>
  <c r="AD381"/>
  <c r="AC381"/>
  <c r="AA381"/>
  <c r="Z381"/>
  <c r="W381"/>
  <c r="T381"/>
  <c r="S381"/>
  <c r="N381" s="1"/>
  <c r="R381"/>
  <c r="Q381"/>
  <c r="K381"/>
  <c r="AM381" s="1"/>
  <c r="BJ380"/>
  <c r="BF380"/>
  <c r="BA380"/>
  <c r="AZ380"/>
  <c r="AY380"/>
  <c r="AX380"/>
  <c r="AV380"/>
  <c r="AU380"/>
  <c r="AT380"/>
  <c r="AS380"/>
  <c r="AQ380"/>
  <c r="AN380"/>
  <c r="AR380" s="1"/>
  <c r="AD380"/>
  <c r="AC380"/>
  <c r="AA380"/>
  <c r="Z380"/>
  <c r="W380"/>
  <c r="T380"/>
  <c r="S380"/>
  <c r="O380" s="1"/>
  <c r="R380"/>
  <c r="Q380"/>
  <c r="K380"/>
  <c r="AM380" s="1"/>
  <c r="BJ379"/>
  <c r="BF379"/>
  <c r="BA379"/>
  <c r="AZ379"/>
  <c r="AY379"/>
  <c r="AX379"/>
  <c r="AV379"/>
  <c r="AU379"/>
  <c r="AT379"/>
  <c r="AS379"/>
  <c r="AQ379"/>
  <c r="AN379"/>
  <c r="AR379" s="1"/>
  <c r="AD379"/>
  <c r="AC379"/>
  <c r="AA379"/>
  <c r="Z379"/>
  <c r="W379"/>
  <c r="T379"/>
  <c r="S379"/>
  <c r="R379"/>
  <c r="Q379"/>
  <c r="K379"/>
  <c r="AM379" s="1"/>
  <c r="BJ378"/>
  <c r="BF378"/>
  <c r="BA378"/>
  <c r="AZ378"/>
  <c r="AY378"/>
  <c r="AX378"/>
  <c r="AV378"/>
  <c r="AU378"/>
  <c r="AT378"/>
  <c r="AS378"/>
  <c r="AQ378"/>
  <c r="AN378"/>
  <c r="AR378" s="1"/>
  <c r="AD378"/>
  <c r="AC378"/>
  <c r="AA378"/>
  <c r="Z378"/>
  <c r="W378"/>
  <c r="T378"/>
  <c r="S378"/>
  <c r="O378" s="1"/>
  <c r="R378"/>
  <c r="Q378"/>
  <c r="K378"/>
  <c r="BJ377"/>
  <c r="BF377"/>
  <c r="BA377"/>
  <c r="AZ377"/>
  <c r="AY377"/>
  <c r="AX377"/>
  <c r="AV377"/>
  <c r="AU377"/>
  <c r="AT377"/>
  <c r="AS377"/>
  <c r="AQ377"/>
  <c r="AN377"/>
  <c r="AR377" s="1"/>
  <c r="AD377"/>
  <c r="AC377"/>
  <c r="AA377"/>
  <c r="Z377"/>
  <c r="W377"/>
  <c r="T377"/>
  <c r="S377"/>
  <c r="N377" s="1"/>
  <c r="R377"/>
  <c r="Q377"/>
  <c r="K377"/>
  <c r="AM377" s="1"/>
  <c r="BJ376"/>
  <c r="BF376"/>
  <c r="BA376"/>
  <c r="AZ376"/>
  <c r="AY376"/>
  <c r="AX376"/>
  <c r="AV376"/>
  <c r="AU376"/>
  <c r="AT376"/>
  <c r="AS376"/>
  <c r="AQ376"/>
  <c r="AN376"/>
  <c r="AR376" s="1"/>
  <c r="AD376"/>
  <c r="AC376"/>
  <c r="AA376"/>
  <c r="Z376"/>
  <c r="W376"/>
  <c r="T376"/>
  <c r="S376"/>
  <c r="O376" s="1"/>
  <c r="R376"/>
  <c r="Q376"/>
  <c r="K376"/>
  <c r="AM376" s="1"/>
  <c r="BJ375"/>
  <c r="BF375"/>
  <c r="BA375"/>
  <c r="AZ375"/>
  <c r="AY375"/>
  <c r="AX375"/>
  <c r="AV375"/>
  <c r="AU375"/>
  <c r="AT375"/>
  <c r="AS375"/>
  <c r="AQ375"/>
  <c r="AN375"/>
  <c r="AR375" s="1"/>
  <c r="AD375"/>
  <c r="AC375"/>
  <c r="AA375"/>
  <c r="Z375"/>
  <c r="W375"/>
  <c r="T375"/>
  <c r="S375"/>
  <c r="N375" s="1"/>
  <c r="R375"/>
  <c r="Q375"/>
  <c r="K375"/>
  <c r="AM375" s="1"/>
  <c r="BJ374"/>
  <c r="BF374"/>
  <c r="BA374"/>
  <c r="AZ374"/>
  <c r="AY374"/>
  <c r="AX374"/>
  <c r="AV374"/>
  <c r="AU374"/>
  <c r="AT374"/>
  <c r="AS374"/>
  <c r="AQ374"/>
  <c r="AN374"/>
  <c r="AR374" s="1"/>
  <c r="AD374"/>
  <c r="AC374"/>
  <c r="AA374"/>
  <c r="Z374"/>
  <c r="W374"/>
  <c r="T374"/>
  <c r="S374"/>
  <c r="O374" s="1"/>
  <c r="R374"/>
  <c r="Q374"/>
  <c r="K374"/>
  <c r="AM374" s="1"/>
  <c r="BJ373"/>
  <c r="BF373"/>
  <c r="BA373"/>
  <c r="AZ373"/>
  <c r="AY373"/>
  <c r="AX373"/>
  <c r="AV373"/>
  <c r="AU373"/>
  <c r="AT373"/>
  <c r="AS373"/>
  <c r="AQ373"/>
  <c r="AN373"/>
  <c r="AR373" s="1"/>
  <c r="AD373"/>
  <c r="AC373"/>
  <c r="AA373"/>
  <c r="Z373"/>
  <c r="W373"/>
  <c r="T373"/>
  <c r="S373"/>
  <c r="R373"/>
  <c r="Q373"/>
  <c r="K373"/>
  <c r="BJ372"/>
  <c r="BF372"/>
  <c r="BA372"/>
  <c r="AZ372"/>
  <c r="AY372"/>
  <c r="AX372"/>
  <c r="AV372"/>
  <c r="AU372"/>
  <c r="AT372"/>
  <c r="AS372"/>
  <c r="AQ372"/>
  <c r="AN372"/>
  <c r="AR372" s="1"/>
  <c r="AD372"/>
  <c r="AC372"/>
  <c r="AA372"/>
  <c r="Z372"/>
  <c r="W372"/>
  <c r="T372"/>
  <c r="S372"/>
  <c r="N372" s="1"/>
  <c r="R372"/>
  <c r="Q372"/>
  <c r="K372"/>
  <c r="AM372" s="1"/>
  <c r="BJ371"/>
  <c r="BF371"/>
  <c r="BA371"/>
  <c r="AZ371"/>
  <c r="AY371"/>
  <c r="AX371"/>
  <c r="AV371"/>
  <c r="AU371"/>
  <c r="AT371"/>
  <c r="AS371"/>
  <c r="AQ371"/>
  <c r="AN371"/>
  <c r="AR371" s="1"/>
  <c r="AD371"/>
  <c r="AC371"/>
  <c r="AA371"/>
  <c r="Z371"/>
  <c r="W371"/>
  <c r="T371"/>
  <c r="S371"/>
  <c r="O371" s="1"/>
  <c r="R371"/>
  <c r="Q371"/>
  <c r="K371"/>
  <c r="AM371" s="1"/>
  <c r="BJ370"/>
  <c r="BF370"/>
  <c r="BA370"/>
  <c r="AZ370"/>
  <c r="AY370"/>
  <c r="AX370"/>
  <c r="AV370"/>
  <c r="AU370"/>
  <c r="AT370"/>
  <c r="AS370"/>
  <c r="AQ370"/>
  <c r="AN370"/>
  <c r="AR370" s="1"/>
  <c r="AD370"/>
  <c r="AC370"/>
  <c r="AA370"/>
  <c r="Z370"/>
  <c r="W370"/>
  <c r="T370"/>
  <c r="S370"/>
  <c r="N370" s="1"/>
  <c r="R370"/>
  <c r="Q370"/>
  <c r="K370"/>
  <c r="AM370" s="1"/>
  <c r="BJ369"/>
  <c r="BF369"/>
  <c r="BA369"/>
  <c r="AZ369"/>
  <c r="AY369"/>
  <c r="AX369"/>
  <c r="AV369"/>
  <c r="AU369"/>
  <c r="AT369"/>
  <c r="AS369"/>
  <c r="AQ369"/>
  <c r="AN369"/>
  <c r="AR369" s="1"/>
  <c r="AD369"/>
  <c r="AC369"/>
  <c r="AA369"/>
  <c r="Z369"/>
  <c r="W369"/>
  <c r="T369"/>
  <c r="S369"/>
  <c r="N369" s="1"/>
  <c r="R369"/>
  <c r="Q369"/>
  <c r="K369"/>
  <c r="AM369" s="1"/>
  <c r="BJ368"/>
  <c r="BF368"/>
  <c r="BA368"/>
  <c r="AZ368"/>
  <c r="AY368"/>
  <c r="AX368"/>
  <c r="AV368"/>
  <c r="AU368"/>
  <c r="AT368"/>
  <c r="AS368"/>
  <c r="AQ368"/>
  <c r="AN368"/>
  <c r="AR368" s="1"/>
  <c r="AD368"/>
  <c r="AC368"/>
  <c r="AA368"/>
  <c r="Z368"/>
  <c r="W368"/>
  <c r="T368"/>
  <c r="S368"/>
  <c r="R368"/>
  <c r="Q368"/>
  <c r="K368"/>
  <c r="AM368" s="1"/>
  <c r="BJ367"/>
  <c r="BF367"/>
  <c r="BA367"/>
  <c r="AZ367"/>
  <c r="AY367"/>
  <c r="AX367"/>
  <c r="AV367"/>
  <c r="AU367"/>
  <c r="AT367"/>
  <c r="AS367"/>
  <c r="AQ367"/>
  <c r="AN367"/>
  <c r="AR367" s="1"/>
  <c r="AD367"/>
  <c r="AC367"/>
  <c r="AA367"/>
  <c r="Z367"/>
  <c r="W367"/>
  <c r="T367"/>
  <c r="S367"/>
  <c r="R367"/>
  <c r="Q367"/>
  <c r="K367"/>
  <c r="BJ366"/>
  <c r="BF366"/>
  <c r="BA366"/>
  <c r="AZ366"/>
  <c r="AY366"/>
  <c r="AX366"/>
  <c r="AV366"/>
  <c r="AU366"/>
  <c r="AT366"/>
  <c r="AS366"/>
  <c r="AQ366"/>
  <c r="AN366"/>
  <c r="AR366" s="1"/>
  <c r="AD366"/>
  <c r="AC366"/>
  <c r="AA366"/>
  <c r="Z366"/>
  <c r="W366"/>
  <c r="T366"/>
  <c r="S366"/>
  <c r="N366" s="1"/>
  <c r="R366"/>
  <c r="Q366"/>
  <c r="K366"/>
  <c r="AM366" s="1"/>
  <c r="BJ365"/>
  <c r="BF365"/>
  <c r="BA365"/>
  <c r="AZ365"/>
  <c r="AY365"/>
  <c r="AX365"/>
  <c r="AV365"/>
  <c r="AU365"/>
  <c r="AT365"/>
  <c r="AS365"/>
  <c r="AQ365"/>
  <c r="AN365"/>
  <c r="AR365" s="1"/>
  <c r="AD365"/>
  <c r="AC365"/>
  <c r="AA365"/>
  <c r="Z365"/>
  <c r="W365"/>
  <c r="T365"/>
  <c r="S365"/>
  <c r="R365"/>
  <c r="Q365"/>
  <c r="K365"/>
  <c r="BJ364"/>
  <c r="BF364"/>
  <c r="BA364"/>
  <c r="AZ364"/>
  <c r="AY364"/>
  <c r="AX364"/>
  <c r="AV364"/>
  <c r="AU364"/>
  <c r="AT364"/>
  <c r="AS364"/>
  <c r="AQ364"/>
  <c r="AN364"/>
  <c r="AR364" s="1"/>
  <c r="AD364"/>
  <c r="AC364"/>
  <c r="AA364"/>
  <c r="Z364"/>
  <c r="W364"/>
  <c r="T364"/>
  <c r="S364"/>
  <c r="O364" s="1"/>
  <c r="R364"/>
  <c r="Q364"/>
  <c r="K364"/>
  <c r="AM364" s="1"/>
  <c r="BJ363"/>
  <c r="BF363"/>
  <c r="BA363"/>
  <c r="AZ363"/>
  <c r="AY363"/>
  <c r="AX363"/>
  <c r="AV363"/>
  <c r="AU363"/>
  <c r="AT363"/>
  <c r="AS363"/>
  <c r="AQ363"/>
  <c r="AN363"/>
  <c r="AR363" s="1"/>
  <c r="AD363"/>
  <c r="AC363"/>
  <c r="AA363"/>
  <c r="Z363"/>
  <c r="W363"/>
  <c r="T363"/>
  <c r="S363"/>
  <c r="O363" s="1"/>
  <c r="R363"/>
  <c r="Q363"/>
  <c r="K363"/>
  <c r="BJ362"/>
  <c r="BF362"/>
  <c r="BA362"/>
  <c r="AZ362"/>
  <c r="AY362"/>
  <c r="AX362"/>
  <c r="AV362"/>
  <c r="AU362"/>
  <c r="AT362"/>
  <c r="AS362"/>
  <c r="AQ362"/>
  <c r="AN362"/>
  <c r="AR362" s="1"/>
  <c r="AD362"/>
  <c r="AC362"/>
  <c r="AA362"/>
  <c r="Z362"/>
  <c r="W362"/>
  <c r="T362"/>
  <c r="S362"/>
  <c r="N362" s="1"/>
  <c r="R362"/>
  <c r="Q362"/>
  <c r="K362"/>
  <c r="AM362" s="1"/>
  <c r="BJ361"/>
  <c r="BF361"/>
  <c r="BA361"/>
  <c r="AZ361"/>
  <c r="AY361"/>
  <c r="AX361"/>
  <c r="AV361"/>
  <c r="AU361"/>
  <c r="AT361"/>
  <c r="AS361"/>
  <c r="AQ361"/>
  <c r="AN361"/>
  <c r="AR361" s="1"/>
  <c r="AD361"/>
  <c r="AC361"/>
  <c r="AA361"/>
  <c r="Z361"/>
  <c r="W361"/>
  <c r="T361"/>
  <c r="S361"/>
  <c r="O361" s="1"/>
  <c r="R361"/>
  <c r="Q361"/>
  <c r="K361"/>
  <c r="BJ360"/>
  <c r="BF360"/>
  <c r="BA360"/>
  <c r="AZ360"/>
  <c r="AY360"/>
  <c r="AX360"/>
  <c r="AV360"/>
  <c r="AU360"/>
  <c r="AT360"/>
  <c r="AS360"/>
  <c r="AQ360"/>
  <c r="AN360"/>
  <c r="AR360" s="1"/>
  <c r="AD360"/>
  <c r="AC360"/>
  <c r="AA360"/>
  <c r="Z360"/>
  <c r="W360"/>
  <c r="T360"/>
  <c r="S360"/>
  <c r="O360" s="1"/>
  <c r="R360"/>
  <c r="Q360"/>
  <c r="K360"/>
  <c r="AM360" s="1"/>
  <c r="BJ359"/>
  <c r="BF359"/>
  <c r="BA359"/>
  <c r="AZ359"/>
  <c r="AY359"/>
  <c r="AX359"/>
  <c r="AV359"/>
  <c r="AU359"/>
  <c r="AT359"/>
  <c r="AS359"/>
  <c r="AQ359"/>
  <c r="AN359"/>
  <c r="AR359" s="1"/>
  <c r="AD359"/>
  <c r="AC359"/>
  <c r="AA359"/>
  <c r="Z359"/>
  <c r="W359"/>
  <c r="T359"/>
  <c r="S359"/>
  <c r="O359" s="1"/>
  <c r="R359"/>
  <c r="Q359"/>
  <c r="K359"/>
  <c r="BJ358"/>
  <c r="BF358"/>
  <c r="BA358"/>
  <c r="AZ358"/>
  <c r="AY358"/>
  <c r="AX358"/>
  <c r="AV358"/>
  <c r="AU358"/>
  <c r="AT358"/>
  <c r="AS358"/>
  <c r="AQ358"/>
  <c r="AN358"/>
  <c r="AR358" s="1"/>
  <c r="AD358"/>
  <c r="AC358"/>
  <c r="AA358"/>
  <c r="Z358"/>
  <c r="W358"/>
  <c r="T358"/>
  <c r="S358"/>
  <c r="N358" s="1"/>
  <c r="R358"/>
  <c r="Q358"/>
  <c r="K358"/>
  <c r="AM358" s="1"/>
  <c r="BJ357"/>
  <c r="BF357"/>
  <c r="BA357"/>
  <c r="AZ357"/>
  <c r="AY357"/>
  <c r="AX357"/>
  <c r="AV357"/>
  <c r="AU357"/>
  <c r="AT357"/>
  <c r="AS357"/>
  <c r="AQ357"/>
  <c r="AN357"/>
  <c r="AR357" s="1"/>
  <c r="AD357"/>
  <c r="AC357"/>
  <c r="AA357"/>
  <c r="Z357"/>
  <c r="W357"/>
  <c r="T357"/>
  <c r="S357"/>
  <c r="O357" s="1"/>
  <c r="R357"/>
  <c r="Q357"/>
  <c r="K357"/>
  <c r="BJ356"/>
  <c r="BF356"/>
  <c r="BA356"/>
  <c r="AZ356"/>
  <c r="AY356"/>
  <c r="AX356"/>
  <c r="AV356"/>
  <c r="AU356"/>
  <c r="AT356"/>
  <c r="AS356"/>
  <c r="AQ356"/>
  <c r="AN356"/>
  <c r="AR356" s="1"/>
  <c r="AD356"/>
  <c r="AC356"/>
  <c r="AA356"/>
  <c r="Z356"/>
  <c r="W356"/>
  <c r="T356"/>
  <c r="S356"/>
  <c r="O356" s="1"/>
  <c r="R356"/>
  <c r="Q356"/>
  <c r="K356"/>
  <c r="AM356" s="1"/>
  <c r="BJ355"/>
  <c r="BF355"/>
  <c r="BA355"/>
  <c r="AZ355"/>
  <c r="AY355"/>
  <c r="AX355"/>
  <c r="AV355"/>
  <c r="AU355"/>
  <c r="AT355"/>
  <c r="AS355"/>
  <c r="AQ355"/>
  <c r="AN355"/>
  <c r="AD355"/>
  <c r="AC355"/>
  <c r="AA355"/>
  <c r="Z355"/>
  <c r="W355"/>
  <c r="T355"/>
  <c r="S355"/>
  <c r="O355" s="1"/>
  <c r="R355"/>
  <c r="Q355"/>
  <c r="K355"/>
  <c r="BJ354"/>
  <c r="BF354"/>
  <c r="BA354"/>
  <c r="AZ354"/>
  <c r="AY354"/>
  <c r="AX354"/>
  <c r="AV354"/>
  <c r="AU354"/>
  <c r="AT354"/>
  <c r="AS354"/>
  <c r="AQ354"/>
  <c r="AN354"/>
  <c r="AR354" s="1"/>
  <c r="AD354"/>
  <c r="AC354"/>
  <c r="AA354"/>
  <c r="Z354"/>
  <c r="W354"/>
  <c r="T354"/>
  <c r="S354"/>
  <c r="N354" s="1"/>
  <c r="R354"/>
  <c r="Q354"/>
  <c r="K354"/>
  <c r="AM354" s="1"/>
  <c r="BJ353"/>
  <c r="BF353"/>
  <c r="BA353"/>
  <c r="AZ353"/>
  <c r="AY353"/>
  <c r="AX353"/>
  <c r="AV353"/>
  <c r="AU353"/>
  <c r="AT353"/>
  <c r="AS353"/>
  <c r="AQ353"/>
  <c r="AN353"/>
  <c r="AD353"/>
  <c r="AC353"/>
  <c r="AA353"/>
  <c r="BB353" s="1"/>
  <c r="Z353"/>
  <c r="W353"/>
  <c r="T353"/>
  <c r="S353"/>
  <c r="O353" s="1"/>
  <c r="R353"/>
  <c r="Q353"/>
  <c r="K353"/>
  <c r="BJ352"/>
  <c r="BF352"/>
  <c r="BA352"/>
  <c r="AZ352"/>
  <c r="AY352"/>
  <c r="AX352"/>
  <c r="AV352"/>
  <c r="AU352"/>
  <c r="AT352"/>
  <c r="AS352"/>
  <c r="AQ352"/>
  <c r="AN352"/>
  <c r="AR352" s="1"/>
  <c r="AD352"/>
  <c r="AC352"/>
  <c r="AA352"/>
  <c r="Z352"/>
  <c r="W352"/>
  <c r="T352"/>
  <c r="S352"/>
  <c r="R352"/>
  <c r="Q352"/>
  <c r="K352"/>
  <c r="AM352" s="1"/>
  <c r="BJ351"/>
  <c r="BF351"/>
  <c r="BA351"/>
  <c r="AZ351"/>
  <c r="AY351"/>
  <c r="AX351"/>
  <c r="AV351"/>
  <c r="AU351"/>
  <c r="AT351"/>
  <c r="AS351"/>
  <c r="AQ351"/>
  <c r="AN351"/>
  <c r="AR351" s="1"/>
  <c r="AD351"/>
  <c r="AC351"/>
  <c r="AA351"/>
  <c r="Z351"/>
  <c r="W351"/>
  <c r="T351"/>
  <c r="S351"/>
  <c r="O351" s="1"/>
  <c r="R351"/>
  <c r="Q351"/>
  <c r="K351"/>
  <c r="AM351" s="1"/>
  <c r="BJ350"/>
  <c r="BF350"/>
  <c r="BA350"/>
  <c r="AZ350"/>
  <c r="AY350"/>
  <c r="AX350"/>
  <c r="AV350"/>
  <c r="AU350"/>
  <c r="AT350"/>
  <c r="AS350"/>
  <c r="AQ350"/>
  <c r="AN350"/>
  <c r="AR350" s="1"/>
  <c r="AD350"/>
  <c r="AC350"/>
  <c r="AA350"/>
  <c r="Z350"/>
  <c r="W350"/>
  <c r="T350"/>
  <c r="S350"/>
  <c r="O350" s="1"/>
  <c r="R350"/>
  <c r="Q350"/>
  <c r="K350"/>
  <c r="AM350" s="1"/>
  <c r="BJ349"/>
  <c r="BF349"/>
  <c r="BA349"/>
  <c r="AZ349"/>
  <c r="AY349"/>
  <c r="AX349"/>
  <c r="AV349"/>
  <c r="AU349"/>
  <c r="AT349"/>
  <c r="AS349"/>
  <c r="AQ349"/>
  <c r="AN349"/>
  <c r="AD349"/>
  <c r="AC349"/>
  <c r="AA349"/>
  <c r="Z349"/>
  <c r="W349"/>
  <c r="T349"/>
  <c r="S349"/>
  <c r="R349"/>
  <c r="Q349"/>
  <c r="K349"/>
  <c r="AM349" s="1"/>
  <c r="BJ348"/>
  <c r="BF348"/>
  <c r="BA348"/>
  <c r="AZ348"/>
  <c r="AY348"/>
  <c r="AX348"/>
  <c r="AV348"/>
  <c r="AU348"/>
  <c r="AT348"/>
  <c r="AS348"/>
  <c r="AQ348"/>
  <c r="AN348"/>
  <c r="AR348" s="1"/>
  <c r="AD348"/>
  <c r="AC348"/>
  <c r="AA348"/>
  <c r="Z348"/>
  <c r="W348"/>
  <c r="T348"/>
  <c r="S348"/>
  <c r="O348" s="1"/>
  <c r="R348"/>
  <c r="Q348"/>
  <c r="K348"/>
  <c r="BJ347"/>
  <c r="BF347"/>
  <c r="BA347"/>
  <c r="AZ347"/>
  <c r="AY347"/>
  <c r="AX347"/>
  <c r="AV347"/>
  <c r="AU347"/>
  <c r="AT347"/>
  <c r="AS347"/>
  <c r="AQ347"/>
  <c r="AN347"/>
  <c r="AR347" s="1"/>
  <c r="AD347"/>
  <c r="AC347"/>
  <c r="AA347"/>
  <c r="Z347"/>
  <c r="W347"/>
  <c r="T347"/>
  <c r="S347"/>
  <c r="P347" s="1"/>
  <c r="R347"/>
  <c r="Q347"/>
  <c r="K347"/>
  <c r="AM347" s="1"/>
  <c r="BJ346"/>
  <c r="BF346"/>
  <c r="BA346"/>
  <c r="AZ346"/>
  <c r="AY346"/>
  <c r="AX346"/>
  <c r="AV346"/>
  <c r="AU346"/>
  <c r="AT346"/>
  <c r="AS346"/>
  <c r="AQ346"/>
  <c r="AN346"/>
  <c r="AR346" s="1"/>
  <c r="AD346"/>
  <c r="AC346"/>
  <c r="AA346"/>
  <c r="Z346"/>
  <c r="W346"/>
  <c r="T346"/>
  <c r="S346"/>
  <c r="N346" s="1"/>
  <c r="R346"/>
  <c r="Q346"/>
  <c r="K346"/>
  <c r="AM346" s="1"/>
  <c r="BJ345"/>
  <c r="BF345"/>
  <c r="BA345"/>
  <c r="AZ345"/>
  <c r="AY345"/>
  <c r="AX345"/>
  <c r="AV345"/>
  <c r="AU345"/>
  <c r="AT345"/>
  <c r="AS345"/>
  <c r="AQ345"/>
  <c r="AN345"/>
  <c r="AR345" s="1"/>
  <c r="AD345"/>
  <c r="AC345"/>
  <c r="AA345"/>
  <c r="Z345"/>
  <c r="W345"/>
  <c r="T345"/>
  <c r="S345"/>
  <c r="R345"/>
  <c r="Q345"/>
  <c r="K345"/>
  <c r="AM345" s="1"/>
  <c r="BJ344"/>
  <c r="BF344"/>
  <c r="BA344"/>
  <c r="AZ344"/>
  <c r="AY344"/>
  <c r="AX344"/>
  <c r="AV344"/>
  <c r="AU344"/>
  <c r="AT344"/>
  <c r="AS344"/>
  <c r="AQ344"/>
  <c r="AN344"/>
  <c r="AR344" s="1"/>
  <c r="AD344"/>
  <c r="AC344"/>
  <c r="AA344"/>
  <c r="Z344"/>
  <c r="W344"/>
  <c r="T344"/>
  <c r="S344"/>
  <c r="M344" s="1"/>
  <c r="R344"/>
  <c r="Q344"/>
  <c r="K344"/>
  <c r="AM344" s="1"/>
  <c r="BJ343"/>
  <c r="BF343"/>
  <c r="BA343"/>
  <c r="AZ343"/>
  <c r="AY343"/>
  <c r="AX343"/>
  <c r="AV343"/>
  <c r="AU343"/>
  <c r="AT343"/>
  <c r="AS343"/>
  <c r="AQ343"/>
  <c r="AN343"/>
  <c r="AR343" s="1"/>
  <c r="AD343"/>
  <c r="AC343"/>
  <c r="AA343"/>
  <c r="Z343"/>
  <c r="W343"/>
  <c r="T343"/>
  <c r="S343"/>
  <c r="R343"/>
  <c r="Q343"/>
  <c r="K343"/>
  <c r="BJ342"/>
  <c r="BF342"/>
  <c r="BA342"/>
  <c r="AZ342"/>
  <c r="AY342"/>
  <c r="AX342"/>
  <c r="AV342"/>
  <c r="AU342"/>
  <c r="AT342"/>
  <c r="AS342"/>
  <c r="AQ342"/>
  <c r="AN342"/>
  <c r="AR342" s="1"/>
  <c r="AD342"/>
  <c r="AC342"/>
  <c r="AA342"/>
  <c r="Z342"/>
  <c r="W342"/>
  <c r="T342"/>
  <c r="S342"/>
  <c r="L342" s="1"/>
  <c r="R342"/>
  <c r="Q342"/>
  <c r="K342"/>
  <c r="AM342" s="1"/>
  <c r="BJ341"/>
  <c r="BF341"/>
  <c r="BA341"/>
  <c r="AZ341"/>
  <c r="AY341"/>
  <c r="AX341"/>
  <c r="AV341"/>
  <c r="AU341"/>
  <c r="AT341"/>
  <c r="AS341"/>
  <c r="AQ341"/>
  <c r="AN341"/>
  <c r="AR341" s="1"/>
  <c r="AD341"/>
  <c r="AC341"/>
  <c r="AA341"/>
  <c r="Z341"/>
  <c r="W341"/>
  <c r="T341"/>
  <c r="S341"/>
  <c r="N341" s="1"/>
  <c r="R341"/>
  <c r="Q341"/>
  <c r="K341"/>
  <c r="BJ340"/>
  <c r="BF340"/>
  <c r="BA340"/>
  <c r="AZ340"/>
  <c r="AY340"/>
  <c r="AX340"/>
  <c r="AV340"/>
  <c r="AU340"/>
  <c r="AT340"/>
  <c r="AS340"/>
  <c r="AQ340"/>
  <c r="AN340"/>
  <c r="AR340" s="1"/>
  <c r="AD340"/>
  <c r="AC340"/>
  <c r="AA340"/>
  <c r="Z340"/>
  <c r="W340"/>
  <c r="T340"/>
  <c r="S340"/>
  <c r="N340" s="1"/>
  <c r="R340"/>
  <c r="Q340"/>
  <c r="K340"/>
  <c r="AM340" s="1"/>
  <c r="BJ339"/>
  <c r="BF339"/>
  <c r="BA339"/>
  <c r="AZ339"/>
  <c r="AY339"/>
  <c r="AX339"/>
  <c r="AV339"/>
  <c r="AU339"/>
  <c r="AT339"/>
  <c r="AS339"/>
  <c r="AQ339"/>
  <c r="AN339"/>
  <c r="AR339" s="1"/>
  <c r="AD339"/>
  <c r="AC339"/>
  <c r="AA339"/>
  <c r="Z339"/>
  <c r="W339"/>
  <c r="T339"/>
  <c r="S339"/>
  <c r="N339" s="1"/>
  <c r="R339"/>
  <c r="Q339"/>
  <c r="K339"/>
  <c r="AM339" s="1"/>
  <c r="BJ338"/>
  <c r="BF338"/>
  <c r="BA338"/>
  <c r="AZ338"/>
  <c r="AY338"/>
  <c r="AX338"/>
  <c r="AV338"/>
  <c r="AU338"/>
  <c r="AT338"/>
  <c r="AS338"/>
  <c r="AQ338"/>
  <c r="AN338"/>
  <c r="AR338" s="1"/>
  <c r="AD338"/>
  <c r="AC338"/>
  <c r="AA338"/>
  <c r="Z338"/>
  <c r="W338"/>
  <c r="T338"/>
  <c r="S338"/>
  <c r="R338"/>
  <c r="Q338"/>
  <c r="K338"/>
  <c r="AM338" s="1"/>
  <c r="BJ337"/>
  <c r="BF337"/>
  <c r="BA337"/>
  <c r="AZ337"/>
  <c r="AY337"/>
  <c r="AX337"/>
  <c r="AV337"/>
  <c r="AU337"/>
  <c r="AT337"/>
  <c r="AS337"/>
  <c r="AQ337"/>
  <c r="AN337"/>
  <c r="AR337" s="1"/>
  <c r="AD337"/>
  <c r="AC337"/>
  <c r="AA337"/>
  <c r="Z337"/>
  <c r="W337"/>
  <c r="T337"/>
  <c r="S337"/>
  <c r="R337"/>
  <c r="Q337"/>
  <c r="K337"/>
  <c r="AM337" s="1"/>
  <c r="BJ336"/>
  <c r="BF336"/>
  <c r="BA336"/>
  <c r="AZ336"/>
  <c r="AY336"/>
  <c r="AX336"/>
  <c r="AV336"/>
  <c r="AU336"/>
  <c r="AT336"/>
  <c r="AS336"/>
  <c r="AQ336"/>
  <c r="AN336"/>
  <c r="AR336" s="1"/>
  <c r="AD336"/>
  <c r="AC336"/>
  <c r="AA336"/>
  <c r="Z336"/>
  <c r="W336"/>
  <c r="T336"/>
  <c r="S336"/>
  <c r="N336" s="1"/>
  <c r="R336"/>
  <c r="Q336"/>
  <c r="K336"/>
  <c r="AM336" s="1"/>
  <c r="BJ335"/>
  <c r="BF335"/>
  <c r="BA335"/>
  <c r="AZ335"/>
  <c r="AY335"/>
  <c r="AX335"/>
  <c r="AV335"/>
  <c r="AU335"/>
  <c r="AT335"/>
  <c r="AS335"/>
  <c r="AQ335"/>
  <c r="AN335"/>
  <c r="AR335" s="1"/>
  <c r="AD335"/>
  <c r="AC335"/>
  <c r="AA335"/>
  <c r="Z335"/>
  <c r="W335"/>
  <c r="T335"/>
  <c r="S335"/>
  <c r="N335" s="1"/>
  <c r="R335"/>
  <c r="Q335"/>
  <c r="K335"/>
  <c r="BJ334"/>
  <c r="BF334"/>
  <c r="BA334"/>
  <c r="AZ334"/>
  <c r="AY334"/>
  <c r="AX334"/>
  <c r="AV334"/>
  <c r="AU334"/>
  <c r="AT334"/>
  <c r="AS334"/>
  <c r="AQ334"/>
  <c r="AN334"/>
  <c r="AR334" s="1"/>
  <c r="AD334"/>
  <c r="AC334"/>
  <c r="AA334"/>
  <c r="Z334"/>
  <c r="W334"/>
  <c r="T334"/>
  <c r="S334"/>
  <c r="N334" s="1"/>
  <c r="R334"/>
  <c r="Q334"/>
  <c r="K334"/>
  <c r="AM334" s="1"/>
  <c r="BJ333"/>
  <c r="BF333"/>
  <c r="BA333"/>
  <c r="AZ333"/>
  <c r="AY333"/>
  <c r="AX333"/>
  <c r="AV333"/>
  <c r="AU333"/>
  <c r="AT333"/>
  <c r="AS333"/>
  <c r="AQ333"/>
  <c r="AN333"/>
  <c r="AR333" s="1"/>
  <c r="AD333"/>
  <c r="AC333"/>
  <c r="AA333"/>
  <c r="Z333"/>
  <c r="W333"/>
  <c r="T333"/>
  <c r="S333"/>
  <c r="N333" s="1"/>
  <c r="R333"/>
  <c r="Q333"/>
  <c r="K333"/>
  <c r="AM333" s="1"/>
  <c r="BJ332"/>
  <c r="BF332"/>
  <c r="BA332"/>
  <c r="AZ332"/>
  <c r="AY332"/>
  <c r="AX332"/>
  <c r="AV332"/>
  <c r="AU332"/>
  <c r="AT332"/>
  <c r="AS332"/>
  <c r="AQ332"/>
  <c r="AN332"/>
  <c r="AR332" s="1"/>
  <c r="AD332"/>
  <c r="AC332"/>
  <c r="AA332"/>
  <c r="Z332"/>
  <c r="W332"/>
  <c r="T332"/>
  <c r="S332"/>
  <c r="L332" s="1"/>
  <c r="R332"/>
  <c r="Q332"/>
  <c r="K332"/>
  <c r="AB332" s="1"/>
  <c r="BJ331"/>
  <c r="BF331"/>
  <c r="BA331"/>
  <c r="AZ331"/>
  <c r="AY331"/>
  <c r="AX331"/>
  <c r="AV331"/>
  <c r="AU331"/>
  <c r="AT331"/>
  <c r="AS331"/>
  <c r="AQ331"/>
  <c r="AN331"/>
  <c r="AR331" s="1"/>
  <c r="AD331"/>
  <c r="AC331"/>
  <c r="AA331"/>
  <c r="Z331"/>
  <c r="W331"/>
  <c r="T331"/>
  <c r="S331"/>
  <c r="N331" s="1"/>
  <c r="R331"/>
  <c r="Q331"/>
  <c r="K331"/>
  <c r="AM331" s="1"/>
  <c r="BJ330"/>
  <c r="BF330"/>
  <c r="BA330"/>
  <c r="AZ330"/>
  <c r="AY330"/>
  <c r="AX330"/>
  <c r="AV330"/>
  <c r="AU330"/>
  <c r="AT330"/>
  <c r="AS330"/>
  <c r="AQ330"/>
  <c r="AN330"/>
  <c r="AR330" s="1"/>
  <c r="AD330"/>
  <c r="AC330"/>
  <c r="AA330"/>
  <c r="Z330"/>
  <c r="W330"/>
  <c r="T330"/>
  <c r="S330"/>
  <c r="R330"/>
  <c r="Q330"/>
  <c r="K330"/>
  <c r="BJ329"/>
  <c r="BF329"/>
  <c r="BA329"/>
  <c r="AZ329"/>
  <c r="AY329"/>
  <c r="AX329"/>
  <c r="AV329"/>
  <c r="AU329"/>
  <c r="AT329"/>
  <c r="AS329"/>
  <c r="AQ329"/>
  <c r="AN329"/>
  <c r="AR329" s="1"/>
  <c r="AD329"/>
  <c r="AC329"/>
  <c r="AA329"/>
  <c r="Z329"/>
  <c r="W329"/>
  <c r="T329"/>
  <c r="S329"/>
  <c r="P329" s="1"/>
  <c r="R329"/>
  <c r="Q329"/>
  <c r="K329"/>
  <c r="AM329" s="1"/>
  <c r="BJ328"/>
  <c r="BF328"/>
  <c r="BA328"/>
  <c r="AZ328"/>
  <c r="AY328"/>
  <c r="AX328"/>
  <c r="AV328"/>
  <c r="AU328"/>
  <c r="AT328"/>
  <c r="AS328"/>
  <c r="AQ328"/>
  <c r="AN328"/>
  <c r="AR328" s="1"/>
  <c r="AD328"/>
  <c r="AC328"/>
  <c r="AA328"/>
  <c r="Z328"/>
  <c r="W328"/>
  <c r="T328"/>
  <c r="S328"/>
  <c r="O328" s="1"/>
  <c r="R328"/>
  <c r="Q328"/>
  <c r="K328"/>
  <c r="AB328" s="1"/>
  <c r="BJ327"/>
  <c r="BF327"/>
  <c r="BA327"/>
  <c r="AZ327"/>
  <c r="AY327"/>
  <c r="AX327"/>
  <c r="AV327"/>
  <c r="AU327"/>
  <c r="AT327"/>
  <c r="AS327"/>
  <c r="AQ327"/>
  <c r="AN327"/>
  <c r="AR327" s="1"/>
  <c r="AD327"/>
  <c r="AC327"/>
  <c r="AA327"/>
  <c r="Z327"/>
  <c r="W327"/>
  <c r="T327"/>
  <c r="S327"/>
  <c r="P327" s="1"/>
  <c r="R327"/>
  <c r="Q327"/>
  <c r="K327"/>
  <c r="AM327" s="1"/>
  <c r="BJ326"/>
  <c r="BF326"/>
  <c r="BA326"/>
  <c r="AZ326"/>
  <c r="AY326"/>
  <c r="AX326"/>
  <c r="AV326"/>
  <c r="AU326"/>
  <c r="AT326"/>
  <c r="AS326"/>
  <c r="AQ326"/>
  <c r="AN326"/>
  <c r="AR326" s="1"/>
  <c r="AD326"/>
  <c r="AC326"/>
  <c r="AA326"/>
  <c r="Z326"/>
  <c r="W326"/>
  <c r="T326"/>
  <c r="S326"/>
  <c r="L326" s="1"/>
  <c r="R326"/>
  <c r="Q326"/>
  <c r="K326"/>
  <c r="AB326" s="1"/>
  <c r="BJ325"/>
  <c r="BF325"/>
  <c r="BA325"/>
  <c r="AZ325"/>
  <c r="AY325"/>
  <c r="AX325"/>
  <c r="AV325"/>
  <c r="AU325"/>
  <c r="AT325"/>
  <c r="AS325"/>
  <c r="AQ325"/>
  <c r="AN325"/>
  <c r="AR325" s="1"/>
  <c r="AD325"/>
  <c r="AC325"/>
  <c r="AA325"/>
  <c r="Z325"/>
  <c r="W325"/>
  <c r="T325"/>
  <c r="S325"/>
  <c r="P325" s="1"/>
  <c r="R325"/>
  <c r="Q325"/>
  <c r="K325"/>
  <c r="AM325" s="1"/>
  <c r="BJ324"/>
  <c r="BF324"/>
  <c r="BA324"/>
  <c r="AZ324"/>
  <c r="AY324"/>
  <c r="AX324"/>
  <c r="AV324"/>
  <c r="AU324"/>
  <c r="AT324"/>
  <c r="AS324"/>
  <c r="AQ324"/>
  <c r="AN324"/>
  <c r="AR324" s="1"/>
  <c r="AD324"/>
  <c r="AC324"/>
  <c r="AA324"/>
  <c r="Z324"/>
  <c r="W324"/>
  <c r="T324"/>
  <c r="S324"/>
  <c r="R324"/>
  <c r="Q324"/>
  <c r="K324"/>
  <c r="AB324" s="1"/>
  <c r="BJ323"/>
  <c r="BF323"/>
  <c r="BA323"/>
  <c r="AZ323"/>
  <c r="AY323"/>
  <c r="AX323"/>
  <c r="AV323"/>
  <c r="AU323"/>
  <c r="AT323"/>
  <c r="AS323"/>
  <c r="AQ323"/>
  <c r="AN323"/>
  <c r="AR323" s="1"/>
  <c r="AD323"/>
  <c r="BE323" s="1"/>
  <c r="AC323"/>
  <c r="AA323"/>
  <c r="Z323"/>
  <c r="W323"/>
  <c r="T323"/>
  <c r="S323"/>
  <c r="R323"/>
  <c r="Q323"/>
  <c r="K323"/>
  <c r="AM323" s="1"/>
  <c r="BJ322"/>
  <c r="BF322"/>
  <c r="BA322"/>
  <c r="AZ322"/>
  <c r="AY322"/>
  <c r="AX322"/>
  <c r="AV322"/>
  <c r="AU322"/>
  <c r="AT322"/>
  <c r="AS322"/>
  <c r="AQ322"/>
  <c r="AN322"/>
  <c r="AR322" s="1"/>
  <c r="AD322"/>
  <c r="AC322"/>
  <c r="AA322"/>
  <c r="Z322"/>
  <c r="W322"/>
  <c r="T322"/>
  <c r="S322"/>
  <c r="P322" s="1"/>
  <c r="R322"/>
  <c r="Q322"/>
  <c r="K322"/>
  <c r="AB322" s="1"/>
  <c r="BJ321"/>
  <c r="BF321"/>
  <c r="BA321"/>
  <c r="AZ321"/>
  <c r="AY321"/>
  <c r="AX321"/>
  <c r="AV321"/>
  <c r="AU321"/>
  <c r="AT321"/>
  <c r="AS321"/>
  <c r="AQ321"/>
  <c r="AN321"/>
  <c r="AR321" s="1"/>
  <c r="AD321"/>
  <c r="AC321"/>
  <c r="AA321"/>
  <c r="Z321"/>
  <c r="W321"/>
  <c r="T321"/>
  <c r="S321"/>
  <c r="P321" s="1"/>
  <c r="R321"/>
  <c r="Q321"/>
  <c r="K321"/>
  <c r="AB321" s="1"/>
  <c r="BJ320"/>
  <c r="BF320"/>
  <c r="BA320"/>
  <c r="AZ320"/>
  <c r="AY320"/>
  <c r="AX320"/>
  <c r="AV320"/>
  <c r="AU320"/>
  <c r="AT320"/>
  <c r="AS320"/>
  <c r="AQ320"/>
  <c r="AN320"/>
  <c r="AR320" s="1"/>
  <c r="AD320"/>
  <c r="AC320"/>
  <c r="AA320"/>
  <c r="Z320"/>
  <c r="W320"/>
  <c r="T320"/>
  <c r="S320"/>
  <c r="P320" s="1"/>
  <c r="R320"/>
  <c r="Q320"/>
  <c r="K320"/>
  <c r="AB320" s="1"/>
  <c r="BJ319"/>
  <c r="BF319"/>
  <c r="BA319"/>
  <c r="AZ319"/>
  <c r="AY319"/>
  <c r="AX319"/>
  <c r="AV319"/>
  <c r="AU319"/>
  <c r="AT319"/>
  <c r="AS319"/>
  <c r="AQ319"/>
  <c r="AN319"/>
  <c r="AR319" s="1"/>
  <c r="AD319"/>
  <c r="AC319"/>
  <c r="AA319"/>
  <c r="Z319"/>
  <c r="W319"/>
  <c r="T319"/>
  <c r="S319"/>
  <c r="P319" s="1"/>
  <c r="R319"/>
  <c r="Q319"/>
  <c r="K319"/>
  <c r="AM319" s="1"/>
  <c r="BJ318"/>
  <c r="BF318"/>
  <c r="BA318"/>
  <c r="AZ318"/>
  <c r="AY318"/>
  <c r="AX318"/>
  <c r="AV318"/>
  <c r="AU318"/>
  <c r="AT318"/>
  <c r="AS318"/>
  <c r="AQ318"/>
  <c r="AN318"/>
  <c r="AR318" s="1"/>
  <c r="AD318"/>
  <c r="AC318"/>
  <c r="BD318" s="1"/>
  <c r="AA318"/>
  <c r="Z318"/>
  <c r="W318"/>
  <c r="T318"/>
  <c r="S318"/>
  <c r="P318" s="1"/>
  <c r="R318"/>
  <c r="Q318"/>
  <c r="K318"/>
  <c r="AB318" s="1"/>
  <c r="BJ317"/>
  <c r="BF317"/>
  <c r="BA317"/>
  <c r="AZ317"/>
  <c r="AY317"/>
  <c r="AX317"/>
  <c r="AV317"/>
  <c r="AU317"/>
  <c r="AT317"/>
  <c r="AS317"/>
  <c r="AQ317"/>
  <c r="AN317"/>
  <c r="AR317" s="1"/>
  <c r="AD317"/>
  <c r="AC317"/>
  <c r="AA317"/>
  <c r="Z317"/>
  <c r="W317"/>
  <c r="T317"/>
  <c r="S317"/>
  <c r="N317" s="1"/>
  <c r="R317"/>
  <c r="Q317"/>
  <c r="K317"/>
  <c r="AB317" s="1"/>
  <c r="BJ316"/>
  <c r="BF316"/>
  <c r="BA316"/>
  <c r="AZ316"/>
  <c r="AY316"/>
  <c r="AX316"/>
  <c r="AV316"/>
  <c r="AU316"/>
  <c r="AT316"/>
  <c r="AS316"/>
  <c r="AQ316"/>
  <c r="AN316"/>
  <c r="AD316"/>
  <c r="AC316"/>
  <c r="AA316"/>
  <c r="Z316"/>
  <c r="W316"/>
  <c r="T316"/>
  <c r="S316"/>
  <c r="R316"/>
  <c r="Q316"/>
  <c r="K316"/>
  <c r="AM316" s="1"/>
  <c r="BJ315"/>
  <c r="BF315"/>
  <c r="BA315"/>
  <c r="AZ315"/>
  <c r="AY315"/>
  <c r="AX315"/>
  <c r="AV315"/>
  <c r="AU315"/>
  <c r="AT315"/>
  <c r="AS315"/>
  <c r="AQ315"/>
  <c r="AN315"/>
  <c r="AR315" s="1"/>
  <c r="AD315"/>
  <c r="AC315"/>
  <c r="AA315"/>
  <c r="Z315"/>
  <c r="W315"/>
  <c r="T315"/>
  <c r="S315"/>
  <c r="O315" s="1"/>
  <c r="R315"/>
  <c r="Q315"/>
  <c r="K315"/>
  <c r="AM315" s="1"/>
  <c r="BJ314"/>
  <c r="BF314"/>
  <c r="BA314"/>
  <c r="AZ314"/>
  <c r="AY314"/>
  <c r="AX314"/>
  <c r="AV314"/>
  <c r="AU314"/>
  <c r="AT314"/>
  <c r="AS314"/>
  <c r="AQ314"/>
  <c r="AN314"/>
  <c r="AR314" s="1"/>
  <c r="AD314"/>
  <c r="AC314"/>
  <c r="AA314"/>
  <c r="Z314"/>
  <c r="W314"/>
  <c r="T314"/>
  <c r="S314"/>
  <c r="O314" s="1"/>
  <c r="R314"/>
  <c r="Q314"/>
  <c r="K314"/>
  <c r="AM314" s="1"/>
  <c r="BJ313"/>
  <c r="BF313"/>
  <c r="BA313"/>
  <c r="AZ313"/>
  <c r="AY313"/>
  <c r="AX313"/>
  <c r="AV313"/>
  <c r="AU313"/>
  <c r="AT313"/>
  <c r="AS313"/>
  <c r="AQ313"/>
  <c r="AN313"/>
  <c r="AR313" s="1"/>
  <c r="AD313"/>
  <c r="AC313"/>
  <c r="AA313"/>
  <c r="Z313"/>
  <c r="W313"/>
  <c r="T313"/>
  <c r="S313"/>
  <c r="P313" s="1"/>
  <c r="R313"/>
  <c r="Q313"/>
  <c r="K313"/>
  <c r="AM313" s="1"/>
  <c r="BJ312"/>
  <c r="BF312"/>
  <c r="BA312"/>
  <c r="AZ312"/>
  <c r="AY312"/>
  <c r="AX312"/>
  <c r="AV312"/>
  <c r="AU312"/>
  <c r="AT312"/>
  <c r="AS312"/>
  <c r="AQ312"/>
  <c r="AN312"/>
  <c r="AR312" s="1"/>
  <c r="AD312"/>
  <c r="AC312"/>
  <c r="AA312"/>
  <c r="Z312"/>
  <c r="W312"/>
  <c r="T312"/>
  <c r="S312"/>
  <c r="O312" s="1"/>
  <c r="R312"/>
  <c r="Q312"/>
  <c r="K312"/>
  <c r="AM312" s="1"/>
  <c r="BJ311"/>
  <c r="BF311"/>
  <c r="BA311"/>
  <c r="AZ311"/>
  <c r="AY311"/>
  <c r="AX311"/>
  <c r="AV311"/>
  <c r="AU311"/>
  <c r="AT311"/>
  <c r="AS311"/>
  <c r="AQ311"/>
  <c r="AN311"/>
  <c r="AR311" s="1"/>
  <c r="AD311"/>
  <c r="AC311"/>
  <c r="AA311"/>
  <c r="Z311"/>
  <c r="W311"/>
  <c r="T311"/>
  <c r="S311"/>
  <c r="O311" s="1"/>
  <c r="R311"/>
  <c r="Q311"/>
  <c r="K311"/>
  <c r="AM311" s="1"/>
  <c r="BJ310"/>
  <c r="BF310"/>
  <c r="BA310"/>
  <c r="AZ310"/>
  <c r="AY310"/>
  <c r="AX310"/>
  <c r="AV310"/>
  <c r="AU310"/>
  <c r="AT310"/>
  <c r="AS310"/>
  <c r="AQ310"/>
  <c r="AN310"/>
  <c r="AR310" s="1"/>
  <c r="AD310"/>
  <c r="AC310"/>
  <c r="AA310"/>
  <c r="Z310"/>
  <c r="W310"/>
  <c r="T310"/>
  <c r="S310"/>
  <c r="O310" s="1"/>
  <c r="R310"/>
  <c r="Q310"/>
  <c r="K310"/>
  <c r="AM310" s="1"/>
  <c r="BJ309"/>
  <c r="BF309"/>
  <c r="BA309"/>
  <c r="AZ309"/>
  <c r="AY309"/>
  <c r="AX309"/>
  <c r="AV309"/>
  <c r="AU309"/>
  <c r="AT309"/>
  <c r="AS309"/>
  <c r="AQ309"/>
  <c r="AN309"/>
  <c r="AR309" s="1"/>
  <c r="AD309"/>
  <c r="AC309"/>
  <c r="AA309"/>
  <c r="Z309"/>
  <c r="W309"/>
  <c r="T309"/>
  <c r="S309"/>
  <c r="P309" s="1"/>
  <c r="R309"/>
  <c r="Q309"/>
  <c r="K309"/>
  <c r="AM309" s="1"/>
  <c r="BJ308"/>
  <c r="BF308"/>
  <c r="BA308"/>
  <c r="AZ308"/>
  <c r="AY308"/>
  <c r="AX308"/>
  <c r="AV308"/>
  <c r="AU308"/>
  <c r="AT308"/>
  <c r="AS308"/>
  <c r="AQ308"/>
  <c r="AN308"/>
  <c r="AR308" s="1"/>
  <c r="AD308"/>
  <c r="AC308"/>
  <c r="AA308"/>
  <c r="Z308"/>
  <c r="W308"/>
  <c r="T308"/>
  <c r="S308"/>
  <c r="O308" s="1"/>
  <c r="R308"/>
  <c r="Q308"/>
  <c r="K308"/>
  <c r="AM308" s="1"/>
  <c r="BJ307"/>
  <c r="BF307"/>
  <c r="BA307"/>
  <c r="AZ307"/>
  <c r="AY307"/>
  <c r="AX307"/>
  <c r="AV307"/>
  <c r="AU307"/>
  <c r="AT307"/>
  <c r="AS307"/>
  <c r="AQ307"/>
  <c r="AN307"/>
  <c r="AR307" s="1"/>
  <c r="AD307"/>
  <c r="AC307"/>
  <c r="AA307"/>
  <c r="Z307"/>
  <c r="W307"/>
  <c r="T307"/>
  <c r="S307"/>
  <c r="P307" s="1"/>
  <c r="R307"/>
  <c r="Q307"/>
  <c r="K307"/>
  <c r="AM307" s="1"/>
  <c r="BJ306"/>
  <c r="BF306"/>
  <c r="BA306"/>
  <c r="AZ306"/>
  <c r="AY306"/>
  <c r="AX306"/>
  <c r="AV306"/>
  <c r="AU306"/>
  <c r="AT306"/>
  <c r="AS306"/>
  <c r="AQ306"/>
  <c r="AN306"/>
  <c r="AR306" s="1"/>
  <c r="AD306"/>
  <c r="AC306"/>
  <c r="AA306"/>
  <c r="Z306"/>
  <c r="W306"/>
  <c r="T306"/>
  <c r="S306"/>
  <c r="O306" s="1"/>
  <c r="R306"/>
  <c r="Q306"/>
  <c r="K306"/>
  <c r="BJ305"/>
  <c r="BF305"/>
  <c r="BA305"/>
  <c r="AZ305"/>
  <c r="AY305"/>
  <c r="AX305"/>
  <c r="AV305"/>
  <c r="AU305"/>
  <c r="AT305"/>
  <c r="AS305"/>
  <c r="AQ305"/>
  <c r="AN305"/>
  <c r="AR305" s="1"/>
  <c r="AD305"/>
  <c r="AC305"/>
  <c r="AA305"/>
  <c r="Z305"/>
  <c r="W305"/>
  <c r="T305"/>
  <c r="S305"/>
  <c r="P305" s="1"/>
  <c r="R305"/>
  <c r="Q305"/>
  <c r="K305"/>
  <c r="AM305" s="1"/>
  <c r="BJ304"/>
  <c r="BF304"/>
  <c r="BA304"/>
  <c r="AZ304"/>
  <c r="AY304"/>
  <c r="AX304"/>
  <c r="AV304"/>
  <c r="AU304"/>
  <c r="AT304"/>
  <c r="AS304"/>
  <c r="AQ304"/>
  <c r="AN304"/>
  <c r="AR304" s="1"/>
  <c r="AD304"/>
  <c r="AC304"/>
  <c r="AA304"/>
  <c r="Z304"/>
  <c r="W304"/>
  <c r="T304"/>
  <c r="S304"/>
  <c r="O304" s="1"/>
  <c r="R304"/>
  <c r="Q304"/>
  <c r="K304"/>
  <c r="AM304" s="1"/>
  <c r="BJ303"/>
  <c r="BF303"/>
  <c r="BA303"/>
  <c r="AZ303"/>
  <c r="AY303"/>
  <c r="AX303"/>
  <c r="AV303"/>
  <c r="AU303"/>
  <c r="AT303"/>
  <c r="AS303"/>
  <c r="AQ303"/>
  <c r="AN303"/>
  <c r="AR303" s="1"/>
  <c r="AD303"/>
  <c r="AC303"/>
  <c r="AA303"/>
  <c r="Z303"/>
  <c r="W303"/>
  <c r="T303"/>
  <c r="S303"/>
  <c r="P303" s="1"/>
  <c r="R303"/>
  <c r="Q303"/>
  <c r="K303"/>
  <c r="AM303" s="1"/>
  <c r="BJ302"/>
  <c r="BF302"/>
  <c r="BA302"/>
  <c r="AZ302"/>
  <c r="AY302"/>
  <c r="AX302"/>
  <c r="AV302"/>
  <c r="AU302"/>
  <c r="AT302"/>
  <c r="AS302"/>
  <c r="AQ302"/>
  <c r="AN302"/>
  <c r="AR302" s="1"/>
  <c r="AD302"/>
  <c r="AC302"/>
  <c r="AA302"/>
  <c r="Z302"/>
  <c r="W302"/>
  <c r="T302"/>
  <c r="S302"/>
  <c r="O302" s="1"/>
  <c r="R302"/>
  <c r="Q302"/>
  <c r="K302"/>
  <c r="BJ301"/>
  <c r="BF301"/>
  <c r="BA301"/>
  <c r="AZ301"/>
  <c r="AY301"/>
  <c r="AX301"/>
  <c r="AV301"/>
  <c r="AU301"/>
  <c r="AT301"/>
  <c r="AS301"/>
  <c r="AQ301"/>
  <c r="AN301"/>
  <c r="AR301" s="1"/>
  <c r="AD301"/>
  <c r="AC301"/>
  <c r="AA301"/>
  <c r="Z301"/>
  <c r="W301"/>
  <c r="T301"/>
  <c r="S301"/>
  <c r="O301" s="1"/>
  <c r="R301"/>
  <c r="Q301"/>
  <c r="K301"/>
  <c r="AM301" s="1"/>
  <c r="BJ300"/>
  <c r="BF300"/>
  <c r="BA300"/>
  <c r="AZ300"/>
  <c r="AY300"/>
  <c r="AX300"/>
  <c r="AV300"/>
  <c r="AU300"/>
  <c r="AT300"/>
  <c r="AS300"/>
  <c r="AQ300"/>
  <c r="AN300"/>
  <c r="AR300" s="1"/>
  <c r="AD300"/>
  <c r="AC300"/>
  <c r="AA300"/>
  <c r="Z300"/>
  <c r="W300"/>
  <c r="T300"/>
  <c r="S300"/>
  <c r="O300" s="1"/>
  <c r="R300"/>
  <c r="Q300"/>
  <c r="K300"/>
  <c r="AM300" s="1"/>
  <c r="BJ299"/>
  <c r="BF299"/>
  <c r="BA299"/>
  <c r="AZ299"/>
  <c r="AY299"/>
  <c r="AX299"/>
  <c r="AV299"/>
  <c r="AU299"/>
  <c r="AT299"/>
  <c r="AS299"/>
  <c r="AQ299"/>
  <c r="AN299"/>
  <c r="AR299" s="1"/>
  <c r="AD299"/>
  <c r="AC299"/>
  <c r="AA299"/>
  <c r="Z299"/>
  <c r="W299"/>
  <c r="T299"/>
  <c r="S299"/>
  <c r="R299"/>
  <c r="Q299"/>
  <c r="K299"/>
  <c r="AM299" s="1"/>
  <c r="BJ298"/>
  <c r="BF298"/>
  <c r="BA298"/>
  <c r="AZ298"/>
  <c r="AY298"/>
  <c r="AX298"/>
  <c r="AV298"/>
  <c r="AU298"/>
  <c r="AT298"/>
  <c r="AS298"/>
  <c r="AQ298"/>
  <c r="AN298"/>
  <c r="AR298" s="1"/>
  <c r="AD298"/>
  <c r="AC298"/>
  <c r="AA298"/>
  <c r="Z298"/>
  <c r="W298"/>
  <c r="T298"/>
  <c r="S298"/>
  <c r="R298"/>
  <c r="Q298"/>
  <c r="K298"/>
  <c r="AM298" s="1"/>
  <c r="BJ297"/>
  <c r="BF297"/>
  <c r="BA297"/>
  <c r="AZ297"/>
  <c r="AY297"/>
  <c r="AX297"/>
  <c r="AV297"/>
  <c r="AU297"/>
  <c r="AT297"/>
  <c r="AS297"/>
  <c r="AQ297"/>
  <c r="AN297"/>
  <c r="AR297" s="1"/>
  <c r="AD297"/>
  <c r="AC297"/>
  <c r="AA297"/>
  <c r="Z297"/>
  <c r="W297"/>
  <c r="T297"/>
  <c r="S297"/>
  <c r="R297"/>
  <c r="Q297"/>
  <c r="K297"/>
  <c r="AM297" s="1"/>
  <c r="BJ296"/>
  <c r="BF296"/>
  <c r="BA296"/>
  <c r="AZ296"/>
  <c r="AY296"/>
  <c r="AX296"/>
  <c r="AV296"/>
  <c r="AU296"/>
  <c r="AT296"/>
  <c r="AS296"/>
  <c r="AQ296"/>
  <c r="AN296"/>
  <c r="AR296" s="1"/>
  <c r="AD296"/>
  <c r="AC296"/>
  <c r="AA296"/>
  <c r="Z296"/>
  <c r="W296"/>
  <c r="T296"/>
  <c r="S296"/>
  <c r="O296" s="1"/>
  <c r="R296"/>
  <c r="Q296"/>
  <c r="K296"/>
  <c r="BJ295"/>
  <c r="BF295"/>
  <c r="BA295"/>
  <c r="AZ295"/>
  <c r="AY295"/>
  <c r="AX295"/>
  <c r="AV295"/>
  <c r="AU295"/>
  <c r="AT295"/>
  <c r="AS295"/>
  <c r="AQ295"/>
  <c r="AN295"/>
  <c r="AR295" s="1"/>
  <c r="AD295"/>
  <c r="AC295"/>
  <c r="AA295"/>
  <c r="Z295"/>
  <c r="W295"/>
  <c r="T295"/>
  <c r="S295"/>
  <c r="N295" s="1"/>
  <c r="R295"/>
  <c r="Q295"/>
  <c r="K295"/>
  <c r="AM295" s="1"/>
  <c r="BJ294"/>
  <c r="BF294"/>
  <c r="BA294"/>
  <c r="AZ294"/>
  <c r="AY294"/>
  <c r="AX294"/>
  <c r="AV294"/>
  <c r="AU294"/>
  <c r="AT294"/>
  <c r="AS294"/>
  <c r="AQ294"/>
  <c r="AN294"/>
  <c r="AR294" s="1"/>
  <c r="AD294"/>
  <c r="AC294"/>
  <c r="AA294"/>
  <c r="Z294"/>
  <c r="W294"/>
  <c r="T294"/>
  <c r="S294"/>
  <c r="N294" s="1"/>
  <c r="R294"/>
  <c r="Q294"/>
  <c r="K294"/>
  <c r="AM294" s="1"/>
  <c r="BJ293"/>
  <c r="BF293"/>
  <c r="BA293"/>
  <c r="AZ293"/>
  <c r="AY293"/>
  <c r="AX293"/>
  <c r="AV293"/>
  <c r="AU293"/>
  <c r="AT293"/>
  <c r="AS293"/>
  <c r="AQ293"/>
  <c r="AN293"/>
  <c r="AR293" s="1"/>
  <c r="AD293"/>
  <c r="AC293"/>
  <c r="AA293"/>
  <c r="Z293"/>
  <c r="W293"/>
  <c r="T293"/>
  <c r="S293"/>
  <c r="P293" s="1"/>
  <c r="R293"/>
  <c r="Q293"/>
  <c r="K293"/>
  <c r="AM293" s="1"/>
  <c r="BJ292"/>
  <c r="BF292"/>
  <c r="BA292"/>
  <c r="AZ292"/>
  <c r="AY292"/>
  <c r="AX292"/>
  <c r="AV292"/>
  <c r="AU292"/>
  <c r="AT292"/>
  <c r="AS292"/>
  <c r="AQ292"/>
  <c r="AN292"/>
  <c r="AR292" s="1"/>
  <c r="AD292"/>
  <c r="AC292"/>
  <c r="AA292"/>
  <c r="Z292"/>
  <c r="W292"/>
  <c r="T292"/>
  <c r="S292"/>
  <c r="O292" s="1"/>
  <c r="R292"/>
  <c r="Q292"/>
  <c r="K292"/>
  <c r="AM292" s="1"/>
  <c r="BJ291"/>
  <c r="BF291"/>
  <c r="BA291"/>
  <c r="AZ291"/>
  <c r="AY291"/>
  <c r="AX291"/>
  <c r="AV291"/>
  <c r="AU291"/>
  <c r="AT291"/>
  <c r="AS291"/>
  <c r="AQ291"/>
  <c r="AN291"/>
  <c r="AR291" s="1"/>
  <c r="AD291"/>
  <c r="AC291"/>
  <c r="AA291"/>
  <c r="Z291"/>
  <c r="W291"/>
  <c r="T291"/>
  <c r="S291"/>
  <c r="M291" s="1"/>
  <c r="R291"/>
  <c r="Q291"/>
  <c r="K291"/>
  <c r="BJ290"/>
  <c r="BF290"/>
  <c r="BA290"/>
  <c r="AZ290"/>
  <c r="AY290"/>
  <c r="AX290"/>
  <c r="AV290"/>
  <c r="AU290"/>
  <c r="AT290"/>
  <c r="AS290"/>
  <c r="AQ290"/>
  <c r="AN290"/>
  <c r="AR290" s="1"/>
  <c r="AD290"/>
  <c r="AC290"/>
  <c r="AA290"/>
  <c r="Z290"/>
  <c r="W290"/>
  <c r="T290"/>
  <c r="S290"/>
  <c r="L290" s="1"/>
  <c r="R290"/>
  <c r="Q290"/>
  <c r="K290"/>
  <c r="AM290" s="1"/>
  <c r="BJ289"/>
  <c r="BF289"/>
  <c r="BA289"/>
  <c r="AZ289"/>
  <c r="AY289"/>
  <c r="AX289"/>
  <c r="AV289"/>
  <c r="AU289"/>
  <c r="AT289"/>
  <c r="AS289"/>
  <c r="AQ289"/>
  <c r="AN289"/>
  <c r="AR289" s="1"/>
  <c r="AD289"/>
  <c r="AC289"/>
  <c r="AA289"/>
  <c r="Z289"/>
  <c r="W289"/>
  <c r="T289"/>
  <c r="S289"/>
  <c r="M289" s="1"/>
  <c r="R289"/>
  <c r="Q289"/>
  <c r="K289"/>
  <c r="BJ288"/>
  <c r="BF288"/>
  <c r="BA288"/>
  <c r="AZ288"/>
  <c r="AY288"/>
  <c r="AX288"/>
  <c r="AV288"/>
  <c r="AU288"/>
  <c r="AT288"/>
  <c r="AS288"/>
  <c r="AQ288"/>
  <c r="AN288"/>
  <c r="AR288" s="1"/>
  <c r="AD288"/>
  <c r="AC288"/>
  <c r="AA288"/>
  <c r="Z288"/>
  <c r="W288"/>
  <c r="T288"/>
  <c r="S288"/>
  <c r="O288" s="1"/>
  <c r="R288"/>
  <c r="Q288"/>
  <c r="K288"/>
  <c r="AM288" s="1"/>
  <c r="BJ287"/>
  <c r="BF287"/>
  <c r="BA287"/>
  <c r="AZ287"/>
  <c r="AY287"/>
  <c r="AX287"/>
  <c r="AV287"/>
  <c r="AU287"/>
  <c r="AT287"/>
  <c r="AS287"/>
  <c r="AQ287"/>
  <c r="AN287"/>
  <c r="AR287" s="1"/>
  <c r="AD287"/>
  <c r="AC287"/>
  <c r="AA287"/>
  <c r="Z287"/>
  <c r="W287"/>
  <c r="T287"/>
  <c r="S287"/>
  <c r="M287" s="1"/>
  <c r="R287"/>
  <c r="Q287"/>
  <c r="K287"/>
  <c r="BJ286"/>
  <c r="BF286"/>
  <c r="BA286"/>
  <c r="AZ286"/>
  <c r="AY286"/>
  <c r="AX286"/>
  <c r="AV286"/>
  <c r="AU286"/>
  <c r="AT286"/>
  <c r="AS286"/>
  <c r="AQ286"/>
  <c r="AN286"/>
  <c r="AR286" s="1"/>
  <c r="AD286"/>
  <c r="AC286"/>
  <c r="AA286"/>
  <c r="Z286"/>
  <c r="W286"/>
  <c r="T286"/>
  <c r="S286"/>
  <c r="N286" s="1"/>
  <c r="R286"/>
  <c r="Q286"/>
  <c r="K286"/>
  <c r="AM286" s="1"/>
  <c r="BJ285"/>
  <c r="BF285"/>
  <c r="BA285"/>
  <c r="AZ285"/>
  <c r="AY285"/>
  <c r="AX285"/>
  <c r="AV285"/>
  <c r="AU285"/>
  <c r="AT285"/>
  <c r="AS285"/>
  <c r="AQ285"/>
  <c r="AN285"/>
  <c r="AR285" s="1"/>
  <c r="AD285"/>
  <c r="AC285"/>
  <c r="AA285"/>
  <c r="Z285"/>
  <c r="W285"/>
  <c r="T285"/>
  <c r="S285"/>
  <c r="O285" s="1"/>
  <c r="R285"/>
  <c r="Q285"/>
  <c r="K285"/>
  <c r="BJ284"/>
  <c r="BF284"/>
  <c r="BA284"/>
  <c r="AZ284"/>
  <c r="AY284"/>
  <c r="AX284"/>
  <c r="AV284"/>
  <c r="AU284"/>
  <c r="AT284"/>
  <c r="AS284"/>
  <c r="AQ284"/>
  <c r="AN284"/>
  <c r="AR284" s="1"/>
  <c r="AD284"/>
  <c r="AC284"/>
  <c r="AA284"/>
  <c r="Z284"/>
  <c r="W284"/>
  <c r="T284"/>
  <c r="S284"/>
  <c r="O284" s="1"/>
  <c r="R284"/>
  <c r="Q284"/>
  <c r="K284"/>
  <c r="AM284" s="1"/>
  <c r="BJ283"/>
  <c r="BF283"/>
  <c r="BA283"/>
  <c r="AZ283"/>
  <c r="AY283"/>
  <c r="AX283"/>
  <c r="AV283"/>
  <c r="AU283"/>
  <c r="AT283"/>
  <c r="AS283"/>
  <c r="AQ283"/>
  <c r="AN283"/>
  <c r="AR283" s="1"/>
  <c r="AD283"/>
  <c r="AC283"/>
  <c r="AA283"/>
  <c r="Z283"/>
  <c r="W283"/>
  <c r="T283"/>
  <c r="S283"/>
  <c r="O283" s="1"/>
  <c r="R283"/>
  <c r="Q283"/>
  <c r="K283"/>
  <c r="BJ282"/>
  <c r="BF282"/>
  <c r="BA282"/>
  <c r="AZ282"/>
  <c r="AY282"/>
  <c r="AX282"/>
  <c r="AV282"/>
  <c r="AU282"/>
  <c r="AT282"/>
  <c r="AS282"/>
  <c r="AQ282"/>
  <c r="AN282"/>
  <c r="AR282" s="1"/>
  <c r="AD282"/>
  <c r="AC282"/>
  <c r="AA282"/>
  <c r="Z282"/>
  <c r="W282"/>
  <c r="T282"/>
  <c r="S282"/>
  <c r="P282" s="1"/>
  <c r="R282"/>
  <c r="Q282"/>
  <c r="K282"/>
  <c r="BJ281"/>
  <c r="BF281"/>
  <c r="BA281"/>
  <c r="AZ281"/>
  <c r="AY281"/>
  <c r="AX281"/>
  <c r="AV281"/>
  <c r="AU281"/>
  <c r="AT281"/>
  <c r="AS281"/>
  <c r="AQ281"/>
  <c r="AN281"/>
  <c r="AR281" s="1"/>
  <c r="AD281"/>
  <c r="AC281"/>
  <c r="AA281"/>
  <c r="Z281"/>
  <c r="W281"/>
  <c r="T281"/>
  <c r="S281"/>
  <c r="M281" s="1"/>
  <c r="R281"/>
  <c r="Q281"/>
  <c r="K281"/>
  <c r="AM281" s="1"/>
  <c r="BJ280"/>
  <c r="BF280"/>
  <c r="BA280"/>
  <c r="AZ280"/>
  <c r="AY280"/>
  <c r="AX280"/>
  <c r="AV280"/>
  <c r="AU280"/>
  <c r="AT280"/>
  <c r="AS280"/>
  <c r="AQ280"/>
  <c r="AN280"/>
  <c r="AR280" s="1"/>
  <c r="AD280"/>
  <c r="AC280"/>
  <c r="AA280"/>
  <c r="Z280"/>
  <c r="W280"/>
  <c r="T280"/>
  <c r="S280"/>
  <c r="O280" s="1"/>
  <c r="R280"/>
  <c r="Q280"/>
  <c r="K280"/>
  <c r="AM280" s="1"/>
  <c r="BJ279"/>
  <c r="BF279"/>
  <c r="BA279"/>
  <c r="AZ279"/>
  <c r="AY279"/>
  <c r="AX279"/>
  <c r="AV279"/>
  <c r="AU279"/>
  <c r="AT279"/>
  <c r="AS279"/>
  <c r="AQ279"/>
  <c r="AN279"/>
  <c r="AR279" s="1"/>
  <c r="AD279"/>
  <c r="AC279"/>
  <c r="AA279"/>
  <c r="Z279"/>
  <c r="W279"/>
  <c r="T279"/>
  <c r="S279"/>
  <c r="L279" s="1"/>
  <c r="R279"/>
  <c r="Q279"/>
  <c r="K279"/>
  <c r="AM279" s="1"/>
  <c r="BJ278"/>
  <c r="BF278"/>
  <c r="BA278"/>
  <c r="AZ278"/>
  <c r="AY278"/>
  <c r="AX278"/>
  <c r="AV278"/>
  <c r="AU278"/>
  <c r="AT278"/>
  <c r="AS278"/>
  <c r="AQ278"/>
  <c r="AN278"/>
  <c r="AR278" s="1"/>
  <c r="AD278"/>
  <c r="AC278"/>
  <c r="AA278"/>
  <c r="Z278"/>
  <c r="W278"/>
  <c r="T278"/>
  <c r="S278"/>
  <c r="N278" s="1"/>
  <c r="R278"/>
  <c r="Q278"/>
  <c r="K278"/>
  <c r="BJ277"/>
  <c r="BF277"/>
  <c r="BA277"/>
  <c r="AZ277"/>
  <c r="AY277"/>
  <c r="AX277"/>
  <c r="AV277"/>
  <c r="AU277"/>
  <c r="AT277"/>
  <c r="AS277"/>
  <c r="AQ277"/>
  <c r="AN277"/>
  <c r="AR277" s="1"/>
  <c r="AD277"/>
  <c r="AC277"/>
  <c r="AA277"/>
  <c r="Z277"/>
  <c r="W277"/>
  <c r="T277"/>
  <c r="S277"/>
  <c r="R277"/>
  <c r="Q277"/>
  <c r="K277"/>
  <c r="AM277" s="1"/>
  <c r="BJ276"/>
  <c r="BF276"/>
  <c r="BA276"/>
  <c r="AZ276"/>
  <c r="AY276"/>
  <c r="AX276"/>
  <c r="AV276"/>
  <c r="AU276"/>
  <c r="AT276"/>
  <c r="AS276"/>
  <c r="AQ276"/>
  <c r="AN276"/>
  <c r="AR276" s="1"/>
  <c r="AD276"/>
  <c r="AC276"/>
  <c r="AA276"/>
  <c r="Z276"/>
  <c r="W276"/>
  <c r="T276"/>
  <c r="S276"/>
  <c r="P276" s="1"/>
  <c r="R276"/>
  <c r="Q276"/>
  <c r="K276"/>
  <c r="AM276" s="1"/>
  <c r="BJ275"/>
  <c r="BF275"/>
  <c r="BA275"/>
  <c r="AZ275"/>
  <c r="AY275"/>
  <c r="AX275"/>
  <c r="AV275"/>
  <c r="AU275"/>
  <c r="AT275"/>
  <c r="AS275"/>
  <c r="AQ275"/>
  <c r="AN275"/>
  <c r="AR275" s="1"/>
  <c r="AD275"/>
  <c r="AC275"/>
  <c r="AA275"/>
  <c r="Z275"/>
  <c r="W275"/>
  <c r="T275"/>
  <c r="S275"/>
  <c r="N275" s="1"/>
  <c r="R275"/>
  <c r="Q275"/>
  <c r="K275"/>
  <c r="AM275" s="1"/>
  <c r="BJ274"/>
  <c r="BF274"/>
  <c r="BA274"/>
  <c r="AZ274"/>
  <c r="AY274"/>
  <c r="AX274"/>
  <c r="AV274"/>
  <c r="AU274"/>
  <c r="AT274"/>
  <c r="AS274"/>
  <c r="AQ274"/>
  <c r="AN274"/>
  <c r="AR274" s="1"/>
  <c r="AD274"/>
  <c r="AC274"/>
  <c r="AA274"/>
  <c r="Z274"/>
  <c r="W274"/>
  <c r="T274"/>
  <c r="S274"/>
  <c r="P274" s="1"/>
  <c r="R274"/>
  <c r="Q274"/>
  <c r="K274"/>
  <c r="AM274" s="1"/>
  <c r="BJ273"/>
  <c r="BF273"/>
  <c r="BA273"/>
  <c r="AZ273"/>
  <c r="AY273"/>
  <c r="AX273"/>
  <c r="AV273"/>
  <c r="AU273"/>
  <c r="AT273"/>
  <c r="AS273"/>
  <c r="AQ273"/>
  <c r="AN273"/>
  <c r="AR273" s="1"/>
  <c r="AD273"/>
  <c r="AC273"/>
  <c r="AA273"/>
  <c r="Z273"/>
  <c r="W273"/>
  <c r="T273"/>
  <c r="S273"/>
  <c r="P273" s="1"/>
  <c r="R273"/>
  <c r="Q273"/>
  <c r="K273"/>
  <c r="BJ272"/>
  <c r="BF272"/>
  <c r="BA272"/>
  <c r="AZ272"/>
  <c r="AY272"/>
  <c r="AX272"/>
  <c r="AV272"/>
  <c r="AU272"/>
  <c r="AT272"/>
  <c r="AS272"/>
  <c r="AQ272"/>
  <c r="AN272"/>
  <c r="AR272" s="1"/>
  <c r="AD272"/>
  <c r="AC272"/>
  <c r="AA272"/>
  <c r="Z272"/>
  <c r="W272"/>
  <c r="T272"/>
  <c r="S272"/>
  <c r="R272"/>
  <c r="Q272"/>
  <c r="K272"/>
  <c r="AM272" s="1"/>
  <c r="BJ271"/>
  <c r="BF271"/>
  <c r="BA271"/>
  <c r="AZ271"/>
  <c r="AY271"/>
  <c r="AX271"/>
  <c r="AV271"/>
  <c r="AU271"/>
  <c r="AT271"/>
  <c r="AS271"/>
  <c r="AQ271"/>
  <c r="AN271"/>
  <c r="AR271" s="1"/>
  <c r="AD271"/>
  <c r="AC271"/>
  <c r="AA271"/>
  <c r="Z271"/>
  <c r="W271"/>
  <c r="T271"/>
  <c r="S271"/>
  <c r="N271" s="1"/>
  <c r="R271"/>
  <c r="Q271"/>
  <c r="K271"/>
  <c r="AM271" s="1"/>
  <c r="BJ270"/>
  <c r="BF270"/>
  <c r="BA270"/>
  <c r="AZ270"/>
  <c r="AY270"/>
  <c r="AX270"/>
  <c r="AV270"/>
  <c r="AU270"/>
  <c r="AT270"/>
  <c r="AS270"/>
  <c r="AQ270"/>
  <c r="AN270"/>
  <c r="AR270" s="1"/>
  <c r="AD270"/>
  <c r="AC270"/>
  <c r="AA270"/>
  <c r="Z270"/>
  <c r="W270"/>
  <c r="T270"/>
  <c r="S270"/>
  <c r="O270" s="1"/>
  <c r="R270"/>
  <c r="Q270"/>
  <c r="K270"/>
  <c r="AM270" s="1"/>
  <c r="BJ269"/>
  <c r="BF269"/>
  <c r="BA269"/>
  <c r="AZ269"/>
  <c r="AY269"/>
  <c r="AX269"/>
  <c r="AV269"/>
  <c r="AU269"/>
  <c r="AT269"/>
  <c r="AS269"/>
  <c r="AQ269"/>
  <c r="AN269"/>
  <c r="AR269" s="1"/>
  <c r="AD269"/>
  <c r="AC269"/>
  <c r="AA269"/>
  <c r="Z269"/>
  <c r="W269"/>
  <c r="T269"/>
  <c r="S269"/>
  <c r="R269"/>
  <c r="Q269"/>
  <c r="K269"/>
  <c r="AM269" s="1"/>
  <c r="BJ268"/>
  <c r="BF268"/>
  <c r="BA268"/>
  <c r="AZ268"/>
  <c r="AY268"/>
  <c r="AX268"/>
  <c r="AV268"/>
  <c r="AU268"/>
  <c r="AT268"/>
  <c r="AS268"/>
  <c r="AQ268"/>
  <c r="AN268"/>
  <c r="AR268" s="1"/>
  <c r="AD268"/>
  <c r="AC268"/>
  <c r="AA268"/>
  <c r="Z268"/>
  <c r="W268"/>
  <c r="T268"/>
  <c r="S268"/>
  <c r="M268" s="1"/>
  <c r="R268"/>
  <c r="Q268"/>
  <c r="K268"/>
  <c r="BJ267"/>
  <c r="BF267"/>
  <c r="BA267"/>
  <c r="AZ267"/>
  <c r="AY267"/>
  <c r="AX267"/>
  <c r="AV267"/>
  <c r="AU267"/>
  <c r="AT267"/>
  <c r="AS267"/>
  <c r="AQ267"/>
  <c r="AN267"/>
  <c r="AR267" s="1"/>
  <c r="AD267"/>
  <c r="AC267"/>
  <c r="AA267"/>
  <c r="Z267"/>
  <c r="W267"/>
  <c r="T267"/>
  <c r="S267"/>
  <c r="N267" s="1"/>
  <c r="R267"/>
  <c r="Q267"/>
  <c r="K267"/>
  <c r="BJ266"/>
  <c r="BF266"/>
  <c r="BA266"/>
  <c r="AZ266"/>
  <c r="AY266"/>
  <c r="AX266"/>
  <c r="AV266"/>
  <c r="AU266"/>
  <c r="AT266"/>
  <c r="AS266"/>
  <c r="AQ266"/>
  <c r="AN266"/>
  <c r="AR266" s="1"/>
  <c r="AD266"/>
  <c r="AC266"/>
  <c r="AA266"/>
  <c r="Z266"/>
  <c r="W266"/>
  <c r="T266"/>
  <c r="S266"/>
  <c r="M266" s="1"/>
  <c r="R266"/>
  <c r="Q266"/>
  <c r="K266"/>
  <c r="BJ265"/>
  <c r="BF265"/>
  <c r="BA265"/>
  <c r="AZ265"/>
  <c r="AY265"/>
  <c r="AX265"/>
  <c r="AV265"/>
  <c r="AU265"/>
  <c r="AT265"/>
  <c r="AS265"/>
  <c r="AQ265"/>
  <c r="AN265"/>
  <c r="AR265" s="1"/>
  <c r="AD265"/>
  <c r="AC265"/>
  <c r="AA265"/>
  <c r="Z265"/>
  <c r="W265"/>
  <c r="T265"/>
  <c r="S265"/>
  <c r="R265"/>
  <c r="Q265"/>
  <c r="K265"/>
  <c r="BJ264"/>
  <c r="BF264"/>
  <c r="BA264"/>
  <c r="AZ264"/>
  <c r="AY264"/>
  <c r="AX264"/>
  <c r="AV264"/>
  <c r="AU264"/>
  <c r="AT264"/>
  <c r="AS264"/>
  <c r="AQ264"/>
  <c r="AN264"/>
  <c r="AR264" s="1"/>
  <c r="AD264"/>
  <c r="AC264"/>
  <c r="AA264"/>
  <c r="Z264"/>
  <c r="W264"/>
  <c r="T264"/>
  <c r="S264"/>
  <c r="R264"/>
  <c r="Q264"/>
  <c r="K264"/>
  <c r="AM264" s="1"/>
  <c r="BJ263"/>
  <c r="BF263"/>
  <c r="BA263"/>
  <c r="AZ263"/>
  <c r="AY263"/>
  <c r="AX263"/>
  <c r="AV263"/>
  <c r="AU263"/>
  <c r="AT263"/>
  <c r="AS263"/>
  <c r="AQ263"/>
  <c r="AN263"/>
  <c r="AR263" s="1"/>
  <c r="AD263"/>
  <c r="AC263"/>
  <c r="AA263"/>
  <c r="Z263"/>
  <c r="W263"/>
  <c r="T263"/>
  <c r="S263"/>
  <c r="R263"/>
  <c r="Q263"/>
  <c r="K263"/>
  <c r="AM263" s="1"/>
  <c r="BJ262"/>
  <c r="BF262"/>
  <c r="BA262"/>
  <c r="AZ262"/>
  <c r="AY262"/>
  <c r="AX262"/>
  <c r="AV262"/>
  <c r="AU262"/>
  <c r="AT262"/>
  <c r="AS262"/>
  <c r="AQ262"/>
  <c r="AN262"/>
  <c r="AR262" s="1"/>
  <c r="AD262"/>
  <c r="AC262"/>
  <c r="AA262"/>
  <c r="Z262"/>
  <c r="W262"/>
  <c r="T262"/>
  <c r="S262"/>
  <c r="R262"/>
  <c r="Q262"/>
  <c r="K262"/>
  <c r="AM262" s="1"/>
  <c r="BJ261"/>
  <c r="BF261"/>
  <c r="BA261"/>
  <c r="AZ261"/>
  <c r="AY261"/>
  <c r="AX261"/>
  <c r="AV261"/>
  <c r="AU261"/>
  <c r="AT261"/>
  <c r="AS261"/>
  <c r="AQ261"/>
  <c r="AN261"/>
  <c r="AR261" s="1"/>
  <c r="AD261"/>
  <c r="AC261"/>
  <c r="AA261"/>
  <c r="Z261"/>
  <c r="W261"/>
  <c r="T261"/>
  <c r="S261"/>
  <c r="R261"/>
  <c r="Q261"/>
  <c r="K261"/>
  <c r="BJ260"/>
  <c r="BF260"/>
  <c r="BA260"/>
  <c r="AZ260"/>
  <c r="AY260"/>
  <c r="AX260"/>
  <c r="AV260"/>
  <c r="AU260"/>
  <c r="AT260"/>
  <c r="AS260"/>
  <c r="AQ260"/>
  <c r="AN260"/>
  <c r="AR260" s="1"/>
  <c r="AD260"/>
  <c r="AC260"/>
  <c r="AA260"/>
  <c r="Z260"/>
  <c r="W260"/>
  <c r="T260"/>
  <c r="S260"/>
  <c r="O260" s="1"/>
  <c r="R260"/>
  <c r="Q260"/>
  <c r="K260"/>
  <c r="AM260" s="1"/>
  <c r="BJ259"/>
  <c r="BF259"/>
  <c r="BA259"/>
  <c r="AZ259"/>
  <c r="AY259"/>
  <c r="AX259"/>
  <c r="AV259"/>
  <c r="AU259"/>
  <c r="AT259"/>
  <c r="AS259"/>
  <c r="AQ259"/>
  <c r="AN259"/>
  <c r="AR259" s="1"/>
  <c r="AD259"/>
  <c r="AC259"/>
  <c r="AA259"/>
  <c r="Z259"/>
  <c r="W259"/>
  <c r="T259"/>
  <c r="S259"/>
  <c r="R259"/>
  <c r="Q259"/>
  <c r="K259"/>
  <c r="AM259" s="1"/>
  <c r="BJ258"/>
  <c r="BF258"/>
  <c r="BA258"/>
  <c r="AZ258"/>
  <c r="AY258"/>
  <c r="AX258"/>
  <c r="AV258"/>
  <c r="AU258"/>
  <c r="AT258"/>
  <c r="AS258"/>
  <c r="AQ258"/>
  <c r="AN258"/>
  <c r="AR258" s="1"/>
  <c r="AD258"/>
  <c r="AC258"/>
  <c r="AA258"/>
  <c r="Z258"/>
  <c r="W258"/>
  <c r="T258"/>
  <c r="S258"/>
  <c r="O258" s="1"/>
  <c r="R258"/>
  <c r="Q258"/>
  <c r="K258"/>
  <c r="AM258" s="1"/>
  <c r="BJ257"/>
  <c r="BF257"/>
  <c r="BA257"/>
  <c r="AZ257"/>
  <c r="AY257"/>
  <c r="AX257"/>
  <c r="AV257"/>
  <c r="AU257"/>
  <c r="AT257"/>
  <c r="AS257"/>
  <c r="AQ257"/>
  <c r="AN257"/>
  <c r="AR257" s="1"/>
  <c r="AD257"/>
  <c r="AC257"/>
  <c r="AA257"/>
  <c r="Z257"/>
  <c r="W257"/>
  <c r="T257"/>
  <c r="S257"/>
  <c r="N257" s="1"/>
  <c r="R257"/>
  <c r="Q257"/>
  <c r="K257"/>
  <c r="AM257" s="1"/>
  <c r="BJ256"/>
  <c r="BF256"/>
  <c r="BA256"/>
  <c r="AZ256"/>
  <c r="AY256"/>
  <c r="AX256"/>
  <c r="AV256"/>
  <c r="AU256"/>
  <c r="AT256"/>
  <c r="AS256"/>
  <c r="AQ256"/>
  <c r="AN256"/>
  <c r="AR256" s="1"/>
  <c r="AD256"/>
  <c r="AC256"/>
  <c r="AA256"/>
  <c r="Z256"/>
  <c r="W256"/>
  <c r="T256"/>
  <c r="S256"/>
  <c r="O256" s="1"/>
  <c r="R256"/>
  <c r="Q256"/>
  <c r="K256"/>
  <c r="AM256" s="1"/>
  <c r="BJ255"/>
  <c r="BF255"/>
  <c r="BA255"/>
  <c r="AZ255"/>
  <c r="AY255"/>
  <c r="AX255"/>
  <c r="AV255"/>
  <c r="AU255"/>
  <c r="AT255"/>
  <c r="AS255"/>
  <c r="AQ255"/>
  <c r="AN255"/>
  <c r="AR255" s="1"/>
  <c r="AD255"/>
  <c r="AC255"/>
  <c r="AA255"/>
  <c r="Z255"/>
  <c r="W255"/>
  <c r="T255"/>
  <c r="S255"/>
  <c r="R255"/>
  <c r="Q255"/>
  <c r="K255"/>
  <c r="AM255" s="1"/>
  <c r="BJ254"/>
  <c r="BF254"/>
  <c r="BA254"/>
  <c r="AZ254"/>
  <c r="AY254"/>
  <c r="AX254"/>
  <c r="AV254"/>
  <c r="AU254"/>
  <c r="AT254"/>
  <c r="AS254"/>
  <c r="AQ254"/>
  <c r="AN254"/>
  <c r="AR254" s="1"/>
  <c r="AD254"/>
  <c r="AC254"/>
  <c r="AA254"/>
  <c r="Z254"/>
  <c r="W254"/>
  <c r="T254"/>
  <c r="S254"/>
  <c r="R254"/>
  <c r="Q254"/>
  <c r="K254"/>
  <c r="AB254" s="1"/>
  <c r="BJ253"/>
  <c r="BF253"/>
  <c r="BA253"/>
  <c r="AZ253"/>
  <c r="AY253"/>
  <c r="AX253"/>
  <c r="AV253"/>
  <c r="AU253"/>
  <c r="AT253"/>
  <c r="AS253"/>
  <c r="AQ253"/>
  <c r="AN253"/>
  <c r="AR253" s="1"/>
  <c r="AD253"/>
  <c r="AC253"/>
  <c r="AA253"/>
  <c r="Z253"/>
  <c r="W253"/>
  <c r="T253"/>
  <c r="S253"/>
  <c r="R253"/>
  <c r="Q253"/>
  <c r="K253"/>
  <c r="AM253" s="1"/>
  <c r="BJ252"/>
  <c r="BF252"/>
  <c r="BA252"/>
  <c r="AZ252"/>
  <c r="AY252"/>
  <c r="AX252"/>
  <c r="AV252"/>
  <c r="AU252"/>
  <c r="AT252"/>
  <c r="AS252"/>
  <c r="AQ252"/>
  <c r="AN252"/>
  <c r="AR252" s="1"/>
  <c r="AD252"/>
  <c r="AC252"/>
  <c r="AA252"/>
  <c r="Z252"/>
  <c r="W252"/>
  <c r="T252"/>
  <c r="S252"/>
  <c r="P252" s="1"/>
  <c r="R252"/>
  <c r="Q252"/>
  <c r="K252"/>
  <c r="BJ251"/>
  <c r="BF251"/>
  <c r="BA251"/>
  <c r="AZ251"/>
  <c r="AY251"/>
  <c r="AX251"/>
  <c r="AV251"/>
  <c r="AU251"/>
  <c r="AT251"/>
  <c r="AS251"/>
  <c r="AQ251"/>
  <c r="AN251"/>
  <c r="AR251" s="1"/>
  <c r="AD251"/>
  <c r="AC251"/>
  <c r="AA251"/>
  <c r="Z251"/>
  <c r="W251"/>
  <c r="T251"/>
  <c r="S251"/>
  <c r="N251" s="1"/>
  <c r="R251"/>
  <c r="Q251"/>
  <c r="K251"/>
  <c r="AM251" s="1"/>
  <c r="BJ250"/>
  <c r="BF250"/>
  <c r="BA250"/>
  <c r="AZ250"/>
  <c r="AY250"/>
  <c r="AX250"/>
  <c r="AV250"/>
  <c r="AU250"/>
  <c r="AT250"/>
  <c r="AS250"/>
  <c r="AQ250"/>
  <c r="AN250"/>
  <c r="AR250" s="1"/>
  <c r="AD250"/>
  <c r="AC250"/>
  <c r="AA250"/>
  <c r="Z250"/>
  <c r="W250"/>
  <c r="T250"/>
  <c r="S250"/>
  <c r="P250" s="1"/>
  <c r="R250"/>
  <c r="Q250"/>
  <c r="K250"/>
  <c r="AM250" s="1"/>
  <c r="BJ249"/>
  <c r="BF249"/>
  <c r="BA249"/>
  <c r="AZ249"/>
  <c r="AY249"/>
  <c r="AX249"/>
  <c r="AV249"/>
  <c r="AU249"/>
  <c r="AT249"/>
  <c r="AS249"/>
  <c r="AQ249"/>
  <c r="AN249"/>
  <c r="AR249" s="1"/>
  <c r="AD249"/>
  <c r="AC249"/>
  <c r="AA249"/>
  <c r="Z249"/>
  <c r="W249"/>
  <c r="T249"/>
  <c r="S249"/>
  <c r="R249"/>
  <c r="Q249"/>
  <c r="K249"/>
  <c r="AM249" s="1"/>
  <c r="BJ248"/>
  <c r="BF248"/>
  <c r="BA248"/>
  <c r="AZ248"/>
  <c r="AY248"/>
  <c r="AX248"/>
  <c r="AV248"/>
  <c r="AU248"/>
  <c r="AT248"/>
  <c r="AS248"/>
  <c r="AQ248"/>
  <c r="AN248"/>
  <c r="AR248" s="1"/>
  <c r="AD248"/>
  <c r="AC248"/>
  <c r="AA248"/>
  <c r="Z248"/>
  <c r="W248"/>
  <c r="T248"/>
  <c r="S248"/>
  <c r="P248" s="1"/>
  <c r="R248"/>
  <c r="Q248"/>
  <c r="K248"/>
  <c r="AB248" s="1"/>
  <c r="BJ247"/>
  <c r="BF247"/>
  <c r="BA247"/>
  <c r="AZ247"/>
  <c r="AY247"/>
  <c r="AX247"/>
  <c r="AV247"/>
  <c r="AU247"/>
  <c r="AT247"/>
  <c r="AS247"/>
  <c r="AQ247"/>
  <c r="AN247"/>
  <c r="AR247" s="1"/>
  <c r="AD247"/>
  <c r="AC247"/>
  <c r="AA247"/>
  <c r="Z247"/>
  <c r="W247"/>
  <c r="T247"/>
  <c r="S247"/>
  <c r="N247" s="1"/>
  <c r="R247"/>
  <c r="Q247"/>
  <c r="K247"/>
  <c r="AM247" s="1"/>
  <c r="BJ246"/>
  <c r="BF246"/>
  <c r="BA246"/>
  <c r="AZ246"/>
  <c r="AY246"/>
  <c r="AX246"/>
  <c r="AV246"/>
  <c r="AU246"/>
  <c r="AT246"/>
  <c r="AS246"/>
  <c r="AQ246"/>
  <c r="AN246"/>
  <c r="AR246" s="1"/>
  <c r="AD246"/>
  <c r="AC246"/>
  <c r="AA246"/>
  <c r="Z246"/>
  <c r="W246"/>
  <c r="T246"/>
  <c r="S246"/>
  <c r="L246" s="1"/>
  <c r="R246"/>
  <c r="Q246"/>
  <c r="K246"/>
  <c r="AM246" s="1"/>
  <c r="BJ245"/>
  <c r="BF245"/>
  <c r="BA245"/>
  <c r="AZ245"/>
  <c r="AY245"/>
  <c r="AX245"/>
  <c r="AV245"/>
  <c r="AU245"/>
  <c r="AT245"/>
  <c r="AS245"/>
  <c r="AQ245"/>
  <c r="AN245"/>
  <c r="AR245" s="1"/>
  <c r="AD245"/>
  <c r="AC245"/>
  <c r="AA245"/>
  <c r="Z245"/>
  <c r="W245"/>
  <c r="T245"/>
  <c r="S245"/>
  <c r="N245" s="1"/>
  <c r="R245"/>
  <c r="Q245"/>
  <c r="K245"/>
  <c r="AM245" s="1"/>
  <c r="BJ244"/>
  <c r="BF244"/>
  <c r="BA244"/>
  <c r="AZ244"/>
  <c r="AY244"/>
  <c r="AX244"/>
  <c r="AV244"/>
  <c r="AU244"/>
  <c r="AT244"/>
  <c r="AS244"/>
  <c r="AQ244"/>
  <c r="AN244"/>
  <c r="AR244" s="1"/>
  <c r="AD244"/>
  <c r="AC244"/>
  <c r="AA244"/>
  <c r="Z244"/>
  <c r="W244"/>
  <c r="T244"/>
  <c r="S244"/>
  <c r="L244" s="1"/>
  <c r="R244"/>
  <c r="Q244"/>
  <c r="K244"/>
  <c r="AB244" s="1"/>
  <c r="BJ243"/>
  <c r="BF243"/>
  <c r="BA243"/>
  <c r="AZ243"/>
  <c r="AY243"/>
  <c r="AX243"/>
  <c r="AV243"/>
  <c r="AU243"/>
  <c r="AT243"/>
  <c r="AS243"/>
  <c r="AQ243"/>
  <c r="AN243"/>
  <c r="AR243" s="1"/>
  <c r="AD243"/>
  <c r="AC243"/>
  <c r="AA243"/>
  <c r="Z243"/>
  <c r="W243"/>
  <c r="T243"/>
  <c r="S243"/>
  <c r="N243" s="1"/>
  <c r="R243"/>
  <c r="Q243"/>
  <c r="K243"/>
  <c r="AB243" s="1"/>
  <c r="BJ242"/>
  <c r="BF242"/>
  <c r="BA242"/>
  <c r="AZ242"/>
  <c r="AY242"/>
  <c r="AX242"/>
  <c r="AV242"/>
  <c r="AU242"/>
  <c r="AT242"/>
  <c r="AS242"/>
  <c r="AQ242"/>
  <c r="AN242"/>
  <c r="AR242" s="1"/>
  <c r="AD242"/>
  <c r="AC242"/>
  <c r="AA242"/>
  <c r="Z242"/>
  <c r="W242"/>
  <c r="T242"/>
  <c r="S242"/>
  <c r="N242" s="1"/>
  <c r="R242"/>
  <c r="Q242"/>
  <c r="K242"/>
  <c r="BJ241"/>
  <c r="BF241"/>
  <c r="BA241"/>
  <c r="AZ241"/>
  <c r="AY241"/>
  <c r="AX241"/>
  <c r="AV241"/>
  <c r="AU241"/>
  <c r="AT241"/>
  <c r="AS241"/>
  <c r="AQ241"/>
  <c r="AN241"/>
  <c r="AR241" s="1"/>
  <c r="AD241"/>
  <c r="AC241"/>
  <c r="AA241"/>
  <c r="Z241"/>
  <c r="W241"/>
  <c r="T241"/>
  <c r="S241"/>
  <c r="N241" s="1"/>
  <c r="R241"/>
  <c r="Q241"/>
  <c r="K241"/>
  <c r="AB241" s="1"/>
  <c r="BJ240"/>
  <c r="BF240"/>
  <c r="BA240"/>
  <c r="AZ240"/>
  <c r="AY240"/>
  <c r="AX240"/>
  <c r="AV240"/>
  <c r="AU240"/>
  <c r="AT240"/>
  <c r="AS240"/>
  <c r="AQ240"/>
  <c r="AN240"/>
  <c r="AR240" s="1"/>
  <c r="AD240"/>
  <c r="AC240"/>
  <c r="AA240"/>
  <c r="Z240"/>
  <c r="W240"/>
  <c r="T240"/>
  <c r="S240"/>
  <c r="N240" s="1"/>
  <c r="R240"/>
  <c r="Q240"/>
  <c r="K240"/>
  <c r="AB240" s="1"/>
  <c r="BJ239"/>
  <c r="BF239"/>
  <c r="BA239"/>
  <c r="AZ239"/>
  <c r="AY239"/>
  <c r="AX239"/>
  <c r="AV239"/>
  <c r="AU239"/>
  <c r="AT239"/>
  <c r="AS239"/>
  <c r="AQ239"/>
  <c r="AN239"/>
  <c r="AR239" s="1"/>
  <c r="AD239"/>
  <c r="AC239"/>
  <c r="AA239"/>
  <c r="Z239"/>
  <c r="W239"/>
  <c r="T239"/>
  <c r="S239"/>
  <c r="N239" s="1"/>
  <c r="R239"/>
  <c r="Q239"/>
  <c r="K239"/>
  <c r="AB239" s="1"/>
  <c r="BJ238"/>
  <c r="BF238"/>
  <c r="BA238"/>
  <c r="AZ238"/>
  <c r="AY238"/>
  <c r="AX238"/>
  <c r="AV238"/>
  <c r="AU238"/>
  <c r="AT238"/>
  <c r="AS238"/>
  <c r="AQ238"/>
  <c r="AN238"/>
  <c r="AR238" s="1"/>
  <c r="AD238"/>
  <c r="AC238"/>
  <c r="AA238"/>
  <c r="Z238"/>
  <c r="W238"/>
  <c r="T238"/>
  <c r="S238"/>
  <c r="N238" s="1"/>
  <c r="R238"/>
  <c r="Q238"/>
  <c r="K238"/>
  <c r="AB238" s="1"/>
  <c r="BJ237"/>
  <c r="BF237"/>
  <c r="BA237"/>
  <c r="AZ237"/>
  <c r="AY237"/>
  <c r="AX237"/>
  <c r="AV237"/>
  <c r="AU237"/>
  <c r="AT237"/>
  <c r="AS237"/>
  <c r="AQ237"/>
  <c r="AN237"/>
  <c r="AR237" s="1"/>
  <c r="AD237"/>
  <c r="AC237"/>
  <c r="AA237"/>
  <c r="Z237"/>
  <c r="W237"/>
  <c r="T237"/>
  <c r="S237"/>
  <c r="N237" s="1"/>
  <c r="R237"/>
  <c r="Q237"/>
  <c r="K237"/>
  <c r="BJ236"/>
  <c r="BF236"/>
  <c r="BA236"/>
  <c r="AZ236"/>
  <c r="AY236"/>
  <c r="AX236"/>
  <c r="AV236"/>
  <c r="AU236"/>
  <c r="AT236"/>
  <c r="AS236"/>
  <c r="AQ236"/>
  <c r="AN236"/>
  <c r="AR236" s="1"/>
  <c r="AD236"/>
  <c r="AC236"/>
  <c r="AA236"/>
  <c r="Z236"/>
  <c r="W236"/>
  <c r="T236"/>
  <c r="S236"/>
  <c r="N236" s="1"/>
  <c r="R236"/>
  <c r="Q236"/>
  <c r="K236"/>
  <c r="AB236" s="1"/>
  <c r="BJ235"/>
  <c r="BF235"/>
  <c r="BA235"/>
  <c r="AZ235"/>
  <c r="AY235"/>
  <c r="AX235"/>
  <c r="AV235"/>
  <c r="AU235"/>
  <c r="AT235"/>
  <c r="AS235"/>
  <c r="AQ235"/>
  <c r="AN235"/>
  <c r="AR235" s="1"/>
  <c r="AD235"/>
  <c r="AC235"/>
  <c r="AA235"/>
  <c r="Z235"/>
  <c r="W235"/>
  <c r="T235"/>
  <c r="S235"/>
  <c r="N235" s="1"/>
  <c r="R235"/>
  <c r="Q235"/>
  <c r="K235"/>
  <c r="AB235" s="1"/>
  <c r="BJ234"/>
  <c r="BF234"/>
  <c r="BA234"/>
  <c r="AZ234"/>
  <c r="AY234"/>
  <c r="AX234"/>
  <c r="AV234"/>
  <c r="AU234"/>
  <c r="AT234"/>
  <c r="AS234"/>
  <c r="AQ234"/>
  <c r="AN234"/>
  <c r="AR234" s="1"/>
  <c r="AD234"/>
  <c r="AC234"/>
  <c r="AA234"/>
  <c r="Z234"/>
  <c r="W234"/>
  <c r="T234"/>
  <c r="S234"/>
  <c r="N234" s="1"/>
  <c r="R234"/>
  <c r="Q234"/>
  <c r="K234"/>
  <c r="AB234" s="1"/>
  <c r="BJ233"/>
  <c r="BF233"/>
  <c r="BA233"/>
  <c r="AZ233"/>
  <c r="AY233"/>
  <c r="AX233"/>
  <c r="AV233"/>
  <c r="AU233"/>
  <c r="AT233"/>
  <c r="AS233"/>
  <c r="AQ233"/>
  <c r="AN233"/>
  <c r="AR233" s="1"/>
  <c r="AD233"/>
  <c r="AC233"/>
  <c r="AA233"/>
  <c r="Z233"/>
  <c r="W233"/>
  <c r="T233"/>
  <c r="S233"/>
  <c r="N233" s="1"/>
  <c r="R233"/>
  <c r="Q233"/>
  <c r="K233"/>
  <c r="AB233" s="1"/>
  <c r="BJ232"/>
  <c r="BF232"/>
  <c r="BA232"/>
  <c r="AZ232"/>
  <c r="AY232"/>
  <c r="AX232"/>
  <c r="AV232"/>
  <c r="AU232"/>
  <c r="AT232"/>
  <c r="AS232"/>
  <c r="AQ232"/>
  <c r="AN232"/>
  <c r="AR232" s="1"/>
  <c r="AD232"/>
  <c r="AC232"/>
  <c r="AA232"/>
  <c r="Z232"/>
  <c r="W232"/>
  <c r="T232"/>
  <c r="S232"/>
  <c r="N232" s="1"/>
  <c r="R232"/>
  <c r="Q232"/>
  <c r="K232"/>
  <c r="AB232" s="1"/>
  <c r="BJ231"/>
  <c r="BF231"/>
  <c r="BA231"/>
  <c r="AZ231"/>
  <c r="AY231"/>
  <c r="AX231"/>
  <c r="AV231"/>
  <c r="AU231"/>
  <c r="AT231"/>
  <c r="AS231"/>
  <c r="AQ231"/>
  <c r="AN231"/>
  <c r="AR231" s="1"/>
  <c r="AD231"/>
  <c r="AC231"/>
  <c r="AA231"/>
  <c r="Z231"/>
  <c r="W231"/>
  <c r="T231"/>
  <c r="S231"/>
  <c r="N231" s="1"/>
  <c r="R231"/>
  <c r="Q231"/>
  <c r="K231"/>
  <c r="AB231" s="1"/>
  <c r="BJ230"/>
  <c r="BF230"/>
  <c r="BA230"/>
  <c r="AZ230"/>
  <c r="AY230"/>
  <c r="AX230"/>
  <c r="AV230"/>
  <c r="AU230"/>
  <c r="AT230"/>
  <c r="AS230"/>
  <c r="AQ230"/>
  <c r="AN230"/>
  <c r="AR230" s="1"/>
  <c r="AD230"/>
  <c r="AC230"/>
  <c r="AA230"/>
  <c r="Z230"/>
  <c r="W230"/>
  <c r="T230"/>
  <c r="S230"/>
  <c r="N230" s="1"/>
  <c r="R230"/>
  <c r="Q230"/>
  <c r="K230"/>
  <c r="BJ229"/>
  <c r="BF229"/>
  <c r="BA229"/>
  <c r="AZ229"/>
  <c r="AY229"/>
  <c r="AX229"/>
  <c r="AV229"/>
  <c r="AU229"/>
  <c r="AT229"/>
  <c r="AS229"/>
  <c r="AQ229"/>
  <c r="AN229"/>
  <c r="AR229" s="1"/>
  <c r="AD229"/>
  <c r="AC229"/>
  <c r="AA229"/>
  <c r="Z229"/>
  <c r="W229"/>
  <c r="T229"/>
  <c r="S229"/>
  <c r="N229" s="1"/>
  <c r="R229"/>
  <c r="Q229"/>
  <c r="K229"/>
  <c r="AB229" s="1"/>
  <c r="BJ228"/>
  <c r="BF228"/>
  <c r="BA228"/>
  <c r="AZ228"/>
  <c r="AY228"/>
  <c r="AX228"/>
  <c r="AV228"/>
  <c r="AU228"/>
  <c r="AT228"/>
  <c r="AS228"/>
  <c r="AQ228"/>
  <c r="AN228"/>
  <c r="AR228" s="1"/>
  <c r="AD228"/>
  <c r="AC228"/>
  <c r="AA228"/>
  <c r="Z228"/>
  <c r="W228"/>
  <c r="T228"/>
  <c r="S228"/>
  <c r="N228" s="1"/>
  <c r="R228"/>
  <c r="Q228"/>
  <c r="K228"/>
  <c r="AB228" s="1"/>
  <c r="BJ227"/>
  <c r="BF227"/>
  <c r="BA227"/>
  <c r="AZ227"/>
  <c r="AY227"/>
  <c r="AX227"/>
  <c r="AV227"/>
  <c r="AU227"/>
  <c r="AT227"/>
  <c r="AS227"/>
  <c r="AQ227"/>
  <c r="AN227"/>
  <c r="AR227" s="1"/>
  <c r="AD227"/>
  <c r="AC227"/>
  <c r="AA227"/>
  <c r="Z227"/>
  <c r="W227"/>
  <c r="T227"/>
  <c r="S227"/>
  <c r="R227"/>
  <c r="Q227"/>
  <c r="K227"/>
  <c r="AM227" s="1"/>
  <c r="BJ226"/>
  <c r="BF226"/>
  <c r="BA226"/>
  <c r="AZ226"/>
  <c r="AY226"/>
  <c r="AX226"/>
  <c r="AV226"/>
  <c r="AU226"/>
  <c r="AT226"/>
  <c r="AS226"/>
  <c r="AQ226"/>
  <c r="AN226"/>
  <c r="AR226" s="1"/>
  <c r="AD226"/>
  <c r="AC226"/>
  <c r="AA226"/>
  <c r="Z226"/>
  <c r="W226"/>
  <c r="T226"/>
  <c r="S226"/>
  <c r="O226" s="1"/>
  <c r="R226"/>
  <c r="Q226"/>
  <c r="K226"/>
  <c r="AM226" s="1"/>
  <c r="BJ225"/>
  <c r="BF225"/>
  <c r="BA225"/>
  <c r="AZ225"/>
  <c r="AY225"/>
  <c r="AX225"/>
  <c r="AV225"/>
  <c r="AU225"/>
  <c r="AT225"/>
  <c r="AS225"/>
  <c r="AQ225"/>
  <c r="AN225"/>
  <c r="AR225" s="1"/>
  <c r="AD225"/>
  <c r="AC225"/>
  <c r="AA225"/>
  <c r="Z225"/>
  <c r="W225"/>
  <c r="T225"/>
  <c r="S225"/>
  <c r="L225" s="1"/>
  <c r="R225"/>
  <c r="Q225"/>
  <c r="K225"/>
  <c r="AM225" s="1"/>
  <c r="BJ224"/>
  <c r="BF224"/>
  <c r="BA224"/>
  <c r="AZ224"/>
  <c r="AY224"/>
  <c r="AX224"/>
  <c r="AV224"/>
  <c r="AU224"/>
  <c r="AT224"/>
  <c r="AS224"/>
  <c r="AQ224"/>
  <c r="AN224"/>
  <c r="AR224" s="1"/>
  <c r="AD224"/>
  <c r="AC224"/>
  <c r="AA224"/>
  <c r="Z224"/>
  <c r="W224"/>
  <c r="T224"/>
  <c r="S224"/>
  <c r="O224" s="1"/>
  <c r="R224"/>
  <c r="Q224"/>
  <c r="K224"/>
  <c r="AM224" s="1"/>
  <c r="BJ223"/>
  <c r="BF223"/>
  <c r="BA223"/>
  <c r="AZ223"/>
  <c r="AY223"/>
  <c r="AX223"/>
  <c r="AV223"/>
  <c r="AU223"/>
  <c r="AT223"/>
  <c r="AS223"/>
  <c r="AQ223"/>
  <c r="AN223"/>
  <c r="AR223" s="1"/>
  <c r="AD223"/>
  <c r="AC223"/>
  <c r="AA223"/>
  <c r="Z223"/>
  <c r="W223"/>
  <c r="T223"/>
  <c r="S223"/>
  <c r="M223" s="1"/>
  <c r="R223"/>
  <c r="Q223"/>
  <c r="K223"/>
  <c r="AM223" s="1"/>
  <c r="BJ222"/>
  <c r="BF222"/>
  <c r="BA222"/>
  <c r="AZ222"/>
  <c r="AY222"/>
  <c r="AX222"/>
  <c r="AV222"/>
  <c r="AU222"/>
  <c r="AT222"/>
  <c r="AS222"/>
  <c r="AQ222"/>
  <c r="AN222"/>
  <c r="AR222" s="1"/>
  <c r="AD222"/>
  <c r="AC222"/>
  <c r="AA222"/>
  <c r="Z222"/>
  <c r="W222"/>
  <c r="T222"/>
  <c r="S222"/>
  <c r="O222" s="1"/>
  <c r="R222"/>
  <c r="Q222"/>
  <c r="K222"/>
  <c r="AM222" s="1"/>
  <c r="BJ221"/>
  <c r="BF221"/>
  <c r="BA221"/>
  <c r="AZ221"/>
  <c r="AY221"/>
  <c r="AX221"/>
  <c r="AV221"/>
  <c r="AU221"/>
  <c r="AT221"/>
  <c r="AS221"/>
  <c r="AQ221"/>
  <c r="AN221"/>
  <c r="AR221" s="1"/>
  <c r="AD221"/>
  <c r="AC221"/>
  <c r="AA221"/>
  <c r="Z221"/>
  <c r="W221"/>
  <c r="T221"/>
  <c r="S221"/>
  <c r="O221" s="1"/>
  <c r="R221"/>
  <c r="Q221"/>
  <c r="K221"/>
  <c r="AM221" s="1"/>
  <c r="BJ220"/>
  <c r="BF220"/>
  <c r="BA220"/>
  <c r="AZ220"/>
  <c r="AY220"/>
  <c r="AX220"/>
  <c r="AV220"/>
  <c r="AU220"/>
  <c r="AT220"/>
  <c r="AS220"/>
  <c r="AQ220"/>
  <c r="AN220"/>
  <c r="AR220" s="1"/>
  <c r="AD220"/>
  <c r="AC220"/>
  <c r="AA220"/>
  <c r="Z220"/>
  <c r="W220"/>
  <c r="T220"/>
  <c r="S220"/>
  <c r="O220" s="1"/>
  <c r="R220"/>
  <c r="Q220"/>
  <c r="K220"/>
  <c r="AM220" s="1"/>
  <c r="BJ219"/>
  <c r="BF219"/>
  <c r="BA219"/>
  <c r="AZ219"/>
  <c r="AY219"/>
  <c r="AX219"/>
  <c r="AV219"/>
  <c r="AU219"/>
  <c r="AT219"/>
  <c r="AS219"/>
  <c r="AQ219"/>
  <c r="AN219"/>
  <c r="AR219" s="1"/>
  <c r="AD219"/>
  <c r="AC219"/>
  <c r="AA219"/>
  <c r="Z219"/>
  <c r="W219"/>
  <c r="T219"/>
  <c r="S219"/>
  <c r="M219" s="1"/>
  <c r="R219"/>
  <c r="Q219"/>
  <c r="K219"/>
  <c r="AM219" s="1"/>
  <c r="BJ218"/>
  <c r="BF218"/>
  <c r="BA218"/>
  <c r="AZ218"/>
  <c r="AY218"/>
  <c r="AX218"/>
  <c r="AV218"/>
  <c r="AU218"/>
  <c r="AT218"/>
  <c r="AS218"/>
  <c r="AQ218"/>
  <c r="AN218"/>
  <c r="AR218" s="1"/>
  <c r="AD218"/>
  <c r="AC218"/>
  <c r="AA218"/>
  <c r="Z218"/>
  <c r="W218"/>
  <c r="T218"/>
  <c r="S218"/>
  <c r="O218" s="1"/>
  <c r="R218"/>
  <c r="Q218"/>
  <c r="K218"/>
  <c r="AM218" s="1"/>
  <c r="BJ217"/>
  <c r="BF217"/>
  <c r="BA217"/>
  <c r="AZ217"/>
  <c r="AY217"/>
  <c r="AX217"/>
  <c r="AV217"/>
  <c r="AU217"/>
  <c r="AT217"/>
  <c r="AS217"/>
  <c r="AQ217"/>
  <c r="AN217"/>
  <c r="AR217" s="1"/>
  <c r="AD217"/>
  <c r="AC217"/>
  <c r="AA217"/>
  <c r="Z217"/>
  <c r="W217"/>
  <c r="T217"/>
  <c r="S217"/>
  <c r="P217" s="1"/>
  <c r="R217"/>
  <c r="Q217"/>
  <c r="K217"/>
  <c r="AM217" s="1"/>
  <c r="BJ216"/>
  <c r="BF216"/>
  <c r="BA216"/>
  <c r="AZ216"/>
  <c r="AY216"/>
  <c r="AX216"/>
  <c r="AV216"/>
  <c r="AU216"/>
  <c r="AT216"/>
  <c r="AS216"/>
  <c r="AQ216"/>
  <c r="AN216"/>
  <c r="AR216" s="1"/>
  <c r="AD216"/>
  <c r="AC216"/>
  <c r="AA216"/>
  <c r="Z216"/>
  <c r="W216"/>
  <c r="T216"/>
  <c r="S216"/>
  <c r="O216" s="1"/>
  <c r="R216"/>
  <c r="Q216"/>
  <c r="K216"/>
  <c r="AM216" s="1"/>
  <c r="BJ215"/>
  <c r="BF215"/>
  <c r="BA215"/>
  <c r="AZ215"/>
  <c r="AY215"/>
  <c r="AX215"/>
  <c r="AV215"/>
  <c r="AU215"/>
  <c r="AT215"/>
  <c r="AS215"/>
  <c r="AQ215"/>
  <c r="AN215"/>
  <c r="AR215" s="1"/>
  <c r="AD215"/>
  <c r="AC215"/>
  <c r="AA215"/>
  <c r="Z215"/>
  <c r="W215"/>
  <c r="T215"/>
  <c r="S215"/>
  <c r="P215" s="1"/>
  <c r="R215"/>
  <c r="Q215"/>
  <c r="K215"/>
  <c r="AM215" s="1"/>
  <c r="BJ214"/>
  <c r="BF214"/>
  <c r="BA214"/>
  <c r="AZ214"/>
  <c r="AY214"/>
  <c r="AX214"/>
  <c r="AV214"/>
  <c r="AU214"/>
  <c r="AT214"/>
  <c r="AS214"/>
  <c r="AQ214"/>
  <c r="AN214"/>
  <c r="AR214" s="1"/>
  <c r="AD214"/>
  <c r="AC214"/>
  <c r="AA214"/>
  <c r="Z214"/>
  <c r="W214"/>
  <c r="T214"/>
  <c r="S214"/>
  <c r="O214" s="1"/>
  <c r="R214"/>
  <c r="Q214"/>
  <c r="K214"/>
  <c r="AM214" s="1"/>
  <c r="BJ213"/>
  <c r="BF213"/>
  <c r="BA213"/>
  <c r="AZ213"/>
  <c r="AY213"/>
  <c r="AX213"/>
  <c r="AV213"/>
  <c r="AU213"/>
  <c r="AT213"/>
  <c r="AS213"/>
  <c r="AQ213"/>
  <c r="AN213"/>
  <c r="AR213" s="1"/>
  <c r="AD213"/>
  <c r="AC213"/>
  <c r="AA213"/>
  <c r="Z213"/>
  <c r="W213"/>
  <c r="T213"/>
  <c r="S213"/>
  <c r="P213" s="1"/>
  <c r="R213"/>
  <c r="Q213"/>
  <c r="K213"/>
  <c r="AM213" s="1"/>
  <c r="BJ212"/>
  <c r="BF212"/>
  <c r="BA212"/>
  <c r="AZ212"/>
  <c r="AY212"/>
  <c r="AX212"/>
  <c r="AV212"/>
  <c r="AU212"/>
  <c r="AT212"/>
  <c r="AS212"/>
  <c r="AQ212"/>
  <c r="AN212"/>
  <c r="AR212" s="1"/>
  <c r="AD212"/>
  <c r="AC212"/>
  <c r="AA212"/>
  <c r="Z212"/>
  <c r="W212"/>
  <c r="T212"/>
  <c r="S212"/>
  <c r="O212" s="1"/>
  <c r="R212"/>
  <c r="Q212"/>
  <c r="K212"/>
  <c r="AM212" s="1"/>
  <c r="BJ211"/>
  <c r="BF211"/>
  <c r="BA211"/>
  <c r="AZ211"/>
  <c r="AY211"/>
  <c r="AX211"/>
  <c r="AV211"/>
  <c r="AU211"/>
  <c r="AT211"/>
  <c r="AS211"/>
  <c r="AQ211"/>
  <c r="AN211"/>
  <c r="AR211" s="1"/>
  <c r="AD211"/>
  <c r="AC211"/>
  <c r="AA211"/>
  <c r="Z211"/>
  <c r="W211"/>
  <c r="T211"/>
  <c r="S211"/>
  <c r="P211" s="1"/>
  <c r="R211"/>
  <c r="Q211"/>
  <c r="K211"/>
  <c r="AM211" s="1"/>
  <c r="BJ210"/>
  <c r="BF210"/>
  <c r="BA210"/>
  <c r="AZ210"/>
  <c r="AY210"/>
  <c r="AX210"/>
  <c r="AV210"/>
  <c r="AU210"/>
  <c r="AT210"/>
  <c r="AS210"/>
  <c r="AQ210"/>
  <c r="AN210"/>
  <c r="AR210" s="1"/>
  <c r="AD210"/>
  <c r="AC210"/>
  <c r="AA210"/>
  <c r="Z210"/>
  <c r="W210"/>
  <c r="T210"/>
  <c r="S210"/>
  <c r="R210"/>
  <c r="Q210"/>
  <c r="K210"/>
  <c r="BJ209"/>
  <c r="BF209"/>
  <c r="BA209"/>
  <c r="AZ209"/>
  <c r="AY209"/>
  <c r="AX209"/>
  <c r="AV209"/>
  <c r="AU209"/>
  <c r="AT209"/>
  <c r="AS209"/>
  <c r="AQ209"/>
  <c r="AN209"/>
  <c r="AR209" s="1"/>
  <c r="AD209"/>
  <c r="AC209"/>
  <c r="AA209"/>
  <c r="Z209"/>
  <c r="W209"/>
  <c r="T209"/>
  <c r="S209"/>
  <c r="P209" s="1"/>
  <c r="R209"/>
  <c r="Q209"/>
  <c r="K209"/>
  <c r="AM209" s="1"/>
  <c r="BJ208"/>
  <c r="BF208"/>
  <c r="BA208"/>
  <c r="AZ208"/>
  <c r="AY208"/>
  <c r="AX208"/>
  <c r="AV208"/>
  <c r="AU208"/>
  <c r="AT208"/>
  <c r="AS208"/>
  <c r="AQ208"/>
  <c r="AN208"/>
  <c r="AR208" s="1"/>
  <c r="AD208"/>
  <c r="AC208"/>
  <c r="AA208"/>
  <c r="Z208"/>
  <c r="W208"/>
  <c r="T208"/>
  <c r="S208"/>
  <c r="R208"/>
  <c r="Q208"/>
  <c r="K208"/>
  <c r="BJ207"/>
  <c r="BF207"/>
  <c r="BA207"/>
  <c r="AZ207"/>
  <c r="AY207"/>
  <c r="AX207"/>
  <c r="AV207"/>
  <c r="AU207"/>
  <c r="AT207"/>
  <c r="AS207"/>
  <c r="AQ207"/>
  <c r="AN207"/>
  <c r="AR207" s="1"/>
  <c r="AD207"/>
  <c r="AC207"/>
  <c r="AA207"/>
  <c r="Z207"/>
  <c r="W207"/>
  <c r="T207"/>
  <c r="S207"/>
  <c r="P207" s="1"/>
  <c r="R207"/>
  <c r="Q207"/>
  <c r="K207"/>
  <c r="AM207" s="1"/>
  <c r="BJ206"/>
  <c r="BF206"/>
  <c r="BA206"/>
  <c r="AZ206"/>
  <c r="AY206"/>
  <c r="AX206"/>
  <c r="AV206"/>
  <c r="AU206"/>
  <c r="AT206"/>
  <c r="AS206"/>
  <c r="AQ206"/>
  <c r="AN206"/>
  <c r="AR206" s="1"/>
  <c r="AD206"/>
  <c r="AC206"/>
  <c r="AA206"/>
  <c r="Z206"/>
  <c r="W206"/>
  <c r="T206"/>
  <c r="S206"/>
  <c r="O206" s="1"/>
  <c r="R206"/>
  <c r="Q206"/>
  <c r="K206"/>
  <c r="AB206" s="1"/>
  <c r="BJ205"/>
  <c r="BF205"/>
  <c r="BA205"/>
  <c r="AZ205"/>
  <c r="AY205"/>
  <c r="AX205"/>
  <c r="AV205"/>
  <c r="AU205"/>
  <c r="AT205"/>
  <c r="AS205"/>
  <c r="AQ205"/>
  <c r="AN205"/>
  <c r="AR205" s="1"/>
  <c r="AD205"/>
  <c r="AC205"/>
  <c r="AA205"/>
  <c r="Z205"/>
  <c r="W205"/>
  <c r="T205"/>
  <c r="S205"/>
  <c r="P205" s="1"/>
  <c r="R205"/>
  <c r="Q205"/>
  <c r="K205"/>
  <c r="AM205" s="1"/>
  <c r="BJ204"/>
  <c r="BF204"/>
  <c r="BA204"/>
  <c r="AZ204"/>
  <c r="AY204"/>
  <c r="AX204"/>
  <c r="AV204"/>
  <c r="AU204"/>
  <c r="AT204"/>
  <c r="AS204"/>
  <c r="AQ204"/>
  <c r="AN204"/>
  <c r="AR204" s="1"/>
  <c r="AD204"/>
  <c r="AC204"/>
  <c r="AA204"/>
  <c r="Z204"/>
  <c r="W204"/>
  <c r="T204"/>
  <c r="S204"/>
  <c r="P204" s="1"/>
  <c r="R204"/>
  <c r="Q204"/>
  <c r="K204"/>
  <c r="BJ203"/>
  <c r="BF203"/>
  <c r="BA203"/>
  <c r="AZ203"/>
  <c r="AY203"/>
  <c r="AX203"/>
  <c r="AV203"/>
  <c r="AU203"/>
  <c r="AT203"/>
  <c r="AS203"/>
  <c r="AQ203"/>
  <c r="AN203"/>
  <c r="AR203" s="1"/>
  <c r="AD203"/>
  <c r="AC203"/>
  <c r="AA203"/>
  <c r="Z203"/>
  <c r="W203"/>
  <c r="T203"/>
  <c r="S203"/>
  <c r="N203" s="1"/>
  <c r="R203"/>
  <c r="Q203"/>
  <c r="K203"/>
  <c r="AM203" s="1"/>
  <c r="BJ202"/>
  <c r="BF202"/>
  <c r="BA202"/>
  <c r="AZ202"/>
  <c r="AY202"/>
  <c r="AX202"/>
  <c r="AV202"/>
  <c r="AU202"/>
  <c r="AT202"/>
  <c r="AS202"/>
  <c r="AQ202"/>
  <c r="AN202"/>
  <c r="AR202" s="1"/>
  <c r="AD202"/>
  <c r="AC202"/>
  <c r="AA202"/>
  <c r="Z202"/>
  <c r="W202"/>
  <c r="T202"/>
  <c r="S202"/>
  <c r="P202" s="1"/>
  <c r="R202"/>
  <c r="Q202"/>
  <c r="K202"/>
  <c r="AM202" s="1"/>
  <c r="BJ201"/>
  <c r="BF201"/>
  <c r="BA201"/>
  <c r="AZ201"/>
  <c r="AY201"/>
  <c r="AX201"/>
  <c r="AV201"/>
  <c r="AU201"/>
  <c r="AT201"/>
  <c r="AS201"/>
  <c r="AQ201"/>
  <c r="AN201"/>
  <c r="AR201" s="1"/>
  <c r="AD201"/>
  <c r="AC201"/>
  <c r="AA201"/>
  <c r="Z201"/>
  <c r="W201"/>
  <c r="T201"/>
  <c r="S201"/>
  <c r="P201" s="1"/>
  <c r="R201"/>
  <c r="Q201"/>
  <c r="K201"/>
  <c r="AM201" s="1"/>
  <c r="BJ200"/>
  <c r="BF200"/>
  <c r="BA200"/>
  <c r="AZ200"/>
  <c r="AY200"/>
  <c r="AX200"/>
  <c r="AV200"/>
  <c r="AU200"/>
  <c r="AT200"/>
  <c r="AS200"/>
  <c r="AQ200"/>
  <c r="AN200"/>
  <c r="AR200" s="1"/>
  <c r="AD200"/>
  <c r="AC200"/>
  <c r="AA200"/>
  <c r="Z200"/>
  <c r="W200"/>
  <c r="T200"/>
  <c r="S200"/>
  <c r="P200" s="1"/>
  <c r="R200"/>
  <c r="Q200"/>
  <c r="K200"/>
  <c r="AM200" s="1"/>
  <c r="BJ199"/>
  <c r="BF199"/>
  <c r="BA199"/>
  <c r="AZ199"/>
  <c r="AY199"/>
  <c r="AX199"/>
  <c r="AV199"/>
  <c r="AU199"/>
  <c r="AT199"/>
  <c r="AS199"/>
  <c r="AQ199"/>
  <c r="AN199"/>
  <c r="AR199" s="1"/>
  <c r="AD199"/>
  <c r="AC199"/>
  <c r="AA199"/>
  <c r="Z199"/>
  <c r="W199"/>
  <c r="T199"/>
  <c r="S199"/>
  <c r="L199" s="1"/>
  <c r="R199"/>
  <c r="Q199"/>
  <c r="K199"/>
  <c r="AM199" s="1"/>
  <c r="BJ198"/>
  <c r="BF198"/>
  <c r="BA198"/>
  <c r="AZ198"/>
  <c r="AY198"/>
  <c r="AX198"/>
  <c r="AV198"/>
  <c r="AU198"/>
  <c r="AT198"/>
  <c r="AS198"/>
  <c r="AQ198"/>
  <c r="AN198"/>
  <c r="AR198" s="1"/>
  <c r="AD198"/>
  <c r="AC198"/>
  <c r="AA198"/>
  <c r="Z198"/>
  <c r="W198"/>
  <c r="T198"/>
  <c r="S198"/>
  <c r="P198" s="1"/>
  <c r="R198"/>
  <c r="Q198"/>
  <c r="K198"/>
  <c r="AM198" s="1"/>
  <c r="BJ197"/>
  <c r="BF197"/>
  <c r="BA197"/>
  <c r="AZ197"/>
  <c r="AY197"/>
  <c r="AX197"/>
  <c r="AV197"/>
  <c r="AU197"/>
  <c r="AT197"/>
  <c r="AS197"/>
  <c r="AQ197"/>
  <c r="AN197"/>
  <c r="AR197" s="1"/>
  <c r="AD197"/>
  <c r="AC197"/>
  <c r="AA197"/>
  <c r="Z197"/>
  <c r="W197"/>
  <c r="T197"/>
  <c r="S197"/>
  <c r="P197" s="1"/>
  <c r="R197"/>
  <c r="Q197"/>
  <c r="K197"/>
  <c r="AM197" s="1"/>
  <c r="BJ196"/>
  <c r="BF196"/>
  <c r="BA196"/>
  <c r="AZ196"/>
  <c r="AY196"/>
  <c r="AX196"/>
  <c r="AV196"/>
  <c r="AU196"/>
  <c r="AT196"/>
  <c r="AS196"/>
  <c r="AQ196"/>
  <c r="AN196"/>
  <c r="AR196" s="1"/>
  <c r="AD196"/>
  <c r="AC196"/>
  <c r="AA196"/>
  <c r="Z196"/>
  <c r="W196"/>
  <c r="T196"/>
  <c r="S196"/>
  <c r="P196" s="1"/>
  <c r="R196"/>
  <c r="Q196"/>
  <c r="K196"/>
  <c r="AB196" s="1"/>
  <c r="BJ195"/>
  <c r="BF195"/>
  <c r="BA195"/>
  <c r="AZ195"/>
  <c r="AY195"/>
  <c r="AX195"/>
  <c r="AV195"/>
  <c r="AU195"/>
  <c r="AT195"/>
  <c r="AS195"/>
  <c r="AQ195"/>
  <c r="AN195"/>
  <c r="AR195" s="1"/>
  <c r="AD195"/>
  <c r="AC195"/>
  <c r="AA195"/>
  <c r="Z195"/>
  <c r="W195"/>
  <c r="T195"/>
  <c r="S195"/>
  <c r="P195" s="1"/>
  <c r="R195"/>
  <c r="Q195"/>
  <c r="K195"/>
  <c r="AM195" s="1"/>
  <c r="BJ194"/>
  <c r="BF194"/>
  <c r="BA194"/>
  <c r="AZ194"/>
  <c r="AY194"/>
  <c r="AX194"/>
  <c r="AV194"/>
  <c r="AU194"/>
  <c r="AT194"/>
  <c r="AS194"/>
  <c r="AQ194"/>
  <c r="AN194"/>
  <c r="AR194" s="1"/>
  <c r="AD194"/>
  <c r="AC194"/>
  <c r="AA194"/>
  <c r="Z194"/>
  <c r="W194"/>
  <c r="T194"/>
  <c r="S194"/>
  <c r="P194" s="1"/>
  <c r="R194"/>
  <c r="Q194"/>
  <c r="K194"/>
  <c r="AB194" s="1"/>
  <c r="BJ193"/>
  <c r="BF193"/>
  <c r="BA193"/>
  <c r="AZ193"/>
  <c r="AY193"/>
  <c r="AX193"/>
  <c r="AV193"/>
  <c r="AU193"/>
  <c r="AT193"/>
  <c r="AS193"/>
  <c r="AQ193"/>
  <c r="AN193"/>
  <c r="AR193" s="1"/>
  <c r="AD193"/>
  <c r="AC193"/>
  <c r="AA193"/>
  <c r="Z193"/>
  <c r="W193"/>
  <c r="T193"/>
  <c r="S193"/>
  <c r="P193" s="1"/>
  <c r="R193"/>
  <c r="Q193"/>
  <c r="K193"/>
  <c r="AM193" s="1"/>
  <c r="BJ192"/>
  <c r="BF192"/>
  <c r="BA192"/>
  <c r="AZ192"/>
  <c r="AY192"/>
  <c r="AX192"/>
  <c r="AV192"/>
  <c r="AU192"/>
  <c r="AT192"/>
  <c r="AS192"/>
  <c r="AQ192"/>
  <c r="AN192"/>
  <c r="AR192" s="1"/>
  <c r="AD192"/>
  <c r="AC192"/>
  <c r="AA192"/>
  <c r="Z192"/>
  <c r="W192"/>
  <c r="T192"/>
  <c r="S192"/>
  <c r="P192" s="1"/>
  <c r="R192"/>
  <c r="Q192"/>
  <c r="K192"/>
  <c r="AB192" s="1"/>
  <c r="BJ191"/>
  <c r="BF191"/>
  <c r="BA191"/>
  <c r="AZ191"/>
  <c r="AY191"/>
  <c r="AX191"/>
  <c r="AV191"/>
  <c r="AU191"/>
  <c r="AT191"/>
  <c r="AS191"/>
  <c r="AQ191"/>
  <c r="AN191"/>
  <c r="AR191" s="1"/>
  <c r="AD191"/>
  <c r="AC191"/>
  <c r="AA191"/>
  <c r="Z191"/>
  <c r="W191"/>
  <c r="T191"/>
  <c r="S191"/>
  <c r="R191"/>
  <c r="Q191"/>
  <c r="K191"/>
  <c r="AM191" s="1"/>
  <c r="BJ190"/>
  <c r="BF190"/>
  <c r="BA190"/>
  <c r="AZ190"/>
  <c r="AY190"/>
  <c r="AX190"/>
  <c r="AV190"/>
  <c r="AU190"/>
  <c r="AT190"/>
  <c r="AS190"/>
  <c r="AQ190"/>
  <c r="AN190"/>
  <c r="AR190" s="1"/>
  <c r="AD190"/>
  <c r="AC190"/>
  <c r="AA190"/>
  <c r="Z190"/>
  <c r="W190"/>
  <c r="T190"/>
  <c r="S190"/>
  <c r="P190" s="1"/>
  <c r="R190"/>
  <c r="Q190"/>
  <c r="K190"/>
  <c r="AM190" s="1"/>
  <c r="BJ189"/>
  <c r="BF189"/>
  <c r="BA189"/>
  <c r="AZ189"/>
  <c r="AY189"/>
  <c r="AX189"/>
  <c r="AV189"/>
  <c r="AU189"/>
  <c r="AT189"/>
  <c r="AS189"/>
  <c r="AQ189"/>
  <c r="AN189"/>
  <c r="AR189" s="1"/>
  <c r="AD189"/>
  <c r="AC189"/>
  <c r="AA189"/>
  <c r="Z189"/>
  <c r="W189"/>
  <c r="T189"/>
  <c r="S189"/>
  <c r="N189" s="1"/>
  <c r="R189"/>
  <c r="Q189"/>
  <c r="K189"/>
  <c r="AB189" s="1"/>
  <c r="BJ188"/>
  <c r="BF188"/>
  <c r="BA188"/>
  <c r="AZ188"/>
  <c r="AY188"/>
  <c r="AX188"/>
  <c r="AV188"/>
  <c r="AU188"/>
  <c r="AT188"/>
  <c r="AS188"/>
  <c r="AQ188"/>
  <c r="AN188"/>
  <c r="AR188" s="1"/>
  <c r="AD188"/>
  <c r="AC188"/>
  <c r="AA188"/>
  <c r="Z188"/>
  <c r="W188"/>
  <c r="T188"/>
  <c r="S188"/>
  <c r="P188" s="1"/>
  <c r="R188"/>
  <c r="Q188"/>
  <c r="K188"/>
  <c r="AM188" s="1"/>
  <c r="BJ187"/>
  <c r="BF187"/>
  <c r="BA187"/>
  <c r="AZ187"/>
  <c r="AY187"/>
  <c r="AX187"/>
  <c r="AV187"/>
  <c r="AU187"/>
  <c r="AT187"/>
  <c r="AS187"/>
  <c r="AQ187"/>
  <c r="AN187"/>
  <c r="AR187" s="1"/>
  <c r="AD187"/>
  <c r="AC187"/>
  <c r="AA187"/>
  <c r="Z187"/>
  <c r="W187"/>
  <c r="T187"/>
  <c r="S187"/>
  <c r="O187" s="1"/>
  <c r="R187"/>
  <c r="Q187"/>
  <c r="K187"/>
  <c r="AB187" s="1"/>
  <c r="BJ186"/>
  <c r="BF186"/>
  <c r="BA186"/>
  <c r="AZ186"/>
  <c r="AY186"/>
  <c r="AX186"/>
  <c r="AV186"/>
  <c r="AU186"/>
  <c r="AT186"/>
  <c r="AS186"/>
  <c r="AQ186"/>
  <c r="AN186"/>
  <c r="AR186" s="1"/>
  <c r="AD186"/>
  <c r="AC186"/>
  <c r="AA186"/>
  <c r="Z186"/>
  <c r="W186"/>
  <c r="T186"/>
  <c r="S186"/>
  <c r="P186" s="1"/>
  <c r="R186"/>
  <c r="Q186"/>
  <c r="K186"/>
  <c r="AM186" s="1"/>
  <c r="BJ185"/>
  <c r="BF185"/>
  <c r="BA185"/>
  <c r="AZ185"/>
  <c r="AY185"/>
  <c r="AX185"/>
  <c r="AV185"/>
  <c r="AU185"/>
  <c r="AT185"/>
  <c r="AS185"/>
  <c r="AQ185"/>
  <c r="AN185"/>
  <c r="AR185" s="1"/>
  <c r="AD185"/>
  <c r="AC185"/>
  <c r="AA185"/>
  <c r="Z185"/>
  <c r="W185"/>
  <c r="T185"/>
  <c r="S185"/>
  <c r="O185" s="1"/>
  <c r="R185"/>
  <c r="Q185"/>
  <c r="K185"/>
  <c r="AB185" s="1"/>
  <c r="BJ184"/>
  <c r="BF184"/>
  <c r="BA184"/>
  <c r="AZ184"/>
  <c r="AY184"/>
  <c r="AX184"/>
  <c r="AV184"/>
  <c r="AU184"/>
  <c r="AT184"/>
  <c r="AS184"/>
  <c r="AQ184"/>
  <c r="AN184"/>
  <c r="AR184" s="1"/>
  <c r="AD184"/>
  <c r="AC184"/>
  <c r="AA184"/>
  <c r="Z184"/>
  <c r="W184"/>
  <c r="T184"/>
  <c r="S184"/>
  <c r="P184" s="1"/>
  <c r="R184"/>
  <c r="Q184"/>
  <c r="K184"/>
  <c r="AM184" s="1"/>
  <c r="BJ183"/>
  <c r="BF183"/>
  <c r="BA183"/>
  <c r="AZ183"/>
  <c r="AY183"/>
  <c r="AX183"/>
  <c r="AV183"/>
  <c r="AU183"/>
  <c r="AT183"/>
  <c r="AS183"/>
  <c r="AQ183"/>
  <c r="AN183"/>
  <c r="AR183" s="1"/>
  <c r="AD183"/>
  <c r="AC183"/>
  <c r="AA183"/>
  <c r="Z183"/>
  <c r="W183"/>
  <c r="T183"/>
  <c r="S183"/>
  <c r="O183" s="1"/>
  <c r="R183"/>
  <c r="Q183"/>
  <c r="K183"/>
  <c r="AB183" s="1"/>
  <c r="BJ182"/>
  <c r="BF182"/>
  <c r="BA182"/>
  <c r="AZ182"/>
  <c r="AY182"/>
  <c r="AX182"/>
  <c r="AV182"/>
  <c r="AU182"/>
  <c r="AT182"/>
  <c r="AS182"/>
  <c r="AQ182"/>
  <c r="AN182"/>
  <c r="AR182" s="1"/>
  <c r="AD182"/>
  <c r="AC182"/>
  <c r="AA182"/>
  <c r="Z182"/>
  <c r="W182"/>
  <c r="T182"/>
  <c r="S182"/>
  <c r="P182" s="1"/>
  <c r="R182"/>
  <c r="Q182"/>
  <c r="K182"/>
  <c r="AB182" s="1"/>
  <c r="BJ181"/>
  <c r="BF181"/>
  <c r="BA181"/>
  <c r="AZ181"/>
  <c r="AY181"/>
  <c r="AX181"/>
  <c r="AV181"/>
  <c r="AU181"/>
  <c r="AT181"/>
  <c r="AS181"/>
  <c r="AQ181"/>
  <c r="AN181"/>
  <c r="AR181" s="1"/>
  <c r="AD181"/>
  <c r="AC181"/>
  <c r="AA181"/>
  <c r="Z181"/>
  <c r="W181"/>
  <c r="T181"/>
  <c r="S181"/>
  <c r="O181" s="1"/>
  <c r="R181"/>
  <c r="Q181"/>
  <c r="K181"/>
  <c r="AB181" s="1"/>
  <c r="BJ180"/>
  <c r="BF180"/>
  <c r="BA180"/>
  <c r="AZ180"/>
  <c r="AY180"/>
  <c r="AX180"/>
  <c r="AV180"/>
  <c r="AU180"/>
  <c r="AT180"/>
  <c r="AS180"/>
  <c r="AQ180"/>
  <c r="AN180"/>
  <c r="AR180" s="1"/>
  <c r="AD180"/>
  <c r="AC180"/>
  <c r="AA180"/>
  <c r="Z180"/>
  <c r="W180"/>
  <c r="T180"/>
  <c r="S180"/>
  <c r="P180" s="1"/>
  <c r="R180"/>
  <c r="Q180"/>
  <c r="K180"/>
  <c r="AB180" s="1"/>
  <c r="BJ179"/>
  <c r="BF179"/>
  <c r="BA179"/>
  <c r="AZ179"/>
  <c r="AY179"/>
  <c r="AX179"/>
  <c r="AV179"/>
  <c r="AU179"/>
  <c r="AT179"/>
  <c r="AS179"/>
  <c r="AQ179"/>
  <c r="AN179"/>
  <c r="AR179" s="1"/>
  <c r="AD179"/>
  <c r="AC179"/>
  <c r="AA179"/>
  <c r="Z179"/>
  <c r="W179"/>
  <c r="T179"/>
  <c r="S179"/>
  <c r="O179" s="1"/>
  <c r="R179"/>
  <c r="Q179"/>
  <c r="K179"/>
  <c r="AB179" s="1"/>
  <c r="BJ178"/>
  <c r="BF178"/>
  <c r="BA178"/>
  <c r="AZ178"/>
  <c r="AY178"/>
  <c r="AX178"/>
  <c r="AV178"/>
  <c r="AU178"/>
  <c r="AT178"/>
  <c r="AS178"/>
  <c r="AQ178"/>
  <c r="AN178"/>
  <c r="AR178" s="1"/>
  <c r="AD178"/>
  <c r="AC178"/>
  <c r="AA178"/>
  <c r="Z178"/>
  <c r="W178"/>
  <c r="T178"/>
  <c r="S178"/>
  <c r="R178"/>
  <c r="Q178"/>
  <c r="K178"/>
  <c r="AM178" s="1"/>
  <c r="BJ177"/>
  <c r="BF177"/>
  <c r="BA177"/>
  <c r="AZ177"/>
  <c r="AY177"/>
  <c r="AX177"/>
  <c r="AV177"/>
  <c r="AU177"/>
  <c r="AT177"/>
  <c r="AS177"/>
  <c r="AQ177"/>
  <c r="AN177"/>
  <c r="AD177"/>
  <c r="AC177"/>
  <c r="AA177"/>
  <c r="Z177"/>
  <c r="W177"/>
  <c r="T177"/>
  <c r="S177"/>
  <c r="O177" s="1"/>
  <c r="R177"/>
  <c r="Q177"/>
  <c r="K177"/>
  <c r="AB177" s="1"/>
  <c r="BJ176"/>
  <c r="BF176"/>
  <c r="BA176"/>
  <c r="AZ176"/>
  <c r="AY176"/>
  <c r="AX176"/>
  <c r="AV176"/>
  <c r="AU176"/>
  <c r="AT176"/>
  <c r="AS176"/>
  <c r="AQ176"/>
  <c r="AN176"/>
  <c r="AR176" s="1"/>
  <c r="AD176"/>
  <c r="AC176"/>
  <c r="AA176"/>
  <c r="Z176"/>
  <c r="W176"/>
  <c r="T176"/>
  <c r="S176"/>
  <c r="O176" s="1"/>
  <c r="R176"/>
  <c r="Q176"/>
  <c r="K176"/>
  <c r="AB176" s="1"/>
  <c r="BJ175"/>
  <c r="BF175"/>
  <c r="BA175"/>
  <c r="AZ175"/>
  <c r="AY175"/>
  <c r="AX175"/>
  <c r="AV175"/>
  <c r="AU175"/>
  <c r="AT175"/>
  <c r="AS175"/>
  <c r="AQ175"/>
  <c r="AN175"/>
  <c r="AR175" s="1"/>
  <c r="AD175"/>
  <c r="AC175"/>
  <c r="AA175"/>
  <c r="Z175"/>
  <c r="W175"/>
  <c r="T175"/>
  <c r="S175"/>
  <c r="N175" s="1"/>
  <c r="R175"/>
  <c r="Q175"/>
  <c r="K175"/>
  <c r="AB175" s="1"/>
  <c r="BJ174"/>
  <c r="BF174"/>
  <c r="BA174"/>
  <c r="AZ174"/>
  <c r="AY174"/>
  <c r="AX174"/>
  <c r="AV174"/>
  <c r="AU174"/>
  <c r="AT174"/>
  <c r="AS174"/>
  <c r="AQ174"/>
  <c r="AN174"/>
  <c r="AR174" s="1"/>
  <c r="AD174"/>
  <c r="AC174"/>
  <c r="AA174"/>
  <c r="Z174"/>
  <c r="W174"/>
  <c r="T174"/>
  <c r="S174"/>
  <c r="P174" s="1"/>
  <c r="R174"/>
  <c r="Q174"/>
  <c r="K174"/>
  <c r="AM174" s="1"/>
  <c r="BJ173"/>
  <c r="BF173"/>
  <c r="BA173"/>
  <c r="AZ173"/>
  <c r="AY173"/>
  <c r="AX173"/>
  <c r="AV173"/>
  <c r="AU173"/>
  <c r="AT173"/>
  <c r="AS173"/>
  <c r="AQ173"/>
  <c r="AN173"/>
  <c r="AR173" s="1"/>
  <c r="AD173"/>
  <c r="AC173"/>
  <c r="AA173"/>
  <c r="Z173"/>
  <c r="W173"/>
  <c r="T173"/>
  <c r="S173"/>
  <c r="M173" s="1"/>
  <c r="R173"/>
  <c r="Q173"/>
  <c r="K173"/>
  <c r="AM173" s="1"/>
  <c r="BJ172"/>
  <c r="BF172"/>
  <c r="BA172"/>
  <c r="AZ172"/>
  <c r="AY172"/>
  <c r="AX172"/>
  <c r="AV172"/>
  <c r="AU172"/>
  <c r="AT172"/>
  <c r="AS172"/>
  <c r="AQ172"/>
  <c r="AN172"/>
  <c r="AR172" s="1"/>
  <c r="AD172"/>
  <c r="AC172"/>
  <c r="AA172"/>
  <c r="Z172"/>
  <c r="W172"/>
  <c r="T172"/>
  <c r="S172"/>
  <c r="R172"/>
  <c r="Q172"/>
  <c r="K172"/>
  <c r="AM172" s="1"/>
  <c r="BJ171"/>
  <c r="BF171"/>
  <c r="BA171"/>
  <c r="AZ171"/>
  <c r="AY171"/>
  <c r="AX171"/>
  <c r="AV171"/>
  <c r="AU171"/>
  <c r="AT171"/>
  <c r="AS171"/>
  <c r="AQ171"/>
  <c r="AN171"/>
  <c r="AR171" s="1"/>
  <c r="AD171"/>
  <c r="AC171"/>
  <c r="AA171"/>
  <c r="Z171"/>
  <c r="W171"/>
  <c r="T171"/>
  <c r="S171"/>
  <c r="M171" s="1"/>
  <c r="R171"/>
  <c r="Q171"/>
  <c r="K171"/>
  <c r="AM171" s="1"/>
  <c r="BJ170"/>
  <c r="BF170"/>
  <c r="BA170"/>
  <c r="AZ170"/>
  <c r="AY170"/>
  <c r="AX170"/>
  <c r="AV170"/>
  <c r="AU170"/>
  <c r="AT170"/>
  <c r="AS170"/>
  <c r="AQ170"/>
  <c r="AN170"/>
  <c r="AR170" s="1"/>
  <c r="AD170"/>
  <c r="AC170"/>
  <c r="AA170"/>
  <c r="Z170"/>
  <c r="W170"/>
  <c r="T170"/>
  <c r="S170"/>
  <c r="P170" s="1"/>
  <c r="R170"/>
  <c r="Q170"/>
  <c r="K170"/>
  <c r="BJ169"/>
  <c r="BF169"/>
  <c r="BA169"/>
  <c r="AZ169"/>
  <c r="AY169"/>
  <c r="AX169"/>
  <c r="AV169"/>
  <c r="AU169"/>
  <c r="AT169"/>
  <c r="AS169"/>
  <c r="AQ169"/>
  <c r="AN169"/>
  <c r="AR169" s="1"/>
  <c r="AD169"/>
  <c r="AC169"/>
  <c r="AA169"/>
  <c r="Z169"/>
  <c r="W169"/>
  <c r="T169"/>
  <c r="S169"/>
  <c r="M169" s="1"/>
  <c r="R169"/>
  <c r="Q169"/>
  <c r="K169"/>
  <c r="AM169" s="1"/>
  <c r="BJ168"/>
  <c r="BF168"/>
  <c r="BA168"/>
  <c r="AZ168"/>
  <c r="AY168"/>
  <c r="AX168"/>
  <c r="AV168"/>
  <c r="AU168"/>
  <c r="AT168"/>
  <c r="AS168"/>
  <c r="AQ168"/>
  <c r="AN168"/>
  <c r="AR168" s="1"/>
  <c r="AD168"/>
  <c r="AC168"/>
  <c r="AA168"/>
  <c r="Z168"/>
  <c r="W168"/>
  <c r="T168"/>
  <c r="S168"/>
  <c r="R168"/>
  <c r="Q168"/>
  <c r="K168"/>
  <c r="BJ167"/>
  <c r="BF167"/>
  <c r="BA167"/>
  <c r="AZ167"/>
  <c r="AY167"/>
  <c r="AX167"/>
  <c r="AV167"/>
  <c r="AU167"/>
  <c r="AT167"/>
  <c r="AS167"/>
  <c r="AQ167"/>
  <c r="AN167"/>
  <c r="AR167" s="1"/>
  <c r="AD167"/>
  <c r="AC167"/>
  <c r="AA167"/>
  <c r="Z167"/>
  <c r="W167"/>
  <c r="T167"/>
  <c r="S167"/>
  <c r="P167" s="1"/>
  <c r="R167"/>
  <c r="Q167"/>
  <c r="K167"/>
  <c r="AM167" s="1"/>
  <c r="BJ166"/>
  <c r="BF166"/>
  <c r="BA166"/>
  <c r="AZ166"/>
  <c r="AY166"/>
  <c r="AX166"/>
  <c r="AV166"/>
  <c r="AU166"/>
  <c r="AT166"/>
  <c r="AS166"/>
  <c r="AQ166"/>
  <c r="AN166"/>
  <c r="AR166" s="1"/>
  <c r="AD166"/>
  <c r="AC166"/>
  <c r="AA166"/>
  <c r="Z166"/>
  <c r="W166"/>
  <c r="T166"/>
  <c r="S166"/>
  <c r="N166" s="1"/>
  <c r="R166"/>
  <c r="Q166"/>
  <c r="K166"/>
  <c r="AM166" s="1"/>
  <c r="BJ165"/>
  <c r="BF165"/>
  <c r="BA165"/>
  <c r="AZ165"/>
  <c r="AY165"/>
  <c r="AX165"/>
  <c r="AV165"/>
  <c r="AU165"/>
  <c r="AT165"/>
  <c r="AS165"/>
  <c r="AQ165"/>
  <c r="AN165"/>
  <c r="AR165" s="1"/>
  <c r="AD165"/>
  <c r="AC165"/>
  <c r="AA165"/>
  <c r="Z165"/>
  <c r="W165"/>
  <c r="T165"/>
  <c r="S165"/>
  <c r="M165" s="1"/>
  <c r="R165"/>
  <c r="Q165"/>
  <c r="K165"/>
  <c r="BJ164"/>
  <c r="BF164"/>
  <c r="BA164"/>
  <c r="AZ164"/>
  <c r="AY164"/>
  <c r="AX164"/>
  <c r="AV164"/>
  <c r="AU164"/>
  <c r="AT164"/>
  <c r="AS164"/>
  <c r="AQ164"/>
  <c r="AN164"/>
  <c r="AR164" s="1"/>
  <c r="AD164"/>
  <c r="AC164"/>
  <c r="AA164"/>
  <c r="Z164"/>
  <c r="W164"/>
  <c r="T164"/>
  <c r="S164"/>
  <c r="N164" s="1"/>
  <c r="R164"/>
  <c r="Q164"/>
  <c r="K164"/>
  <c r="AM164" s="1"/>
  <c r="BJ163"/>
  <c r="BF163"/>
  <c r="BA163"/>
  <c r="AZ163"/>
  <c r="AY163"/>
  <c r="AX163"/>
  <c r="AV163"/>
  <c r="AU163"/>
  <c r="AT163"/>
  <c r="AS163"/>
  <c r="AQ163"/>
  <c r="AN163"/>
  <c r="AR163" s="1"/>
  <c r="AD163"/>
  <c r="AC163"/>
  <c r="AA163"/>
  <c r="Z163"/>
  <c r="W163"/>
  <c r="T163"/>
  <c r="S163"/>
  <c r="P163" s="1"/>
  <c r="R163"/>
  <c r="Q163"/>
  <c r="K163"/>
  <c r="AM163" s="1"/>
  <c r="BJ162"/>
  <c r="BF162"/>
  <c r="BA162"/>
  <c r="AZ162"/>
  <c r="AY162"/>
  <c r="AX162"/>
  <c r="AV162"/>
  <c r="AU162"/>
  <c r="AT162"/>
  <c r="AS162"/>
  <c r="AQ162"/>
  <c r="AN162"/>
  <c r="AR162" s="1"/>
  <c r="AD162"/>
  <c r="AC162"/>
  <c r="AA162"/>
  <c r="Z162"/>
  <c r="W162"/>
  <c r="T162"/>
  <c r="S162"/>
  <c r="M162" s="1"/>
  <c r="R162"/>
  <c r="Q162"/>
  <c r="K162"/>
  <c r="AM162" s="1"/>
  <c r="BJ161"/>
  <c r="BF161"/>
  <c r="BA161"/>
  <c r="AZ161"/>
  <c r="AY161"/>
  <c r="AX161"/>
  <c r="AV161"/>
  <c r="AU161"/>
  <c r="AT161"/>
  <c r="AS161"/>
  <c r="AQ161"/>
  <c r="AN161"/>
  <c r="AR161" s="1"/>
  <c r="AD161"/>
  <c r="AC161"/>
  <c r="AA161"/>
  <c r="Z161"/>
  <c r="W161"/>
  <c r="T161"/>
  <c r="S161"/>
  <c r="R161"/>
  <c r="Q161"/>
  <c r="K161"/>
  <c r="AM161" s="1"/>
  <c r="BJ160"/>
  <c r="BF160"/>
  <c r="BA160"/>
  <c r="AZ160"/>
  <c r="AY160"/>
  <c r="AX160"/>
  <c r="AV160"/>
  <c r="AU160"/>
  <c r="AT160"/>
  <c r="AS160"/>
  <c r="AQ160"/>
  <c r="AN160"/>
  <c r="AR160" s="1"/>
  <c r="AD160"/>
  <c r="AC160"/>
  <c r="AA160"/>
  <c r="Z160"/>
  <c r="W160"/>
  <c r="T160"/>
  <c r="S160"/>
  <c r="R160"/>
  <c r="Q160"/>
  <c r="K160"/>
  <c r="AM160" s="1"/>
  <c r="BJ159"/>
  <c r="BF159"/>
  <c r="BA159"/>
  <c r="AZ159"/>
  <c r="AY159"/>
  <c r="AX159"/>
  <c r="AV159"/>
  <c r="AU159"/>
  <c r="AT159"/>
  <c r="AS159"/>
  <c r="AQ159"/>
  <c r="AN159"/>
  <c r="AR159" s="1"/>
  <c r="AD159"/>
  <c r="AC159"/>
  <c r="AA159"/>
  <c r="Z159"/>
  <c r="W159"/>
  <c r="T159"/>
  <c r="S159"/>
  <c r="R159"/>
  <c r="Q159"/>
  <c r="K159"/>
  <c r="AM159" s="1"/>
  <c r="BJ158"/>
  <c r="BF158"/>
  <c r="BA158"/>
  <c r="AZ158"/>
  <c r="AY158"/>
  <c r="AX158"/>
  <c r="AV158"/>
  <c r="AU158"/>
  <c r="AT158"/>
  <c r="AS158"/>
  <c r="AQ158"/>
  <c r="AN158"/>
  <c r="AR158" s="1"/>
  <c r="AD158"/>
  <c r="AC158"/>
  <c r="AA158"/>
  <c r="Z158"/>
  <c r="W158"/>
  <c r="T158"/>
  <c r="S158"/>
  <c r="R158"/>
  <c r="Q158"/>
  <c r="K158"/>
  <c r="AM158" s="1"/>
  <c r="BJ157"/>
  <c r="BF157"/>
  <c r="BA157"/>
  <c r="AZ157"/>
  <c r="AY157"/>
  <c r="AX157"/>
  <c r="AV157"/>
  <c r="AU157"/>
  <c r="AT157"/>
  <c r="AS157"/>
  <c r="AQ157"/>
  <c r="AN157"/>
  <c r="AR157" s="1"/>
  <c r="AD157"/>
  <c r="AC157"/>
  <c r="AA157"/>
  <c r="Z157"/>
  <c r="W157"/>
  <c r="T157"/>
  <c r="S157"/>
  <c r="P157" s="1"/>
  <c r="R157"/>
  <c r="Q157"/>
  <c r="K157"/>
  <c r="AM157" s="1"/>
  <c r="BJ156"/>
  <c r="BF156"/>
  <c r="BA156"/>
  <c r="AZ156"/>
  <c r="AY156"/>
  <c r="AX156"/>
  <c r="AV156"/>
  <c r="AU156"/>
  <c r="AT156"/>
  <c r="AS156"/>
  <c r="AQ156"/>
  <c r="AN156"/>
  <c r="AR156" s="1"/>
  <c r="AD156"/>
  <c r="AC156"/>
  <c r="AA156"/>
  <c r="Z156"/>
  <c r="W156"/>
  <c r="T156"/>
  <c r="S156"/>
  <c r="R156"/>
  <c r="Q156"/>
  <c r="K156"/>
  <c r="AM156" s="1"/>
  <c r="BJ155"/>
  <c r="BF155"/>
  <c r="BA155"/>
  <c r="AZ155"/>
  <c r="AY155"/>
  <c r="AX155"/>
  <c r="AV155"/>
  <c r="AU155"/>
  <c r="AT155"/>
  <c r="AS155"/>
  <c r="AQ155"/>
  <c r="AN155"/>
  <c r="AR155" s="1"/>
  <c r="AD155"/>
  <c r="AC155"/>
  <c r="AA155"/>
  <c r="Z155"/>
  <c r="W155"/>
  <c r="T155"/>
  <c r="S155"/>
  <c r="P155" s="1"/>
  <c r="R155"/>
  <c r="Q155"/>
  <c r="K155"/>
  <c r="AM155" s="1"/>
  <c r="BJ154"/>
  <c r="BF154"/>
  <c r="BA154"/>
  <c r="AZ154"/>
  <c r="AY154"/>
  <c r="AX154"/>
  <c r="AV154"/>
  <c r="AU154"/>
  <c r="AT154"/>
  <c r="AS154"/>
  <c r="AQ154"/>
  <c r="AN154"/>
  <c r="AR154" s="1"/>
  <c r="AD154"/>
  <c r="AC154"/>
  <c r="AA154"/>
  <c r="Z154"/>
  <c r="W154"/>
  <c r="T154"/>
  <c r="S154"/>
  <c r="M154" s="1"/>
  <c r="R154"/>
  <c r="Q154"/>
  <c r="K154"/>
  <c r="AM154" s="1"/>
  <c r="BJ153"/>
  <c r="BF153"/>
  <c r="BA153"/>
  <c r="AZ153"/>
  <c r="AY153"/>
  <c r="AX153"/>
  <c r="AV153"/>
  <c r="AU153"/>
  <c r="AT153"/>
  <c r="AS153"/>
  <c r="AQ153"/>
  <c r="AN153"/>
  <c r="AR153" s="1"/>
  <c r="AD153"/>
  <c r="AC153"/>
  <c r="AA153"/>
  <c r="Z153"/>
  <c r="W153"/>
  <c r="T153"/>
  <c r="S153"/>
  <c r="L153" s="1"/>
  <c r="R153"/>
  <c r="Q153"/>
  <c r="K153"/>
  <c r="AM153" s="1"/>
  <c r="BJ152"/>
  <c r="BF152"/>
  <c r="BA152"/>
  <c r="AZ152"/>
  <c r="AY152"/>
  <c r="AX152"/>
  <c r="AV152"/>
  <c r="AU152"/>
  <c r="AT152"/>
  <c r="AS152"/>
  <c r="AQ152"/>
  <c r="AN152"/>
  <c r="AR152" s="1"/>
  <c r="AD152"/>
  <c r="AC152"/>
  <c r="AA152"/>
  <c r="Z152"/>
  <c r="W152"/>
  <c r="T152"/>
  <c r="S152"/>
  <c r="R152"/>
  <c r="Q152"/>
  <c r="K152"/>
  <c r="AM152" s="1"/>
  <c r="BJ151"/>
  <c r="BF151"/>
  <c r="BA151"/>
  <c r="AZ151"/>
  <c r="AY151"/>
  <c r="AX151"/>
  <c r="AV151"/>
  <c r="AU151"/>
  <c r="AT151"/>
  <c r="AS151"/>
  <c r="AQ151"/>
  <c r="AN151"/>
  <c r="AR151" s="1"/>
  <c r="AD151"/>
  <c r="AC151"/>
  <c r="AA151"/>
  <c r="Z151"/>
  <c r="W151"/>
  <c r="T151"/>
  <c r="S151"/>
  <c r="L151" s="1"/>
  <c r="R151"/>
  <c r="Q151"/>
  <c r="K151"/>
  <c r="AM151" s="1"/>
  <c r="BJ150"/>
  <c r="BF150"/>
  <c r="BA150"/>
  <c r="AZ150"/>
  <c r="AY150"/>
  <c r="AX150"/>
  <c r="AV150"/>
  <c r="AU150"/>
  <c r="AT150"/>
  <c r="AS150"/>
  <c r="AQ150"/>
  <c r="AN150"/>
  <c r="AR150" s="1"/>
  <c r="AD150"/>
  <c r="AC150"/>
  <c r="AA150"/>
  <c r="Z150"/>
  <c r="W150"/>
  <c r="T150"/>
  <c r="S150"/>
  <c r="R150"/>
  <c r="Q150"/>
  <c r="K150"/>
  <c r="AM150" s="1"/>
  <c r="BJ149"/>
  <c r="BF149"/>
  <c r="BA149"/>
  <c r="AZ149"/>
  <c r="AY149"/>
  <c r="AX149"/>
  <c r="AV149"/>
  <c r="AU149"/>
  <c r="AT149"/>
  <c r="AS149"/>
  <c r="AQ149"/>
  <c r="AN149"/>
  <c r="AR149" s="1"/>
  <c r="AD149"/>
  <c r="AC149"/>
  <c r="AA149"/>
  <c r="Z149"/>
  <c r="W149"/>
  <c r="T149"/>
  <c r="S149"/>
  <c r="L149" s="1"/>
  <c r="R149"/>
  <c r="Q149"/>
  <c r="K149"/>
  <c r="AM149" s="1"/>
  <c r="BJ148"/>
  <c r="BF148"/>
  <c r="BA148"/>
  <c r="AZ148"/>
  <c r="AY148"/>
  <c r="AX148"/>
  <c r="AV148"/>
  <c r="AU148"/>
  <c r="AT148"/>
  <c r="AS148"/>
  <c r="AQ148"/>
  <c r="AN148"/>
  <c r="AR148" s="1"/>
  <c r="AD148"/>
  <c r="AC148"/>
  <c r="AA148"/>
  <c r="Z148"/>
  <c r="W148"/>
  <c r="T148"/>
  <c r="S148"/>
  <c r="M148" s="1"/>
  <c r="R148"/>
  <c r="Q148"/>
  <c r="K148"/>
  <c r="BJ147"/>
  <c r="BF147"/>
  <c r="BA147"/>
  <c r="AZ147"/>
  <c r="AY147"/>
  <c r="AX147"/>
  <c r="AV147"/>
  <c r="AU147"/>
  <c r="AT147"/>
  <c r="AS147"/>
  <c r="AQ147"/>
  <c r="AN147"/>
  <c r="AR147" s="1"/>
  <c r="AD147"/>
  <c r="AC147"/>
  <c r="AA147"/>
  <c r="Z147"/>
  <c r="W147"/>
  <c r="T147"/>
  <c r="S147"/>
  <c r="L147" s="1"/>
  <c r="R147"/>
  <c r="Q147"/>
  <c r="K147"/>
  <c r="AM147" s="1"/>
  <c r="BJ146"/>
  <c r="BF146"/>
  <c r="BA146"/>
  <c r="AZ146"/>
  <c r="AY146"/>
  <c r="AX146"/>
  <c r="AV146"/>
  <c r="AU146"/>
  <c r="AT146"/>
  <c r="AS146"/>
  <c r="AQ146"/>
  <c r="AN146"/>
  <c r="AR146" s="1"/>
  <c r="AD146"/>
  <c r="AC146"/>
  <c r="AA146"/>
  <c r="Z146"/>
  <c r="W146"/>
  <c r="T146"/>
  <c r="S146"/>
  <c r="M146" s="1"/>
  <c r="R146"/>
  <c r="Q146"/>
  <c r="K146"/>
  <c r="AM146" s="1"/>
  <c r="BJ145"/>
  <c r="BF145"/>
  <c r="BA145"/>
  <c r="AZ145"/>
  <c r="AY145"/>
  <c r="AX145"/>
  <c r="AV145"/>
  <c r="AU145"/>
  <c r="AT145"/>
  <c r="AS145"/>
  <c r="AQ145"/>
  <c r="AN145"/>
  <c r="AR145" s="1"/>
  <c r="AD145"/>
  <c r="AC145"/>
  <c r="AA145"/>
  <c r="Z145"/>
  <c r="W145"/>
  <c r="T145"/>
  <c r="S145"/>
  <c r="L145" s="1"/>
  <c r="R145"/>
  <c r="Q145"/>
  <c r="K145"/>
  <c r="AM145" s="1"/>
  <c r="BJ144"/>
  <c r="BF144"/>
  <c r="BA144"/>
  <c r="AZ144"/>
  <c r="AY144"/>
  <c r="AX144"/>
  <c r="AV144"/>
  <c r="AU144"/>
  <c r="AT144"/>
  <c r="AS144"/>
  <c r="AQ144"/>
  <c r="AN144"/>
  <c r="AR144" s="1"/>
  <c r="AD144"/>
  <c r="AC144"/>
  <c r="AA144"/>
  <c r="Z144"/>
  <c r="W144"/>
  <c r="T144"/>
  <c r="S144"/>
  <c r="R144"/>
  <c r="Q144"/>
  <c r="K144"/>
  <c r="AM144" s="1"/>
  <c r="BJ143"/>
  <c r="BF143"/>
  <c r="BA143"/>
  <c r="AZ143"/>
  <c r="AY143"/>
  <c r="AX143"/>
  <c r="AV143"/>
  <c r="AU143"/>
  <c r="AT143"/>
  <c r="AS143"/>
  <c r="AQ143"/>
  <c r="AN143"/>
  <c r="AR143" s="1"/>
  <c r="AD143"/>
  <c r="AC143"/>
  <c r="AA143"/>
  <c r="Z143"/>
  <c r="W143"/>
  <c r="T143"/>
  <c r="S143"/>
  <c r="R143"/>
  <c r="Q143"/>
  <c r="K143"/>
  <c r="AB143" s="1"/>
  <c r="BJ142"/>
  <c r="BF142"/>
  <c r="BA142"/>
  <c r="AZ142"/>
  <c r="AY142"/>
  <c r="AX142"/>
  <c r="AV142"/>
  <c r="AU142"/>
  <c r="AT142"/>
  <c r="AS142"/>
  <c r="AQ142"/>
  <c r="AN142"/>
  <c r="AR142" s="1"/>
  <c r="AD142"/>
  <c r="AC142"/>
  <c r="AA142"/>
  <c r="Z142"/>
  <c r="W142"/>
  <c r="T142"/>
  <c r="S142"/>
  <c r="R142"/>
  <c r="Q142"/>
  <c r="K142"/>
  <c r="AM142" s="1"/>
  <c r="BJ141"/>
  <c r="BF141"/>
  <c r="BA141"/>
  <c r="AZ141"/>
  <c r="AY141"/>
  <c r="AX141"/>
  <c r="AV141"/>
  <c r="AU141"/>
  <c r="AT141"/>
  <c r="AS141"/>
  <c r="AQ141"/>
  <c r="AN141"/>
  <c r="AR141" s="1"/>
  <c r="AD141"/>
  <c r="AC141"/>
  <c r="AA141"/>
  <c r="Z141"/>
  <c r="W141"/>
  <c r="T141"/>
  <c r="S141"/>
  <c r="R141"/>
  <c r="Q141"/>
  <c r="K141"/>
  <c r="AB141" s="1"/>
  <c r="BJ140"/>
  <c r="BF140"/>
  <c r="BA140"/>
  <c r="AZ140"/>
  <c r="AY140"/>
  <c r="AX140"/>
  <c r="AV140"/>
  <c r="AU140"/>
  <c r="AT140"/>
  <c r="AS140"/>
  <c r="AQ140"/>
  <c r="AN140"/>
  <c r="AR140" s="1"/>
  <c r="AD140"/>
  <c r="BE140" s="1"/>
  <c r="AC140"/>
  <c r="AA140"/>
  <c r="Z140"/>
  <c r="W140"/>
  <c r="T140"/>
  <c r="S140"/>
  <c r="M140" s="1"/>
  <c r="R140"/>
  <c r="Q140"/>
  <c r="K140"/>
  <c r="AM140" s="1"/>
  <c r="BJ139"/>
  <c r="BF139"/>
  <c r="BA139"/>
  <c r="AZ139"/>
  <c r="AY139"/>
  <c r="AX139"/>
  <c r="AV139"/>
  <c r="AU139"/>
  <c r="AT139"/>
  <c r="AS139"/>
  <c r="AQ139"/>
  <c r="AN139"/>
  <c r="AR139" s="1"/>
  <c r="AD139"/>
  <c r="AC139"/>
  <c r="AA139"/>
  <c r="Z139"/>
  <c r="W139"/>
  <c r="T139"/>
  <c r="S139"/>
  <c r="R139"/>
  <c r="Q139"/>
  <c r="K139"/>
  <c r="BJ138"/>
  <c r="BF138"/>
  <c r="BA138"/>
  <c r="AZ138"/>
  <c r="AY138"/>
  <c r="AX138"/>
  <c r="AV138"/>
  <c r="AU138"/>
  <c r="AT138"/>
  <c r="AS138"/>
  <c r="AQ138"/>
  <c r="AN138"/>
  <c r="AR138" s="1"/>
  <c r="AD138"/>
  <c r="AC138"/>
  <c r="AA138"/>
  <c r="Z138"/>
  <c r="W138"/>
  <c r="T138"/>
  <c r="S138"/>
  <c r="M138" s="1"/>
  <c r="R138"/>
  <c r="Q138"/>
  <c r="K138"/>
  <c r="AM138" s="1"/>
  <c r="BJ137"/>
  <c r="BF137"/>
  <c r="BA137"/>
  <c r="AZ137"/>
  <c r="AY137"/>
  <c r="AX137"/>
  <c r="AV137"/>
  <c r="AU137"/>
  <c r="AT137"/>
  <c r="AS137"/>
  <c r="AQ137"/>
  <c r="AN137"/>
  <c r="AR137" s="1"/>
  <c r="AD137"/>
  <c r="AC137"/>
  <c r="AA137"/>
  <c r="Z137"/>
  <c r="W137"/>
  <c r="T137"/>
  <c r="S137"/>
  <c r="L137" s="1"/>
  <c r="R137"/>
  <c r="Q137"/>
  <c r="K137"/>
  <c r="AB137" s="1"/>
  <c r="BJ136"/>
  <c r="BF136"/>
  <c r="BA136"/>
  <c r="AZ136"/>
  <c r="AY136"/>
  <c r="AX136"/>
  <c r="AV136"/>
  <c r="AU136"/>
  <c r="AT136"/>
  <c r="AS136"/>
  <c r="AQ136"/>
  <c r="AN136"/>
  <c r="AR136" s="1"/>
  <c r="AD136"/>
  <c r="BE136" s="1"/>
  <c r="AC136"/>
  <c r="AA136"/>
  <c r="Z136"/>
  <c r="W136"/>
  <c r="T136"/>
  <c r="S136"/>
  <c r="M136" s="1"/>
  <c r="R136"/>
  <c r="Q136"/>
  <c r="K136"/>
  <c r="AM136" s="1"/>
  <c r="BJ135"/>
  <c r="BF135"/>
  <c r="BA135"/>
  <c r="AZ135"/>
  <c r="AY135"/>
  <c r="AX135"/>
  <c r="AV135"/>
  <c r="AU135"/>
  <c r="AT135"/>
  <c r="AS135"/>
  <c r="AQ135"/>
  <c r="AN135"/>
  <c r="AR135" s="1"/>
  <c r="AD135"/>
  <c r="AC135"/>
  <c r="AA135"/>
  <c r="Z135"/>
  <c r="W135"/>
  <c r="T135"/>
  <c r="S135"/>
  <c r="L135" s="1"/>
  <c r="R135"/>
  <c r="Q135"/>
  <c r="K135"/>
  <c r="AB135" s="1"/>
  <c r="BJ134"/>
  <c r="BF134"/>
  <c r="BA134"/>
  <c r="AZ134"/>
  <c r="AY134"/>
  <c r="AX134"/>
  <c r="AV134"/>
  <c r="AU134"/>
  <c r="AT134"/>
  <c r="AS134"/>
  <c r="AQ134"/>
  <c r="AN134"/>
  <c r="AR134" s="1"/>
  <c r="AD134"/>
  <c r="AC134"/>
  <c r="AA134"/>
  <c r="Z134"/>
  <c r="W134"/>
  <c r="T134"/>
  <c r="S134"/>
  <c r="M134" s="1"/>
  <c r="R134"/>
  <c r="Q134"/>
  <c r="K134"/>
  <c r="BJ133"/>
  <c r="BF133"/>
  <c r="BA133"/>
  <c r="AZ133"/>
  <c r="AY133"/>
  <c r="AX133"/>
  <c r="AV133"/>
  <c r="AU133"/>
  <c r="AT133"/>
  <c r="AS133"/>
  <c r="AQ133"/>
  <c r="AN133"/>
  <c r="AR133" s="1"/>
  <c r="AD133"/>
  <c r="AC133"/>
  <c r="AA133"/>
  <c r="Z133"/>
  <c r="W133"/>
  <c r="T133"/>
  <c r="S133"/>
  <c r="L133" s="1"/>
  <c r="R133"/>
  <c r="Q133"/>
  <c r="K133"/>
  <c r="AB133" s="1"/>
  <c r="BJ132"/>
  <c r="BF132"/>
  <c r="BA132"/>
  <c r="AZ132"/>
  <c r="AY132"/>
  <c r="AX132"/>
  <c r="AV132"/>
  <c r="AU132"/>
  <c r="AT132"/>
  <c r="AS132"/>
  <c r="AQ132"/>
  <c r="AN132"/>
  <c r="AR132" s="1"/>
  <c r="AD132"/>
  <c r="AC132"/>
  <c r="AA132"/>
  <c r="Z132"/>
  <c r="W132"/>
  <c r="T132"/>
  <c r="S132"/>
  <c r="O132" s="1"/>
  <c r="R132"/>
  <c r="Q132"/>
  <c r="K132"/>
  <c r="AB132" s="1"/>
  <c r="BJ131"/>
  <c r="BF131"/>
  <c r="BA131"/>
  <c r="AZ131"/>
  <c r="AY131"/>
  <c r="AX131"/>
  <c r="AV131"/>
  <c r="AU131"/>
  <c r="AT131"/>
  <c r="AS131"/>
  <c r="AQ131"/>
  <c r="AN131"/>
  <c r="AR131" s="1"/>
  <c r="AD131"/>
  <c r="AC131"/>
  <c r="AA131"/>
  <c r="Z131"/>
  <c r="W131"/>
  <c r="T131"/>
  <c r="S131"/>
  <c r="O131" s="1"/>
  <c r="R131"/>
  <c r="Q131"/>
  <c r="K131"/>
  <c r="AM131" s="1"/>
  <c r="BJ130"/>
  <c r="BF130"/>
  <c r="BA130"/>
  <c r="AZ130"/>
  <c r="AY130"/>
  <c r="AX130"/>
  <c r="AV130"/>
  <c r="AU130"/>
  <c r="AT130"/>
  <c r="AS130"/>
  <c r="AQ130"/>
  <c r="AN130"/>
  <c r="AR130" s="1"/>
  <c r="AD130"/>
  <c r="AC130"/>
  <c r="AA130"/>
  <c r="Z130"/>
  <c r="W130"/>
  <c r="T130"/>
  <c r="S130"/>
  <c r="R130"/>
  <c r="Q130"/>
  <c r="K130"/>
  <c r="AB130" s="1"/>
  <c r="BJ129"/>
  <c r="BF129"/>
  <c r="BA129"/>
  <c r="AZ129"/>
  <c r="AY129"/>
  <c r="AX129"/>
  <c r="AV129"/>
  <c r="AU129"/>
  <c r="AT129"/>
  <c r="AS129"/>
  <c r="AQ129"/>
  <c r="AN129"/>
  <c r="AR129" s="1"/>
  <c r="AD129"/>
  <c r="AC129"/>
  <c r="AA129"/>
  <c r="Z129"/>
  <c r="W129"/>
  <c r="T129"/>
  <c r="S129"/>
  <c r="L129" s="1"/>
  <c r="R129"/>
  <c r="Q129"/>
  <c r="K129"/>
  <c r="AM129" s="1"/>
  <c r="BJ128"/>
  <c r="BF128"/>
  <c r="BA128"/>
  <c r="AZ128"/>
  <c r="AY128"/>
  <c r="AX128"/>
  <c r="AV128"/>
  <c r="AU128"/>
  <c r="AT128"/>
  <c r="AS128"/>
  <c r="AQ128"/>
  <c r="AN128"/>
  <c r="AR128" s="1"/>
  <c r="AD128"/>
  <c r="AC128"/>
  <c r="AA128"/>
  <c r="Z128"/>
  <c r="W128"/>
  <c r="T128"/>
  <c r="S128"/>
  <c r="O128" s="1"/>
  <c r="R128"/>
  <c r="Q128"/>
  <c r="K128"/>
  <c r="AB128" s="1"/>
  <c r="BJ127"/>
  <c r="BF127"/>
  <c r="BA127"/>
  <c r="AZ127"/>
  <c r="AY127"/>
  <c r="AX127"/>
  <c r="AV127"/>
  <c r="AU127"/>
  <c r="AT127"/>
  <c r="AS127"/>
  <c r="AQ127"/>
  <c r="AN127"/>
  <c r="AR127" s="1"/>
  <c r="AD127"/>
  <c r="AC127"/>
  <c r="AA127"/>
  <c r="Z127"/>
  <c r="W127"/>
  <c r="T127"/>
  <c r="S127"/>
  <c r="M127" s="1"/>
  <c r="R127"/>
  <c r="Q127"/>
  <c r="K127"/>
  <c r="AM127" s="1"/>
  <c r="BJ126"/>
  <c r="BF126"/>
  <c r="BA126"/>
  <c r="AZ126"/>
  <c r="AY126"/>
  <c r="AX126"/>
  <c r="AV126"/>
  <c r="AU126"/>
  <c r="AT126"/>
  <c r="AS126"/>
  <c r="AQ126"/>
  <c r="AN126"/>
  <c r="AR126" s="1"/>
  <c r="AD126"/>
  <c r="AC126"/>
  <c r="AA126"/>
  <c r="Z126"/>
  <c r="W126"/>
  <c r="T126"/>
  <c r="S126"/>
  <c r="N126" s="1"/>
  <c r="R126"/>
  <c r="Q126"/>
  <c r="K126"/>
  <c r="BJ125"/>
  <c r="BF125"/>
  <c r="BA125"/>
  <c r="AZ125"/>
  <c r="AY125"/>
  <c r="AX125"/>
  <c r="AV125"/>
  <c r="AU125"/>
  <c r="AT125"/>
  <c r="AS125"/>
  <c r="AQ125"/>
  <c r="AN125"/>
  <c r="AR125" s="1"/>
  <c r="AD125"/>
  <c r="AC125"/>
  <c r="AA125"/>
  <c r="Z125"/>
  <c r="W125"/>
  <c r="T125"/>
  <c r="S125"/>
  <c r="N125" s="1"/>
  <c r="R125"/>
  <c r="Q125"/>
  <c r="K125"/>
  <c r="AB125" s="1"/>
  <c r="BJ124"/>
  <c r="BF124"/>
  <c r="BA124"/>
  <c r="AZ124"/>
  <c r="AY124"/>
  <c r="AX124"/>
  <c r="AV124"/>
  <c r="AU124"/>
  <c r="AT124"/>
  <c r="AS124"/>
  <c r="AQ124"/>
  <c r="AN124"/>
  <c r="AR124" s="1"/>
  <c r="AD124"/>
  <c r="AC124"/>
  <c r="AA124"/>
  <c r="Z124"/>
  <c r="W124"/>
  <c r="T124"/>
  <c r="S124"/>
  <c r="O124" s="1"/>
  <c r="R124"/>
  <c r="Q124"/>
  <c r="K124"/>
  <c r="AB124" s="1"/>
  <c r="BJ123"/>
  <c r="BF123"/>
  <c r="BA123"/>
  <c r="AZ123"/>
  <c r="AY123"/>
  <c r="AX123"/>
  <c r="AV123"/>
  <c r="AU123"/>
  <c r="AT123"/>
  <c r="AS123"/>
  <c r="AQ123"/>
  <c r="AN123"/>
  <c r="AR123" s="1"/>
  <c r="AD123"/>
  <c r="AC123"/>
  <c r="AA123"/>
  <c r="Z123"/>
  <c r="W123"/>
  <c r="T123"/>
  <c r="S123"/>
  <c r="R123"/>
  <c r="Q123"/>
  <c r="K123"/>
  <c r="AM123" s="1"/>
  <c r="BJ122"/>
  <c r="BF122"/>
  <c r="BA122"/>
  <c r="AZ122"/>
  <c r="AY122"/>
  <c r="AX122"/>
  <c r="AV122"/>
  <c r="AU122"/>
  <c r="AT122"/>
  <c r="AS122"/>
  <c r="AQ122"/>
  <c r="AN122"/>
  <c r="AR122" s="1"/>
  <c r="AD122"/>
  <c r="AC122"/>
  <c r="AA122"/>
  <c r="BB122" s="1"/>
  <c r="Z122"/>
  <c r="W122"/>
  <c r="T122"/>
  <c r="S122"/>
  <c r="N122" s="1"/>
  <c r="R122"/>
  <c r="Q122"/>
  <c r="K122"/>
  <c r="BJ121"/>
  <c r="BF121"/>
  <c r="BA121"/>
  <c r="AZ121"/>
  <c r="AY121"/>
  <c r="AX121"/>
  <c r="AV121"/>
  <c r="AU121"/>
  <c r="AT121"/>
  <c r="AS121"/>
  <c r="AQ121"/>
  <c r="AN121"/>
  <c r="AR121" s="1"/>
  <c r="AD121"/>
  <c r="AC121"/>
  <c r="AA121"/>
  <c r="Z121"/>
  <c r="W121"/>
  <c r="T121"/>
  <c r="S121"/>
  <c r="N121" s="1"/>
  <c r="R121"/>
  <c r="Q121"/>
  <c r="K121"/>
  <c r="AB121" s="1"/>
  <c r="BJ120"/>
  <c r="BF120"/>
  <c r="BA120"/>
  <c r="AZ120"/>
  <c r="AY120"/>
  <c r="AX120"/>
  <c r="AV120"/>
  <c r="AU120"/>
  <c r="AT120"/>
  <c r="AS120"/>
  <c r="AQ120"/>
  <c r="AN120"/>
  <c r="AR120" s="1"/>
  <c r="AD120"/>
  <c r="AC120"/>
  <c r="AA120"/>
  <c r="Z120"/>
  <c r="W120"/>
  <c r="T120"/>
  <c r="S120"/>
  <c r="O120" s="1"/>
  <c r="R120"/>
  <c r="Q120"/>
  <c r="K120"/>
  <c r="AM120" s="1"/>
  <c r="BJ119"/>
  <c r="BF119"/>
  <c r="BA119"/>
  <c r="AZ119"/>
  <c r="AY119"/>
  <c r="AX119"/>
  <c r="AV119"/>
  <c r="AU119"/>
  <c r="AT119"/>
  <c r="AS119"/>
  <c r="AQ119"/>
  <c r="AN119"/>
  <c r="AR119" s="1"/>
  <c r="AD119"/>
  <c r="AC119"/>
  <c r="AA119"/>
  <c r="Z119"/>
  <c r="W119"/>
  <c r="T119"/>
  <c r="S119"/>
  <c r="R119"/>
  <c r="Q119"/>
  <c r="K119"/>
  <c r="AM119" s="1"/>
  <c r="BJ118"/>
  <c r="BF118"/>
  <c r="BA118"/>
  <c r="AZ118"/>
  <c r="AY118"/>
  <c r="AX118"/>
  <c r="AV118"/>
  <c r="AU118"/>
  <c r="AT118"/>
  <c r="AS118"/>
  <c r="AQ118"/>
  <c r="AN118"/>
  <c r="AR118" s="1"/>
  <c r="AD118"/>
  <c r="AC118"/>
  <c r="AA118"/>
  <c r="Z118"/>
  <c r="W118"/>
  <c r="T118"/>
  <c r="S118"/>
  <c r="O118" s="1"/>
  <c r="R118"/>
  <c r="Q118"/>
  <c r="K118"/>
  <c r="BJ117"/>
  <c r="BF117"/>
  <c r="BA117"/>
  <c r="AZ117"/>
  <c r="AY117"/>
  <c r="AX117"/>
  <c r="AV117"/>
  <c r="AU117"/>
  <c r="AT117"/>
  <c r="AS117"/>
  <c r="AQ117"/>
  <c r="AN117"/>
  <c r="AR117" s="1"/>
  <c r="AD117"/>
  <c r="AC117"/>
  <c r="AA117"/>
  <c r="Z117"/>
  <c r="W117"/>
  <c r="T117"/>
  <c r="S117"/>
  <c r="M117" s="1"/>
  <c r="R117"/>
  <c r="Q117"/>
  <c r="K117"/>
  <c r="AM117" s="1"/>
  <c r="BJ116"/>
  <c r="BF116"/>
  <c r="BA116"/>
  <c r="AZ116"/>
  <c r="AY116"/>
  <c r="AX116"/>
  <c r="AV116"/>
  <c r="AU116"/>
  <c r="AT116"/>
  <c r="AS116"/>
  <c r="AQ116"/>
  <c r="AN116"/>
  <c r="AR116" s="1"/>
  <c r="AD116"/>
  <c r="AC116"/>
  <c r="AA116"/>
  <c r="Z116"/>
  <c r="W116"/>
  <c r="T116"/>
  <c r="S116"/>
  <c r="M116" s="1"/>
  <c r="R116"/>
  <c r="Q116"/>
  <c r="K116"/>
  <c r="AM116" s="1"/>
  <c r="BJ115"/>
  <c r="BF115"/>
  <c r="BA115"/>
  <c r="AZ115"/>
  <c r="AY115"/>
  <c r="AX115"/>
  <c r="AV115"/>
  <c r="AU115"/>
  <c r="AT115"/>
  <c r="AS115"/>
  <c r="AQ115"/>
  <c r="AN115"/>
  <c r="AR115" s="1"/>
  <c r="AD115"/>
  <c r="AC115"/>
  <c r="AA115"/>
  <c r="Z115"/>
  <c r="W115"/>
  <c r="T115"/>
  <c r="S115"/>
  <c r="M115" s="1"/>
  <c r="R115"/>
  <c r="Q115"/>
  <c r="K115"/>
  <c r="AM115" s="1"/>
  <c r="BJ114"/>
  <c r="BF114"/>
  <c r="BA114"/>
  <c r="AZ114"/>
  <c r="AY114"/>
  <c r="AX114"/>
  <c r="AV114"/>
  <c r="AU114"/>
  <c r="AT114"/>
  <c r="AS114"/>
  <c r="AQ114"/>
  <c r="AN114"/>
  <c r="AR114" s="1"/>
  <c r="AD114"/>
  <c r="AC114"/>
  <c r="AA114"/>
  <c r="Z114"/>
  <c r="W114"/>
  <c r="T114"/>
  <c r="S114"/>
  <c r="L114" s="1"/>
  <c r="R114"/>
  <c r="Q114"/>
  <c r="K114"/>
  <c r="AM114" s="1"/>
  <c r="BJ113"/>
  <c r="BF113"/>
  <c r="BA113"/>
  <c r="AZ113"/>
  <c r="AY113"/>
  <c r="AX113"/>
  <c r="AV113"/>
  <c r="AU113"/>
  <c r="AT113"/>
  <c r="AS113"/>
  <c r="AQ113"/>
  <c r="AN113"/>
  <c r="AR113" s="1"/>
  <c r="AD113"/>
  <c r="AC113"/>
  <c r="AA113"/>
  <c r="Z113"/>
  <c r="W113"/>
  <c r="T113"/>
  <c r="S113"/>
  <c r="R113"/>
  <c r="Q113"/>
  <c r="K113"/>
  <c r="BJ112"/>
  <c r="BF112"/>
  <c r="BA112"/>
  <c r="AZ112"/>
  <c r="AY112"/>
  <c r="AX112"/>
  <c r="AV112"/>
  <c r="AU112"/>
  <c r="AT112"/>
  <c r="AS112"/>
  <c r="AQ112"/>
  <c r="AN112"/>
  <c r="AR112" s="1"/>
  <c r="AD112"/>
  <c r="AC112"/>
  <c r="AA112"/>
  <c r="Z112"/>
  <c r="W112"/>
  <c r="T112"/>
  <c r="S112"/>
  <c r="N112" s="1"/>
  <c r="R112"/>
  <c r="Q112"/>
  <c r="K112"/>
  <c r="BJ111"/>
  <c r="BF111"/>
  <c r="BA111"/>
  <c r="AZ111"/>
  <c r="AY111"/>
  <c r="AX111"/>
  <c r="AV111"/>
  <c r="AU111"/>
  <c r="AT111"/>
  <c r="AS111"/>
  <c r="AQ111"/>
  <c r="AN111"/>
  <c r="AR111" s="1"/>
  <c r="AD111"/>
  <c r="AC111"/>
  <c r="AA111"/>
  <c r="Z111"/>
  <c r="W111"/>
  <c r="T111"/>
  <c r="S111"/>
  <c r="M111" s="1"/>
  <c r="R111"/>
  <c r="Q111"/>
  <c r="K111"/>
  <c r="AM111" s="1"/>
  <c r="BJ110"/>
  <c r="BF110"/>
  <c r="BA110"/>
  <c r="AZ110"/>
  <c r="AY110"/>
  <c r="AX110"/>
  <c r="AV110"/>
  <c r="AU110"/>
  <c r="AT110"/>
  <c r="AS110"/>
  <c r="AQ110"/>
  <c r="AN110"/>
  <c r="AR110" s="1"/>
  <c r="AD110"/>
  <c r="AC110"/>
  <c r="AA110"/>
  <c r="Z110"/>
  <c r="W110"/>
  <c r="T110"/>
  <c r="S110"/>
  <c r="R110"/>
  <c r="Q110"/>
  <c r="K110"/>
  <c r="BJ109"/>
  <c r="BF109"/>
  <c r="BA109"/>
  <c r="AZ109"/>
  <c r="AY109"/>
  <c r="AX109"/>
  <c r="AV109"/>
  <c r="AU109"/>
  <c r="AT109"/>
  <c r="AS109"/>
  <c r="AQ109"/>
  <c r="AN109"/>
  <c r="AR109" s="1"/>
  <c r="AD109"/>
  <c r="AC109"/>
  <c r="AA109"/>
  <c r="Z109"/>
  <c r="W109"/>
  <c r="T109"/>
  <c r="S109"/>
  <c r="R109"/>
  <c r="Q109"/>
  <c r="K109"/>
  <c r="AM109" s="1"/>
  <c r="BJ108"/>
  <c r="BF108"/>
  <c r="BA108"/>
  <c r="AZ108"/>
  <c r="AY108"/>
  <c r="AX108"/>
  <c r="AV108"/>
  <c r="AU108"/>
  <c r="AT108"/>
  <c r="AS108"/>
  <c r="AQ108"/>
  <c r="AN108"/>
  <c r="AR108" s="1"/>
  <c r="AD108"/>
  <c r="AC108"/>
  <c r="AA108"/>
  <c r="Z108"/>
  <c r="W108"/>
  <c r="T108"/>
  <c r="S108"/>
  <c r="R108"/>
  <c r="Q108"/>
  <c r="K108"/>
  <c r="AM108" s="1"/>
  <c r="BJ107"/>
  <c r="BF107"/>
  <c r="BA107"/>
  <c r="AZ107"/>
  <c r="AY107"/>
  <c r="AX107"/>
  <c r="AV107"/>
  <c r="AU107"/>
  <c r="AT107"/>
  <c r="AS107"/>
  <c r="AQ107"/>
  <c r="AN107"/>
  <c r="AR107" s="1"/>
  <c r="AD107"/>
  <c r="AC107"/>
  <c r="AA107"/>
  <c r="Z107"/>
  <c r="W107"/>
  <c r="T107"/>
  <c r="S107"/>
  <c r="R107"/>
  <c r="Q107"/>
  <c r="K107"/>
  <c r="AM107" s="1"/>
  <c r="BJ106"/>
  <c r="BF106"/>
  <c r="BA106"/>
  <c r="AZ106"/>
  <c r="AY106"/>
  <c r="AX106"/>
  <c r="AV106"/>
  <c r="AU106"/>
  <c r="AT106"/>
  <c r="AS106"/>
  <c r="AQ106"/>
  <c r="AN106"/>
  <c r="AR106" s="1"/>
  <c r="AD106"/>
  <c r="AC106"/>
  <c r="AA106"/>
  <c r="Z106"/>
  <c r="W106"/>
  <c r="T106"/>
  <c r="S106"/>
  <c r="O106" s="1"/>
  <c r="R106"/>
  <c r="Q106"/>
  <c r="K106"/>
  <c r="BJ105"/>
  <c r="BF105"/>
  <c r="BA105"/>
  <c r="AZ105"/>
  <c r="AY105"/>
  <c r="AX105"/>
  <c r="AV105"/>
  <c r="AU105"/>
  <c r="AT105"/>
  <c r="AS105"/>
  <c r="AQ105"/>
  <c r="AN105"/>
  <c r="AR105" s="1"/>
  <c r="AD105"/>
  <c r="AC105"/>
  <c r="AA105"/>
  <c r="Z105"/>
  <c r="W105"/>
  <c r="T105"/>
  <c r="S105"/>
  <c r="O105" s="1"/>
  <c r="R105"/>
  <c r="Q105"/>
  <c r="K105"/>
  <c r="AM105" s="1"/>
  <c r="BJ104"/>
  <c r="BF104"/>
  <c r="BA104"/>
  <c r="AZ104"/>
  <c r="AY104"/>
  <c r="AX104"/>
  <c r="AV104"/>
  <c r="AU104"/>
  <c r="AT104"/>
  <c r="AS104"/>
  <c r="AQ104"/>
  <c r="AN104"/>
  <c r="AR104" s="1"/>
  <c r="AD104"/>
  <c r="AC104"/>
  <c r="AA104"/>
  <c r="Z104"/>
  <c r="W104"/>
  <c r="T104"/>
  <c r="S104"/>
  <c r="R104"/>
  <c r="Q104"/>
  <c r="K104"/>
  <c r="BJ103"/>
  <c r="BF103"/>
  <c r="BA103"/>
  <c r="AZ103"/>
  <c r="AY103"/>
  <c r="AX103"/>
  <c r="AV103"/>
  <c r="AU103"/>
  <c r="AT103"/>
  <c r="AS103"/>
  <c r="AQ103"/>
  <c r="AN103"/>
  <c r="AR103" s="1"/>
  <c r="AD103"/>
  <c r="AC103"/>
  <c r="AA103"/>
  <c r="Z103"/>
  <c r="W103"/>
  <c r="T103"/>
  <c r="S103"/>
  <c r="R103"/>
  <c r="Q103"/>
  <c r="K103"/>
  <c r="AM103" s="1"/>
  <c r="BJ102"/>
  <c r="BF102"/>
  <c r="BA102"/>
  <c r="AZ102"/>
  <c r="AY102"/>
  <c r="AX102"/>
  <c r="AV102"/>
  <c r="AU102"/>
  <c r="AT102"/>
  <c r="AS102"/>
  <c r="AQ102"/>
  <c r="AN102"/>
  <c r="AR102" s="1"/>
  <c r="AD102"/>
  <c r="AC102"/>
  <c r="AA102"/>
  <c r="Z102"/>
  <c r="W102"/>
  <c r="T102"/>
  <c r="S102"/>
  <c r="P102" s="1"/>
  <c r="R102"/>
  <c r="Q102"/>
  <c r="K102"/>
  <c r="AM102" s="1"/>
  <c r="BJ101"/>
  <c r="BF101"/>
  <c r="BA101"/>
  <c r="AZ101"/>
  <c r="AY101"/>
  <c r="AX101"/>
  <c r="AV101"/>
  <c r="AU101"/>
  <c r="AT101"/>
  <c r="AS101"/>
  <c r="AQ101"/>
  <c r="AN101"/>
  <c r="AR101" s="1"/>
  <c r="AD101"/>
  <c r="AC101"/>
  <c r="AA101"/>
  <c r="Z101"/>
  <c r="W101"/>
  <c r="T101"/>
  <c r="S101"/>
  <c r="O101" s="1"/>
  <c r="R101"/>
  <c r="Q101"/>
  <c r="K101"/>
  <c r="BJ100"/>
  <c r="BF100"/>
  <c r="BA100"/>
  <c r="AZ100"/>
  <c r="AY100"/>
  <c r="AX100"/>
  <c r="AV100"/>
  <c r="AU100"/>
  <c r="AT100"/>
  <c r="AS100"/>
  <c r="AQ100"/>
  <c r="AN100"/>
  <c r="AR100" s="1"/>
  <c r="AD100"/>
  <c r="AC100"/>
  <c r="AA100"/>
  <c r="Z100"/>
  <c r="W100"/>
  <c r="T100"/>
  <c r="S100"/>
  <c r="O100" s="1"/>
  <c r="R100"/>
  <c r="Q100"/>
  <c r="K100"/>
  <c r="AM100" s="1"/>
  <c r="BJ99"/>
  <c r="BF99"/>
  <c r="BA99"/>
  <c r="AZ99"/>
  <c r="AY99"/>
  <c r="AX99"/>
  <c r="AV99"/>
  <c r="AU99"/>
  <c r="AT99"/>
  <c r="AS99"/>
  <c r="AQ99"/>
  <c r="AN99"/>
  <c r="AR99" s="1"/>
  <c r="AD99"/>
  <c r="AC99"/>
  <c r="AA99"/>
  <c r="Z99"/>
  <c r="W99"/>
  <c r="T99"/>
  <c r="S99"/>
  <c r="R99"/>
  <c r="Q99"/>
  <c r="K99"/>
  <c r="AM99" s="1"/>
  <c r="BJ98"/>
  <c r="BF98"/>
  <c r="BA98"/>
  <c r="AZ98"/>
  <c r="AY98"/>
  <c r="AX98"/>
  <c r="AV98"/>
  <c r="AU98"/>
  <c r="AT98"/>
  <c r="AS98"/>
  <c r="AQ98"/>
  <c r="AN98"/>
  <c r="AR98" s="1"/>
  <c r="AD98"/>
  <c r="AC98"/>
  <c r="AA98"/>
  <c r="Z98"/>
  <c r="W98"/>
  <c r="T98"/>
  <c r="S98"/>
  <c r="P98" s="1"/>
  <c r="R98"/>
  <c r="Q98"/>
  <c r="K98"/>
  <c r="AM98" s="1"/>
  <c r="BJ97"/>
  <c r="BF97"/>
  <c r="BA97"/>
  <c r="AZ97"/>
  <c r="AY97"/>
  <c r="AX97"/>
  <c r="AV97"/>
  <c r="AU97"/>
  <c r="AT97"/>
  <c r="AS97"/>
  <c r="AQ97"/>
  <c r="AN97"/>
  <c r="AR97" s="1"/>
  <c r="AD97"/>
  <c r="AC97"/>
  <c r="AA97"/>
  <c r="Z97"/>
  <c r="W97"/>
  <c r="T97"/>
  <c r="S97"/>
  <c r="R97"/>
  <c r="Q97"/>
  <c r="K97"/>
  <c r="AM97" s="1"/>
  <c r="BJ96"/>
  <c r="BF96"/>
  <c r="BA96"/>
  <c r="AZ96"/>
  <c r="AY96"/>
  <c r="AX96"/>
  <c r="AV96"/>
  <c r="AU96"/>
  <c r="AT96"/>
  <c r="AS96"/>
  <c r="AQ96"/>
  <c r="AN96"/>
  <c r="AR96" s="1"/>
  <c r="AD96"/>
  <c r="AC96"/>
  <c r="AA96"/>
  <c r="Z96"/>
  <c r="W96"/>
  <c r="T96"/>
  <c r="S96"/>
  <c r="O96" s="1"/>
  <c r="R96"/>
  <c r="Q96"/>
  <c r="K96"/>
  <c r="BJ95"/>
  <c r="BF95"/>
  <c r="BA95"/>
  <c r="AZ95"/>
  <c r="AY95"/>
  <c r="AX95"/>
  <c r="AV95"/>
  <c r="AU95"/>
  <c r="AT95"/>
  <c r="AS95"/>
  <c r="AQ95"/>
  <c r="AN95"/>
  <c r="AR95" s="1"/>
  <c r="AD95"/>
  <c r="AC95"/>
  <c r="AA95"/>
  <c r="Z95"/>
  <c r="W95"/>
  <c r="T95"/>
  <c r="S95"/>
  <c r="N95" s="1"/>
  <c r="R95"/>
  <c r="Q95"/>
  <c r="K95"/>
  <c r="AM95" s="1"/>
  <c r="BJ94"/>
  <c r="BF94"/>
  <c r="BA94"/>
  <c r="AZ94"/>
  <c r="AY94"/>
  <c r="AX94"/>
  <c r="AV94"/>
  <c r="AU94"/>
  <c r="AT94"/>
  <c r="AS94"/>
  <c r="AQ94"/>
  <c r="AN94"/>
  <c r="AR94" s="1"/>
  <c r="AD94"/>
  <c r="AC94"/>
  <c r="AA94"/>
  <c r="Z94"/>
  <c r="W94"/>
  <c r="T94"/>
  <c r="S94"/>
  <c r="N94" s="1"/>
  <c r="R94"/>
  <c r="Q94"/>
  <c r="M94"/>
  <c r="K94"/>
  <c r="AM94" s="1"/>
  <c r="BJ93"/>
  <c r="BF93"/>
  <c r="BA93"/>
  <c r="AZ93"/>
  <c r="AY93"/>
  <c r="AX93"/>
  <c r="AV93"/>
  <c r="AU93"/>
  <c r="AT93"/>
  <c r="AS93"/>
  <c r="AQ93"/>
  <c r="AN93"/>
  <c r="AR93" s="1"/>
  <c r="AD93"/>
  <c r="AC93"/>
  <c r="AA93"/>
  <c r="Z93"/>
  <c r="W93"/>
  <c r="T93"/>
  <c r="S93"/>
  <c r="O93" s="1"/>
  <c r="R93"/>
  <c r="Q93"/>
  <c r="K93"/>
  <c r="AM93" s="1"/>
  <c r="BJ92"/>
  <c r="BF92"/>
  <c r="BA92"/>
  <c r="AZ92"/>
  <c r="AY92"/>
  <c r="AX92"/>
  <c r="AV92"/>
  <c r="AU92"/>
  <c r="AT92"/>
  <c r="AS92"/>
  <c r="AQ92"/>
  <c r="AN92"/>
  <c r="AR92" s="1"/>
  <c r="AD92"/>
  <c r="AC92"/>
  <c r="AA92"/>
  <c r="Z92"/>
  <c r="W92"/>
  <c r="T92"/>
  <c r="S92"/>
  <c r="M92" s="1"/>
  <c r="R92"/>
  <c r="Q92"/>
  <c r="N92"/>
  <c r="K92"/>
  <c r="BJ91"/>
  <c r="BF91"/>
  <c r="BA91"/>
  <c r="AZ91"/>
  <c r="AY91"/>
  <c r="AX91"/>
  <c r="AV91"/>
  <c r="AU91"/>
  <c r="AT91"/>
  <c r="AS91"/>
  <c r="AQ91"/>
  <c r="AN91"/>
  <c r="AR91" s="1"/>
  <c r="AD91"/>
  <c r="AC91"/>
  <c r="AA91"/>
  <c r="Z91"/>
  <c r="W91"/>
  <c r="T91"/>
  <c r="S91"/>
  <c r="O91" s="1"/>
  <c r="R91"/>
  <c r="Q91"/>
  <c r="K91"/>
  <c r="AM91" s="1"/>
  <c r="BJ90"/>
  <c r="BF90"/>
  <c r="BA90"/>
  <c r="AZ90"/>
  <c r="AY90"/>
  <c r="AX90"/>
  <c r="AV90"/>
  <c r="AU90"/>
  <c r="AT90"/>
  <c r="AS90"/>
  <c r="AQ90"/>
  <c r="AN90"/>
  <c r="AR90" s="1"/>
  <c r="AD90"/>
  <c r="AC90"/>
  <c r="AA90"/>
  <c r="Z90"/>
  <c r="W90"/>
  <c r="T90"/>
  <c r="S90"/>
  <c r="L90" s="1"/>
  <c r="R90"/>
  <c r="Q90"/>
  <c r="K90"/>
  <c r="AM90" s="1"/>
  <c r="BJ89"/>
  <c r="BF89"/>
  <c r="BA89"/>
  <c r="AZ89"/>
  <c r="AY89"/>
  <c r="AX89"/>
  <c r="AV89"/>
  <c r="AU89"/>
  <c r="AT89"/>
  <c r="AS89"/>
  <c r="AQ89"/>
  <c r="AN89"/>
  <c r="AR89" s="1"/>
  <c r="AD89"/>
  <c r="AC89"/>
  <c r="AA89"/>
  <c r="Z89"/>
  <c r="W89"/>
  <c r="T89"/>
  <c r="S89"/>
  <c r="O89" s="1"/>
  <c r="R89"/>
  <c r="Q89"/>
  <c r="K89"/>
  <c r="AM89" s="1"/>
  <c r="BJ88"/>
  <c r="BF88"/>
  <c r="BA88"/>
  <c r="AZ88"/>
  <c r="AY88"/>
  <c r="AX88"/>
  <c r="AV88"/>
  <c r="AU88"/>
  <c r="AT88"/>
  <c r="AS88"/>
  <c r="AQ88"/>
  <c r="AN88"/>
  <c r="AR88" s="1"/>
  <c r="AD88"/>
  <c r="AC88"/>
  <c r="AA88"/>
  <c r="Z88"/>
  <c r="W88"/>
  <c r="T88"/>
  <c r="S88"/>
  <c r="R88"/>
  <c r="Q88"/>
  <c r="K88"/>
  <c r="AM88" s="1"/>
  <c r="BJ87"/>
  <c r="BF87"/>
  <c r="BA87"/>
  <c r="AZ87"/>
  <c r="AY87"/>
  <c r="AX87"/>
  <c r="AV87"/>
  <c r="AU87"/>
  <c r="AT87"/>
  <c r="AS87"/>
  <c r="AQ87"/>
  <c r="AN87"/>
  <c r="AR87" s="1"/>
  <c r="AD87"/>
  <c r="AC87"/>
  <c r="AA87"/>
  <c r="Z87"/>
  <c r="W87"/>
  <c r="T87"/>
  <c r="S87"/>
  <c r="O87" s="1"/>
  <c r="R87"/>
  <c r="Q87"/>
  <c r="K87"/>
  <c r="BJ86"/>
  <c r="BF86"/>
  <c r="BA86"/>
  <c r="AZ86"/>
  <c r="AY86"/>
  <c r="AX86"/>
  <c r="AV86"/>
  <c r="AU86"/>
  <c r="AT86"/>
  <c r="AS86"/>
  <c r="AQ86"/>
  <c r="AN86"/>
  <c r="AR86" s="1"/>
  <c r="AD86"/>
  <c r="AC86"/>
  <c r="AA86"/>
  <c r="Z86"/>
  <c r="W86"/>
  <c r="T86"/>
  <c r="S86"/>
  <c r="R86"/>
  <c r="Q86"/>
  <c r="K86"/>
  <c r="AM86" s="1"/>
  <c r="BJ85"/>
  <c r="BF85"/>
  <c r="BA85"/>
  <c r="AZ85"/>
  <c r="AY85"/>
  <c r="AX85"/>
  <c r="AV85"/>
  <c r="AU85"/>
  <c r="AT85"/>
  <c r="AS85"/>
  <c r="AQ85"/>
  <c r="AN85"/>
  <c r="AR85" s="1"/>
  <c r="AD85"/>
  <c r="AC85"/>
  <c r="AA85"/>
  <c r="Z85"/>
  <c r="W85"/>
  <c r="T85"/>
  <c r="S85"/>
  <c r="O85" s="1"/>
  <c r="R85"/>
  <c r="Q85"/>
  <c r="K85"/>
  <c r="BJ84"/>
  <c r="BF84"/>
  <c r="BA84"/>
  <c r="AZ84"/>
  <c r="AY84"/>
  <c r="AX84"/>
  <c r="AV84"/>
  <c r="AU84"/>
  <c r="AT84"/>
  <c r="AS84"/>
  <c r="AQ84"/>
  <c r="AN84"/>
  <c r="AR84" s="1"/>
  <c r="AD84"/>
  <c r="AC84"/>
  <c r="AA84"/>
  <c r="Z84"/>
  <c r="W84"/>
  <c r="T84"/>
  <c r="S84"/>
  <c r="O84" s="1"/>
  <c r="R84"/>
  <c r="Q84"/>
  <c r="K84"/>
  <c r="AM84" s="1"/>
  <c r="BJ83"/>
  <c r="BF83"/>
  <c r="BA83"/>
  <c r="AZ83"/>
  <c r="AY83"/>
  <c r="AX83"/>
  <c r="AV83"/>
  <c r="AU83"/>
  <c r="AT83"/>
  <c r="AS83"/>
  <c r="AQ83"/>
  <c r="AN83"/>
  <c r="AR83" s="1"/>
  <c r="AD83"/>
  <c r="AC83"/>
  <c r="AA83"/>
  <c r="Z83"/>
  <c r="W83"/>
  <c r="T83"/>
  <c r="S83"/>
  <c r="O83" s="1"/>
  <c r="R83"/>
  <c r="Q83"/>
  <c r="K83"/>
  <c r="AM83" s="1"/>
  <c r="BJ82"/>
  <c r="BF82"/>
  <c r="BA82"/>
  <c r="AZ82"/>
  <c r="AY82"/>
  <c r="AX82"/>
  <c r="AV82"/>
  <c r="AU82"/>
  <c r="AT82"/>
  <c r="AS82"/>
  <c r="AQ82"/>
  <c r="AN82"/>
  <c r="AR82" s="1"/>
  <c r="AD82"/>
  <c r="AC82"/>
  <c r="AA82"/>
  <c r="Z82"/>
  <c r="W82"/>
  <c r="T82"/>
  <c r="S82"/>
  <c r="P82" s="1"/>
  <c r="R82"/>
  <c r="Q82"/>
  <c r="K82"/>
  <c r="AM82" s="1"/>
  <c r="BJ81"/>
  <c r="BF81"/>
  <c r="BA81"/>
  <c r="AZ81"/>
  <c r="AY81"/>
  <c r="AX81"/>
  <c r="AV81"/>
  <c r="AU81"/>
  <c r="AT81"/>
  <c r="AS81"/>
  <c r="AQ81"/>
  <c r="AN81"/>
  <c r="AR81" s="1"/>
  <c r="AD81"/>
  <c r="AC81"/>
  <c r="AA81"/>
  <c r="Z81"/>
  <c r="W81"/>
  <c r="T81"/>
  <c r="S81"/>
  <c r="O81" s="1"/>
  <c r="R81"/>
  <c r="Q81"/>
  <c r="K81"/>
  <c r="AM81" s="1"/>
  <c r="BJ80"/>
  <c r="BF80"/>
  <c r="BA80"/>
  <c r="AZ80"/>
  <c r="AY80"/>
  <c r="AX80"/>
  <c r="AV80"/>
  <c r="AU80"/>
  <c r="AT80"/>
  <c r="AS80"/>
  <c r="AQ80"/>
  <c r="AN80"/>
  <c r="AR80" s="1"/>
  <c r="AD80"/>
  <c r="AC80"/>
  <c r="AA80"/>
  <c r="Z80"/>
  <c r="W80"/>
  <c r="T80"/>
  <c r="S80"/>
  <c r="O80" s="1"/>
  <c r="R80"/>
  <c r="Q80"/>
  <c r="K80"/>
  <c r="BJ79"/>
  <c r="BF79"/>
  <c r="BA79"/>
  <c r="AZ79"/>
  <c r="AY79"/>
  <c r="AX79"/>
  <c r="AV79"/>
  <c r="AU79"/>
  <c r="AT79"/>
  <c r="AS79"/>
  <c r="AQ79"/>
  <c r="AN79"/>
  <c r="AR79" s="1"/>
  <c r="AD79"/>
  <c r="AC79"/>
  <c r="AA79"/>
  <c r="Z79"/>
  <c r="W79"/>
  <c r="T79"/>
  <c r="S79"/>
  <c r="N79" s="1"/>
  <c r="R79"/>
  <c r="Q79"/>
  <c r="K79"/>
  <c r="BJ78"/>
  <c r="BF78"/>
  <c r="BA78"/>
  <c r="AZ78"/>
  <c r="AY78"/>
  <c r="AX78"/>
  <c r="AV78"/>
  <c r="AU78"/>
  <c r="AT78"/>
  <c r="AS78"/>
  <c r="AQ78"/>
  <c r="AN78"/>
  <c r="AR78" s="1"/>
  <c r="AD78"/>
  <c r="AC78"/>
  <c r="AA78"/>
  <c r="Z78"/>
  <c r="W78"/>
  <c r="T78"/>
  <c r="S78"/>
  <c r="M78" s="1"/>
  <c r="R78"/>
  <c r="Q78"/>
  <c r="K78"/>
  <c r="AM78" s="1"/>
  <c r="BJ77"/>
  <c r="BF77"/>
  <c r="BA77"/>
  <c r="AZ77"/>
  <c r="AY77"/>
  <c r="AX77"/>
  <c r="AV77"/>
  <c r="AU77"/>
  <c r="AT77"/>
  <c r="AS77"/>
  <c r="AQ77"/>
  <c r="AN77"/>
  <c r="AR77" s="1"/>
  <c r="AD77"/>
  <c r="AC77"/>
  <c r="AA77"/>
  <c r="Z77"/>
  <c r="W77"/>
  <c r="T77"/>
  <c r="S77"/>
  <c r="N77" s="1"/>
  <c r="R77"/>
  <c r="Q77"/>
  <c r="K77"/>
  <c r="AM77" s="1"/>
  <c r="BJ76"/>
  <c r="BF76"/>
  <c r="BA76"/>
  <c r="AZ76"/>
  <c r="AY76"/>
  <c r="AX76"/>
  <c r="AV76"/>
  <c r="AU76"/>
  <c r="AT76"/>
  <c r="AS76"/>
  <c r="AQ76"/>
  <c r="AN76"/>
  <c r="AR76" s="1"/>
  <c r="AD76"/>
  <c r="AC76"/>
  <c r="AA76"/>
  <c r="BB76" s="1"/>
  <c r="Z76"/>
  <c r="W76"/>
  <c r="T76"/>
  <c r="S76"/>
  <c r="R76"/>
  <c r="Q76"/>
  <c r="K76"/>
  <c r="BJ75"/>
  <c r="BF75"/>
  <c r="BA75"/>
  <c r="AZ75"/>
  <c r="AY75"/>
  <c r="AX75"/>
  <c r="AV75"/>
  <c r="AU75"/>
  <c r="AT75"/>
  <c r="AS75"/>
  <c r="AQ75"/>
  <c r="AN75"/>
  <c r="AR75" s="1"/>
  <c r="AD75"/>
  <c r="AC75"/>
  <c r="AA75"/>
  <c r="Z75"/>
  <c r="W75"/>
  <c r="T75"/>
  <c r="S75"/>
  <c r="N75" s="1"/>
  <c r="R75"/>
  <c r="Q75"/>
  <c r="K75"/>
  <c r="AM75" s="1"/>
  <c r="BJ74"/>
  <c r="BF74"/>
  <c r="BA74"/>
  <c r="AZ74"/>
  <c r="AY74"/>
  <c r="AX74"/>
  <c r="AV74"/>
  <c r="AU74"/>
  <c r="AT74"/>
  <c r="AS74"/>
  <c r="AQ74"/>
  <c r="AN74"/>
  <c r="AR74" s="1"/>
  <c r="AD74"/>
  <c r="AC74"/>
  <c r="AA74"/>
  <c r="Z74"/>
  <c r="BK74" s="1"/>
  <c r="W74"/>
  <c r="T74"/>
  <c r="S74"/>
  <c r="O74" s="1"/>
  <c r="R74"/>
  <c r="Q74"/>
  <c r="K74"/>
  <c r="BJ73"/>
  <c r="BF73"/>
  <c r="BA73"/>
  <c r="AZ73"/>
  <c r="AY73"/>
  <c r="AX73"/>
  <c r="AV73"/>
  <c r="AU73"/>
  <c r="AT73"/>
  <c r="AS73"/>
  <c r="AQ73"/>
  <c r="AN73"/>
  <c r="AR73" s="1"/>
  <c r="AD73"/>
  <c r="AC73"/>
  <c r="AA73"/>
  <c r="Z73"/>
  <c r="W73"/>
  <c r="T73"/>
  <c r="S73"/>
  <c r="R73"/>
  <c r="Q73"/>
  <c r="K73"/>
  <c r="AM73" s="1"/>
  <c r="BJ72"/>
  <c r="BF72"/>
  <c r="BA72"/>
  <c r="AZ72"/>
  <c r="AY72"/>
  <c r="AX72"/>
  <c r="AV72"/>
  <c r="AU72"/>
  <c r="AT72"/>
  <c r="AS72"/>
  <c r="AQ72"/>
  <c r="AN72"/>
  <c r="AR72" s="1"/>
  <c r="AD72"/>
  <c r="AC72"/>
  <c r="AA72"/>
  <c r="Z72"/>
  <c r="W72"/>
  <c r="T72"/>
  <c r="S72"/>
  <c r="O72" s="1"/>
  <c r="R72"/>
  <c r="Q72"/>
  <c r="K72"/>
  <c r="AM72" s="1"/>
  <c r="BJ71"/>
  <c r="BF71"/>
  <c r="BA71"/>
  <c r="AZ71"/>
  <c r="AY71"/>
  <c r="AX71"/>
  <c r="AV71"/>
  <c r="AU71"/>
  <c r="AT71"/>
  <c r="AS71"/>
  <c r="AQ71"/>
  <c r="AN71"/>
  <c r="AR71" s="1"/>
  <c r="AD71"/>
  <c r="AC71"/>
  <c r="AA71"/>
  <c r="Z71"/>
  <c r="W71"/>
  <c r="T71"/>
  <c r="S71"/>
  <c r="M71" s="1"/>
  <c r="R71"/>
  <c r="Q71"/>
  <c r="K71"/>
  <c r="AM71" s="1"/>
  <c r="BJ70"/>
  <c r="BF70"/>
  <c r="BA70"/>
  <c r="AZ70"/>
  <c r="AY70"/>
  <c r="AX70"/>
  <c r="AV70"/>
  <c r="AU70"/>
  <c r="AT70"/>
  <c r="AS70"/>
  <c r="AQ70"/>
  <c r="AN70"/>
  <c r="AR70" s="1"/>
  <c r="AD70"/>
  <c r="AC70"/>
  <c r="AA70"/>
  <c r="Z70"/>
  <c r="W70"/>
  <c r="T70"/>
  <c r="S70"/>
  <c r="M70" s="1"/>
  <c r="R70"/>
  <c r="Q70"/>
  <c r="K70"/>
  <c r="BJ69"/>
  <c r="BF69"/>
  <c r="BA69"/>
  <c r="AZ69"/>
  <c r="AY69"/>
  <c r="AX69"/>
  <c r="AV69"/>
  <c r="AU69"/>
  <c r="AT69"/>
  <c r="AS69"/>
  <c r="AQ69"/>
  <c r="AN69"/>
  <c r="AR69" s="1"/>
  <c r="AD69"/>
  <c r="AC69"/>
  <c r="AA69"/>
  <c r="Z69"/>
  <c r="W69"/>
  <c r="T69"/>
  <c r="S69"/>
  <c r="R69"/>
  <c r="Q69"/>
  <c r="K69"/>
  <c r="AM69" s="1"/>
  <c r="BJ68"/>
  <c r="BF68"/>
  <c r="BA68"/>
  <c r="AZ68"/>
  <c r="AY68"/>
  <c r="AX68"/>
  <c r="AV68"/>
  <c r="AU68"/>
  <c r="AT68"/>
  <c r="AS68"/>
  <c r="AQ68"/>
  <c r="AN68"/>
  <c r="AR68" s="1"/>
  <c r="AD68"/>
  <c r="AC68"/>
  <c r="AA68"/>
  <c r="Z68"/>
  <c r="W68"/>
  <c r="T68"/>
  <c r="S68"/>
  <c r="O68" s="1"/>
  <c r="R68"/>
  <c r="Q68"/>
  <c r="K68"/>
  <c r="AM68" s="1"/>
  <c r="BJ67"/>
  <c r="BF67"/>
  <c r="BA67"/>
  <c r="AZ67"/>
  <c r="AY67"/>
  <c r="AX67"/>
  <c r="AV67"/>
  <c r="AU67"/>
  <c r="AT67"/>
  <c r="AS67"/>
  <c r="AQ67"/>
  <c r="AN67"/>
  <c r="AR67" s="1"/>
  <c r="AD67"/>
  <c r="AC67"/>
  <c r="AA67"/>
  <c r="Z67"/>
  <c r="W67"/>
  <c r="T67"/>
  <c r="S67"/>
  <c r="N67" s="1"/>
  <c r="R67"/>
  <c r="Q67"/>
  <c r="K67"/>
  <c r="AM67" s="1"/>
  <c r="BJ66"/>
  <c r="BF66"/>
  <c r="BA66"/>
  <c r="AZ66"/>
  <c r="AY66"/>
  <c r="AX66"/>
  <c r="AV66"/>
  <c r="AU66"/>
  <c r="AT66"/>
  <c r="AS66"/>
  <c r="AQ66"/>
  <c r="AN66"/>
  <c r="AR66" s="1"/>
  <c r="AD66"/>
  <c r="AC66"/>
  <c r="AA66"/>
  <c r="Z66"/>
  <c r="W66"/>
  <c r="T66"/>
  <c r="S66"/>
  <c r="R66"/>
  <c r="Q66"/>
  <c r="K66"/>
  <c r="AM66" s="1"/>
  <c r="BJ65"/>
  <c r="BF65"/>
  <c r="BA65"/>
  <c r="AZ65"/>
  <c r="AY65"/>
  <c r="AX65"/>
  <c r="AV65"/>
  <c r="AU65"/>
  <c r="AT65"/>
  <c r="AS65"/>
  <c r="AQ65"/>
  <c r="AN65"/>
  <c r="AR65" s="1"/>
  <c r="AD65"/>
  <c r="AC65"/>
  <c r="AA65"/>
  <c r="Z65"/>
  <c r="W65"/>
  <c r="T65"/>
  <c r="S65"/>
  <c r="N65" s="1"/>
  <c r="R65"/>
  <c r="Q65"/>
  <c r="K65"/>
  <c r="AM65" s="1"/>
  <c r="BJ64"/>
  <c r="BF64"/>
  <c r="BA64"/>
  <c r="AZ64"/>
  <c r="AY64"/>
  <c r="AX64"/>
  <c r="AV64"/>
  <c r="AU64"/>
  <c r="AT64"/>
  <c r="AS64"/>
  <c r="AQ64"/>
  <c r="AN64"/>
  <c r="AR64" s="1"/>
  <c r="AD64"/>
  <c r="AC64"/>
  <c r="AA64"/>
  <c r="Z64"/>
  <c r="W64"/>
  <c r="T64"/>
  <c r="S64"/>
  <c r="P64" s="1"/>
  <c r="R64"/>
  <c r="Q64"/>
  <c r="K64"/>
  <c r="AM64" s="1"/>
  <c r="BJ63"/>
  <c r="BF63"/>
  <c r="BA63"/>
  <c r="AZ63"/>
  <c r="AY63"/>
  <c r="AX63"/>
  <c r="AV63"/>
  <c r="AU63"/>
  <c r="AT63"/>
  <c r="AS63"/>
  <c r="AQ63"/>
  <c r="AN63"/>
  <c r="AR63" s="1"/>
  <c r="AD63"/>
  <c r="AC63"/>
  <c r="AA63"/>
  <c r="Z63"/>
  <c r="W63"/>
  <c r="T63"/>
  <c r="S63"/>
  <c r="N63" s="1"/>
  <c r="R63"/>
  <c r="Q63"/>
  <c r="K63"/>
  <c r="AM63" s="1"/>
  <c r="BJ62"/>
  <c r="BF62"/>
  <c r="BA62"/>
  <c r="AZ62"/>
  <c r="AY62"/>
  <c r="AX62"/>
  <c r="AV62"/>
  <c r="AU62"/>
  <c r="AT62"/>
  <c r="AS62"/>
  <c r="AQ62"/>
  <c r="AN62"/>
  <c r="AR62" s="1"/>
  <c r="AD62"/>
  <c r="AC62"/>
  <c r="AA62"/>
  <c r="Z62"/>
  <c r="W62"/>
  <c r="T62"/>
  <c r="S62"/>
  <c r="N62" s="1"/>
  <c r="R62"/>
  <c r="Q62"/>
  <c r="K62"/>
  <c r="AM62" s="1"/>
  <c r="BJ61"/>
  <c r="BF61"/>
  <c r="BA61"/>
  <c r="AZ61"/>
  <c r="AY61"/>
  <c r="AX61"/>
  <c r="AV61"/>
  <c r="AU61"/>
  <c r="AT61"/>
  <c r="AS61"/>
  <c r="AQ61"/>
  <c r="AN61"/>
  <c r="AR61" s="1"/>
  <c r="AD61"/>
  <c r="AC61"/>
  <c r="AA61"/>
  <c r="Z61"/>
  <c r="W61"/>
  <c r="T61"/>
  <c r="S61"/>
  <c r="R61"/>
  <c r="Q61"/>
  <c r="K61"/>
  <c r="AM61" s="1"/>
  <c r="BJ60"/>
  <c r="BF60"/>
  <c r="BA60"/>
  <c r="AZ60"/>
  <c r="AY60"/>
  <c r="AX60"/>
  <c r="AV60"/>
  <c r="AU60"/>
  <c r="AT60"/>
  <c r="AS60"/>
  <c r="AQ60"/>
  <c r="AN60"/>
  <c r="AR60" s="1"/>
  <c r="AD60"/>
  <c r="AC60"/>
  <c r="AA60"/>
  <c r="Z60"/>
  <c r="W60"/>
  <c r="T60"/>
  <c r="S60"/>
  <c r="M60" s="1"/>
  <c r="R60"/>
  <c r="Q60"/>
  <c r="K60"/>
  <c r="AM60" s="1"/>
  <c r="BJ59"/>
  <c r="BF59"/>
  <c r="BA59"/>
  <c r="AZ59"/>
  <c r="AY59"/>
  <c r="AX59"/>
  <c r="AV59"/>
  <c r="AU59"/>
  <c r="AT59"/>
  <c r="AS59"/>
  <c r="AQ59"/>
  <c r="AN59"/>
  <c r="AR59" s="1"/>
  <c r="AD59"/>
  <c r="AC59"/>
  <c r="AA59"/>
  <c r="Z59"/>
  <c r="W59"/>
  <c r="T59"/>
  <c r="S59"/>
  <c r="N59" s="1"/>
  <c r="R59"/>
  <c r="Q59"/>
  <c r="K59"/>
  <c r="AM59" s="1"/>
  <c r="BJ58"/>
  <c r="BF58"/>
  <c r="BA58"/>
  <c r="AZ58"/>
  <c r="AY58"/>
  <c r="AX58"/>
  <c r="AV58"/>
  <c r="AU58"/>
  <c r="AT58"/>
  <c r="AS58"/>
  <c r="AQ58"/>
  <c r="AN58"/>
  <c r="AR58" s="1"/>
  <c r="AD58"/>
  <c r="AC58"/>
  <c r="AA58"/>
  <c r="Z58"/>
  <c r="W58"/>
  <c r="T58"/>
  <c r="S58"/>
  <c r="N58" s="1"/>
  <c r="R58"/>
  <c r="Q58"/>
  <c r="K58"/>
  <c r="BJ57"/>
  <c r="BF57"/>
  <c r="BA57"/>
  <c r="AZ57"/>
  <c r="AY57"/>
  <c r="AX57"/>
  <c r="AV57"/>
  <c r="AU57"/>
  <c r="AT57"/>
  <c r="AS57"/>
  <c r="AQ57"/>
  <c r="AN57"/>
  <c r="AR57" s="1"/>
  <c r="AD57"/>
  <c r="AC57"/>
  <c r="AA57"/>
  <c r="Z57"/>
  <c r="W57"/>
  <c r="T57"/>
  <c r="S57"/>
  <c r="L57" s="1"/>
  <c r="R57"/>
  <c r="Q57"/>
  <c r="K57"/>
  <c r="AM57" s="1"/>
  <c r="BJ56"/>
  <c r="BF56"/>
  <c r="BA56"/>
  <c r="AZ56"/>
  <c r="AY56"/>
  <c r="AX56"/>
  <c r="AV56"/>
  <c r="AU56"/>
  <c r="AT56"/>
  <c r="AS56"/>
  <c r="AQ56"/>
  <c r="AN56"/>
  <c r="AR56" s="1"/>
  <c r="AD56"/>
  <c r="AC56"/>
  <c r="AA56"/>
  <c r="Z56"/>
  <c r="W56"/>
  <c r="T56"/>
  <c r="S56"/>
  <c r="R56"/>
  <c r="Q56"/>
  <c r="K56"/>
  <c r="AM56" s="1"/>
  <c r="BJ55"/>
  <c r="BF55"/>
  <c r="BA55"/>
  <c r="AZ55"/>
  <c r="AY55"/>
  <c r="AX55"/>
  <c r="AV55"/>
  <c r="AU55"/>
  <c r="AT55"/>
  <c r="AS55"/>
  <c r="AQ55"/>
  <c r="AN55"/>
  <c r="AR55" s="1"/>
  <c r="AD55"/>
  <c r="AC55"/>
  <c r="AA55"/>
  <c r="Z55"/>
  <c r="W55"/>
  <c r="T55"/>
  <c r="S55"/>
  <c r="P55" s="1"/>
  <c r="R55"/>
  <c r="Q55"/>
  <c r="K55"/>
  <c r="AM55" s="1"/>
  <c r="BJ54"/>
  <c r="BF54"/>
  <c r="BA54"/>
  <c r="AZ54"/>
  <c r="AY54"/>
  <c r="AX54"/>
  <c r="AV54"/>
  <c r="AU54"/>
  <c r="AT54"/>
  <c r="AS54"/>
  <c r="AQ54"/>
  <c r="AN54"/>
  <c r="AR54" s="1"/>
  <c r="AD54"/>
  <c r="AC54"/>
  <c r="AA54"/>
  <c r="Z54"/>
  <c r="W54"/>
  <c r="T54"/>
  <c r="S54"/>
  <c r="N54" s="1"/>
  <c r="R54"/>
  <c r="Q54"/>
  <c r="K54"/>
  <c r="AM54" s="1"/>
  <c r="BJ53"/>
  <c r="BF53"/>
  <c r="BA53"/>
  <c r="AZ53"/>
  <c r="AY53"/>
  <c r="AX53"/>
  <c r="AV53"/>
  <c r="AU53"/>
  <c r="AT53"/>
  <c r="AS53"/>
  <c r="AQ53"/>
  <c r="AN53"/>
  <c r="AR53" s="1"/>
  <c r="AD53"/>
  <c r="AC53"/>
  <c r="AA53"/>
  <c r="Z53"/>
  <c r="W53"/>
  <c r="T53"/>
  <c r="S53"/>
  <c r="P53" s="1"/>
  <c r="R53"/>
  <c r="Q53"/>
  <c r="K53"/>
  <c r="AB53" s="1"/>
  <c r="BJ52"/>
  <c r="BF52"/>
  <c r="BA52"/>
  <c r="AZ52"/>
  <c r="AY52"/>
  <c r="AX52"/>
  <c r="AV52"/>
  <c r="AU52"/>
  <c r="AT52"/>
  <c r="AS52"/>
  <c r="AQ52"/>
  <c r="AN52"/>
  <c r="AR52" s="1"/>
  <c r="AD52"/>
  <c r="AC52"/>
  <c r="AA52"/>
  <c r="Z52"/>
  <c r="W52"/>
  <c r="T52"/>
  <c r="S52"/>
  <c r="N52" s="1"/>
  <c r="R52"/>
  <c r="Q52"/>
  <c r="K52"/>
  <c r="AM52" s="1"/>
  <c r="BJ51"/>
  <c r="BF51"/>
  <c r="BA51"/>
  <c r="AZ51"/>
  <c r="AY51"/>
  <c r="AX51"/>
  <c r="AV51"/>
  <c r="AU51"/>
  <c r="AT51"/>
  <c r="AS51"/>
  <c r="AQ51"/>
  <c r="AN51"/>
  <c r="AR51" s="1"/>
  <c r="AD51"/>
  <c r="AC51"/>
  <c r="AA51"/>
  <c r="Z51"/>
  <c r="W51"/>
  <c r="T51"/>
  <c r="S51"/>
  <c r="R51"/>
  <c r="Q51"/>
  <c r="K51"/>
  <c r="AB51" s="1"/>
  <c r="BJ50"/>
  <c r="BF50"/>
  <c r="BA50"/>
  <c r="AZ50"/>
  <c r="AY50"/>
  <c r="AX50"/>
  <c r="AV50"/>
  <c r="AU50"/>
  <c r="AT50"/>
  <c r="AS50"/>
  <c r="AQ50"/>
  <c r="AN50"/>
  <c r="AR50" s="1"/>
  <c r="AD50"/>
  <c r="AC50"/>
  <c r="AA50"/>
  <c r="Z50"/>
  <c r="W50"/>
  <c r="T50"/>
  <c r="S50"/>
  <c r="M50" s="1"/>
  <c r="R50"/>
  <c r="Q50"/>
  <c r="K50"/>
  <c r="AM50" s="1"/>
  <c r="BJ49"/>
  <c r="BF49"/>
  <c r="BA49"/>
  <c r="AZ49"/>
  <c r="AY49"/>
  <c r="AX49"/>
  <c r="AV49"/>
  <c r="AU49"/>
  <c r="AT49"/>
  <c r="AS49"/>
  <c r="AQ49"/>
  <c r="AN49"/>
  <c r="AR49" s="1"/>
  <c r="AD49"/>
  <c r="AC49"/>
  <c r="AA49"/>
  <c r="Z49"/>
  <c r="W49"/>
  <c r="T49"/>
  <c r="S49"/>
  <c r="L49" s="1"/>
  <c r="R49"/>
  <c r="Q49"/>
  <c r="K49"/>
  <c r="AM49" s="1"/>
  <c r="BJ48"/>
  <c r="BF48"/>
  <c r="BA48"/>
  <c r="AZ48"/>
  <c r="AY48"/>
  <c r="AX48"/>
  <c r="AV48"/>
  <c r="AU48"/>
  <c r="AT48"/>
  <c r="AS48"/>
  <c r="AQ48"/>
  <c r="AN48"/>
  <c r="AR48" s="1"/>
  <c r="AD48"/>
  <c r="AC48"/>
  <c r="AA48"/>
  <c r="Z48"/>
  <c r="W48"/>
  <c r="T48"/>
  <c r="S48"/>
  <c r="N48" s="1"/>
  <c r="R48"/>
  <c r="Q48"/>
  <c r="K48"/>
  <c r="AM48" s="1"/>
  <c r="BJ47"/>
  <c r="BF47"/>
  <c r="BA47"/>
  <c r="AZ47"/>
  <c r="AY47"/>
  <c r="AX47"/>
  <c r="AV47"/>
  <c r="AU47"/>
  <c r="AT47"/>
  <c r="AS47"/>
  <c r="AQ47"/>
  <c r="AN47"/>
  <c r="AR47" s="1"/>
  <c r="AD47"/>
  <c r="AC47"/>
  <c r="AA47"/>
  <c r="Z47"/>
  <c r="W47"/>
  <c r="T47"/>
  <c r="S47"/>
  <c r="P47" s="1"/>
  <c r="R47"/>
  <c r="Q47"/>
  <c r="K47"/>
  <c r="AM47" s="1"/>
  <c r="BJ46"/>
  <c r="BF46"/>
  <c r="BA46"/>
  <c r="AZ46"/>
  <c r="AY46"/>
  <c r="AX46"/>
  <c r="AV46"/>
  <c r="AU46"/>
  <c r="AT46"/>
  <c r="AS46"/>
  <c r="AQ46"/>
  <c r="AN46"/>
  <c r="AR46" s="1"/>
  <c r="AD46"/>
  <c r="AC46"/>
  <c r="AA46"/>
  <c r="Z46"/>
  <c r="W46"/>
  <c r="T46"/>
  <c r="S46"/>
  <c r="N46" s="1"/>
  <c r="R46"/>
  <c r="Q46"/>
  <c r="M46"/>
  <c r="K46"/>
  <c r="AM46" s="1"/>
  <c r="BJ45"/>
  <c r="BF45"/>
  <c r="BA45"/>
  <c r="AZ45"/>
  <c r="AY45"/>
  <c r="AX45"/>
  <c r="AV45"/>
  <c r="AU45"/>
  <c r="AT45"/>
  <c r="AS45"/>
  <c r="AQ45"/>
  <c r="AN45"/>
  <c r="AR45" s="1"/>
  <c r="AD45"/>
  <c r="AC45"/>
  <c r="AA45"/>
  <c r="Z45"/>
  <c r="W45"/>
  <c r="T45"/>
  <c r="S45"/>
  <c r="N45" s="1"/>
  <c r="R45"/>
  <c r="Q45"/>
  <c r="K45"/>
  <c r="AM45" s="1"/>
  <c r="BJ44"/>
  <c r="BF44"/>
  <c r="BA44"/>
  <c r="AZ44"/>
  <c r="AY44"/>
  <c r="AX44"/>
  <c r="AV44"/>
  <c r="AU44"/>
  <c r="AT44"/>
  <c r="AS44"/>
  <c r="AQ44"/>
  <c r="AN44"/>
  <c r="AR44" s="1"/>
  <c r="AD44"/>
  <c r="AC44"/>
  <c r="AA44"/>
  <c r="Z44"/>
  <c r="W44"/>
  <c r="T44"/>
  <c r="S44"/>
  <c r="N44" s="1"/>
  <c r="R44"/>
  <c r="Q44"/>
  <c r="K44"/>
  <c r="AB44" s="1"/>
  <c r="BJ43"/>
  <c r="BF43"/>
  <c r="BA43"/>
  <c r="AZ43"/>
  <c r="AY43"/>
  <c r="AX43"/>
  <c r="AV43"/>
  <c r="AU43"/>
  <c r="AT43"/>
  <c r="AS43"/>
  <c r="AQ43"/>
  <c r="AN43"/>
  <c r="AR43" s="1"/>
  <c r="AD43"/>
  <c r="AC43"/>
  <c r="AA43"/>
  <c r="Z43"/>
  <c r="W43"/>
  <c r="T43"/>
  <c r="S43"/>
  <c r="N43" s="1"/>
  <c r="R43"/>
  <c r="Q43"/>
  <c r="K43"/>
  <c r="AB43" s="1"/>
  <c r="BJ42"/>
  <c r="BF42"/>
  <c r="BA42"/>
  <c r="AZ42"/>
  <c r="AY42"/>
  <c r="AX42"/>
  <c r="AV42"/>
  <c r="AU42"/>
  <c r="AT42"/>
  <c r="AS42"/>
  <c r="AQ42"/>
  <c r="AN42"/>
  <c r="AR42" s="1"/>
  <c r="AD42"/>
  <c r="AC42"/>
  <c r="AA42"/>
  <c r="Z42"/>
  <c r="W42"/>
  <c r="T42"/>
  <c r="S42"/>
  <c r="N42" s="1"/>
  <c r="R42"/>
  <c r="Q42"/>
  <c r="K42"/>
  <c r="AB42" s="1"/>
  <c r="BJ41"/>
  <c r="BF41"/>
  <c r="BA41"/>
  <c r="AZ41"/>
  <c r="AY41"/>
  <c r="AX41"/>
  <c r="AV41"/>
  <c r="AU41"/>
  <c r="AT41"/>
  <c r="AS41"/>
  <c r="AQ41"/>
  <c r="AN41"/>
  <c r="AR41" s="1"/>
  <c r="AD41"/>
  <c r="AC41"/>
  <c r="AA41"/>
  <c r="Z41"/>
  <c r="W41"/>
  <c r="T41"/>
  <c r="S41"/>
  <c r="N41" s="1"/>
  <c r="R41"/>
  <c r="Q41"/>
  <c r="K41"/>
  <c r="AB41" s="1"/>
  <c r="BJ40"/>
  <c r="BF40"/>
  <c r="BA40"/>
  <c r="AZ40"/>
  <c r="AY40"/>
  <c r="AX40"/>
  <c r="AV40"/>
  <c r="AU40"/>
  <c r="AT40"/>
  <c r="AS40"/>
  <c r="AQ40"/>
  <c r="AN40"/>
  <c r="AR40" s="1"/>
  <c r="AD40"/>
  <c r="AC40"/>
  <c r="AA40"/>
  <c r="Z40"/>
  <c r="W40"/>
  <c r="T40"/>
  <c r="S40"/>
  <c r="N40" s="1"/>
  <c r="R40"/>
  <c r="Q40"/>
  <c r="K40"/>
  <c r="BJ39"/>
  <c r="BF39"/>
  <c r="BA39"/>
  <c r="AZ39"/>
  <c r="AY39"/>
  <c r="AX39"/>
  <c r="AV39"/>
  <c r="AU39"/>
  <c r="AT39"/>
  <c r="AS39"/>
  <c r="AQ39"/>
  <c r="AN39"/>
  <c r="AR39" s="1"/>
  <c r="AD39"/>
  <c r="AC39"/>
  <c r="AA39"/>
  <c r="Z39"/>
  <c r="W39"/>
  <c r="T39"/>
  <c r="S39"/>
  <c r="N39" s="1"/>
  <c r="R39"/>
  <c r="Q39"/>
  <c r="K39"/>
  <c r="BJ38"/>
  <c r="BF38"/>
  <c r="BA38"/>
  <c r="AZ38"/>
  <c r="AY38"/>
  <c r="AX38"/>
  <c r="AV38"/>
  <c r="AU38"/>
  <c r="AT38"/>
  <c r="AS38"/>
  <c r="AQ38"/>
  <c r="AN38"/>
  <c r="AR38" s="1"/>
  <c r="AD38"/>
  <c r="AC38"/>
  <c r="AA38"/>
  <c r="Z38"/>
  <c r="W38"/>
  <c r="T38"/>
  <c r="S38"/>
  <c r="N38" s="1"/>
  <c r="R38"/>
  <c r="Q38"/>
  <c r="K38"/>
  <c r="BJ37"/>
  <c r="BF37"/>
  <c r="BA37"/>
  <c r="AZ37"/>
  <c r="AY37"/>
  <c r="AX37"/>
  <c r="AV37"/>
  <c r="AU37"/>
  <c r="AT37"/>
  <c r="AS37"/>
  <c r="AQ37"/>
  <c r="AN37"/>
  <c r="AR37" s="1"/>
  <c r="AD37"/>
  <c r="AC37"/>
  <c r="AA37"/>
  <c r="Z37"/>
  <c r="W37"/>
  <c r="T37"/>
  <c r="S37"/>
  <c r="N37" s="1"/>
  <c r="R37"/>
  <c r="Q37"/>
  <c r="K37"/>
  <c r="AB37" s="1"/>
  <c r="BJ36"/>
  <c r="BF36"/>
  <c r="BA36"/>
  <c r="AZ36"/>
  <c r="AY36"/>
  <c r="AX36"/>
  <c r="AV36"/>
  <c r="AU36"/>
  <c r="AT36"/>
  <c r="AS36"/>
  <c r="AQ36"/>
  <c r="AN36"/>
  <c r="AR36" s="1"/>
  <c r="AD36"/>
  <c r="AC36"/>
  <c r="AA36"/>
  <c r="Z36"/>
  <c r="W36"/>
  <c r="T36"/>
  <c r="S36"/>
  <c r="N36" s="1"/>
  <c r="R36"/>
  <c r="Q36"/>
  <c r="K36"/>
  <c r="AB36" s="1"/>
  <c r="BJ35"/>
  <c r="BF35"/>
  <c r="BA35"/>
  <c r="AZ35"/>
  <c r="AY35"/>
  <c r="AX35"/>
  <c r="AV35"/>
  <c r="AU35"/>
  <c r="AT35"/>
  <c r="AS35"/>
  <c r="AQ35"/>
  <c r="AN35"/>
  <c r="AR35" s="1"/>
  <c r="AD35"/>
  <c r="AC35"/>
  <c r="AA35"/>
  <c r="Z35"/>
  <c r="W35"/>
  <c r="T35"/>
  <c r="S35"/>
  <c r="N35" s="1"/>
  <c r="R35"/>
  <c r="Q35"/>
  <c r="K35"/>
  <c r="AB35" s="1"/>
  <c r="BJ34"/>
  <c r="BF34"/>
  <c r="BA34"/>
  <c r="AZ34"/>
  <c r="AY34"/>
  <c r="AX34"/>
  <c r="AV34"/>
  <c r="AU34"/>
  <c r="AT34"/>
  <c r="AS34"/>
  <c r="AQ34"/>
  <c r="AN34"/>
  <c r="AR34" s="1"/>
  <c r="AD34"/>
  <c r="AC34"/>
  <c r="AA34"/>
  <c r="Z34"/>
  <c r="W34"/>
  <c r="T34"/>
  <c r="S34"/>
  <c r="N34" s="1"/>
  <c r="R34"/>
  <c r="Q34"/>
  <c r="K34"/>
  <c r="BJ33"/>
  <c r="BF33"/>
  <c r="BA33"/>
  <c r="AZ33"/>
  <c r="AY33"/>
  <c r="AX33"/>
  <c r="AV33"/>
  <c r="AU33"/>
  <c r="AT33"/>
  <c r="AS33"/>
  <c r="AQ33"/>
  <c r="AN33"/>
  <c r="AR33" s="1"/>
  <c r="AD33"/>
  <c r="AC33"/>
  <c r="AA33"/>
  <c r="Z33"/>
  <c r="W33"/>
  <c r="T33"/>
  <c r="S33"/>
  <c r="N33" s="1"/>
  <c r="R33"/>
  <c r="Q33"/>
  <c r="K33"/>
  <c r="BJ32"/>
  <c r="BF32"/>
  <c r="BA32"/>
  <c r="AZ32"/>
  <c r="AY32"/>
  <c r="AX32"/>
  <c r="AV32"/>
  <c r="AU32"/>
  <c r="AT32"/>
  <c r="AS32"/>
  <c r="AQ32"/>
  <c r="AN32"/>
  <c r="AR32" s="1"/>
  <c r="AD32"/>
  <c r="AC32"/>
  <c r="AA32"/>
  <c r="Z32"/>
  <c r="W32"/>
  <c r="T32"/>
  <c r="S32"/>
  <c r="N32" s="1"/>
  <c r="R32"/>
  <c r="Q32"/>
  <c r="K32"/>
  <c r="AB32" s="1"/>
  <c r="BJ31"/>
  <c r="BF31"/>
  <c r="BA31"/>
  <c r="AZ31"/>
  <c r="AY31"/>
  <c r="AX31"/>
  <c r="AV31"/>
  <c r="AU31"/>
  <c r="AT31"/>
  <c r="AS31"/>
  <c r="AQ31"/>
  <c r="AN31"/>
  <c r="AR31" s="1"/>
  <c r="AD31"/>
  <c r="AC31"/>
  <c r="AA31"/>
  <c r="Z31"/>
  <c r="W31"/>
  <c r="T31"/>
  <c r="S31"/>
  <c r="N31" s="1"/>
  <c r="R31"/>
  <c r="Q31"/>
  <c r="K31"/>
  <c r="BJ30"/>
  <c r="BF30"/>
  <c r="BA30"/>
  <c r="AZ30"/>
  <c r="AY30"/>
  <c r="AX30"/>
  <c r="AV30"/>
  <c r="AU30"/>
  <c r="AT30"/>
  <c r="AS30"/>
  <c r="AQ30"/>
  <c r="AN30"/>
  <c r="AR30" s="1"/>
  <c r="AD30"/>
  <c r="AC30"/>
  <c r="AA30"/>
  <c r="Z30"/>
  <c r="W30"/>
  <c r="T30"/>
  <c r="S30"/>
  <c r="N30" s="1"/>
  <c r="R30"/>
  <c r="Q30"/>
  <c r="K30"/>
  <c r="AB30" s="1"/>
  <c r="BJ29"/>
  <c r="BF29"/>
  <c r="BA29"/>
  <c r="AZ29"/>
  <c r="AY29"/>
  <c r="AX29"/>
  <c r="AV29"/>
  <c r="AU29"/>
  <c r="AT29"/>
  <c r="AS29"/>
  <c r="AQ29"/>
  <c r="AN29"/>
  <c r="AR29" s="1"/>
  <c r="AD29"/>
  <c r="AC29"/>
  <c r="AA29"/>
  <c r="Z29"/>
  <c r="W29"/>
  <c r="T29"/>
  <c r="S29"/>
  <c r="R29"/>
  <c r="Q29"/>
  <c r="K29"/>
  <c r="BJ28"/>
  <c r="BF28"/>
  <c r="BA28"/>
  <c r="AZ28"/>
  <c r="AY28"/>
  <c r="AX28"/>
  <c r="AV28"/>
  <c r="AU28"/>
  <c r="AT28"/>
  <c r="AS28"/>
  <c r="AQ28"/>
  <c r="AN28"/>
  <c r="AR28" s="1"/>
  <c r="AD28"/>
  <c r="AC28"/>
  <c r="AA28"/>
  <c r="Z28"/>
  <c r="W28"/>
  <c r="T28"/>
  <c r="S28"/>
  <c r="P28" s="1"/>
  <c r="R28"/>
  <c r="Q28"/>
  <c r="K28"/>
  <c r="AM28" s="1"/>
  <c r="BJ27"/>
  <c r="BF27"/>
  <c r="BA27"/>
  <c r="AZ27"/>
  <c r="AY27"/>
  <c r="AX27"/>
  <c r="AV27"/>
  <c r="AU27"/>
  <c r="AT27"/>
  <c r="AS27"/>
  <c r="AQ27"/>
  <c r="AN27"/>
  <c r="AR27" s="1"/>
  <c r="AD27"/>
  <c r="AC27"/>
  <c r="AA27"/>
  <c r="Z27"/>
  <c r="W27"/>
  <c r="T27"/>
  <c r="S27"/>
  <c r="O27" s="1"/>
  <c r="R27"/>
  <c r="Q27"/>
  <c r="K27"/>
  <c r="AM27" s="1"/>
  <c r="BJ26"/>
  <c r="BF26"/>
  <c r="BA26"/>
  <c r="AZ26"/>
  <c r="AY26"/>
  <c r="AX26"/>
  <c r="AV26"/>
  <c r="AU26"/>
  <c r="AT26"/>
  <c r="AS26"/>
  <c r="AQ26"/>
  <c r="AN26"/>
  <c r="AR26" s="1"/>
  <c r="AD26"/>
  <c r="AC26"/>
  <c r="AA26"/>
  <c r="Z26"/>
  <c r="W26"/>
  <c r="T26"/>
  <c r="S26"/>
  <c r="P26" s="1"/>
  <c r="R26"/>
  <c r="Q26"/>
  <c r="K26"/>
  <c r="AM26" s="1"/>
  <c r="BJ25"/>
  <c r="BF25"/>
  <c r="BA25"/>
  <c r="AZ25"/>
  <c r="AY25"/>
  <c r="AX25"/>
  <c r="AV25"/>
  <c r="AU25"/>
  <c r="AT25"/>
  <c r="AS25"/>
  <c r="AQ25"/>
  <c r="AN25"/>
  <c r="AR25" s="1"/>
  <c r="AD25"/>
  <c r="AC25"/>
  <c r="AA25"/>
  <c r="Z25"/>
  <c r="W25"/>
  <c r="T25"/>
  <c r="S25"/>
  <c r="O25" s="1"/>
  <c r="R25"/>
  <c r="Q25"/>
  <c r="K25"/>
  <c r="AM25" s="1"/>
  <c r="BJ24"/>
  <c r="BF24"/>
  <c r="BA24"/>
  <c r="AZ24"/>
  <c r="AY24"/>
  <c r="AX24"/>
  <c r="AV24"/>
  <c r="AU24"/>
  <c r="AT24"/>
  <c r="AS24"/>
  <c r="AQ24"/>
  <c r="AN24"/>
  <c r="AR24" s="1"/>
  <c r="AD24"/>
  <c r="AC24"/>
  <c r="AA24"/>
  <c r="Z24"/>
  <c r="W24"/>
  <c r="T24"/>
  <c r="S24"/>
  <c r="P24" s="1"/>
  <c r="R24"/>
  <c r="Q24"/>
  <c r="K24"/>
  <c r="AM24" s="1"/>
  <c r="BJ23"/>
  <c r="BF23"/>
  <c r="BA23"/>
  <c r="AZ23"/>
  <c r="AY23"/>
  <c r="AX23"/>
  <c r="AV23"/>
  <c r="AU23"/>
  <c r="AT23"/>
  <c r="AS23"/>
  <c r="AQ23"/>
  <c r="AN23"/>
  <c r="AR23" s="1"/>
  <c r="AD23"/>
  <c r="AC23"/>
  <c r="AA23"/>
  <c r="Z23"/>
  <c r="W23"/>
  <c r="T23"/>
  <c r="S23"/>
  <c r="O23" s="1"/>
  <c r="R23"/>
  <c r="Q23"/>
  <c r="K23"/>
  <c r="AM23" s="1"/>
  <c r="BJ22"/>
  <c r="BF22"/>
  <c r="BA22"/>
  <c r="AZ22"/>
  <c r="AY22"/>
  <c r="AX22"/>
  <c r="AV22"/>
  <c r="AU22"/>
  <c r="AT22"/>
  <c r="AS22"/>
  <c r="AQ22"/>
  <c r="AN22"/>
  <c r="AR22" s="1"/>
  <c r="AD22"/>
  <c r="AC22"/>
  <c r="AA22"/>
  <c r="Z22"/>
  <c r="W22"/>
  <c r="T22"/>
  <c r="S22"/>
  <c r="P22" s="1"/>
  <c r="R22"/>
  <c r="Q22"/>
  <c r="K22"/>
  <c r="AM22" s="1"/>
  <c r="BJ21"/>
  <c r="BF21"/>
  <c r="BA21"/>
  <c r="AZ21"/>
  <c r="AY21"/>
  <c r="AX21"/>
  <c r="AV21"/>
  <c r="AU21"/>
  <c r="AT21"/>
  <c r="AS21"/>
  <c r="AQ21"/>
  <c r="AN21"/>
  <c r="AR21" s="1"/>
  <c r="AD21"/>
  <c r="AC21"/>
  <c r="AA21"/>
  <c r="Z21"/>
  <c r="W21"/>
  <c r="T21"/>
  <c r="S21"/>
  <c r="O21" s="1"/>
  <c r="R21"/>
  <c r="Q21"/>
  <c r="K21"/>
  <c r="AM21" s="1"/>
  <c r="BJ20"/>
  <c r="BF20"/>
  <c r="BA20"/>
  <c r="AZ20"/>
  <c r="AY20"/>
  <c r="AX20"/>
  <c r="AV20"/>
  <c r="AU20"/>
  <c r="AT20"/>
  <c r="AS20"/>
  <c r="AQ20"/>
  <c r="AN20"/>
  <c r="AR20" s="1"/>
  <c r="AD20"/>
  <c r="AC20"/>
  <c r="AA20"/>
  <c r="Z20"/>
  <c r="W20"/>
  <c r="T20"/>
  <c r="S20"/>
  <c r="P20" s="1"/>
  <c r="R20"/>
  <c r="Q20"/>
  <c r="K20"/>
  <c r="AM20" s="1"/>
  <c r="BJ19"/>
  <c r="BF19"/>
  <c r="BA19"/>
  <c r="AZ19"/>
  <c r="AY19"/>
  <c r="AX19"/>
  <c r="AV19"/>
  <c r="AU19"/>
  <c r="AT19"/>
  <c r="AS19"/>
  <c r="AQ19"/>
  <c r="AN19"/>
  <c r="AR19" s="1"/>
  <c r="AD19"/>
  <c r="AC19"/>
  <c r="AA19"/>
  <c r="Z19"/>
  <c r="W19"/>
  <c r="T19"/>
  <c r="S19"/>
  <c r="O19" s="1"/>
  <c r="R19"/>
  <c r="Q19"/>
  <c r="K19"/>
  <c r="AM19" s="1"/>
  <c r="BJ18"/>
  <c r="BF18"/>
  <c r="BA18"/>
  <c r="AZ18"/>
  <c r="AY18"/>
  <c r="AX18"/>
  <c r="AV18"/>
  <c r="AU18"/>
  <c r="AT18"/>
  <c r="AS18"/>
  <c r="AQ18"/>
  <c r="AN18"/>
  <c r="AR18" s="1"/>
  <c r="AD18"/>
  <c r="AC18"/>
  <c r="AA18"/>
  <c r="Z18"/>
  <c r="W18"/>
  <c r="T18"/>
  <c r="S18"/>
  <c r="P18" s="1"/>
  <c r="R18"/>
  <c r="Q18"/>
  <c r="K18"/>
  <c r="AM18" s="1"/>
  <c r="BI16"/>
  <c r="N63" i="13" s="1"/>
  <c r="N71" s="1"/>
  <c r="N72" s="1"/>
  <c r="N74" s="1"/>
  <c r="BH16" i="12"/>
  <c r="M63" i="13" s="1"/>
  <c r="M71" s="1"/>
  <c r="M72" s="1"/>
  <c r="M74" s="1"/>
  <c r="AP16" i="12"/>
  <c r="X16"/>
  <c r="BA15"/>
  <c r="BE15" s="1"/>
  <c r="AZ15"/>
  <c r="BD15" s="1"/>
  <c r="B13"/>
  <c r="C13" s="1"/>
  <c r="D13" s="1"/>
  <c r="E13" s="1"/>
  <c r="F13" s="1"/>
  <c r="G13" s="1"/>
  <c r="H13" s="1"/>
  <c r="I13" s="1"/>
  <c r="J13" s="1"/>
  <c r="K13" s="1"/>
  <c r="L13" s="1"/>
  <c r="M13" s="1"/>
  <c r="N13" s="1"/>
  <c r="O13" s="1"/>
  <c r="P13" s="1"/>
  <c r="T13" s="1"/>
  <c r="U13" s="1"/>
  <c r="V13" s="1"/>
  <c r="W13" s="1"/>
  <c r="X13" s="1"/>
  <c r="Y13" s="1"/>
  <c r="Z13" s="1"/>
  <c r="AA13" s="1"/>
  <c r="AB13" s="1"/>
  <c r="AC13" s="1"/>
  <c r="AD13" s="1"/>
  <c r="AE13" s="1"/>
  <c r="AF13" s="1"/>
  <c r="AH13" s="1"/>
  <c r="AL13" s="1"/>
  <c r="AM13" s="1"/>
  <c r="AN13" s="1"/>
  <c r="AO13" s="1"/>
  <c r="AP13" s="1"/>
  <c r="AQ13" s="1"/>
  <c r="AV13" s="1"/>
  <c r="AW13" s="1"/>
  <c r="AX13" s="1"/>
  <c r="AY13" s="1"/>
  <c r="BB13" s="1"/>
  <c r="BC13" s="1"/>
  <c r="BD13" s="1"/>
  <c r="BE13" s="1"/>
  <c r="BF13" s="1"/>
  <c r="BG13" s="1"/>
  <c r="BH13" s="1"/>
  <c r="BI13" s="1"/>
  <c r="BJ13" s="1"/>
  <c r="BK13" s="1"/>
  <c r="BL13" s="1"/>
  <c r="F11"/>
  <c r="G11" s="1"/>
  <c r="AH10"/>
  <c r="F10"/>
  <c r="G10" s="1"/>
  <c r="AL9"/>
  <c r="AH9" s="1"/>
  <c r="L9"/>
  <c r="AL8"/>
  <c r="AL7"/>
  <c r="AR7" s="1"/>
  <c r="C7"/>
  <c r="AL6"/>
  <c r="AR6" s="1"/>
  <c r="AL5"/>
  <c r="AR5" s="1"/>
  <c r="AL4"/>
  <c r="AH4" s="1"/>
  <c r="B2" i="11"/>
  <c r="AV602" i="10"/>
  <c r="AW602" s="1"/>
  <c r="AY602" s="1"/>
  <c r="AU602"/>
  <c r="AT602"/>
  <c r="AQ602"/>
  <c r="AP602"/>
  <c r="AM602"/>
  <c r="AL602"/>
  <c r="AK602"/>
  <c r="AJ602"/>
  <c r="AI602"/>
  <c r="AH602"/>
  <c r="AF602"/>
  <c r="AC602"/>
  <c r="Y602"/>
  <c r="S602"/>
  <c r="P602"/>
  <c r="M602"/>
  <c r="T602" s="1"/>
  <c r="L602"/>
  <c r="H602"/>
  <c r="U602" s="1"/>
  <c r="AS602" s="1"/>
  <c r="AV601"/>
  <c r="AW601" s="1"/>
  <c r="AX601" s="1"/>
  <c r="AU601"/>
  <c r="AT601"/>
  <c r="AQ601"/>
  <c r="AP601"/>
  <c r="AM601"/>
  <c r="AL601"/>
  <c r="AK601"/>
  <c r="AJ601"/>
  <c r="AI601"/>
  <c r="AH601"/>
  <c r="AF601"/>
  <c r="AC601"/>
  <c r="Y601"/>
  <c r="S601"/>
  <c r="P601"/>
  <c r="M601"/>
  <c r="L601"/>
  <c r="H601"/>
  <c r="U601" s="1"/>
  <c r="AS601" s="1"/>
  <c r="AV600"/>
  <c r="AW600" s="1"/>
  <c r="AU600"/>
  <c r="AT600"/>
  <c r="AQ600"/>
  <c r="AP600"/>
  <c r="AM600"/>
  <c r="AL600"/>
  <c r="AK600"/>
  <c r="AJ600"/>
  <c r="AI600"/>
  <c r="AH600"/>
  <c r="AF600"/>
  <c r="AC600"/>
  <c r="Y600"/>
  <c r="S600"/>
  <c r="P600"/>
  <c r="M600"/>
  <c r="AN600" s="1"/>
  <c r="L600"/>
  <c r="H600"/>
  <c r="U600" s="1"/>
  <c r="AS600" s="1"/>
  <c r="AV598"/>
  <c r="AW598" s="1"/>
  <c r="AU598"/>
  <c r="AT598"/>
  <c r="AQ598"/>
  <c r="AP598"/>
  <c r="AM598"/>
  <c r="AL598"/>
  <c r="AK598"/>
  <c r="AJ598"/>
  <c r="AI598"/>
  <c r="AH598"/>
  <c r="AF598"/>
  <c r="AC598"/>
  <c r="Y598"/>
  <c r="S598"/>
  <c r="P598"/>
  <c r="M598"/>
  <c r="AN598" s="1"/>
  <c r="L598"/>
  <c r="H598"/>
  <c r="U598" s="1"/>
  <c r="AS598" s="1"/>
  <c r="AV597"/>
  <c r="AW597" s="1"/>
  <c r="AY597" s="1"/>
  <c r="AU597"/>
  <c r="AT597"/>
  <c r="AQ597"/>
  <c r="AP597"/>
  <c r="AM597"/>
  <c r="AL597"/>
  <c r="AK597"/>
  <c r="AJ597"/>
  <c r="AI597"/>
  <c r="AH597"/>
  <c r="AF597"/>
  <c r="AC597"/>
  <c r="Y597"/>
  <c r="S597"/>
  <c r="P597"/>
  <c r="M597"/>
  <c r="L597"/>
  <c r="H597"/>
  <c r="U597" s="1"/>
  <c r="AS597" s="1"/>
  <c r="AV596"/>
  <c r="AW596" s="1"/>
  <c r="AY596" s="1"/>
  <c r="AU596"/>
  <c r="AT596"/>
  <c r="AQ596"/>
  <c r="AP596"/>
  <c r="AM596"/>
  <c r="AL596"/>
  <c r="AK596"/>
  <c r="AJ596"/>
  <c r="AI596"/>
  <c r="AH596"/>
  <c r="AF596"/>
  <c r="AC596"/>
  <c r="Y596"/>
  <c r="S596"/>
  <c r="P596"/>
  <c r="M596"/>
  <c r="AN596" s="1"/>
  <c r="L596"/>
  <c r="H596"/>
  <c r="U596" s="1"/>
  <c r="AS596" s="1"/>
  <c r="AV595"/>
  <c r="AW595" s="1"/>
  <c r="AU595"/>
  <c r="AT595"/>
  <c r="AQ595"/>
  <c r="AP595"/>
  <c r="AM595"/>
  <c r="AL595"/>
  <c r="AK595"/>
  <c r="AJ595"/>
  <c r="AI595"/>
  <c r="AH595"/>
  <c r="AF595"/>
  <c r="AC595"/>
  <c r="Y595"/>
  <c r="S595"/>
  <c r="P595"/>
  <c r="M595"/>
  <c r="T595" s="1"/>
  <c r="L595"/>
  <c r="H595"/>
  <c r="U595" s="1"/>
  <c r="AS595" s="1"/>
  <c r="AV594"/>
  <c r="AW594" s="1"/>
  <c r="AY594" s="1"/>
  <c r="AU594"/>
  <c r="AT594"/>
  <c r="AQ594"/>
  <c r="AP594"/>
  <c r="AM594"/>
  <c r="AL594"/>
  <c r="AK594"/>
  <c r="AJ594"/>
  <c r="AI594"/>
  <c r="AH594"/>
  <c r="AF594"/>
  <c r="AC594"/>
  <c r="Y594"/>
  <c r="S594"/>
  <c r="P594"/>
  <c r="M594"/>
  <c r="L594"/>
  <c r="H594"/>
  <c r="U594" s="1"/>
  <c r="AS594" s="1"/>
  <c r="AV593"/>
  <c r="AW593" s="1"/>
  <c r="AX593" s="1"/>
  <c r="AU593"/>
  <c r="AT593"/>
  <c r="AQ593"/>
  <c r="AP593"/>
  <c r="AM593"/>
  <c r="AL593"/>
  <c r="AK593"/>
  <c r="AJ593"/>
  <c r="AI593"/>
  <c r="AH593"/>
  <c r="AF593"/>
  <c r="AC593"/>
  <c r="Y593"/>
  <c r="S593"/>
  <c r="P593"/>
  <c r="M593"/>
  <c r="L593"/>
  <c r="H593"/>
  <c r="U593" s="1"/>
  <c r="AS593" s="1"/>
  <c r="AV592"/>
  <c r="AW592" s="1"/>
  <c r="AY592" s="1"/>
  <c r="AU592"/>
  <c r="AT592"/>
  <c r="AQ592"/>
  <c r="AP592"/>
  <c r="AM592"/>
  <c r="AL592"/>
  <c r="AK592"/>
  <c r="AJ592"/>
  <c r="AI592"/>
  <c r="AH592"/>
  <c r="AF592"/>
  <c r="AC592"/>
  <c r="Y592"/>
  <c r="S592"/>
  <c r="P592"/>
  <c r="M592"/>
  <c r="T592" s="1"/>
  <c r="L592"/>
  <c r="H592"/>
  <c r="U592" s="1"/>
  <c r="AS592" s="1"/>
  <c r="AV591"/>
  <c r="AW591" s="1"/>
  <c r="AX591" s="1"/>
  <c r="AU591"/>
  <c r="AT591"/>
  <c r="AQ591"/>
  <c r="AP591"/>
  <c r="AM591"/>
  <c r="AL591"/>
  <c r="AK591"/>
  <c r="AJ591"/>
  <c r="AI591"/>
  <c r="AH591"/>
  <c r="AF591"/>
  <c r="AC591"/>
  <c r="Y591"/>
  <c r="S591"/>
  <c r="P591"/>
  <c r="M591"/>
  <c r="L591"/>
  <c r="H591"/>
  <c r="U591" s="1"/>
  <c r="AS591" s="1"/>
  <c r="AV590"/>
  <c r="AW590" s="1"/>
  <c r="AU590"/>
  <c r="AT590"/>
  <c r="AQ590"/>
  <c r="AP590"/>
  <c r="AM590"/>
  <c r="AL590"/>
  <c r="AK590"/>
  <c r="AJ590"/>
  <c r="AI590"/>
  <c r="AH590"/>
  <c r="AF590"/>
  <c r="AC590"/>
  <c r="Y590"/>
  <c r="S590"/>
  <c r="P590"/>
  <c r="M590"/>
  <c r="T590" s="1"/>
  <c r="L590"/>
  <c r="H590"/>
  <c r="U590" s="1"/>
  <c r="AS590" s="1"/>
  <c r="AV589"/>
  <c r="AW589" s="1"/>
  <c r="AU589"/>
  <c r="AT589"/>
  <c r="AQ589"/>
  <c r="AP589"/>
  <c r="AM589"/>
  <c r="AL589"/>
  <c r="AK589"/>
  <c r="AJ589"/>
  <c r="AI589"/>
  <c r="AH589"/>
  <c r="AF589"/>
  <c r="AC589"/>
  <c r="Y589"/>
  <c r="S589"/>
  <c r="P589"/>
  <c r="M589"/>
  <c r="T589" s="1"/>
  <c r="L589"/>
  <c r="H589"/>
  <c r="U589" s="1"/>
  <c r="AS589" s="1"/>
  <c r="AV588"/>
  <c r="AW588" s="1"/>
  <c r="AU588"/>
  <c r="AT588"/>
  <c r="AQ588"/>
  <c r="AP588"/>
  <c r="AM588"/>
  <c r="AL588"/>
  <c r="AK588"/>
  <c r="AJ588"/>
  <c r="AI588"/>
  <c r="AH588"/>
  <c r="AF588"/>
  <c r="AC588"/>
  <c r="Y588"/>
  <c r="S588"/>
  <c r="P588"/>
  <c r="M588"/>
  <c r="AN588" s="1"/>
  <c r="L588"/>
  <c r="H588"/>
  <c r="U588" s="1"/>
  <c r="AS588" s="1"/>
  <c r="AV587"/>
  <c r="AW587" s="1"/>
  <c r="AX587" s="1"/>
  <c r="AU587"/>
  <c r="AT587"/>
  <c r="AQ587"/>
  <c r="AP587"/>
  <c r="AM587"/>
  <c r="AL587"/>
  <c r="AK587"/>
  <c r="AJ587"/>
  <c r="AI587"/>
  <c r="AH587"/>
  <c r="AF587"/>
  <c r="AC587"/>
  <c r="Y587"/>
  <c r="S587"/>
  <c r="P587"/>
  <c r="M587"/>
  <c r="L587"/>
  <c r="H587"/>
  <c r="U587" s="1"/>
  <c r="AS587" s="1"/>
  <c r="AV586"/>
  <c r="AW586" s="1"/>
  <c r="AY586" s="1"/>
  <c r="AU586"/>
  <c r="AT586"/>
  <c r="AQ586"/>
  <c r="AP586"/>
  <c r="AM586"/>
  <c r="AL586"/>
  <c r="AK586"/>
  <c r="AJ586"/>
  <c r="AI586"/>
  <c r="AH586"/>
  <c r="AF586"/>
  <c r="AC586"/>
  <c r="Y586"/>
  <c r="S586"/>
  <c r="P586"/>
  <c r="M586"/>
  <c r="T586" s="1"/>
  <c r="L586"/>
  <c r="H586"/>
  <c r="U586" s="1"/>
  <c r="AS586" s="1"/>
  <c r="AV585"/>
  <c r="AW585" s="1"/>
  <c r="AX585" s="1"/>
  <c r="AU585"/>
  <c r="AT585"/>
  <c r="AQ585"/>
  <c r="AP585"/>
  <c r="AM585"/>
  <c r="AL585"/>
  <c r="AK585"/>
  <c r="AJ585"/>
  <c r="AI585"/>
  <c r="AH585"/>
  <c r="AF585"/>
  <c r="AC585"/>
  <c r="Y585"/>
  <c r="S585"/>
  <c r="P585"/>
  <c r="M585"/>
  <c r="L585"/>
  <c r="H585"/>
  <c r="U585" s="1"/>
  <c r="AS585" s="1"/>
  <c r="AV584"/>
  <c r="AW584" s="1"/>
  <c r="AX584" s="1"/>
  <c r="AU584"/>
  <c r="AT584"/>
  <c r="AQ584"/>
  <c r="AP584"/>
  <c r="AM584"/>
  <c r="AL584"/>
  <c r="AK584"/>
  <c r="AJ584"/>
  <c r="AI584"/>
  <c r="AH584"/>
  <c r="AF584"/>
  <c r="AC584"/>
  <c r="Y584"/>
  <c r="S584"/>
  <c r="P584"/>
  <c r="M584"/>
  <c r="T584" s="1"/>
  <c r="L584"/>
  <c r="H584"/>
  <c r="U584" s="1"/>
  <c r="AS584" s="1"/>
  <c r="AV583"/>
  <c r="AW583" s="1"/>
  <c r="AY583" s="1"/>
  <c r="AU583"/>
  <c r="AT583"/>
  <c r="AQ583"/>
  <c r="AP583"/>
  <c r="AM583"/>
  <c r="AL583"/>
  <c r="AK583"/>
  <c r="AJ583"/>
  <c r="AI583"/>
  <c r="AH583"/>
  <c r="AF583"/>
  <c r="AC583"/>
  <c r="Y583"/>
  <c r="S583"/>
  <c r="P583"/>
  <c r="M583"/>
  <c r="T583" s="1"/>
  <c r="L583"/>
  <c r="H583"/>
  <c r="U583" s="1"/>
  <c r="AS583" s="1"/>
  <c r="AV582"/>
  <c r="AW582" s="1"/>
  <c r="AX582" s="1"/>
  <c r="AU582"/>
  <c r="AT582"/>
  <c r="AQ582"/>
  <c r="AP582"/>
  <c r="AM582"/>
  <c r="AL582"/>
  <c r="AK582"/>
  <c r="AJ582"/>
  <c r="AI582"/>
  <c r="AH582"/>
  <c r="AF582"/>
  <c r="AC582"/>
  <c r="Y582"/>
  <c r="S582"/>
  <c r="P582"/>
  <c r="M582"/>
  <c r="L582"/>
  <c r="H582"/>
  <c r="U582" s="1"/>
  <c r="AS582" s="1"/>
  <c r="AV581"/>
  <c r="AW581" s="1"/>
  <c r="AU581"/>
  <c r="AT581"/>
  <c r="AQ581"/>
  <c r="AP581"/>
  <c r="AM581"/>
  <c r="AL581"/>
  <c r="AK581"/>
  <c r="AJ581"/>
  <c r="AI581"/>
  <c r="AH581"/>
  <c r="AF581"/>
  <c r="AC581"/>
  <c r="Y581"/>
  <c r="S581"/>
  <c r="P581"/>
  <c r="M581"/>
  <c r="T581" s="1"/>
  <c r="L581"/>
  <c r="H581"/>
  <c r="U581" s="1"/>
  <c r="AS581" s="1"/>
  <c r="AV580"/>
  <c r="AW580" s="1"/>
  <c r="AU580"/>
  <c r="AT580"/>
  <c r="AQ580"/>
  <c r="AP580"/>
  <c r="AM580"/>
  <c r="AL580"/>
  <c r="AK580"/>
  <c r="AJ580"/>
  <c r="AI580"/>
  <c r="AH580"/>
  <c r="AF580"/>
  <c r="AC580"/>
  <c r="Y580"/>
  <c r="S580"/>
  <c r="P580"/>
  <c r="M580"/>
  <c r="L580"/>
  <c r="H580"/>
  <c r="U580" s="1"/>
  <c r="AS580" s="1"/>
  <c r="AV579"/>
  <c r="AW579" s="1"/>
  <c r="AX579" s="1"/>
  <c r="AU579"/>
  <c r="AT579"/>
  <c r="AQ579"/>
  <c r="AP579"/>
  <c r="AM579"/>
  <c r="AL579"/>
  <c r="AK579"/>
  <c r="AJ579"/>
  <c r="AI579"/>
  <c r="AH579"/>
  <c r="AF579"/>
  <c r="AC579"/>
  <c r="Y579"/>
  <c r="S579"/>
  <c r="P579"/>
  <c r="M579"/>
  <c r="L579"/>
  <c r="H579"/>
  <c r="U579" s="1"/>
  <c r="AS579" s="1"/>
  <c r="AV578"/>
  <c r="AW578" s="1"/>
  <c r="AU578"/>
  <c r="AT578"/>
  <c r="AQ578"/>
  <c r="AP578"/>
  <c r="AM578"/>
  <c r="AL578"/>
  <c r="AK578"/>
  <c r="AJ578"/>
  <c r="AI578"/>
  <c r="AH578"/>
  <c r="AF578"/>
  <c r="AC578"/>
  <c r="Y578"/>
  <c r="S578"/>
  <c r="P578"/>
  <c r="M578"/>
  <c r="T578" s="1"/>
  <c r="L578"/>
  <c r="H578"/>
  <c r="U578" s="1"/>
  <c r="AS578" s="1"/>
  <c r="AV577"/>
  <c r="AW577" s="1"/>
  <c r="AY577" s="1"/>
  <c r="AU577"/>
  <c r="AT577"/>
  <c r="AQ577"/>
  <c r="AP577"/>
  <c r="AM577"/>
  <c r="AL577"/>
  <c r="AK577"/>
  <c r="AJ577"/>
  <c r="AI577"/>
  <c r="AH577"/>
  <c r="AF577"/>
  <c r="AC577"/>
  <c r="Y577"/>
  <c r="S577"/>
  <c r="P577"/>
  <c r="M577"/>
  <c r="AN577" s="1"/>
  <c r="L577"/>
  <c r="H577"/>
  <c r="U577" s="1"/>
  <c r="AS577" s="1"/>
  <c r="AV576"/>
  <c r="AW576" s="1"/>
  <c r="AY576" s="1"/>
  <c r="AU576"/>
  <c r="AT576"/>
  <c r="AQ576"/>
  <c r="AP576"/>
  <c r="AM576"/>
  <c r="AL576"/>
  <c r="AK576"/>
  <c r="AJ576"/>
  <c r="AI576"/>
  <c r="AH576"/>
  <c r="AF576"/>
  <c r="AC576"/>
  <c r="Y576"/>
  <c r="S576"/>
  <c r="P576"/>
  <c r="M576"/>
  <c r="T576" s="1"/>
  <c r="L576"/>
  <c r="H576"/>
  <c r="U576" s="1"/>
  <c r="AS576" s="1"/>
  <c r="AV575"/>
  <c r="AW575" s="1"/>
  <c r="AY575" s="1"/>
  <c r="AU575"/>
  <c r="AT575"/>
  <c r="AQ575"/>
  <c r="AP575"/>
  <c r="AM575"/>
  <c r="AL575"/>
  <c r="AK575"/>
  <c r="AJ575"/>
  <c r="AI575"/>
  <c r="AH575"/>
  <c r="AF575"/>
  <c r="AC575"/>
  <c r="Y575"/>
  <c r="S575"/>
  <c r="P575"/>
  <c r="M575"/>
  <c r="L575"/>
  <c r="H575"/>
  <c r="U575" s="1"/>
  <c r="AS575" s="1"/>
  <c r="AV574"/>
  <c r="AW574" s="1"/>
  <c r="AU574"/>
  <c r="AT574"/>
  <c r="AQ574"/>
  <c r="AP574"/>
  <c r="AM574"/>
  <c r="AL574"/>
  <c r="AK574"/>
  <c r="AJ574"/>
  <c r="AI574"/>
  <c r="AH574"/>
  <c r="AF574"/>
  <c r="AC574"/>
  <c r="Y574"/>
  <c r="S574"/>
  <c r="P574"/>
  <c r="M574"/>
  <c r="AN574" s="1"/>
  <c r="L574"/>
  <c r="H574"/>
  <c r="U574" s="1"/>
  <c r="AS574" s="1"/>
  <c r="AV573"/>
  <c r="AW573" s="1"/>
  <c r="AX573" s="1"/>
  <c r="AU573"/>
  <c r="AT573"/>
  <c r="AQ573"/>
  <c r="AP573"/>
  <c r="AM573"/>
  <c r="AL573"/>
  <c r="AK573"/>
  <c r="AJ573"/>
  <c r="AI573"/>
  <c r="AH573"/>
  <c r="AF573"/>
  <c r="AC573"/>
  <c r="Y573"/>
  <c r="S573"/>
  <c r="P573"/>
  <c r="M573"/>
  <c r="L573"/>
  <c r="H573"/>
  <c r="U573" s="1"/>
  <c r="AS573" s="1"/>
  <c r="AV572"/>
  <c r="AW572" s="1"/>
  <c r="AU572"/>
  <c r="AT572"/>
  <c r="AQ572"/>
  <c r="AP572"/>
  <c r="AM572"/>
  <c r="AL572"/>
  <c r="AK572"/>
  <c r="AJ572"/>
  <c r="AI572"/>
  <c r="AH572"/>
  <c r="AF572"/>
  <c r="AC572"/>
  <c r="Y572"/>
  <c r="S572"/>
  <c r="P572"/>
  <c r="M572"/>
  <c r="AN572" s="1"/>
  <c r="L572"/>
  <c r="H572"/>
  <c r="U572" s="1"/>
  <c r="AS572" s="1"/>
  <c r="AV571"/>
  <c r="AW571" s="1"/>
  <c r="AX571" s="1"/>
  <c r="AU571"/>
  <c r="AT571"/>
  <c r="AQ571"/>
  <c r="AP571"/>
  <c r="AM571"/>
  <c r="AL571"/>
  <c r="AK571"/>
  <c r="AJ571"/>
  <c r="AI571"/>
  <c r="AH571"/>
  <c r="AF571"/>
  <c r="AC571"/>
  <c r="Y571"/>
  <c r="S571"/>
  <c r="P571"/>
  <c r="M571"/>
  <c r="T571" s="1"/>
  <c r="L571"/>
  <c r="H571"/>
  <c r="U571" s="1"/>
  <c r="AS571" s="1"/>
  <c r="AV570"/>
  <c r="AW570" s="1"/>
  <c r="AY570" s="1"/>
  <c r="AU570"/>
  <c r="AT570"/>
  <c r="AQ570"/>
  <c r="AP570"/>
  <c r="AM570"/>
  <c r="AL570"/>
  <c r="AK570"/>
  <c r="AJ570"/>
  <c r="AI570"/>
  <c r="AH570"/>
  <c r="AF570"/>
  <c r="AC570"/>
  <c r="Y570"/>
  <c r="S570"/>
  <c r="P570"/>
  <c r="M570"/>
  <c r="T570" s="1"/>
  <c r="L570"/>
  <c r="H570"/>
  <c r="U570" s="1"/>
  <c r="AS570" s="1"/>
  <c r="AV569"/>
  <c r="AW569" s="1"/>
  <c r="AU569"/>
  <c r="AT569"/>
  <c r="AQ569"/>
  <c r="AP569"/>
  <c r="AM569"/>
  <c r="AL569"/>
  <c r="AK569"/>
  <c r="AJ569"/>
  <c r="AI569"/>
  <c r="AH569"/>
  <c r="AF569"/>
  <c r="AC569"/>
  <c r="Y569"/>
  <c r="S569"/>
  <c r="P569"/>
  <c r="M569"/>
  <c r="AN569" s="1"/>
  <c r="L569"/>
  <c r="H569"/>
  <c r="U569" s="1"/>
  <c r="AS569" s="1"/>
  <c r="AV568"/>
  <c r="AW568" s="1"/>
  <c r="AU568"/>
  <c r="AT568"/>
  <c r="AQ568"/>
  <c r="AP568"/>
  <c r="AM568"/>
  <c r="AL568"/>
  <c r="AK568"/>
  <c r="AJ568"/>
  <c r="AI568"/>
  <c r="AH568"/>
  <c r="AF568"/>
  <c r="AC568"/>
  <c r="Y568"/>
  <c r="S568"/>
  <c r="P568"/>
  <c r="M568"/>
  <c r="AN568" s="1"/>
  <c r="L568"/>
  <c r="H568"/>
  <c r="U568" s="1"/>
  <c r="AS568" s="1"/>
  <c r="AV567"/>
  <c r="AW567" s="1"/>
  <c r="AY567" s="1"/>
  <c r="AU567"/>
  <c r="AT567"/>
  <c r="AQ567"/>
  <c r="AP567"/>
  <c r="AM567"/>
  <c r="AL567"/>
  <c r="AK567"/>
  <c r="AJ567"/>
  <c r="AI567"/>
  <c r="AH567"/>
  <c r="AF567"/>
  <c r="AC567"/>
  <c r="Y567"/>
  <c r="S567"/>
  <c r="P567"/>
  <c r="M567"/>
  <c r="T567" s="1"/>
  <c r="L567"/>
  <c r="H567"/>
  <c r="U567" s="1"/>
  <c r="AS567" s="1"/>
  <c r="AV566"/>
  <c r="AW566" s="1"/>
  <c r="AX566" s="1"/>
  <c r="AU566"/>
  <c r="AT566"/>
  <c r="AQ566"/>
  <c r="AP566"/>
  <c r="AM566"/>
  <c r="AL566"/>
  <c r="AK566"/>
  <c r="AJ566"/>
  <c r="AI566"/>
  <c r="AH566"/>
  <c r="AF566"/>
  <c r="AC566"/>
  <c r="Y566"/>
  <c r="S566"/>
  <c r="P566"/>
  <c r="M566"/>
  <c r="L566"/>
  <c r="H566"/>
  <c r="U566" s="1"/>
  <c r="AS566" s="1"/>
  <c r="AV565"/>
  <c r="AW565" s="1"/>
  <c r="AU565"/>
  <c r="AT565"/>
  <c r="AQ565"/>
  <c r="AP565"/>
  <c r="AM565"/>
  <c r="AL565"/>
  <c r="AK565"/>
  <c r="AJ565"/>
  <c r="AI565"/>
  <c r="AH565"/>
  <c r="AF565"/>
  <c r="AC565"/>
  <c r="Y565"/>
  <c r="S565"/>
  <c r="P565"/>
  <c r="M565"/>
  <c r="T565" s="1"/>
  <c r="L565"/>
  <c r="H565"/>
  <c r="U565" s="1"/>
  <c r="AS565" s="1"/>
  <c r="AV564"/>
  <c r="AW564" s="1"/>
  <c r="AU564"/>
  <c r="AT564"/>
  <c r="AQ564"/>
  <c r="AP564"/>
  <c r="AM564"/>
  <c r="AL564"/>
  <c r="AK564"/>
  <c r="AJ564"/>
  <c r="AI564"/>
  <c r="AH564"/>
  <c r="AF564"/>
  <c r="AC564"/>
  <c r="Y564"/>
  <c r="S564"/>
  <c r="P564"/>
  <c r="M564"/>
  <c r="T564" s="1"/>
  <c r="L564"/>
  <c r="H564"/>
  <c r="U564" s="1"/>
  <c r="AS564" s="1"/>
  <c r="AV563"/>
  <c r="AW563" s="1"/>
  <c r="AX563" s="1"/>
  <c r="AU563"/>
  <c r="AT563"/>
  <c r="AQ563"/>
  <c r="AP563"/>
  <c r="AM563"/>
  <c r="AL563"/>
  <c r="AK563"/>
  <c r="AJ563"/>
  <c r="AI563"/>
  <c r="AH563"/>
  <c r="AF563"/>
  <c r="AC563"/>
  <c r="Y563"/>
  <c r="S563"/>
  <c r="P563"/>
  <c r="M563"/>
  <c r="L563"/>
  <c r="H563"/>
  <c r="U563" s="1"/>
  <c r="AS563" s="1"/>
  <c r="AV562"/>
  <c r="AW562" s="1"/>
  <c r="AU562"/>
  <c r="AT562"/>
  <c r="AQ562"/>
  <c r="AP562"/>
  <c r="AM562"/>
  <c r="AL562"/>
  <c r="AK562"/>
  <c r="AJ562"/>
  <c r="AI562"/>
  <c r="AH562"/>
  <c r="AF562"/>
  <c r="AC562"/>
  <c r="Y562"/>
  <c r="S562"/>
  <c r="P562"/>
  <c r="M562"/>
  <c r="T562" s="1"/>
  <c r="L562"/>
  <c r="H562"/>
  <c r="U562" s="1"/>
  <c r="AS562" s="1"/>
  <c r="AV561"/>
  <c r="AW561" s="1"/>
  <c r="AY561" s="1"/>
  <c r="AU561"/>
  <c r="AT561"/>
  <c r="AQ561"/>
  <c r="AP561"/>
  <c r="AM561"/>
  <c r="AL561"/>
  <c r="AK561"/>
  <c r="AJ561"/>
  <c r="AI561"/>
  <c r="AH561"/>
  <c r="AF561"/>
  <c r="AC561"/>
  <c r="Y561"/>
  <c r="S561"/>
  <c r="P561"/>
  <c r="M561"/>
  <c r="AN561" s="1"/>
  <c r="L561"/>
  <c r="H561"/>
  <c r="U561" s="1"/>
  <c r="AS561" s="1"/>
  <c r="AV560"/>
  <c r="AW560" s="1"/>
  <c r="AY560" s="1"/>
  <c r="AU560"/>
  <c r="AT560"/>
  <c r="AQ560"/>
  <c r="AP560"/>
  <c r="AM560"/>
  <c r="AL560"/>
  <c r="AK560"/>
  <c r="AJ560"/>
  <c r="AI560"/>
  <c r="AH560"/>
  <c r="AF560"/>
  <c r="AC560"/>
  <c r="Y560"/>
  <c r="S560"/>
  <c r="P560"/>
  <c r="M560"/>
  <c r="AN560" s="1"/>
  <c r="L560"/>
  <c r="H560"/>
  <c r="U560" s="1"/>
  <c r="AS560" s="1"/>
  <c r="AV559"/>
  <c r="AW559" s="1"/>
  <c r="AY559" s="1"/>
  <c r="AU559"/>
  <c r="AT559"/>
  <c r="AQ559"/>
  <c r="AP559"/>
  <c r="AM559"/>
  <c r="AL559"/>
  <c r="AK559"/>
  <c r="AJ559"/>
  <c r="AI559"/>
  <c r="AH559"/>
  <c r="AF559"/>
  <c r="AC559"/>
  <c r="Y559"/>
  <c r="S559"/>
  <c r="P559"/>
  <c r="M559"/>
  <c r="L559"/>
  <c r="H559"/>
  <c r="U559" s="1"/>
  <c r="AS559" s="1"/>
  <c r="AV558"/>
  <c r="AW558" s="1"/>
  <c r="AU558"/>
  <c r="AT558"/>
  <c r="AQ558"/>
  <c r="AP558"/>
  <c r="AM558"/>
  <c r="AL558"/>
  <c r="AK558"/>
  <c r="AJ558"/>
  <c r="AI558"/>
  <c r="AH558"/>
  <c r="AF558"/>
  <c r="AC558"/>
  <c r="Y558"/>
  <c r="S558"/>
  <c r="P558"/>
  <c r="M558"/>
  <c r="AN558" s="1"/>
  <c r="L558"/>
  <c r="H558"/>
  <c r="U558" s="1"/>
  <c r="AS558" s="1"/>
  <c r="AV557"/>
  <c r="AW557" s="1"/>
  <c r="AU557"/>
  <c r="AT557"/>
  <c r="AQ557"/>
  <c r="AP557"/>
  <c r="AM557"/>
  <c r="AL557"/>
  <c r="AK557"/>
  <c r="AJ557"/>
  <c r="AI557"/>
  <c r="AH557"/>
  <c r="AF557"/>
  <c r="AC557"/>
  <c r="Y557"/>
  <c r="S557"/>
  <c r="P557"/>
  <c r="M557"/>
  <c r="L557"/>
  <c r="H557"/>
  <c r="U557" s="1"/>
  <c r="AS557" s="1"/>
  <c r="AV556"/>
  <c r="AW556" s="1"/>
  <c r="AU556"/>
  <c r="AT556"/>
  <c r="AQ556"/>
  <c r="AP556"/>
  <c r="AM556"/>
  <c r="AL556"/>
  <c r="AK556"/>
  <c r="AJ556"/>
  <c r="AI556"/>
  <c r="AH556"/>
  <c r="AF556"/>
  <c r="AC556"/>
  <c r="Y556"/>
  <c r="S556"/>
  <c r="P556"/>
  <c r="M556"/>
  <c r="T556" s="1"/>
  <c r="L556"/>
  <c r="H556"/>
  <c r="U556" s="1"/>
  <c r="AS556" s="1"/>
  <c r="AV555"/>
  <c r="AW555" s="1"/>
  <c r="AU555"/>
  <c r="AT555"/>
  <c r="AQ555"/>
  <c r="AP555"/>
  <c r="AM555"/>
  <c r="AL555"/>
  <c r="AK555"/>
  <c r="AJ555"/>
  <c r="AI555"/>
  <c r="AH555"/>
  <c r="AF555"/>
  <c r="AC555"/>
  <c r="Y555"/>
  <c r="S555"/>
  <c r="P555"/>
  <c r="M555"/>
  <c r="AN555" s="1"/>
  <c r="L555"/>
  <c r="H555"/>
  <c r="U555" s="1"/>
  <c r="AS555" s="1"/>
  <c r="AV554"/>
  <c r="AW554" s="1"/>
  <c r="AU554"/>
  <c r="AT554"/>
  <c r="AQ554"/>
  <c r="AP554"/>
  <c r="AM554"/>
  <c r="AL554"/>
  <c r="AK554"/>
  <c r="AJ554"/>
  <c r="AI554"/>
  <c r="AH554"/>
  <c r="AF554"/>
  <c r="AC554"/>
  <c r="Y554"/>
  <c r="S554"/>
  <c r="P554"/>
  <c r="M554"/>
  <c r="AN554" s="1"/>
  <c r="L554"/>
  <c r="H554"/>
  <c r="U554" s="1"/>
  <c r="AS554" s="1"/>
  <c r="AV553"/>
  <c r="AW553" s="1"/>
  <c r="AY553" s="1"/>
  <c r="AU553"/>
  <c r="AT553"/>
  <c r="AQ553"/>
  <c r="AP553"/>
  <c r="AM553"/>
  <c r="AL553"/>
  <c r="AK553"/>
  <c r="AJ553"/>
  <c r="AI553"/>
  <c r="AH553"/>
  <c r="AF553"/>
  <c r="AC553"/>
  <c r="Y553"/>
  <c r="S553"/>
  <c r="P553"/>
  <c r="M553"/>
  <c r="T553" s="1"/>
  <c r="L553"/>
  <c r="H553"/>
  <c r="U553" s="1"/>
  <c r="AS553" s="1"/>
  <c r="AV552"/>
  <c r="AW552" s="1"/>
  <c r="AU552"/>
  <c r="AT552"/>
  <c r="AQ552"/>
  <c r="AP552"/>
  <c r="AM552"/>
  <c r="AL552"/>
  <c r="AK552"/>
  <c r="AJ552"/>
  <c r="AI552"/>
  <c r="AH552"/>
  <c r="AF552"/>
  <c r="AC552"/>
  <c r="Y552"/>
  <c r="S552"/>
  <c r="P552"/>
  <c r="M552"/>
  <c r="T552" s="1"/>
  <c r="L552"/>
  <c r="H552"/>
  <c r="U552" s="1"/>
  <c r="AS552" s="1"/>
  <c r="AV551"/>
  <c r="AW551" s="1"/>
  <c r="AU551"/>
  <c r="AT551"/>
  <c r="AQ551"/>
  <c r="AP551"/>
  <c r="AM551"/>
  <c r="AL551"/>
  <c r="AK551"/>
  <c r="AJ551"/>
  <c r="AI551"/>
  <c r="AH551"/>
  <c r="AF551"/>
  <c r="AC551"/>
  <c r="Y551"/>
  <c r="S551"/>
  <c r="P551"/>
  <c r="M551"/>
  <c r="L551"/>
  <c r="H551"/>
  <c r="U551" s="1"/>
  <c r="AS551" s="1"/>
  <c r="AV550"/>
  <c r="AW550" s="1"/>
  <c r="AU550"/>
  <c r="AT550"/>
  <c r="AQ550"/>
  <c r="AP550"/>
  <c r="AM550"/>
  <c r="AL550"/>
  <c r="AK550"/>
  <c r="AJ550"/>
  <c r="AI550"/>
  <c r="AH550"/>
  <c r="AF550"/>
  <c r="AC550"/>
  <c r="Y550"/>
  <c r="S550"/>
  <c r="P550"/>
  <c r="M550"/>
  <c r="AN550" s="1"/>
  <c r="L550"/>
  <c r="H550"/>
  <c r="U550" s="1"/>
  <c r="AS550" s="1"/>
  <c r="AV549"/>
  <c r="AW549" s="1"/>
  <c r="AY549" s="1"/>
  <c r="AU549"/>
  <c r="AT549"/>
  <c r="AQ549"/>
  <c r="AP549"/>
  <c r="AM549"/>
  <c r="AL549"/>
  <c r="AK549"/>
  <c r="AJ549"/>
  <c r="AI549"/>
  <c r="AH549"/>
  <c r="AF549"/>
  <c r="AC549"/>
  <c r="Y549"/>
  <c r="S549"/>
  <c r="P549"/>
  <c r="M549"/>
  <c r="L549"/>
  <c r="H549"/>
  <c r="U549" s="1"/>
  <c r="AS549" s="1"/>
  <c r="AV548"/>
  <c r="AW548" s="1"/>
  <c r="AU548"/>
  <c r="AT548"/>
  <c r="AQ548"/>
  <c r="AP548"/>
  <c r="AM548"/>
  <c r="AL548"/>
  <c r="AK548"/>
  <c r="AJ548"/>
  <c r="AI548"/>
  <c r="AH548"/>
  <c r="AF548"/>
  <c r="AC548"/>
  <c r="Y548"/>
  <c r="S548"/>
  <c r="P548"/>
  <c r="M548"/>
  <c r="T548" s="1"/>
  <c r="L548"/>
  <c r="H548"/>
  <c r="U548" s="1"/>
  <c r="AS548" s="1"/>
  <c r="AV547"/>
  <c r="AW547" s="1"/>
  <c r="AU547"/>
  <c r="AT547"/>
  <c r="AQ547"/>
  <c r="AP547"/>
  <c r="AM547"/>
  <c r="AL547"/>
  <c r="AK547"/>
  <c r="AJ547"/>
  <c r="AI547"/>
  <c r="AH547"/>
  <c r="AF547"/>
  <c r="AC547"/>
  <c r="Y547"/>
  <c r="S547"/>
  <c r="P547"/>
  <c r="M547"/>
  <c r="T547" s="1"/>
  <c r="L547"/>
  <c r="H547"/>
  <c r="U547" s="1"/>
  <c r="AS547" s="1"/>
  <c r="AV546"/>
  <c r="AW546" s="1"/>
  <c r="AU546"/>
  <c r="AT546"/>
  <c r="AQ546"/>
  <c r="AP546"/>
  <c r="AM546"/>
  <c r="AL546"/>
  <c r="AK546"/>
  <c r="AJ546"/>
  <c r="AI546"/>
  <c r="AH546"/>
  <c r="AF546"/>
  <c r="AC546"/>
  <c r="Y546"/>
  <c r="S546"/>
  <c r="P546"/>
  <c r="M546"/>
  <c r="AN546" s="1"/>
  <c r="L546"/>
  <c r="H546"/>
  <c r="U546" s="1"/>
  <c r="AS546" s="1"/>
  <c r="AV545"/>
  <c r="AW545" s="1"/>
  <c r="AY545" s="1"/>
  <c r="AU545"/>
  <c r="AT545"/>
  <c r="AQ545"/>
  <c r="AP545"/>
  <c r="AM545"/>
  <c r="AL545"/>
  <c r="AK545"/>
  <c r="AJ545"/>
  <c r="AI545"/>
  <c r="AH545"/>
  <c r="AF545"/>
  <c r="AC545"/>
  <c r="Y545"/>
  <c r="S545"/>
  <c r="P545"/>
  <c r="M545"/>
  <c r="T545" s="1"/>
  <c r="L545"/>
  <c r="H545"/>
  <c r="U545" s="1"/>
  <c r="AS545" s="1"/>
  <c r="AV544"/>
  <c r="AW544" s="1"/>
  <c r="AU544"/>
  <c r="AT544"/>
  <c r="AQ544"/>
  <c r="AP544"/>
  <c r="AM544"/>
  <c r="AL544"/>
  <c r="AK544"/>
  <c r="AJ544"/>
  <c r="AI544"/>
  <c r="AH544"/>
  <c r="AF544"/>
  <c r="AC544"/>
  <c r="Y544"/>
  <c r="S544"/>
  <c r="P544"/>
  <c r="M544"/>
  <c r="AN544" s="1"/>
  <c r="L544"/>
  <c r="H544"/>
  <c r="U544" s="1"/>
  <c r="AS544" s="1"/>
  <c r="AV543"/>
  <c r="AW543" s="1"/>
  <c r="AX543" s="1"/>
  <c r="AU543"/>
  <c r="AT543"/>
  <c r="AQ543"/>
  <c r="AP543"/>
  <c r="AM543"/>
  <c r="AL543"/>
  <c r="AK543"/>
  <c r="AJ543"/>
  <c r="AI543"/>
  <c r="AH543"/>
  <c r="AF543"/>
  <c r="AC543"/>
  <c r="Y543"/>
  <c r="S543"/>
  <c r="P543"/>
  <c r="M543"/>
  <c r="T543" s="1"/>
  <c r="L543"/>
  <c r="H543"/>
  <c r="U543" s="1"/>
  <c r="AS543" s="1"/>
  <c r="AV542"/>
  <c r="AW542" s="1"/>
  <c r="AX542" s="1"/>
  <c r="AU542"/>
  <c r="AT542"/>
  <c r="AQ542"/>
  <c r="AP542"/>
  <c r="AM542"/>
  <c r="AL542"/>
  <c r="AK542"/>
  <c r="AJ542"/>
  <c r="AI542"/>
  <c r="AH542"/>
  <c r="AF542"/>
  <c r="AC542"/>
  <c r="Y542"/>
  <c r="S542"/>
  <c r="P542"/>
  <c r="M542"/>
  <c r="AN542" s="1"/>
  <c r="L542"/>
  <c r="H542"/>
  <c r="U542" s="1"/>
  <c r="AS542" s="1"/>
  <c r="AV541"/>
  <c r="AW541" s="1"/>
  <c r="AY541" s="1"/>
  <c r="AU541"/>
  <c r="AT541"/>
  <c r="AQ541"/>
  <c r="AP541"/>
  <c r="AM541"/>
  <c r="AL541"/>
  <c r="AK541"/>
  <c r="AJ541"/>
  <c r="AI541"/>
  <c r="AH541"/>
  <c r="AF541"/>
  <c r="AC541"/>
  <c r="Y541"/>
  <c r="S541"/>
  <c r="P541"/>
  <c r="M541"/>
  <c r="L541"/>
  <c r="H541"/>
  <c r="U541" s="1"/>
  <c r="AS541" s="1"/>
  <c r="AV540"/>
  <c r="AW540" s="1"/>
  <c r="AU540"/>
  <c r="AT540"/>
  <c r="AQ540"/>
  <c r="AP540"/>
  <c r="AM540"/>
  <c r="AL540"/>
  <c r="AK540"/>
  <c r="AJ540"/>
  <c r="AI540"/>
  <c r="AH540"/>
  <c r="AF540"/>
  <c r="AC540"/>
  <c r="Y540"/>
  <c r="S540"/>
  <c r="P540"/>
  <c r="M540"/>
  <c r="AN540" s="1"/>
  <c r="L540"/>
  <c r="H540"/>
  <c r="U540" s="1"/>
  <c r="AS540" s="1"/>
  <c r="AV539"/>
  <c r="AW539" s="1"/>
  <c r="AX539" s="1"/>
  <c r="AU539"/>
  <c r="AT539"/>
  <c r="AQ539"/>
  <c r="AP539"/>
  <c r="AM539"/>
  <c r="AL539"/>
  <c r="AK539"/>
  <c r="AJ539"/>
  <c r="AI539"/>
  <c r="AH539"/>
  <c r="AF539"/>
  <c r="AC539"/>
  <c r="Y539"/>
  <c r="S539"/>
  <c r="P539"/>
  <c r="M539"/>
  <c r="AN539" s="1"/>
  <c r="L539"/>
  <c r="H539"/>
  <c r="U539" s="1"/>
  <c r="AS539" s="1"/>
  <c r="AV538"/>
  <c r="AW538" s="1"/>
  <c r="AY538" s="1"/>
  <c r="AU538"/>
  <c r="AT538"/>
  <c r="AQ538"/>
  <c r="AP538"/>
  <c r="AM538"/>
  <c r="AL538"/>
  <c r="AK538"/>
  <c r="AJ538"/>
  <c r="AI538"/>
  <c r="AH538"/>
  <c r="AF538"/>
  <c r="AC538"/>
  <c r="Y538"/>
  <c r="S538"/>
  <c r="P538"/>
  <c r="M538"/>
  <c r="T538" s="1"/>
  <c r="L538"/>
  <c r="H538"/>
  <c r="U538" s="1"/>
  <c r="AS538" s="1"/>
  <c r="AV537"/>
  <c r="AW537" s="1"/>
  <c r="AU537"/>
  <c r="AT537"/>
  <c r="AQ537"/>
  <c r="AP537"/>
  <c r="AM537"/>
  <c r="AL537"/>
  <c r="AK537"/>
  <c r="AJ537"/>
  <c r="AI537"/>
  <c r="AH537"/>
  <c r="AF537"/>
  <c r="AC537"/>
  <c r="Y537"/>
  <c r="S537"/>
  <c r="P537"/>
  <c r="M537"/>
  <c r="L537"/>
  <c r="H537"/>
  <c r="U537" s="1"/>
  <c r="AS537" s="1"/>
  <c r="AV536"/>
  <c r="AW536" s="1"/>
  <c r="AU536"/>
  <c r="AT536"/>
  <c r="AQ536"/>
  <c r="AP536"/>
  <c r="AM536"/>
  <c r="AL536"/>
  <c r="AK536"/>
  <c r="AJ536"/>
  <c r="AI536"/>
  <c r="AH536"/>
  <c r="AF536"/>
  <c r="AC536"/>
  <c r="Y536"/>
  <c r="S536"/>
  <c r="P536"/>
  <c r="M536"/>
  <c r="T536" s="1"/>
  <c r="L536"/>
  <c r="H536"/>
  <c r="U536" s="1"/>
  <c r="AS536" s="1"/>
  <c r="AV535"/>
  <c r="AW535" s="1"/>
  <c r="AU535"/>
  <c r="AT535"/>
  <c r="AQ535"/>
  <c r="AP535"/>
  <c r="AM535"/>
  <c r="AL535"/>
  <c r="AK535"/>
  <c r="AJ535"/>
  <c r="AI535"/>
  <c r="AH535"/>
  <c r="AF535"/>
  <c r="AC535"/>
  <c r="Y535"/>
  <c r="S535"/>
  <c r="P535"/>
  <c r="M535"/>
  <c r="AN535" s="1"/>
  <c r="L535"/>
  <c r="H535"/>
  <c r="U535" s="1"/>
  <c r="AS535" s="1"/>
  <c r="AV534"/>
  <c r="AW534" s="1"/>
  <c r="AY534" s="1"/>
  <c r="AU534"/>
  <c r="AT534"/>
  <c r="AQ534"/>
  <c r="AP534"/>
  <c r="AM534"/>
  <c r="AL534"/>
  <c r="AK534"/>
  <c r="AJ534"/>
  <c r="AI534"/>
  <c r="AH534"/>
  <c r="AF534"/>
  <c r="AC534"/>
  <c r="Y534"/>
  <c r="S534"/>
  <c r="P534"/>
  <c r="M534"/>
  <c r="AN534" s="1"/>
  <c r="L534"/>
  <c r="H534"/>
  <c r="U534" s="1"/>
  <c r="AS534" s="1"/>
  <c r="AV533"/>
  <c r="AW533" s="1"/>
  <c r="AY533" s="1"/>
  <c r="AU533"/>
  <c r="AT533"/>
  <c r="AQ533"/>
  <c r="AP533"/>
  <c r="AM533"/>
  <c r="AL533"/>
  <c r="AK533"/>
  <c r="AJ533"/>
  <c r="AI533"/>
  <c r="AH533"/>
  <c r="AF533"/>
  <c r="AC533"/>
  <c r="Y533"/>
  <c r="S533"/>
  <c r="P533"/>
  <c r="M533"/>
  <c r="L533"/>
  <c r="H533"/>
  <c r="U533" s="1"/>
  <c r="AS533" s="1"/>
  <c r="AV532"/>
  <c r="AW532" s="1"/>
  <c r="AU532"/>
  <c r="AT532"/>
  <c r="AQ532"/>
  <c r="AP532"/>
  <c r="AM532"/>
  <c r="AL532"/>
  <c r="AK532"/>
  <c r="AJ532"/>
  <c r="AI532"/>
  <c r="AH532"/>
  <c r="AF532"/>
  <c r="AC532"/>
  <c r="Y532"/>
  <c r="S532"/>
  <c r="P532"/>
  <c r="M532"/>
  <c r="L532"/>
  <c r="H532"/>
  <c r="U532" s="1"/>
  <c r="AS532" s="1"/>
  <c r="AV531"/>
  <c r="AW531" s="1"/>
  <c r="AX531" s="1"/>
  <c r="AU531"/>
  <c r="AT531"/>
  <c r="AQ531"/>
  <c r="AP531"/>
  <c r="AM531"/>
  <c r="AL531"/>
  <c r="AK531"/>
  <c r="AJ531"/>
  <c r="AI531"/>
  <c r="AH531"/>
  <c r="AF531"/>
  <c r="AC531"/>
  <c r="Y531"/>
  <c r="S531"/>
  <c r="P531"/>
  <c r="M531"/>
  <c r="T531" s="1"/>
  <c r="L531"/>
  <c r="H531"/>
  <c r="U531" s="1"/>
  <c r="AS531" s="1"/>
  <c r="AV530"/>
  <c r="AW530" s="1"/>
  <c r="AY530" s="1"/>
  <c r="AU530"/>
  <c r="AT530"/>
  <c r="AQ530"/>
  <c r="AP530"/>
  <c r="AM530"/>
  <c r="AL530"/>
  <c r="AK530"/>
  <c r="AJ530"/>
  <c r="AI530"/>
  <c r="AH530"/>
  <c r="AF530"/>
  <c r="AC530"/>
  <c r="Y530"/>
  <c r="S530"/>
  <c r="P530"/>
  <c r="M530"/>
  <c r="L530"/>
  <c r="H530"/>
  <c r="U530" s="1"/>
  <c r="AS530" s="1"/>
  <c r="AV529"/>
  <c r="AW529" s="1"/>
  <c r="AU529"/>
  <c r="AT529"/>
  <c r="AQ529"/>
  <c r="AP529"/>
  <c r="AM529"/>
  <c r="AL529"/>
  <c r="AK529"/>
  <c r="AJ529"/>
  <c r="AI529"/>
  <c r="AH529"/>
  <c r="AF529"/>
  <c r="AC529"/>
  <c r="Y529"/>
  <c r="S529"/>
  <c r="P529"/>
  <c r="M529"/>
  <c r="L529"/>
  <c r="H529"/>
  <c r="U529" s="1"/>
  <c r="AS529" s="1"/>
  <c r="AV528"/>
  <c r="AW528" s="1"/>
  <c r="AU528"/>
  <c r="AT528"/>
  <c r="AQ528"/>
  <c r="AP528"/>
  <c r="AM528"/>
  <c r="AL528"/>
  <c r="AK528"/>
  <c r="AJ528"/>
  <c r="AI528"/>
  <c r="AH528"/>
  <c r="AF528"/>
  <c r="AC528"/>
  <c r="Y528"/>
  <c r="S528"/>
  <c r="P528"/>
  <c r="M528"/>
  <c r="AN528" s="1"/>
  <c r="L528"/>
  <c r="H528"/>
  <c r="U528" s="1"/>
  <c r="AS528" s="1"/>
  <c r="AV527"/>
  <c r="AW527" s="1"/>
  <c r="AX527" s="1"/>
  <c r="AU527"/>
  <c r="AT527"/>
  <c r="AQ527"/>
  <c r="AP527"/>
  <c r="AM527"/>
  <c r="AL527"/>
  <c r="AK527"/>
  <c r="AJ527"/>
  <c r="AI527"/>
  <c r="AH527"/>
  <c r="AF527"/>
  <c r="AC527"/>
  <c r="Y527"/>
  <c r="S527"/>
  <c r="P527"/>
  <c r="M527"/>
  <c r="AN527" s="1"/>
  <c r="L527"/>
  <c r="H527"/>
  <c r="U527" s="1"/>
  <c r="AS527" s="1"/>
  <c r="AV526"/>
  <c r="AW526" s="1"/>
  <c r="AY526" s="1"/>
  <c r="AU526"/>
  <c r="AT526"/>
  <c r="AQ526"/>
  <c r="AP526"/>
  <c r="AM526"/>
  <c r="AL526"/>
  <c r="AK526"/>
  <c r="AJ526"/>
  <c r="AI526"/>
  <c r="AH526"/>
  <c r="AF526"/>
  <c r="AC526"/>
  <c r="Y526"/>
  <c r="S526"/>
  <c r="P526"/>
  <c r="M526"/>
  <c r="AN526" s="1"/>
  <c r="L526"/>
  <c r="H526"/>
  <c r="U526" s="1"/>
  <c r="AS526" s="1"/>
  <c r="AV525"/>
  <c r="AW525" s="1"/>
  <c r="AY525" s="1"/>
  <c r="AU525"/>
  <c r="AT525"/>
  <c r="AQ525"/>
  <c r="AP525"/>
  <c r="AM525"/>
  <c r="AL525"/>
  <c r="AK525"/>
  <c r="AJ525"/>
  <c r="AI525"/>
  <c r="AH525"/>
  <c r="AF525"/>
  <c r="AC525"/>
  <c r="Y525"/>
  <c r="S525"/>
  <c r="P525"/>
  <c r="M525"/>
  <c r="L525"/>
  <c r="H525"/>
  <c r="U525" s="1"/>
  <c r="AS525" s="1"/>
  <c r="AV524"/>
  <c r="AW524" s="1"/>
  <c r="AU524"/>
  <c r="AT524"/>
  <c r="AQ524"/>
  <c r="AP524"/>
  <c r="AM524"/>
  <c r="AL524"/>
  <c r="AK524"/>
  <c r="AJ524"/>
  <c r="AI524"/>
  <c r="AH524"/>
  <c r="AF524"/>
  <c r="AC524"/>
  <c r="Y524"/>
  <c r="S524"/>
  <c r="P524"/>
  <c r="M524"/>
  <c r="T524" s="1"/>
  <c r="L524"/>
  <c r="H524"/>
  <c r="U524" s="1"/>
  <c r="AS524" s="1"/>
  <c r="AV523"/>
  <c r="AW523" s="1"/>
  <c r="AX523" s="1"/>
  <c r="AU523"/>
  <c r="AT523"/>
  <c r="AQ523"/>
  <c r="AP523"/>
  <c r="AM523"/>
  <c r="AL523"/>
  <c r="AK523"/>
  <c r="AJ523"/>
  <c r="AI523"/>
  <c r="AH523"/>
  <c r="AF523"/>
  <c r="AC523"/>
  <c r="Y523"/>
  <c r="S523"/>
  <c r="P523"/>
  <c r="M523"/>
  <c r="AN523" s="1"/>
  <c r="L523"/>
  <c r="H523"/>
  <c r="U523" s="1"/>
  <c r="AS523" s="1"/>
  <c r="AV522"/>
  <c r="AW522" s="1"/>
  <c r="AY522" s="1"/>
  <c r="AU522"/>
  <c r="AT522"/>
  <c r="AQ522"/>
  <c r="AP522"/>
  <c r="AM522"/>
  <c r="AL522"/>
  <c r="AK522"/>
  <c r="AJ522"/>
  <c r="AI522"/>
  <c r="AH522"/>
  <c r="AF522"/>
  <c r="AC522"/>
  <c r="Y522"/>
  <c r="S522"/>
  <c r="P522"/>
  <c r="M522"/>
  <c r="AN522" s="1"/>
  <c r="L522"/>
  <c r="H522"/>
  <c r="U522" s="1"/>
  <c r="AS522" s="1"/>
  <c r="AV521"/>
  <c r="AW521" s="1"/>
  <c r="AU521"/>
  <c r="AT521"/>
  <c r="AQ521"/>
  <c r="AP521"/>
  <c r="AM521"/>
  <c r="AL521"/>
  <c r="AK521"/>
  <c r="AJ521"/>
  <c r="AI521"/>
  <c r="AH521"/>
  <c r="AF521"/>
  <c r="AC521"/>
  <c r="Y521"/>
  <c r="S521"/>
  <c r="P521"/>
  <c r="M521"/>
  <c r="L521"/>
  <c r="H521"/>
  <c r="U521" s="1"/>
  <c r="AS521" s="1"/>
  <c r="AV520"/>
  <c r="AW520" s="1"/>
  <c r="AU520"/>
  <c r="AT520"/>
  <c r="AQ520"/>
  <c r="AP520"/>
  <c r="AM520"/>
  <c r="AL520"/>
  <c r="AK520"/>
  <c r="AJ520"/>
  <c r="AI520"/>
  <c r="AH520"/>
  <c r="AF520"/>
  <c r="AC520"/>
  <c r="Y520"/>
  <c r="S520"/>
  <c r="P520"/>
  <c r="M520"/>
  <c r="T520" s="1"/>
  <c r="L520"/>
  <c r="H520"/>
  <c r="U520" s="1"/>
  <c r="AS520" s="1"/>
  <c r="AV519"/>
  <c r="AW519" s="1"/>
  <c r="AX519" s="1"/>
  <c r="AU519"/>
  <c r="AT519"/>
  <c r="AQ519"/>
  <c r="AP519"/>
  <c r="AM519"/>
  <c r="AL519"/>
  <c r="AK519"/>
  <c r="AJ519"/>
  <c r="AI519"/>
  <c r="AH519"/>
  <c r="AF519"/>
  <c r="AC519"/>
  <c r="Y519"/>
  <c r="S519"/>
  <c r="P519"/>
  <c r="M519"/>
  <c r="L519"/>
  <c r="H519"/>
  <c r="U519" s="1"/>
  <c r="AS519" s="1"/>
  <c r="AV518"/>
  <c r="AW518" s="1"/>
  <c r="AY518" s="1"/>
  <c r="AU518"/>
  <c r="AT518"/>
  <c r="AQ518"/>
  <c r="AP518"/>
  <c r="AM518"/>
  <c r="AL518"/>
  <c r="AK518"/>
  <c r="AJ518"/>
  <c r="AI518"/>
  <c r="AH518"/>
  <c r="AF518"/>
  <c r="AC518"/>
  <c r="Y518"/>
  <c r="S518"/>
  <c r="P518"/>
  <c r="M518"/>
  <c r="AN518" s="1"/>
  <c r="L518"/>
  <c r="H518"/>
  <c r="U518" s="1"/>
  <c r="AS518" s="1"/>
  <c r="AV517"/>
  <c r="AW517" s="1"/>
  <c r="AY517" s="1"/>
  <c r="AU517"/>
  <c r="AT517"/>
  <c r="AQ517"/>
  <c r="AP517"/>
  <c r="AM517"/>
  <c r="AL517"/>
  <c r="AK517"/>
  <c r="AJ517"/>
  <c r="AI517"/>
  <c r="AH517"/>
  <c r="AF517"/>
  <c r="AC517"/>
  <c r="Y517"/>
  <c r="S517"/>
  <c r="P517"/>
  <c r="M517"/>
  <c r="L517"/>
  <c r="H517"/>
  <c r="U517" s="1"/>
  <c r="AS517" s="1"/>
  <c r="AV516"/>
  <c r="AW516" s="1"/>
  <c r="AU516"/>
  <c r="AT516"/>
  <c r="AQ516"/>
  <c r="AP516"/>
  <c r="AM516"/>
  <c r="AL516"/>
  <c r="AK516"/>
  <c r="AJ516"/>
  <c r="AI516"/>
  <c r="AH516"/>
  <c r="AF516"/>
  <c r="AC516"/>
  <c r="Y516"/>
  <c r="S516"/>
  <c r="P516"/>
  <c r="M516"/>
  <c r="T516" s="1"/>
  <c r="L516"/>
  <c r="H516"/>
  <c r="U516" s="1"/>
  <c r="AS516" s="1"/>
  <c r="AV515"/>
  <c r="AW515" s="1"/>
  <c r="AX515" s="1"/>
  <c r="AU515"/>
  <c r="AT515"/>
  <c r="AQ515"/>
  <c r="AP515"/>
  <c r="AM515"/>
  <c r="AL515"/>
  <c r="AK515"/>
  <c r="AJ515"/>
  <c r="AI515"/>
  <c r="AH515"/>
  <c r="AF515"/>
  <c r="AC515"/>
  <c r="Y515"/>
  <c r="S515"/>
  <c r="P515"/>
  <c r="M515"/>
  <c r="AN515" s="1"/>
  <c r="L515"/>
  <c r="H515"/>
  <c r="U515" s="1"/>
  <c r="AS515" s="1"/>
  <c r="AV514"/>
  <c r="AW514" s="1"/>
  <c r="AY514" s="1"/>
  <c r="AU514"/>
  <c r="AT514"/>
  <c r="AQ514"/>
  <c r="AP514"/>
  <c r="AM514"/>
  <c r="AL514"/>
  <c r="AK514"/>
  <c r="AJ514"/>
  <c r="AI514"/>
  <c r="AH514"/>
  <c r="AF514"/>
  <c r="AC514"/>
  <c r="Y514"/>
  <c r="S514"/>
  <c r="P514"/>
  <c r="M514"/>
  <c r="T514" s="1"/>
  <c r="L514"/>
  <c r="H514"/>
  <c r="U514" s="1"/>
  <c r="AS514" s="1"/>
  <c r="AV513"/>
  <c r="AW513" s="1"/>
  <c r="AY513" s="1"/>
  <c r="AU513"/>
  <c r="AT513"/>
  <c r="AQ513"/>
  <c r="AP513"/>
  <c r="AM513"/>
  <c r="AL513"/>
  <c r="AK513"/>
  <c r="AJ513"/>
  <c r="AI513"/>
  <c r="AH513"/>
  <c r="AF513"/>
  <c r="AC513"/>
  <c r="Y513"/>
  <c r="S513"/>
  <c r="P513"/>
  <c r="M513"/>
  <c r="L513"/>
  <c r="H513"/>
  <c r="U513" s="1"/>
  <c r="AS513" s="1"/>
  <c r="AV512"/>
  <c r="AW512" s="1"/>
  <c r="AU512"/>
  <c r="AT512"/>
  <c r="AQ512"/>
  <c r="AP512"/>
  <c r="AM512"/>
  <c r="AL512"/>
  <c r="AK512"/>
  <c r="AJ512"/>
  <c r="AI512"/>
  <c r="AH512"/>
  <c r="AF512"/>
  <c r="AC512"/>
  <c r="Y512"/>
  <c r="S512"/>
  <c r="P512"/>
  <c r="M512"/>
  <c r="AN512" s="1"/>
  <c r="L512"/>
  <c r="H512"/>
  <c r="U512" s="1"/>
  <c r="AS512" s="1"/>
  <c r="AV511"/>
  <c r="AW511" s="1"/>
  <c r="AU511"/>
  <c r="AT511"/>
  <c r="AQ511"/>
  <c r="AP511"/>
  <c r="AM511"/>
  <c r="AL511"/>
  <c r="AK511"/>
  <c r="AJ511"/>
  <c r="AI511"/>
  <c r="AH511"/>
  <c r="AF511"/>
  <c r="AC511"/>
  <c r="Y511"/>
  <c r="S511"/>
  <c r="P511"/>
  <c r="M511"/>
  <c r="AN511" s="1"/>
  <c r="L511"/>
  <c r="H511"/>
  <c r="U511" s="1"/>
  <c r="AS511" s="1"/>
  <c r="AV510"/>
  <c r="AW510" s="1"/>
  <c r="AY510" s="1"/>
  <c r="AU510"/>
  <c r="AT510"/>
  <c r="AQ510"/>
  <c r="AP510"/>
  <c r="AM510"/>
  <c r="AL510"/>
  <c r="AK510"/>
  <c r="AJ510"/>
  <c r="AI510"/>
  <c r="AH510"/>
  <c r="AF510"/>
  <c r="AC510"/>
  <c r="Y510"/>
  <c r="S510"/>
  <c r="P510"/>
  <c r="M510"/>
  <c r="AN510" s="1"/>
  <c r="L510"/>
  <c r="H510"/>
  <c r="U510" s="1"/>
  <c r="AS510" s="1"/>
  <c r="AV509"/>
  <c r="AW509" s="1"/>
  <c r="AY509" s="1"/>
  <c r="AU509"/>
  <c r="AT509"/>
  <c r="AQ509"/>
  <c r="AP509"/>
  <c r="AM509"/>
  <c r="AL509"/>
  <c r="AK509"/>
  <c r="AJ509"/>
  <c r="AI509"/>
  <c r="AH509"/>
  <c r="AF509"/>
  <c r="AC509"/>
  <c r="Y509"/>
  <c r="S509"/>
  <c r="P509"/>
  <c r="M509"/>
  <c r="L509"/>
  <c r="H509"/>
  <c r="U509" s="1"/>
  <c r="AS509" s="1"/>
  <c r="AV508"/>
  <c r="AW508" s="1"/>
  <c r="AU508"/>
  <c r="AT508"/>
  <c r="AQ508"/>
  <c r="AP508"/>
  <c r="AM508"/>
  <c r="AL508"/>
  <c r="AK508"/>
  <c r="AJ508"/>
  <c r="AI508"/>
  <c r="AH508"/>
  <c r="AF508"/>
  <c r="AC508"/>
  <c r="Y508"/>
  <c r="S508"/>
  <c r="P508"/>
  <c r="M508"/>
  <c r="AN508" s="1"/>
  <c r="L508"/>
  <c r="H508"/>
  <c r="U508" s="1"/>
  <c r="AS508" s="1"/>
  <c r="AV507"/>
  <c r="AW507" s="1"/>
  <c r="AX507" s="1"/>
  <c r="AU507"/>
  <c r="AT507"/>
  <c r="AQ507"/>
  <c r="AP507"/>
  <c r="AM507"/>
  <c r="AL507"/>
  <c r="AK507"/>
  <c r="AJ507"/>
  <c r="AI507"/>
  <c r="AH507"/>
  <c r="AF507"/>
  <c r="AC507"/>
  <c r="Y507"/>
  <c r="S507"/>
  <c r="P507"/>
  <c r="M507"/>
  <c r="T507" s="1"/>
  <c r="L507"/>
  <c r="H507"/>
  <c r="U507" s="1"/>
  <c r="AS507" s="1"/>
  <c r="AV506"/>
  <c r="AW506" s="1"/>
  <c r="AX506" s="1"/>
  <c r="AU506"/>
  <c r="AT506"/>
  <c r="AQ506"/>
  <c r="AP506"/>
  <c r="AM506"/>
  <c r="AL506"/>
  <c r="AK506"/>
  <c r="AJ506"/>
  <c r="AI506"/>
  <c r="AH506"/>
  <c r="AF506"/>
  <c r="AC506"/>
  <c r="Y506"/>
  <c r="S506"/>
  <c r="P506"/>
  <c r="M506"/>
  <c r="T506" s="1"/>
  <c r="L506"/>
  <c r="H506"/>
  <c r="U506" s="1"/>
  <c r="AS506" s="1"/>
  <c r="AV505"/>
  <c r="AW505" s="1"/>
  <c r="AY505" s="1"/>
  <c r="AU505"/>
  <c r="AT505"/>
  <c r="AQ505"/>
  <c r="AP505"/>
  <c r="AM505"/>
  <c r="AL505"/>
  <c r="AK505"/>
  <c r="AJ505"/>
  <c r="AI505"/>
  <c r="AH505"/>
  <c r="AF505"/>
  <c r="AC505"/>
  <c r="Y505"/>
  <c r="S505"/>
  <c r="P505"/>
  <c r="M505"/>
  <c r="L505"/>
  <c r="H505"/>
  <c r="U505" s="1"/>
  <c r="AS505" s="1"/>
  <c r="AV504"/>
  <c r="AW504" s="1"/>
  <c r="AU504"/>
  <c r="AT504"/>
  <c r="AQ504"/>
  <c r="AP504"/>
  <c r="AM504"/>
  <c r="AL504"/>
  <c r="AK504"/>
  <c r="AJ504"/>
  <c r="AI504"/>
  <c r="AH504"/>
  <c r="AF504"/>
  <c r="AC504"/>
  <c r="Y504"/>
  <c r="S504"/>
  <c r="P504"/>
  <c r="M504"/>
  <c r="AN504" s="1"/>
  <c r="L504"/>
  <c r="H504"/>
  <c r="U504" s="1"/>
  <c r="AS504" s="1"/>
  <c r="AV503"/>
  <c r="AW503" s="1"/>
  <c r="AX503" s="1"/>
  <c r="AU503"/>
  <c r="AT503"/>
  <c r="AQ503"/>
  <c r="AP503"/>
  <c r="AM503"/>
  <c r="AL503"/>
  <c r="AK503"/>
  <c r="AJ503"/>
  <c r="AI503"/>
  <c r="AH503"/>
  <c r="AF503"/>
  <c r="AC503"/>
  <c r="Y503"/>
  <c r="S503"/>
  <c r="P503"/>
  <c r="M503"/>
  <c r="AN503" s="1"/>
  <c r="L503"/>
  <c r="H503"/>
  <c r="U503" s="1"/>
  <c r="AS503" s="1"/>
  <c r="AV502"/>
  <c r="AW502" s="1"/>
  <c r="AY502" s="1"/>
  <c r="AU502"/>
  <c r="AT502"/>
  <c r="AQ502"/>
  <c r="AP502"/>
  <c r="AM502"/>
  <c r="AL502"/>
  <c r="AK502"/>
  <c r="AJ502"/>
  <c r="AI502"/>
  <c r="AH502"/>
  <c r="AF502"/>
  <c r="AC502"/>
  <c r="Y502"/>
  <c r="S502"/>
  <c r="P502"/>
  <c r="M502"/>
  <c r="L502"/>
  <c r="H502"/>
  <c r="U502" s="1"/>
  <c r="AS502" s="1"/>
  <c r="AV501"/>
  <c r="AW501" s="1"/>
  <c r="AX501" s="1"/>
  <c r="AU501"/>
  <c r="AT501"/>
  <c r="AQ501"/>
  <c r="AP501"/>
  <c r="AM501"/>
  <c r="AL501"/>
  <c r="AK501"/>
  <c r="AJ501"/>
  <c r="AI501"/>
  <c r="AH501"/>
  <c r="AF501"/>
  <c r="AC501"/>
  <c r="Y501"/>
  <c r="S501"/>
  <c r="P501"/>
  <c r="M501"/>
  <c r="L501"/>
  <c r="H501"/>
  <c r="U501" s="1"/>
  <c r="AS501" s="1"/>
  <c r="AV500"/>
  <c r="AW500" s="1"/>
  <c r="AY500" s="1"/>
  <c r="AU500"/>
  <c r="AT500"/>
  <c r="AQ500"/>
  <c r="AP500"/>
  <c r="AM500"/>
  <c r="AL500"/>
  <c r="AK500"/>
  <c r="AJ500"/>
  <c r="AI500"/>
  <c r="AH500"/>
  <c r="AF500"/>
  <c r="AC500"/>
  <c r="Y500"/>
  <c r="S500"/>
  <c r="P500"/>
  <c r="M500"/>
  <c r="T500" s="1"/>
  <c r="L500"/>
  <c r="H500"/>
  <c r="U500" s="1"/>
  <c r="AS500" s="1"/>
  <c r="AV499"/>
  <c r="AW499" s="1"/>
  <c r="AX499" s="1"/>
  <c r="AU499"/>
  <c r="AT499"/>
  <c r="AQ499"/>
  <c r="AP499"/>
  <c r="AM499"/>
  <c r="AL499"/>
  <c r="AK499"/>
  <c r="AJ499"/>
  <c r="AI499"/>
  <c r="AH499"/>
  <c r="AF499"/>
  <c r="AC499"/>
  <c r="Y499"/>
  <c r="S499"/>
  <c r="P499"/>
  <c r="M499"/>
  <c r="AN499" s="1"/>
  <c r="L499"/>
  <c r="H499"/>
  <c r="U499" s="1"/>
  <c r="AS499" s="1"/>
  <c r="AV498"/>
  <c r="AW498" s="1"/>
  <c r="AY498" s="1"/>
  <c r="AU498"/>
  <c r="AT498"/>
  <c r="AQ498"/>
  <c r="AP498"/>
  <c r="AM498"/>
  <c r="AL498"/>
  <c r="AK498"/>
  <c r="AJ498"/>
  <c r="AI498"/>
  <c r="AH498"/>
  <c r="AF498"/>
  <c r="AC498"/>
  <c r="Y498"/>
  <c r="S498"/>
  <c r="P498"/>
  <c r="M498"/>
  <c r="T498" s="1"/>
  <c r="L498"/>
  <c r="H498"/>
  <c r="U498" s="1"/>
  <c r="AS498" s="1"/>
  <c r="AV497"/>
  <c r="AW497" s="1"/>
  <c r="AY497" s="1"/>
  <c r="AU497"/>
  <c r="AT497"/>
  <c r="AQ497"/>
  <c r="AP497"/>
  <c r="AM497"/>
  <c r="AL497"/>
  <c r="AK497"/>
  <c r="AJ497"/>
  <c r="AI497"/>
  <c r="AH497"/>
  <c r="AF497"/>
  <c r="AC497"/>
  <c r="Y497"/>
  <c r="S497"/>
  <c r="P497"/>
  <c r="M497"/>
  <c r="L497"/>
  <c r="H497"/>
  <c r="U497" s="1"/>
  <c r="AS497" s="1"/>
  <c r="AV496"/>
  <c r="AW496" s="1"/>
  <c r="AU496"/>
  <c r="AT496"/>
  <c r="AQ496"/>
  <c r="AP496"/>
  <c r="AM496"/>
  <c r="AL496"/>
  <c r="AK496"/>
  <c r="AJ496"/>
  <c r="AI496"/>
  <c r="AH496"/>
  <c r="AF496"/>
  <c r="AC496"/>
  <c r="Y496"/>
  <c r="S496"/>
  <c r="P496"/>
  <c r="M496"/>
  <c r="T496" s="1"/>
  <c r="L496"/>
  <c r="H496"/>
  <c r="U496" s="1"/>
  <c r="AS496" s="1"/>
  <c r="AV495"/>
  <c r="AW495" s="1"/>
  <c r="AX495" s="1"/>
  <c r="AU495"/>
  <c r="AT495"/>
  <c r="AQ495"/>
  <c r="AP495"/>
  <c r="AM495"/>
  <c r="AL495"/>
  <c r="AK495"/>
  <c r="AJ495"/>
  <c r="AI495"/>
  <c r="AH495"/>
  <c r="AF495"/>
  <c r="AC495"/>
  <c r="Y495"/>
  <c r="S495"/>
  <c r="P495"/>
  <c r="M495"/>
  <c r="T495" s="1"/>
  <c r="L495"/>
  <c r="H495"/>
  <c r="U495" s="1"/>
  <c r="AS495" s="1"/>
  <c r="AV494"/>
  <c r="AW494" s="1"/>
  <c r="AY494" s="1"/>
  <c r="AU494"/>
  <c r="AT494"/>
  <c r="AQ494"/>
  <c r="AP494"/>
  <c r="AM494"/>
  <c r="AL494"/>
  <c r="AK494"/>
  <c r="AJ494"/>
  <c r="AI494"/>
  <c r="AH494"/>
  <c r="AF494"/>
  <c r="AC494"/>
  <c r="Y494"/>
  <c r="S494"/>
  <c r="P494"/>
  <c r="M494"/>
  <c r="AN494" s="1"/>
  <c r="L494"/>
  <c r="H494"/>
  <c r="U494" s="1"/>
  <c r="AS494" s="1"/>
  <c r="AV493"/>
  <c r="AW493" s="1"/>
  <c r="AY493" s="1"/>
  <c r="AU493"/>
  <c r="AT493"/>
  <c r="AQ493"/>
  <c r="AP493"/>
  <c r="AM493"/>
  <c r="AL493"/>
  <c r="AK493"/>
  <c r="AJ493"/>
  <c r="AI493"/>
  <c r="AH493"/>
  <c r="AF493"/>
  <c r="AC493"/>
  <c r="Y493"/>
  <c r="S493"/>
  <c r="P493"/>
  <c r="M493"/>
  <c r="L493"/>
  <c r="H493"/>
  <c r="U493" s="1"/>
  <c r="AS493" s="1"/>
  <c r="AV492"/>
  <c r="AW492" s="1"/>
  <c r="AU492"/>
  <c r="AT492"/>
  <c r="AQ492"/>
  <c r="AP492"/>
  <c r="AM492"/>
  <c r="AL492"/>
  <c r="AK492"/>
  <c r="AJ492"/>
  <c r="AI492"/>
  <c r="AH492"/>
  <c r="AF492"/>
  <c r="AC492"/>
  <c r="Y492"/>
  <c r="S492"/>
  <c r="P492"/>
  <c r="M492"/>
  <c r="AN492" s="1"/>
  <c r="L492"/>
  <c r="H492"/>
  <c r="U492" s="1"/>
  <c r="AS492" s="1"/>
  <c r="AV491"/>
  <c r="AW491" s="1"/>
  <c r="AX491" s="1"/>
  <c r="AU491"/>
  <c r="AT491"/>
  <c r="AQ491"/>
  <c r="AP491"/>
  <c r="AM491"/>
  <c r="AL491"/>
  <c r="AK491"/>
  <c r="AJ491"/>
  <c r="AI491"/>
  <c r="AH491"/>
  <c r="AF491"/>
  <c r="AC491"/>
  <c r="Y491"/>
  <c r="S491"/>
  <c r="P491"/>
  <c r="M491"/>
  <c r="L491"/>
  <c r="H491"/>
  <c r="U491" s="1"/>
  <c r="AS491" s="1"/>
  <c r="AV490"/>
  <c r="AW490" s="1"/>
  <c r="AY490" s="1"/>
  <c r="AU490"/>
  <c r="AT490"/>
  <c r="AQ490"/>
  <c r="AP490"/>
  <c r="AM490"/>
  <c r="AL490"/>
  <c r="AK490"/>
  <c r="AJ490"/>
  <c r="AI490"/>
  <c r="AH490"/>
  <c r="AF490"/>
  <c r="AC490"/>
  <c r="Y490"/>
  <c r="S490"/>
  <c r="P490"/>
  <c r="M490"/>
  <c r="T490" s="1"/>
  <c r="L490"/>
  <c r="H490"/>
  <c r="U490" s="1"/>
  <c r="AS490" s="1"/>
  <c r="AV489"/>
  <c r="AW489" s="1"/>
  <c r="AU489"/>
  <c r="AT489"/>
  <c r="AQ489"/>
  <c r="AP489"/>
  <c r="AM489"/>
  <c r="AL489"/>
  <c r="AK489"/>
  <c r="AJ489"/>
  <c r="AI489"/>
  <c r="AH489"/>
  <c r="AF489"/>
  <c r="AC489"/>
  <c r="Y489"/>
  <c r="S489"/>
  <c r="P489"/>
  <c r="M489"/>
  <c r="L489"/>
  <c r="H489"/>
  <c r="U489" s="1"/>
  <c r="AS489" s="1"/>
  <c r="AV488"/>
  <c r="AW488" s="1"/>
  <c r="AU488"/>
  <c r="AT488"/>
  <c r="AQ488"/>
  <c r="AP488"/>
  <c r="AM488"/>
  <c r="AL488"/>
  <c r="AK488"/>
  <c r="AJ488"/>
  <c r="AI488"/>
  <c r="AH488"/>
  <c r="AF488"/>
  <c r="AC488"/>
  <c r="Y488"/>
  <c r="S488"/>
  <c r="P488"/>
  <c r="M488"/>
  <c r="T488" s="1"/>
  <c r="L488"/>
  <c r="H488"/>
  <c r="U488" s="1"/>
  <c r="AS488" s="1"/>
  <c r="AV487"/>
  <c r="AW487" s="1"/>
  <c r="AU487"/>
  <c r="AT487"/>
  <c r="AQ487"/>
  <c r="AP487"/>
  <c r="AM487"/>
  <c r="AL487"/>
  <c r="AK487"/>
  <c r="AJ487"/>
  <c r="AI487"/>
  <c r="AH487"/>
  <c r="AF487"/>
  <c r="AC487"/>
  <c r="Y487"/>
  <c r="S487"/>
  <c r="P487"/>
  <c r="M487"/>
  <c r="AN487" s="1"/>
  <c r="L487"/>
  <c r="H487"/>
  <c r="U487" s="1"/>
  <c r="AS487" s="1"/>
  <c r="AV486"/>
  <c r="AW486" s="1"/>
  <c r="AY486" s="1"/>
  <c r="AU486"/>
  <c r="AT486"/>
  <c r="AQ486"/>
  <c r="AP486"/>
  <c r="AM486"/>
  <c r="AL486"/>
  <c r="AK486"/>
  <c r="AJ486"/>
  <c r="AI486"/>
  <c r="AH486"/>
  <c r="AF486"/>
  <c r="AC486"/>
  <c r="Y486"/>
  <c r="S486"/>
  <c r="P486"/>
  <c r="M486"/>
  <c r="L486"/>
  <c r="H486"/>
  <c r="U486" s="1"/>
  <c r="AS486" s="1"/>
  <c r="AV485"/>
  <c r="AW485" s="1"/>
  <c r="AU485"/>
  <c r="AT485"/>
  <c r="AQ485"/>
  <c r="AP485"/>
  <c r="AM485"/>
  <c r="AL485"/>
  <c r="AK485"/>
  <c r="AJ485"/>
  <c r="AI485"/>
  <c r="AH485"/>
  <c r="AF485"/>
  <c r="AC485"/>
  <c r="Y485"/>
  <c r="S485"/>
  <c r="P485"/>
  <c r="M485"/>
  <c r="AN485" s="1"/>
  <c r="L485"/>
  <c r="H485"/>
  <c r="U485" s="1"/>
  <c r="AS485" s="1"/>
  <c r="AV484"/>
  <c r="AW484" s="1"/>
  <c r="AY484" s="1"/>
  <c r="AU484"/>
  <c r="AT484"/>
  <c r="AQ484"/>
  <c r="AP484"/>
  <c r="AM484"/>
  <c r="AL484"/>
  <c r="AK484"/>
  <c r="AJ484"/>
  <c r="AI484"/>
  <c r="AH484"/>
  <c r="AF484"/>
  <c r="AC484"/>
  <c r="Y484"/>
  <c r="S484"/>
  <c r="P484"/>
  <c r="M484"/>
  <c r="L484"/>
  <c r="H484"/>
  <c r="U484" s="1"/>
  <c r="AS484" s="1"/>
  <c r="AV483"/>
  <c r="AW483" s="1"/>
  <c r="AU483"/>
  <c r="AT483"/>
  <c r="AQ483"/>
  <c r="AP483"/>
  <c r="AM483"/>
  <c r="AL483"/>
  <c r="AK483"/>
  <c r="AJ483"/>
  <c r="AI483"/>
  <c r="AH483"/>
  <c r="AF483"/>
  <c r="AC483"/>
  <c r="Y483"/>
  <c r="S483"/>
  <c r="P483"/>
  <c r="M483"/>
  <c r="AN483" s="1"/>
  <c r="L483"/>
  <c r="H483"/>
  <c r="U483" s="1"/>
  <c r="AS483" s="1"/>
  <c r="AV482"/>
  <c r="AW482" s="1"/>
  <c r="AY482" s="1"/>
  <c r="AU482"/>
  <c r="AT482"/>
  <c r="AQ482"/>
  <c r="AP482"/>
  <c r="AM482"/>
  <c r="AL482"/>
  <c r="AK482"/>
  <c r="AJ482"/>
  <c r="AI482"/>
  <c r="AH482"/>
  <c r="AF482"/>
  <c r="AC482"/>
  <c r="Y482"/>
  <c r="S482"/>
  <c r="P482"/>
  <c r="M482"/>
  <c r="T482" s="1"/>
  <c r="L482"/>
  <c r="H482"/>
  <c r="U482" s="1"/>
  <c r="AS482" s="1"/>
  <c r="AV481"/>
  <c r="AW481" s="1"/>
  <c r="AY481" s="1"/>
  <c r="AU481"/>
  <c r="AT481"/>
  <c r="AQ481"/>
  <c r="AP481"/>
  <c r="AM481"/>
  <c r="AL481"/>
  <c r="AK481"/>
  <c r="AJ481"/>
  <c r="AI481"/>
  <c r="AH481"/>
  <c r="AF481"/>
  <c r="AC481"/>
  <c r="Y481"/>
  <c r="S481"/>
  <c r="P481"/>
  <c r="M481"/>
  <c r="T481" s="1"/>
  <c r="L481"/>
  <c r="H481"/>
  <c r="U481" s="1"/>
  <c r="AS481" s="1"/>
  <c r="AV480"/>
  <c r="AW480" s="1"/>
  <c r="AU480"/>
  <c r="AT480"/>
  <c r="AQ480"/>
  <c r="AP480"/>
  <c r="AM480"/>
  <c r="AL480"/>
  <c r="AK480"/>
  <c r="AJ480"/>
  <c r="AI480"/>
  <c r="AH480"/>
  <c r="AF480"/>
  <c r="AC480"/>
  <c r="Y480"/>
  <c r="S480"/>
  <c r="P480"/>
  <c r="M480"/>
  <c r="AN480" s="1"/>
  <c r="L480"/>
  <c r="H480"/>
  <c r="U480" s="1"/>
  <c r="AS480" s="1"/>
  <c r="AV479"/>
  <c r="AW479" s="1"/>
  <c r="AU479"/>
  <c r="AT479"/>
  <c r="AQ479"/>
  <c r="AP479"/>
  <c r="AM479"/>
  <c r="AL479"/>
  <c r="AK479"/>
  <c r="AJ479"/>
  <c r="AI479"/>
  <c r="AH479"/>
  <c r="AF479"/>
  <c r="AC479"/>
  <c r="Y479"/>
  <c r="S479"/>
  <c r="P479"/>
  <c r="M479"/>
  <c r="L479"/>
  <c r="H479"/>
  <c r="U479" s="1"/>
  <c r="AS479" s="1"/>
  <c r="AV478"/>
  <c r="AW478" s="1"/>
  <c r="AX478" s="1"/>
  <c r="AU478"/>
  <c r="AT478"/>
  <c r="AQ478"/>
  <c r="AP478"/>
  <c r="AM478"/>
  <c r="AL478"/>
  <c r="AK478"/>
  <c r="AJ478"/>
  <c r="AI478"/>
  <c r="AH478"/>
  <c r="AF478"/>
  <c r="AC478"/>
  <c r="Y478"/>
  <c r="S478"/>
  <c r="P478"/>
  <c r="M478"/>
  <c r="AN478" s="1"/>
  <c r="L478"/>
  <c r="H478"/>
  <c r="U478" s="1"/>
  <c r="AS478" s="1"/>
  <c r="AV477"/>
  <c r="AW477" s="1"/>
  <c r="AU477"/>
  <c r="AT477"/>
  <c r="AQ477"/>
  <c r="AP477"/>
  <c r="AM477"/>
  <c r="AL477"/>
  <c r="AK477"/>
  <c r="AJ477"/>
  <c r="AI477"/>
  <c r="AH477"/>
  <c r="AF477"/>
  <c r="AC477"/>
  <c r="Y477"/>
  <c r="S477"/>
  <c r="P477"/>
  <c r="M477"/>
  <c r="AN477" s="1"/>
  <c r="L477"/>
  <c r="H477"/>
  <c r="U477" s="1"/>
  <c r="AS477" s="1"/>
  <c r="AV476"/>
  <c r="AW476" s="1"/>
  <c r="AY476" s="1"/>
  <c r="AU476"/>
  <c r="AT476"/>
  <c r="AQ476"/>
  <c r="AP476"/>
  <c r="AM476"/>
  <c r="AL476"/>
  <c r="AK476"/>
  <c r="AJ476"/>
  <c r="AI476"/>
  <c r="AH476"/>
  <c r="AF476"/>
  <c r="AC476"/>
  <c r="Y476"/>
  <c r="S476"/>
  <c r="P476"/>
  <c r="M476"/>
  <c r="AN476" s="1"/>
  <c r="L476"/>
  <c r="H476"/>
  <c r="U476" s="1"/>
  <c r="AS476" s="1"/>
  <c r="AV475"/>
  <c r="AW475" s="1"/>
  <c r="AU475"/>
  <c r="AT475"/>
  <c r="AQ475"/>
  <c r="AP475"/>
  <c r="AM475"/>
  <c r="AL475"/>
  <c r="AK475"/>
  <c r="AJ475"/>
  <c r="AI475"/>
  <c r="AH475"/>
  <c r="AF475"/>
  <c r="AC475"/>
  <c r="Y475"/>
  <c r="S475"/>
  <c r="P475"/>
  <c r="M475"/>
  <c r="AN475" s="1"/>
  <c r="L475"/>
  <c r="H475"/>
  <c r="U475" s="1"/>
  <c r="AS475" s="1"/>
  <c r="AV474"/>
  <c r="AW474" s="1"/>
  <c r="AU474"/>
  <c r="AT474"/>
  <c r="AQ474"/>
  <c r="AP474"/>
  <c r="AM474"/>
  <c r="AL474"/>
  <c r="AK474"/>
  <c r="AJ474"/>
  <c r="AI474"/>
  <c r="AH474"/>
  <c r="AF474"/>
  <c r="AC474"/>
  <c r="Y474"/>
  <c r="S474"/>
  <c r="P474"/>
  <c r="M474"/>
  <c r="T474" s="1"/>
  <c r="L474"/>
  <c r="H474"/>
  <c r="U474" s="1"/>
  <c r="AS474" s="1"/>
  <c r="AV473"/>
  <c r="AW473" s="1"/>
  <c r="AY473" s="1"/>
  <c r="AU473"/>
  <c r="AT473"/>
  <c r="AQ473"/>
  <c r="AP473"/>
  <c r="AM473"/>
  <c r="AL473"/>
  <c r="AK473"/>
  <c r="AJ473"/>
  <c r="AI473"/>
  <c r="AH473"/>
  <c r="AF473"/>
  <c r="AC473"/>
  <c r="Y473"/>
  <c r="S473"/>
  <c r="P473"/>
  <c r="M473"/>
  <c r="T473" s="1"/>
  <c r="L473"/>
  <c r="H473"/>
  <c r="U473" s="1"/>
  <c r="AS473" s="1"/>
  <c r="AV472"/>
  <c r="AW472" s="1"/>
  <c r="AU472"/>
  <c r="AT472"/>
  <c r="AQ472"/>
  <c r="AP472"/>
  <c r="AM472"/>
  <c r="AL472"/>
  <c r="AK472"/>
  <c r="AJ472"/>
  <c r="AI472"/>
  <c r="AH472"/>
  <c r="AF472"/>
  <c r="AC472"/>
  <c r="Y472"/>
  <c r="S472"/>
  <c r="P472"/>
  <c r="M472"/>
  <c r="L472"/>
  <c r="H472"/>
  <c r="U472" s="1"/>
  <c r="AS472" s="1"/>
  <c r="AV471"/>
  <c r="AW471" s="1"/>
  <c r="AU471"/>
  <c r="AT471"/>
  <c r="AQ471"/>
  <c r="AP471"/>
  <c r="AM471"/>
  <c r="AL471"/>
  <c r="AK471"/>
  <c r="AJ471"/>
  <c r="AI471"/>
  <c r="AH471"/>
  <c r="AF471"/>
  <c r="AC471"/>
  <c r="Y471"/>
  <c r="S471"/>
  <c r="P471"/>
  <c r="M471"/>
  <c r="AN471" s="1"/>
  <c r="L471"/>
  <c r="H471"/>
  <c r="U471" s="1"/>
  <c r="AS471" s="1"/>
  <c r="AV470"/>
  <c r="AW470" s="1"/>
  <c r="AU470"/>
  <c r="AT470"/>
  <c r="AQ470"/>
  <c r="AP470"/>
  <c r="AM470"/>
  <c r="AL470"/>
  <c r="AK470"/>
  <c r="AJ470"/>
  <c r="AI470"/>
  <c r="AH470"/>
  <c r="AF470"/>
  <c r="AC470"/>
  <c r="Y470"/>
  <c r="S470"/>
  <c r="P470"/>
  <c r="M470"/>
  <c r="AN470" s="1"/>
  <c r="L470"/>
  <c r="H470"/>
  <c r="U470" s="1"/>
  <c r="AS470" s="1"/>
  <c r="AV469"/>
  <c r="AW469" s="1"/>
  <c r="AY469" s="1"/>
  <c r="AU469"/>
  <c r="AT469"/>
  <c r="AQ469"/>
  <c r="AP469"/>
  <c r="AM469"/>
  <c r="AL469"/>
  <c r="AK469"/>
  <c r="AJ469"/>
  <c r="AI469"/>
  <c r="AH469"/>
  <c r="AF469"/>
  <c r="AC469"/>
  <c r="Y469"/>
  <c r="S469"/>
  <c r="P469"/>
  <c r="M469"/>
  <c r="AN469" s="1"/>
  <c r="L469"/>
  <c r="H469"/>
  <c r="U469" s="1"/>
  <c r="AS469" s="1"/>
  <c r="AV468"/>
  <c r="AW468" s="1"/>
  <c r="AY468" s="1"/>
  <c r="AU468"/>
  <c r="AT468"/>
  <c r="AQ468"/>
  <c r="AP468"/>
  <c r="AM468"/>
  <c r="AL468"/>
  <c r="AK468"/>
  <c r="AJ468"/>
  <c r="AI468"/>
  <c r="AH468"/>
  <c r="AF468"/>
  <c r="AC468"/>
  <c r="Y468"/>
  <c r="S468"/>
  <c r="P468"/>
  <c r="M468"/>
  <c r="L468"/>
  <c r="H468"/>
  <c r="U468" s="1"/>
  <c r="AS468" s="1"/>
  <c r="AV467"/>
  <c r="AW467" s="1"/>
  <c r="AU467"/>
  <c r="AT467"/>
  <c r="AQ467"/>
  <c r="AP467"/>
  <c r="AM467"/>
  <c r="AL467"/>
  <c r="AK467"/>
  <c r="AJ467"/>
  <c r="AI467"/>
  <c r="AH467"/>
  <c r="AF467"/>
  <c r="AC467"/>
  <c r="Y467"/>
  <c r="S467"/>
  <c r="P467"/>
  <c r="M467"/>
  <c r="T467" s="1"/>
  <c r="L467"/>
  <c r="H467"/>
  <c r="U467" s="1"/>
  <c r="AS467" s="1"/>
  <c r="AV466"/>
  <c r="AW466" s="1"/>
  <c r="AU466"/>
  <c r="AT466"/>
  <c r="AQ466"/>
  <c r="AP466"/>
  <c r="AM466"/>
  <c r="AL466"/>
  <c r="AK466"/>
  <c r="AJ466"/>
  <c r="AI466"/>
  <c r="AH466"/>
  <c r="AF466"/>
  <c r="AC466"/>
  <c r="Y466"/>
  <c r="S466"/>
  <c r="P466"/>
  <c r="M466"/>
  <c r="T466" s="1"/>
  <c r="L466"/>
  <c r="H466"/>
  <c r="U466" s="1"/>
  <c r="AS466" s="1"/>
  <c r="AV465"/>
  <c r="AW465" s="1"/>
  <c r="AY465" s="1"/>
  <c r="AU465"/>
  <c r="AT465"/>
  <c r="AQ465"/>
  <c r="AP465"/>
  <c r="AM465"/>
  <c r="AL465"/>
  <c r="AK465"/>
  <c r="AJ465"/>
  <c r="AI465"/>
  <c r="AH465"/>
  <c r="AF465"/>
  <c r="AC465"/>
  <c r="Y465"/>
  <c r="S465"/>
  <c r="P465"/>
  <c r="M465"/>
  <c r="T465" s="1"/>
  <c r="L465"/>
  <c r="H465"/>
  <c r="U465" s="1"/>
  <c r="AS465" s="1"/>
  <c r="AV464"/>
  <c r="AW464" s="1"/>
  <c r="AU464"/>
  <c r="AT464"/>
  <c r="AQ464"/>
  <c r="AP464"/>
  <c r="AM464"/>
  <c r="AL464"/>
  <c r="AK464"/>
  <c r="AJ464"/>
  <c r="AI464"/>
  <c r="AH464"/>
  <c r="AF464"/>
  <c r="AC464"/>
  <c r="Y464"/>
  <c r="S464"/>
  <c r="P464"/>
  <c r="M464"/>
  <c r="AN464" s="1"/>
  <c r="L464"/>
  <c r="H464"/>
  <c r="U464" s="1"/>
  <c r="AS464" s="1"/>
  <c r="AV463"/>
  <c r="AW463" s="1"/>
  <c r="AU463"/>
  <c r="AT463"/>
  <c r="AQ463"/>
  <c r="AP463"/>
  <c r="AM463"/>
  <c r="AL463"/>
  <c r="AK463"/>
  <c r="AJ463"/>
  <c r="AI463"/>
  <c r="AH463"/>
  <c r="AF463"/>
  <c r="AC463"/>
  <c r="Y463"/>
  <c r="S463"/>
  <c r="P463"/>
  <c r="M463"/>
  <c r="L463"/>
  <c r="H463"/>
  <c r="U463" s="1"/>
  <c r="AS463" s="1"/>
  <c r="AV462"/>
  <c r="AW462" s="1"/>
  <c r="AY462" s="1"/>
  <c r="AU462"/>
  <c r="AT462"/>
  <c r="AQ462"/>
  <c r="AP462"/>
  <c r="AM462"/>
  <c r="AL462"/>
  <c r="AK462"/>
  <c r="AJ462"/>
  <c r="AI462"/>
  <c r="AH462"/>
  <c r="AF462"/>
  <c r="AC462"/>
  <c r="Y462"/>
  <c r="S462"/>
  <c r="P462"/>
  <c r="M462"/>
  <c r="AN462" s="1"/>
  <c r="L462"/>
  <c r="H462"/>
  <c r="U462" s="1"/>
  <c r="AS462" s="1"/>
  <c r="AV461"/>
  <c r="AW461" s="1"/>
  <c r="AU461"/>
  <c r="AT461"/>
  <c r="AQ461"/>
  <c r="AP461"/>
  <c r="AM461"/>
  <c r="AL461"/>
  <c r="AK461"/>
  <c r="AJ461"/>
  <c r="AI461"/>
  <c r="AH461"/>
  <c r="AF461"/>
  <c r="AC461"/>
  <c r="Y461"/>
  <c r="S461"/>
  <c r="P461"/>
  <c r="M461"/>
  <c r="AN461" s="1"/>
  <c r="L461"/>
  <c r="H461"/>
  <c r="U461" s="1"/>
  <c r="AS461" s="1"/>
  <c r="AV460"/>
  <c r="AW460" s="1"/>
  <c r="AY460" s="1"/>
  <c r="AU460"/>
  <c r="AT460"/>
  <c r="AQ460"/>
  <c r="AP460"/>
  <c r="AM460"/>
  <c r="AL460"/>
  <c r="AK460"/>
  <c r="AJ460"/>
  <c r="AI460"/>
  <c r="AH460"/>
  <c r="AF460"/>
  <c r="AC460"/>
  <c r="Y460"/>
  <c r="S460"/>
  <c r="P460"/>
  <c r="M460"/>
  <c r="AN460" s="1"/>
  <c r="L460"/>
  <c r="H460"/>
  <c r="U460" s="1"/>
  <c r="AS460" s="1"/>
  <c r="AV459"/>
  <c r="AW459" s="1"/>
  <c r="AU459"/>
  <c r="AT459"/>
  <c r="AQ459"/>
  <c r="AP459"/>
  <c r="AM459"/>
  <c r="AL459"/>
  <c r="AK459"/>
  <c r="AJ459"/>
  <c r="AI459"/>
  <c r="AH459"/>
  <c r="AF459"/>
  <c r="AC459"/>
  <c r="Y459"/>
  <c r="S459"/>
  <c r="P459"/>
  <c r="M459"/>
  <c r="L459"/>
  <c r="H459"/>
  <c r="U459" s="1"/>
  <c r="AS459" s="1"/>
  <c r="AV458"/>
  <c r="AW458" s="1"/>
  <c r="AY458" s="1"/>
  <c r="AU458"/>
  <c r="AT458"/>
  <c r="AQ458"/>
  <c r="AP458"/>
  <c r="AM458"/>
  <c r="AL458"/>
  <c r="AK458"/>
  <c r="AJ458"/>
  <c r="AI458"/>
  <c r="AH458"/>
  <c r="AF458"/>
  <c r="AC458"/>
  <c r="Y458"/>
  <c r="S458"/>
  <c r="P458"/>
  <c r="M458"/>
  <c r="T458" s="1"/>
  <c r="L458"/>
  <c r="H458"/>
  <c r="U458" s="1"/>
  <c r="AS458" s="1"/>
  <c r="AV457"/>
  <c r="AW457" s="1"/>
  <c r="AY457" s="1"/>
  <c r="AU457"/>
  <c r="AT457"/>
  <c r="AQ457"/>
  <c r="AP457"/>
  <c r="AM457"/>
  <c r="AL457"/>
  <c r="AK457"/>
  <c r="AJ457"/>
  <c r="AI457"/>
  <c r="AH457"/>
  <c r="AF457"/>
  <c r="AC457"/>
  <c r="Y457"/>
  <c r="S457"/>
  <c r="P457"/>
  <c r="M457"/>
  <c r="T457" s="1"/>
  <c r="L457"/>
  <c r="H457"/>
  <c r="U457" s="1"/>
  <c r="AS457" s="1"/>
  <c r="AV456"/>
  <c r="AW456" s="1"/>
  <c r="AU456"/>
  <c r="AT456"/>
  <c r="AQ456"/>
  <c r="AP456"/>
  <c r="AM456"/>
  <c r="AL456"/>
  <c r="AK456"/>
  <c r="AJ456"/>
  <c r="AI456"/>
  <c r="AH456"/>
  <c r="AF456"/>
  <c r="AC456"/>
  <c r="Y456"/>
  <c r="S456"/>
  <c r="P456"/>
  <c r="M456"/>
  <c r="AN456" s="1"/>
  <c r="L456"/>
  <c r="H456"/>
  <c r="U456" s="1"/>
  <c r="AS456" s="1"/>
  <c r="AV455"/>
  <c r="AW455" s="1"/>
  <c r="AU455"/>
  <c r="AT455"/>
  <c r="AQ455"/>
  <c r="AP455"/>
  <c r="AM455"/>
  <c r="AL455"/>
  <c r="AK455"/>
  <c r="AJ455"/>
  <c r="AI455"/>
  <c r="AH455"/>
  <c r="AF455"/>
  <c r="AC455"/>
  <c r="Y455"/>
  <c r="S455"/>
  <c r="P455"/>
  <c r="M455"/>
  <c r="AN455" s="1"/>
  <c r="L455"/>
  <c r="H455"/>
  <c r="U455" s="1"/>
  <c r="AS455" s="1"/>
  <c r="AV454"/>
  <c r="AW454" s="1"/>
  <c r="AU454"/>
  <c r="AT454"/>
  <c r="AQ454"/>
  <c r="AP454"/>
  <c r="AM454"/>
  <c r="AL454"/>
  <c r="AK454"/>
  <c r="AJ454"/>
  <c r="AI454"/>
  <c r="AH454"/>
  <c r="AF454"/>
  <c r="AC454"/>
  <c r="Y454"/>
  <c r="S454"/>
  <c r="P454"/>
  <c r="M454"/>
  <c r="AN454" s="1"/>
  <c r="L454"/>
  <c r="H454"/>
  <c r="U454" s="1"/>
  <c r="AS454" s="1"/>
  <c r="AV453"/>
  <c r="AW453" s="1"/>
  <c r="AU453"/>
  <c r="AT453"/>
  <c r="AQ453"/>
  <c r="AP453"/>
  <c r="AM453"/>
  <c r="AL453"/>
  <c r="AK453"/>
  <c r="AJ453"/>
  <c r="AI453"/>
  <c r="AH453"/>
  <c r="AF453"/>
  <c r="AC453"/>
  <c r="Y453"/>
  <c r="S453"/>
  <c r="P453"/>
  <c r="M453"/>
  <c r="AN453" s="1"/>
  <c r="L453"/>
  <c r="H453"/>
  <c r="U453" s="1"/>
  <c r="AS453" s="1"/>
  <c r="AV452"/>
  <c r="AW452" s="1"/>
  <c r="AY452" s="1"/>
  <c r="AU452"/>
  <c r="AT452"/>
  <c r="AQ452"/>
  <c r="AP452"/>
  <c r="AM452"/>
  <c r="AL452"/>
  <c r="AK452"/>
  <c r="AJ452"/>
  <c r="AI452"/>
  <c r="AH452"/>
  <c r="AF452"/>
  <c r="AC452"/>
  <c r="Y452"/>
  <c r="S452"/>
  <c r="P452"/>
  <c r="M452"/>
  <c r="AN452" s="1"/>
  <c r="L452"/>
  <c r="H452"/>
  <c r="U452" s="1"/>
  <c r="AS452" s="1"/>
  <c r="AV451"/>
  <c r="AW451" s="1"/>
  <c r="AU451"/>
  <c r="AT451"/>
  <c r="AQ451"/>
  <c r="AP451"/>
  <c r="AM451"/>
  <c r="AL451"/>
  <c r="AK451"/>
  <c r="AJ451"/>
  <c r="AI451"/>
  <c r="AH451"/>
  <c r="AF451"/>
  <c r="AC451"/>
  <c r="Y451"/>
  <c r="S451"/>
  <c r="P451"/>
  <c r="M451"/>
  <c r="AN451" s="1"/>
  <c r="L451"/>
  <c r="H451"/>
  <c r="U451" s="1"/>
  <c r="AS451" s="1"/>
  <c r="AV450"/>
  <c r="AW450" s="1"/>
  <c r="AU450"/>
  <c r="AT450"/>
  <c r="AQ450"/>
  <c r="AP450"/>
  <c r="AM450"/>
  <c r="AL450"/>
  <c r="AK450"/>
  <c r="AJ450"/>
  <c r="AI450"/>
  <c r="AH450"/>
  <c r="AF450"/>
  <c r="AC450"/>
  <c r="Y450"/>
  <c r="S450"/>
  <c r="P450"/>
  <c r="M450"/>
  <c r="T450" s="1"/>
  <c r="L450"/>
  <c r="H450"/>
  <c r="U450" s="1"/>
  <c r="AS450" s="1"/>
  <c r="AV449"/>
  <c r="AW449" s="1"/>
  <c r="AY449" s="1"/>
  <c r="AU449"/>
  <c r="AT449"/>
  <c r="AQ449"/>
  <c r="AP449"/>
  <c r="AM449"/>
  <c r="AL449"/>
  <c r="AK449"/>
  <c r="AJ449"/>
  <c r="AI449"/>
  <c r="AH449"/>
  <c r="AF449"/>
  <c r="AC449"/>
  <c r="Y449"/>
  <c r="S449"/>
  <c r="P449"/>
  <c r="M449"/>
  <c r="T449" s="1"/>
  <c r="L449"/>
  <c r="H449"/>
  <c r="U449" s="1"/>
  <c r="AS449" s="1"/>
  <c r="AV448"/>
  <c r="AW448" s="1"/>
  <c r="AU448"/>
  <c r="AT448"/>
  <c r="AQ448"/>
  <c r="AP448"/>
  <c r="AM448"/>
  <c r="AL448"/>
  <c r="AK448"/>
  <c r="AJ448"/>
  <c r="AI448"/>
  <c r="AH448"/>
  <c r="AF448"/>
  <c r="AC448"/>
  <c r="Y448"/>
  <c r="S448"/>
  <c r="P448"/>
  <c r="M448"/>
  <c r="L448"/>
  <c r="H448"/>
  <c r="U448" s="1"/>
  <c r="AS448" s="1"/>
  <c r="AV447"/>
  <c r="AW447" s="1"/>
  <c r="AU447"/>
  <c r="AT447"/>
  <c r="AQ447"/>
  <c r="AP447"/>
  <c r="AM447"/>
  <c r="AL447"/>
  <c r="AK447"/>
  <c r="AJ447"/>
  <c r="AI447"/>
  <c r="AH447"/>
  <c r="AF447"/>
  <c r="AC447"/>
  <c r="Y447"/>
  <c r="S447"/>
  <c r="P447"/>
  <c r="M447"/>
  <c r="AN447" s="1"/>
  <c r="L447"/>
  <c r="H447"/>
  <c r="U447" s="1"/>
  <c r="AS447" s="1"/>
  <c r="AV446"/>
  <c r="AW446" s="1"/>
  <c r="AU446"/>
  <c r="AT446"/>
  <c r="AQ446"/>
  <c r="AP446"/>
  <c r="AM446"/>
  <c r="AL446"/>
  <c r="AK446"/>
  <c r="AJ446"/>
  <c r="AI446"/>
  <c r="AH446"/>
  <c r="AF446"/>
  <c r="AC446"/>
  <c r="Y446"/>
  <c r="S446"/>
  <c r="P446"/>
  <c r="M446"/>
  <c r="AN446" s="1"/>
  <c r="L446"/>
  <c r="H446"/>
  <c r="U446" s="1"/>
  <c r="AS446" s="1"/>
  <c r="AV445"/>
  <c r="AW445" s="1"/>
  <c r="AU445"/>
  <c r="AT445"/>
  <c r="AQ445"/>
  <c r="AP445"/>
  <c r="AM445"/>
  <c r="AL445"/>
  <c r="AK445"/>
  <c r="AJ445"/>
  <c r="AI445"/>
  <c r="AH445"/>
  <c r="AF445"/>
  <c r="AC445"/>
  <c r="Y445"/>
  <c r="S445"/>
  <c r="P445"/>
  <c r="M445"/>
  <c r="AN445" s="1"/>
  <c r="L445"/>
  <c r="H445"/>
  <c r="U445" s="1"/>
  <c r="AS445" s="1"/>
  <c r="AV444"/>
  <c r="AW444" s="1"/>
  <c r="AY444" s="1"/>
  <c r="AU444"/>
  <c r="AT444"/>
  <c r="AQ444"/>
  <c r="AP444"/>
  <c r="AM444"/>
  <c r="AL444"/>
  <c r="AK444"/>
  <c r="AJ444"/>
  <c r="AI444"/>
  <c r="AH444"/>
  <c r="AF444"/>
  <c r="AC444"/>
  <c r="Y444"/>
  <c r="S444"/>
  <c r="P444"/>
  <c r="M444"/>
  <c r="AN444" s="1"/>
  <c r="L444"/>
  <c r="H444"/>
  <c r="U444" s="1"/>
  <c r="AS444" s="1"/>
  <c r="AV443"/>
  <c r="AW443" s="1"/>
  <c r="AU443"/>
  <c r="AT443"/>
  <c r="AQ443"/>
  <c r="AP443"/>
  <c r="AM443"/>
  <c r="AL443"/>
  <c r="AK443"/>
  <c r="AJ443"/>
  <c r="AI443"/>
  <c r="AH443"/>
  <c r="AF443"/>
  <c r="AC443"/>
  <c r="Y443"/>
  <c r="S443"/>
  <c r="P443"/>
  <c r="M443"/>
  <c r="L443"/>
  <c r="H443"/>
  <c r="U443" s="1"/>
  <c r="AS443" s="1"/>
  <c r="AV442"/>
  <c r="AW442" s="1"/>
  <c r="AU442"/>
  <c r="AT442"/>
  <c r="AQ442"/>
  <c r="AP442"/>
  <c r="AM442"/>
  <c r="AL442"/>
  <c r="AK442"/>
  <c r="AJ442"/>
  <c r="AI442"/>
  <c r="AH442"/>
  <c r="AF442"/>
  <c r="AC442"/>
  <c r="Y442"/>
  <c r="S442"/>
  <c r="P442"/>
  <c r="M442"/>
  <c r="T442" s="1"/>
  <c r="L442"/>
  <c r="H442"/>
  <c r="U442" s="1"/>
  <c r="AS442" s="1"/>
  <c r="AV441"/>
  <c r="AW441" s="1"/>
  <c r="AY441" s="1"/>
  <c r="AU441"/>
  <c r="AT441"/>
  <c r="AQ441"/>
  <c r="AP441"/>
  <c r="AM441"/>
  <c r="AL441"/>
  <c r="AK441"/>
  <c r="AJ441"/>
  <c r="AI441"/>
  <c r="AH441"/>
  <c r="AF441"/>
  <c r="AC441"/>
  <c r="Y441"/>
  <c r="S441"/>
  <c r="P441"/>
  <c r="M441"/>
  <c r="T441" s="1"/>
  <c r="L441"/>
  <c r="H441"/>
  <c r="U441" s="1"/>
  <c r="AS441" s="1"/>
  <c r="AV440"/>
  <c r="AW440" s="1"/>
  <c r="AU440"/>
  <c r="AT440"/>
  <c r="AQ440"/>
  <c r="AP440"/>
  <c r="AM440"/>
  <c r="AL440"/>
  <c r="AK440"/>
  <c r="AJ440"/>
  <c r="AI440"/>
  <c r="AH440"/>
  <c r="AF440"/>
  <c r="AC440"/>
  <c r="Y440"/>
  <c r="S440"/>
  <c r="P440"/>
  <c r="M440"/>
  <c r="T440" s="1"/>
  <c r="L440"/>
  <c r="H440"/>
  <c r="U440" s="1"/>
  <c r="AS440" s="1"/>
  <c r="AV439"/>
  <c r="AW439" s="1"/>
  <c r="AU439"/>
  <c r="AT439"/>
  <c r="AQ439"/>
  <c r="AP439"/>
  <c r="AM439"/>
  <c r="AL439"/>
  <c r="AK439"/>
  <c r="AJ439"/>
  <c r="AI439"/>
  <c r="AH439"/>
  <c r="AF439"/>
  <c r="AC439"/>
  <c r="Y439"/>
  <c r="S439"/>
  <c r="P439"/>
  <c r="M439"/>
  <c r="AN439" s="1"/>
  <c r="L439"/>
  <c r="H439"/>
  <c r="U439" s="1"/>
  <c r="AS439" s="1"/>
  <c r="AV438"/>
  <c r="AW438" s="1"/>
  <c r="AU438"/>
  <c r="AT438"/>
  <c r="AQ438"/>
  <c r="AP438"/>
  <c r="AM438"/>
  <c r="AL438"/>
  <c r="AK438"/>
  <c r="AJ438"/>
  <c r="AI438"/>
  <c r="AH438"/>
  <c r="AF438"/>
  <c r="AC438"/>
  <c r="Y438"/>
  <c r="S438"/>
  <c r="P438"/>
  <c r="M438"/>
  <c r="AN438" s="1"/>
  <c r="L438"/>
  <c r="H438"/>
  <c r="U438" s="1"/>
  <c r="AS438" s="1"/>
  <c r="AV437"/>
  <c r="AW437" s="1"/>
  <c r="AY437" s="1"/>
  <c r="AU437"/>
  <c r="AT437"/>
  <c r="AQ437"/>
  <c r="AP437"/>
  <c r="AM437"/>
  <c r="AL437"/>
  <c r="AK437"/>
  <c r="AJ437"/>
  <c r="AI437"/>
  <c r="AH437"/>
  <c r="AF437"/>
  <c r="AC437"/>
  <c r="Y437"/>
  <c r="S437"/>
  <c r="P437"/>
  <c r="M437"/>
  <c r="AN437" s="1"/>
  <c r="L437"/>
  <c r="H437"/>
  <c r="U437" s="1"/>
  <c r="AS437" s="1"/>
  <c r="AV436"/>
  <c r="AW436" s="1"/>
  <c r="AY436" s="1"/>
  <c r="AU436"/>
  <c r="AT436"/>
  <c r="AQ436"/>
  <c r="AP436"/>
  <c r="AM436"/>
  <c r="AL436"/>
  <c r="AK436"/>
  <c r="AJ436"/>
  <c r="AI436"/>
  <c r="AH436"/>
  <c r="AF436"/>
  <c r="AC436"/>
  <c r="Y436"/>
  <c r="S436"/>
  <c r="P436"/>
  <c r="M436"/>
  <c r="AN436" s="1"/>
  <c r="L436"/>
  <c r="H436"/>
  <c r="U436" s="1"/>
  <c r="AS436" s="1"/>
  <c r="AV435"/>
  <c r="AW435" s="1"/>
  <c r="AU435"/>
  <c r="AT435"/>
  <c r="AQ435"/>
  <c r="AP435"/>
  <c r="AM435"/>
  <c r="AL435"/>
  <c r="AK435"/>
  <c r="AJ435"/>
  <c r="AI435"/>
  <c r="AH435"/>
  <c r="AF435"/>
  <c r="AC435"/>
  <c r="Y435"/>
  <c r="S435"/>
  <c r="P435"/>
  <c r="M435"/>
  <c r="L435"/>
  <c r="H435"/>
  <c r="U435" s="1"/>
  <c r="AS435" s="1"/>
  <c r="AV434"/>
  <c r="AW434" s="1"/>
  <c r="AU434"/>
  <c r="AT434"/>
  <c r="AQ434"/>
  <c r="AP434"/>
  <c r="AM434"/>
  <c r="AL434"/>
  <c r="AK434"/>
  <c r="AJ434"/>
  <c r="AI434"/>
  <c r="AH434"/>
  <c r="AF434"/>
  <c r="AC434"/>
  <c r="Y434"/>
  <c r="S434"/>
  <c r="P434"/>
  <c r="M434"/>
  <c r="T434" s="1"/>
  <c r="L434"/>
  <c r="H434"/>
  <c r="U434" s="1"/>
  <c r="AS434" s="1"/>
  <c r="AV433"/>
  <c r="AW433" s="1"/>
  <c r="AY433" s="1"/>
  <c r="AU433"/>
  <c r="AT433"/>
  <c r="AQ433"/>
  <c r="AP433"/>
  <c r="AM433"/>
  <c r="AL433"/>
  <c r="AK433"/>
  <c r="AJ433"/>
  <c r="AI433"/>
  <c r="AH433"/>
  <c r="AF433"/>
  <c r="AC433"/>
  <c r="Y433"/>
  <c r="S433"/>
  <c r="P433"/>
  <c r="M433"/>
  <c r="T433" s="1"/>
  <c r="L433"/>
  <c r="H433"/>
  <c r="U433" s="1"/>
  <c r="AS433" s="1"/>
  <c r="AV432"/>
  <c r="AW432" s="1"/>
  <c r="AU432"/>
  <c r="AT432"/>
  <c r="AQ432"/>
  <c r="AP432"/>
  <c r="AM432"/>
  <c r="AL432"/>
  <c r="AK432"/>
  <c r="AJ432"/>
  <c r="AI432"/>
  <c r="AH432"/>
  <c r="AF432"/>
  <c r="AC432"/>
  <c r="Y432"/>
  <c r="S432"/>
  <c r="P432"/>
  <c r="M432"/>
  <c r="T432" s="1"/>
  <c r="L432"/>
  <c r="H432"/>
  <c r="U432" s="1"/>
  <c r="AS432" s="1"/>
  <c r="AV431"/>
  <c r="AW431" s="1"/>
  <c r="AU431"/>
  <c r="AT431"/>
  <c r="AQ431"/>
  <c r="AP431"/>
  <c r="AM431"/>
  <c r="AL431"/>
  <c r="AK431"/>
  <c r="AJ431"/>
  <c r="AI431"/>
  <c r="AH431"/>
  <c r="AF431"/>
  <c r="AC431"/>
  <c r="Y431"/>
  <c r="S431"/>
  <c r="P431"/>
  <c r="M431"/>
  <c r="AN431" s="1"/>
  <c r="L431"/>
  <c r="H431"/>
  <c r="U431" s="1"/>
  <c r="AS431" s="1"/>
  <c r="AV430"/>
  <c r="AW430" s="1"/>
  <c r="AU430"/>
  <c r="AT430"/>
  <c r="AQ430"/>
  <c r="AP430"/>
  <c r="AM430"/>
  <c r="AL430"/>
  <c r="AK430"/>
  <c r="AJ430"/>
  <c r="AI430"/>
  <c r="AH430"/>
  <c r="AF430"/>
  <c r="AC430"/>
  <c r="Y430"/>
  <c r="S430"/>
  <c r="P430"/>
  <c r="M430"/>
  <c r="AN430" s="1"/>
  <c r="L430"/>
  <c r="H430"/>
  <c r="U430" s="1"/>
  <c r="AS430" s="1"/>
  <c r="AV429"/>
  <c r="AW429" s="1"/>
  <c r="AY429" s="1"/>
  <c r="AU429"/>
  <c r="AT429"/>
  <c r="AQ429"/>
  <c r="AP429"/>
  <c r="AM429"/>
  <c r="AL429"/>
  <c r="AK429"/>
  <c r="AJ429"/>
  <c r="AI429"/>
  <c r="AH429"/>
  <c r="AF429"/>
  <c r="AC429"/>
  <c r="Y429"/>
  <c r="S429"/>
  <c r="P429"/>
  <c r="M429"/>
  <c r="AN429" s="1"/>
  <c r="L429"/>
  <c r="H429"/>
  <c r="U429" s="1"/>
  <c r="AS429" s="1"/>
  <c r="AV428"/>
  <c r="AW428" s="1"/>
  <c r="AU428"/>
  <c r="AT428"/>
  <c r="AQ428"/>
  <c r="AP428"/>
  <c r="AM428"/>
  <c r="AL428"/>
  <c r="AK428"/>
  <c r="AJ428"/>
  <c r="AI428"/>
  <c r="AH428"/>
  <c r="AF428"/>
  <c r="AC428"/>
  <c r="Y428"/>
  <c r="S428"/>
  <c r="P428"/>
  <c r="M428"/>
  <c r="AN428" s="1"/>
  <c r="L428"/>
  <c r="H428"/>
  <c r="U428" s="1"/>
  <c r="AS428" s="1"/>
  <c r="AV427"/>
  <c r="AW427" s="1"/>
  <c r="AX427" s="1"/>
  <c r="AU427"/>
  <c r="AT427"/>
  <c r="AQ427"/>
  <c r="AP427"/>
  <c r="AM427"/>
  <c r="AL427"/>
  <c r="AK427"/>
  <c r="AJ427"/>
  <c r="AI427"/>
  <c r="AH427"/>
  <c r="AF427"/>
  <c r="AC427"/>
  <c r="Y427"/>
  <c r="S427"/>
  <c r="P427"/>
  <c r="M427"/>
  <c r="T427" s="1"/>
  <c r="L427"/>
  <c r="H427"/>
  <c r="U427" s="1"/>
  <c r="AS427" s="1"/>
  <c r="AV426"/>
  <c r="AW426" s="1"/>
  <c r="AY426" s="1"/>
  <c r="AU426"/>
  <c r="AT426"/>
  <c r="AQ426"/>
  <c r="AP426"/>
  <c r="AM426"/>
  <c r="AL426"/>
  <c r="AK426"/>
  <c r="AJ426"/>
  <c r="AI426"/>
  <c r="AH426"/>
  <c r="AF426"/>
  <c r="AC426"/>
  <c r="Y426"/>
  <c r="S426"/>
  <c r="P426"/>
  <c r="M426"/>
  <c r="T426" s="1"/>
  <c r="L426"/>
  <c r="H426"/>
  <c r="U426" s="1"/>
  <c r="AS426" s="1"/>
  <c r="AV425"/>
  <c r="AW425" s="1"/>
  <c r="AU425"/>
  <c r="AT425"/>
  <c r="AQ425"/>
  <c r="AP425"/>
  <c r="AM425"/>
  <c r="AL425"/>
  <c r="AK425"/>
  <c r="AJ425"/>
  <c r="AI425"/>
  <c r="AH425"/>
  <c r="AF425"/>
  <c r="AC425"/>
  <c r="Y425"/>
  <c r="S425"/>
  <c r="P425"/>
  <c r="M425"/>
  <c r="L425"/>
  <c r="H425"/>
  <c r="U425" s="1"/>
  <c r="AS425" s="1"/>
  <c r="AV424"/>
  <c r="AW424" s="1"/>
  <c r="AU424"/>
  <c r="AT424"/>
  <c r="AQ424"/>
  <c r="AP424"/>
  <c r="AM424"/>
  <c r="AL424"/>
  <c r="AK424"/>
  <c r="AJ424"/>
  <c r="AI424"/>
  <c r="AH424"/>
  <c r="AF424"/>
  <c r="AC424"/>
  <c r="Y424"/>
  <c r="S424"/>
  <c r="P424"/>
  <c r="M424"/>
  <c r="L424"/>
  <c r="H424"/>
  <c r="U424" s="1"/>
  <c r="AS424" s="1"/>
  <c r="AV423"/>
  <c r="AW423" s="1"/>
  <c r="AU423"/>
  <c r="AT423"/>
  <c r="AQ423"/>
  <c r="AP423"/>
  <c r="AM423"/>
  <c r="AL423"/>
  <c r="AK423"/>
  <c r="AJ423"/>
  <c r="AI423"/>
  <c r="AH423"/>
  <c r="AF423"/>
  <c r="AC423"/>
  <c r="Y423"/>
  <c r="S423"/>
  <c r="P423"/>
  <c r="M423"/>
  <c r="L423"/>
  <c r="H423"/>
  <c r="U423" s="1"/>
  <c r="AS423" s="1"/>
  <c r="AV422"/>
  <c r="AW422" s="1"/>
  <c r="AY422" s="1"/>
  <c r="AU422"/>
  <c r="AT422"/>
  <c r="AQ422"/>
  <c r="AP422"/>
  <c r="AM422"/>
  <c r="AL422"/>
  <c r="AK422"/>
  <c r="AJ422"/>
  <c r="AI422"/>
  <c r="AH422"/>
  <c r="AF422"/>
  <c r="AC422"/>
  <c r="Y422"/>
  <c r="S422"/>
  <c r="P422"/>
  <c r="M422"/>
  <c r="AN422" s="1"/>
  <c r="L422"/>
  <c r="H422"/>
  <c r="U422" s="1"/>
  <c r="AS422" s="1"/>
  <c r="AV421"/>
  <c r="AW421" s="1"/>
  <c r="AU421"/>
  <c r="AT421"/>
  <c r="AQ421"/>
  <c r="AP421"/>
  <c r="AM421"/>
  <c r="AL421"/>
  <c r="AK421"/>
  <c r="AJ421"/>
  <c r="AI421"/>
  <c r="AH421"/>
  <c r="AF421"/>
  <c r="AC421"/>
  <c r="Y421"/>
  <c r="S421"/>
  <c r="P421"/>
  <c r="M421"/>
  <c r="AN421" s="1"/>
  <c r="L421"/>
  <c r="H421"/>
  <c r="U421" s="1"/>
  <c r="AS421" s="1"/>
  <c r="AV420"/>
  <c r="AW420" s="1"/>
  <c r="AU420"/>
  <c r="AT420"/>
  <c r="AQ420"/>
  <c r="AP420"/>
  <c r="AM420"/>
  <c r="AL420"/>
  <c r="AK420"/>
  <c r="AJ420"/>
  <c r="AI420"/>
  <c r="AH420"/>
  <c r="AF420"/>
  <c r="AC420"/>
  <c r="Y420"/>
  <c r="S420"/>
  <c r="P420"/>
  <c r="M420"/>
  <c r="AN420" s="1"/>
  <c r="L420"/>
  <c r="H420"/>
  <c r="U420" s="1"/>
  <c r="AS420" s="1"/>
  <c r="AV419"/>
  <c r="AW419" s="1"/>
  <c r="AX419" s="1"/>
  <c r="AU419"/>
  <c r="AT419"/>
  <c r="AQ419"/>
  <c r="AP419"/>
  <c r="AM419"/>
  <c r="AL419"/>
  <c r="AK419"/>
  <c r="AJ419"/>
  <c r="AI419"/>
  <c r="AH419"/>
  <c r="AF419"/>
  <c r="AC419"/>
  <c r="Y419"/>
  <c r="S419"/>
  <c r="P419"/>
  <c r="M419"/>
  <c r="AN419" s="1"/>
  <c r="L419"/>
  <c r="H419"/>
  <c r="U419" s="1"/>
  <c r="AS419" s="1"/>
  <c r="AV418"/>
  <c r="AW418" s="1"/>
  <c r="AY418" s="1"/>
  <c r="AU418"/>
  <c r="AT418"/>
  <c r="AQ418"/>
  <c r="AP418"/>
  <c r="AM418"/>
  <c r="AL418"/>
  <c r="AK418"/>
  <c r="AJ418"/>
  <c r="AI418"/>
  <c r="AH418"/>
  <c r="AF418"/>
  <c r="AC418"/>
  <c r="Y418"/>
  <c r="S418"/>
  <c r="P418"/>
  <c r="M418"/>
  <c r="T418" s="1"/>
  <c r="L418"/>
  <c r="H418"/>
  <c r="U418" s="1"/>
  <c r="AS418" s="1"/>
  <c r="AV417"/>
  <c r="AW417" s="1"/>
  <c r="AU417"/>
  <c r="AT417"/>
  <c r="AQ417"/>
  <c r="AP417"/>
  <c r="AM417"/>
  <c r="AL417"/>
  <c r="AK417"/>
  <c r="AJ417"/>
  <c r="AI417"/>
  <c r="AH417"/>
  <c r="AF417"/>
  <c r="AC417"/>
  <c r="Y417"/>
  <c r="S417"/>
  <c r="P417"/>
  <c r="M417"/>
  <c r="L417"/>
  <c r="H417"/>
  <c r="U417" s="1"/>
  <c r="AS417" s="1"/>
  <c r="AV416"/>
  <c r="AW416" s="1"/>
  <c r="AU416"/>
  <c r="AT416"/>
  <c r="AQ416"/>
  <c r="AP416"/>
  <c r="AM416"/>
  <c r="AL416"/>
  <c r="AK416"/>
  <c r="AJ416"/>
  <c r="AI416"/>
  <c r="AH416"/>
  <c r="AF416"/>
  <c r="AC416"/>
  <c r="Y416"/>
  <c r="S416"/>
  <c r="P416"/>
  <c r="M416"/>
  <c r="AN416" s="1"/>
  <c r="L416"/>
  <c r="H416"/>
  <c r="U416" s="1"/>
  <c r="AS416" s="1"/>
  <c r="AV415"/>
  <c r="AW415" s="1"/>
  <c r="AU415"/>
  <c r="AT415"/>
  <c r="AQ415"/>
  <c r="AP415"/>
  <c r="AM415"/>
  <c r="AL415"/>
  <c r="AK415"/>
  <c r="AJ415"/>
  <c r="AI415"/>
  <c r="AH415"/>
  <c r="AF415"/>
  <c r="AC415"/>
  <c r="Y415"/>
  <c r="S415"/>
  <c r="P415"/>
  <c r="M415"/>
  <c r="L415"/>
  <c r="H415"/>
  <c r="U415" s="1"/>
  <c r="AS415" s="1"/>
  <c r="AV414"/>
  <c r="AW414" s="1"/>
  <c r="AU414"/>
  <c r="AT414"/>
  <c r="AQ414"/>
  <c r="AP414"/>
  <c r="AM414"/>
  <c r="AL414"/>
  <c r="AK414"/>
  <c r="AJ414"/>
  <c r="AI414"/>
  <c r="AH414"/>
  <c r="AF414"/>
  <c r="AC414"/>
  <c r="Y414"/>
  <c r="S414"/>
  <c r="P414"/>
  <c r="M414"/>
  <c r="AN414" s="1"/>
  <c r="L414"/>
  <c r="H414"/>
  <c r="U414" s="1"/>
  <c r="AS414" s="1"/>
  <c r="AV413"/>
  <c r="AW413" s="1"/>
  <c r="AY413" s="1"/>
  <c r="AU413"/>
  <c r="AT413"/>
  <c r="AQ413"/>
  <c r="AP413"/>
  <c r="AM413"/>
  <c r="AL413"/>
  <c r="AK413"/>
  <c r="AJ413"/>
  <c r="AI413"/>
  <c r="AH413"/>
  <c r="AF413"/>
  <c r="AC413"/>
  <c r="Y413"/>
  <c r="S413"/>
  <c r="P413"/>
  <c r="M413"/>
  <c r="L413"/>
  <c r="H413"/>
  <c r="U413" s="1"/>
  <c r="AS413" s="1"/>
  <c r="AV412"/>
  <c r="AW412" s="1"/>
  <c r="AU412"/>
  <c r="AT412"/>
  <c r="AQ412"/>
  <c r="AP412"/>
  <c r="AM412"/>
  <c r="AL412"/>
  <c r="AK412"/>
  <c r="AJ412"/>
  <c r="AI412"/>
  <c r="AH412"/>
  <c r="AF412"/>
  <c r="AC412"/>
  <c r="Y412"/>
  <c r="S412"/>
  <c r="P412"/>
  <c r="M412"/>
  <c r="T412" s="1"/>
  <c r="L412"/>
  <c r="H412"/>
  <c r="U412" s="1"/>
  <c r="AS412" s="1"/>
  <c r="AV411"/>
  <c r="AW411" s="1"/>
  <c r="AU411"/>
  <c r="AT411"/>
  <c r="AQ411"/>
  <c r="AP411"/>
  <c r="AM411"/>
  <c r="AL411"/>
  <c r="AK411"/>
  <c r="AJ411"/>
  <c r="AI411"/>
  <c r="AH411"/>
  <c r="AF411"/>
  <c r="AC411"/>
  <c r="Y411"/>
  <c r="S411"/>
  <c r="P411"/>
  <c r="M411"/>
  <c r="L411"/>
  <c r="H411"/>
  <c r="U411" s="1"/>
  <c r="AS411" s="1"/>
  <c r="AV410"/>
  <c r="AW410" s="1"/>
  <c r="AY410" s="1"/>
  <c r="AU410"/>
  <c r="AT410"/>
  <c r="AQ410"/>
  <c r="AP410"/>
  <c r="AM410"/>
  <c r="AL410"/>
  <c r="AK410"/>
  <c r="AJ410"/>
  <c r="AI410"/>
  <c r="AH410"/>
  <c r="AF410"/>
  <c r="AC410"/>
  <c r="Y410"/>
  <c r="S410"/>
  <c r="P410"/>
  <c r="M410"/>
  <c r="T410" s="1"/>
  <c r="L410"/>
  <c r="H410"/>
  <c r="U410" s="1"/>
  <c r="AS410" s="1"/>
  <c r="AV409"/>
  <c r="AW409" s="1"/>
  <c r="AU409"/>
  <c r="AT409"/>
  <c r="AQ409"/>
  <c r="AP409"/>
  <c r="AM409"/>
  <c r="AL409"/>
  <c r="AK409"/>
  <c r="AJ409"/>
  <c r="AI409"/>
  <c r="AH409"/>
  <c r="AF409"/>
  <c r="AC409"/>
  <c r="Y409"/>
  <c r="S409"/>
  <c r="P409"/>
  <c r="M409"/>
  <c r="L409"/>
  <c r="H409"/>
  <c r="U409" s="1"/>
  <c r="AS409" s="1"/>
  <c r="AV408"/>
  <c r="AW408" s="1"/>
  <c r="AU408"/>
  <c r="AT408"/>
  <c r="AQ408"/>
  <c r="AP408"/>
  <c r="AM408"/>
  <c r="AL408"/>
  <c r="AK408"/>
  <c r="AJ408"/>
  <c r="AI408"/>
  <c r="AH408"/>
  <c r="AF408"/>
  <c r="AC408"/>
  <c r="Y408"/>
  <c r="S408"/>
  <c r="P408"/>
  <c r="M408"/>
  <c r="L408"/>
  <c r="H408"/>
  <c r="U408" s="1"/>
  <c r="AS408" s="1"/>
  <c r="AV407"/>
  <c r="AW407" s="1"/>
  <c r="AX407" s="1"/>
  <c r="AU407"/>
  <c r="AT407"/>
  <c r="AQ407"/>
  <c r="AP407"/>
  <c r="AM407"/>
  <c r="AL407"/>
  <c r="AK407"/>
  <c r="AJ407"/>
  <c r="AI407"/>
  <c r="AH407"/>
  <c r="AF407"/>
  <c r="AC407"/>
  <c r="Y407"/>
  <c r="S407"/>
  <c r="P407"/>
  <c r="M407"/>
  <c r="AN407" s="1"/>
  <c r="L407"/>
  <c r="H407"/>
  <c r="U407" s="1"/>
  <c r="AS407" s="1"/>
  <c r="AV406"/>
  <c r="AW406" s="1"/>
  <c r="AU406"/>
  <c r="AT406"/>
  <c r="AQ406"/>
  <c r="AP406"/>
  <c r="AM406"/>
  <c r="AL406"/>
  <c r="AK406"/>
  <c r="AJ406"/>
  <c r="AI406"/>
  <c r="AH406"/>
  <c r="AF406"/>
  <c r="AC406"/>
  <c r="Y406"/>
  <c r="S406"/>
  <c r="P406"/>
  <c r="M406"/>
  <c r="AN406" s="1"/>
  <c r="L406"/>
  <c r="H406"/>
  <c r="U406" s="1"/>
  <c r="AS406" s="1"/>
  <c r="AV405"/>
  <c r="AW405" s="1"/>
  <c r="AU405"/>
  <c r="AT405"/>
  <c r="AQ405"/>
  <c r="AP405"/>
  <c r="AM405"/>
  <c r="AL405"/>
  <c r="AK405"/>
  <c r="AJ405"/>
  <c r="AI405"/>
  <c r="AH405"/>
  <c r="AF405"/>
  <c r="AC405"/>
  <c r="Y405"/>
  <c r="S405"/>
  <c r="P405"/>
  <c r="M405"/>
  <c r="L405"/>
  <c r="H405"/>
  <c r="U405" s="1"/>
  <c r="AS405" s="1"/>
  <c r="AV404"/>
  <c r="AW404" s="1"/>
  <c r="AU404"/>
  <c r="AT404"/>
  <c r="AQ404"/>
  <c r="AP404"/>
  <c r="AM404"/>
  <c r="AL404"/>
  <c r="AK404"/>
  <c r="AJ404"/>
  <c r="AI404"/>
  <c r="AH404"/>
  <c r="AF404"/>
  <c r="AC404"/>
  <c r="Y404"/>
  <c r="S404"/>
  <c r="P404"/>
  <c r="M404"/>
  <c r="L404"/>
  <c r="H404"/>
  <c r="U404" s="1"/>
  <c r="AS404" s="1"/>
  <c r="AV403"/>
  <c r="AW403" s="1"/>
  <c r="AX403" s="1"/>
  <c r="AU403"/>
  <c r="AT403"/>
  <c r="AQ403"/>
  <c r="AP403"/>
  <c r="AM403"/>
  <c r="AL403"/>
  <c r="AK403"/>
  <c r="AJ403"/>
  <c r="AI403"/>
  <c r="AH403"/>
  <c r="AF403"/>
  <c r="AC403"/>
  <c r="Y403"/>
  <c r="S403"/>
  <c r="P403"/>
  <c r="M403"/>
  <c r="AN403" s="1"/>
  <c r="L403"/>
  <c r="H403"/>
  <c r="U403" s="1"/>
  <c r="AS403" s="1"/>
  <c r="AV402"/>
  <c r="AW402" s="1"/>
  <c r="AY402" s="1"/>
  <c r="AU402"/>
  <c r="AT402"/>
  <c r="AQ402"/>
  <c r="AP402"/>
  <c r="AM402"/>
  <c r="AL402"/>
  <c r="AK402"/>
  <c r="AJ402"/>
  <c r="AI402"/>
  <c r="AH402"/>
  <c r="AF402"/>
  <c r="AC402"/>
  <c r="Y402"/>
  <c r="S402"/>
  <c r="P402"/>
  <c r="M402"/>
  <c r="T402" s="1"/>
  <c r="L402"/>
  <c r="H402"/>
  <c r="U402" s="1"/>
  <c r="AS402" s="1"/>
  <c r="AV401"/>
  <c r="AW401" s="1"/>
  <c r="AU401"/>
  <c r="AT401"/>
  <c r="AQ401"/>
  <c r="AP401"/>
  <c r="AM401"/>
  <c r="AL401"/>
  <c r="AK401"/>
  <c r="AJ401"/>
  <c r="AI401"/>
  <c r="AH401"/>
  <c r="AF401"/>
  <c r="AC401"/>
  <c r="Y401"/>
  <c r="S401"/>
  <c r="P401"/>
  <c r="M401"/>
  <c r="L401"/>
  <c r="H401"/>
  <c r="U401" s="1"/>
  <c r="AS401" s="1"/>
  <c r="AV400"/>
  <c r="AW400" s="1"/>
  <c r="AU400"/>
  <c r="AT400"/>
  <c r="AQ400"/>
  <c r="AP400"/>
  <c r="AM400"/>
  <c r="AL400"/>
  <c r="AK400"/>
  <c r="AJ400"/>
  <c r="AI400"/>
  <c r="AH400"/>
  <c r="AF400"/>
  <c r="AC400"/>
  <c r="Y400"/>
  <c r="S400"/>
  <c r="P400"/>
  <c r="M400"/>
  <c r="T400" s="1"/>
  <c r="L400"/>
  <c r="H400"/>
  <c r="U400" s="1"/>
  <c r="AS400" s="1"/>
  <c r="AV399"/>
  <c r="AW399" s="1"/>
  <c r="AX399" s="1"/>
  <c r="AU399"/>
  <c r="AT399"/>
  <c r="AQ399"/>
  <c r="AP399"/>
  <c r="AM399"/>
  <c r="AL399"/>
  <c r="AK399"/>
  <c r="AJ399"/>
  <c r="AI399"/>
  <c r="AH399"/>
  <c r="AF399"/>
  <c r="AC399"/>
  <c r="Y399"/>
  <c r="S399"/>
  <c r="P399"/>
  <c r="M399"/>
  <c r="AN399" s="1"/>
  <c r="L399"/>
  <c r="H399"/>
  <c r="U399" s="1"/>
  <c r="AS399" s="1"/>
  <c r="AV398"/>
  <c r="AW398" s="1"/>
  <c r="AU398"/>
  <c r="AT398"/>
  <c r="AQ398"/>
  <c r="AP398"/>
  <c r="AM398"/>
  <c r="AL398"/>
  <c r="AK398"/>
  <c r="AJ398"/>
  <c r="AI398"/>
  <c r="AH398"/>
  <c r="AF398"/>
  <c r="AC398"/>
  <c r="Y398"/>
  <c r="S398"/>
  <c r="P398"/>
  <c r="M398"/>
  <c r="L398"/>
  <c r="H398"/>
  <c r="U398" s="1"/>
  <c r="AS398" s="1"/>
  <c r="AV397"/>
  <c r="AW397" s="1"/>
  <c r="AY397" s="1"/>
  <c r="AU397"/>
  <c r="AT397"/>
  <c r="AQ397"/>
  <c r="AP397"/>
  <c r="AM397"/>
  <c r="AL397"/>
  <c r="AK397"/>
  <c r="AJ397"/>
  <c r="AI397"/>
  <c r="AH397"/>
  <c r="AF397"/>
  <c r="AC397"/>
  <c r="Y397"/>
  <c r="S397"/>
  <c r="P397"/>
  <c r="M397"/>
  <c r="AN397" s="1"/>
  <c r="L397"/>
  <c r="H397"/>
  <c r="U397" s="1"/>
  <c r="AS397" s="1"/>
  <c r="AV396"/>
  <c r="AW396" s="1"/>
  <c r="AU396"/>
  <c r="AT396"/>
  <c r="AQ396"/>
  <c r="AP396"/>
  <c r="AM396"/>
  <c r="AL396"/>
  <c r="AK396"/>
  <c r="AJ396"/>
  <c r="AI396"/>
  <c r="AH396"/>
  <c r="AF396"/>
  <c r="AC396"/>
  <c r="Y396"/>
  <c r="S396"/>
  <c r="P396"/>
  <c r="M396"/>
  <c r="T396" s="1"/>
  <c r="L396"/>
  <c r="H396"/>
  <c r="U396" s="1"/>
  <c r="AS396" s="1"/>
  <c r="AV395"/>
  <c r="AW395" s="1"/>
  <c r="AY395" s="1"/>
  <c r="AU395"/>
  <c r="AT395"/>
  <c r="AQ395"/>
  <c r="AP395"/>
  <c r="AM395"/>
  <c r="AL395"/>
  <c r="AK395"/>
  <c r="AJ395"/>
  <c r="AI395"/>
  <c r="AH395"/>
  <c r="AF395"/>
  <c r="AC395"/>
  <c r="Y395"/>
  <c r="S395"/>
  <c r="P395"/>
  <c r="M395"/>
  <c r="T395" s="1"/>
  <c r="L395"/>
  <c r="H395"/>
  <c r="U395" s="1"/>
  <c r="AS395" s="1"/>
  <c r="AV394"/>
  <c r="AW394" s="1"/>
  <c r="AU394"/>
  <c r="AT394"/>
  <c r="AQ394"/>
  <c r="AP394"/>
  <c r="AM394"/>
  <c r="AL394"/>
  <c r="AK394"/>
  <c r="AJ394"/>
  <c r="AI394"/>
  <c r="AH394"/>
  <c r="AF394"/>
  <c r="AC394"/>
  <c r="Y394"/>
  <c r="S394"/>
  <c r="P394"/>
  <c r="M394"/>
  <c r="L394"/>
  <c r="H394"/>
  <c r="U394" s="1"/>
  <c r="AS394" s="1"/>
  <c r="AV393"/>
  <c r="AW393" s="1"/>
  <c r="AU393"/>
  <c r="AT393"/>
  <c r="AQ393"/>
  <c r="AP393"/>
  <c r="AM393"/>
  <c r="AL393"/>
  <c r="AK393"/>
  <c r="AJ393"/>
  <c r="AI393"/>
  <c r="AH393"/>
  <c r="AF393"/>
  <c r="AC393"/>
  <c r="Y393"/>
  <c r="S393"/>
  <c r="P393"/>
  <c r="M393"/>
  <c r="AN393" s="1"/>
  <c r="L393"/>
  <c r="H393"/>
  <c r="U393" s="1"/>
  <c r="AS393" s="1"/>
  <c r="AV392"/>
  <c r="AW392" s="1"/>
  <c r="AU392"/>
  <c r="AT392"/>
  <c r="AQ392"/>
  <c r="AP392"/>
  <c r="AM392"/>
  <c r="AL392"/>
  <c r="AK392"/>
  <c r="AJ392"/>
  <c r="AI392"/>
  <c r="AH392"/>
  <c r="AF392"/>
  <c r="AC392"/>
  <c r="Y392"/>
  <c r="S392"/>
  <c r="P392"/>
  <c r="M392"/>
  <c r="T392" s="1"/>
  <c r="L392"/>
  <c r="H392"/>
  <c r="U392" s="1"/>
  <c r="AS392" s="1"/>
  <c r="AV391"/>
  <c r="AW391" s="1"/>
  <c r="AX391" s="1"/>
  <c r="AU391"/>
  <c r="AT391"/>
  <c r="AQ391"/>
  <c r="AP391"/>
  <c r="AM391"/>
  <c r="AL391"/>
  <c r="AK391"/>
  <c r="AJ391"/>
  <c r="AI391"/>
  <c r="AH391"/>
  <c r="AF391"/>
  <c r="AC391"/>
  <c r="Y391"/>
  <c r="S391"/>
  <c r="P391"/>
  <c r="M391"/>
  <c r="AN391" s="1"/>
  <c r="L391"/>
  <c r="H391"/>
  <c r="U391" s="1"/>
  <c r="AS391" s="1"/>
  <c r="AV390"/>
  <c r="AW390" s="1"/>
  <c r="AU390"/>
  <c r="AT390"/>
  <c r="AQ390"/>
  <c r="AP390"/>
  <c r="AM390"/>
  <c r="AL390"/>
  <c r="AK390"/>
  <c r="AJ390"/>
  <c r="AI390"/>
  <c r="AH390"/>
  <c r="AF390"/>
  <c r="AC390"/>
  <c r="Y390"/>
  <c r="S390"/>
  <c r="P390"/>
  <c r="M390"/>
  <c r="L390"/>
  <c r="H390"/>
  <c r="U390" s="1"/>
  <c r="AS390" s="1"/>
  <c r="AV389"/>
  <c r="AW389" s="1"/>
  <c r="AY389" s="1"/>
  <c r="AU389"/>
  <c r="AT389"/>
  <c r="AQ389"/>
  <c r="AP389"/>
  <c r="AM389"/>
  <c r="AL389"/>
  <c r="AK389"/>
  <c r="AJ389"/>
  <c r="AI389"/>
  <c r="AH389"/>
  <c r="AF389"/>
  <c r="AC389"/>
  <c r="Y389"/>
  <c r="S389"/>
  <c r="P389"/>
  <c r="M389"/>
  <c r="T389" s="1"/>
  <c r="L389"/>
  <c r="H389"/>
  <c r="U389" s="1"/>
  <c r="AS389" s="1"/>
  <c r="AV388"/>
  <c r="AW388" s="1"/>
  <c r="AU388"/>
  <c r="AT388"/>
  <c r="AQ388"/>
  <c r="AP388"/>
  <c r="AM388"/>
  <c r="AL388"/>
  <c r="AK388"/>
  <c r="AJ388"/>
  <c r="AI388"/>
  <c r="AH388"/>
  <c r="AF388"/>
  <c r="AC388"/>
  <c r="Y388"/>
  <c r="S388"/>
  <c r="P388"/>
  <c r="M388"/>
  <c r="L388"/>
  <c r="H388"/>
  <c r="U388" s="1"/>
  <c r="AS388" s="1"/>
  <c r="AV387"/>
  <c r="AW387" s="1"/>
  <c r="AY387" s="1"/>
  <c r="AU387"/>
  <c r="AT387"/>
  <c r="AQ387"/>
  <c r="AP387"/>
  <c r="AM387"/>
  <c r="AL387"/>
  <c r="AK387"/>
  <c r="AJ387"/>
  <c r="AI387"/>
  <c r="AH387"/>
  <c r="AF387"/>
  <c r="AC387"/>
  <c r="Y387"/>
  <c r="S387"/>
  <c r="P387"/>
  <c r="M387"/>
  <c r="AN387" s="1"/>
  <c r="L387"/>
  <c r="H387"/>
  <c r="U387" s="1"/>
  <c r="AS387" s="1"/>
  <c r="AV386"/>
  <c r="AW386" s="1"/>
  <c r="AY386" s="1"/>
  <c r="AU386"/>
  <c r="AT386"/>
  <c r="AQ386"/>
  <c r="AP386"/>
  <c r="AM386"/>
  <c r="AL386"/>
  <c r="AK386"/>
  <c r="AJ386"/>
  <c r="AI386"/>
  <c r="AH386"/>
  <c r="AF386"/>
  <c r="AC386"/>
  <c r="Y386"/>
  <c r="S386"/>
  <c r="P386"/>
  <c r="M386"/>
  <c r="L386"/>
  <c r="H386"/>
  <c r="U386" s="1"/>
  <c r="AS386" s="1"/>
  <c r="AV385"/>
  <c r="AW385" s="1"/>
  <c r="AY385" s="1"/>
  <c r="AU385"/>
  <c r="AT385"/>
  <c r="AQ385"/>
  <c r="AP385"/>
  <c r="AM385"/>
  <c r="AL385"/>
  <c r="AK385"/>
  <c r="AJ385"/>
  <c r="AI385"/>
  <c r="AH385"/>
  <c r="AF385"/>
  <c r="AC385"/>
  <c r="Y385"/>
  <c r="S385"/>
  <c r="P385"/>
  <c r="M385"/>
  <c r="L385"/>
  <c r="H385"/>
  <c r="U385" s="1"/>
  <c r="AS385" s="1"/>
  <c r="AV384"/>
  <c r="AW384" s="1"/>
  <c r="AX384" s="1"/>
  <c r="AU384"/>
  <c r="AT384"/>
  <c r="AQ384"/>
  <c r="AP384"/>
  <c r="AM384"/>
  <c r="AL384"/>
  <c r="AK384"/>
  <c r="AJ384"/>
  <c r="AI384"/>
  <c r="AH384"/>
  <c r="AF384"/>
  <c r="AC384"/>
  <c r="Y384"/>
  <c r="S384"/>
  <c r="P384"/>
  <c r="M384"/>
  <c r="T384" s="1"/>
  <c r="L384"/>
  <c r="H384"/>
  <c r="U384" s="1"/>
  <c r="AS384" s="1"/>
  <c r="AV383"/>
  <c r="AW383" s="1"/>
  <c r="AY383" s="1"/>
  <c r="AU383"/>
  <c r="AT383"/>
  <c r="AQ383"/>
  <c r="AP383"/>
  <c r="AM383"/>
  <c r="AL383"/>
  <c r="AK383"/>
  <c r="AJ383"/>
  <c r="AI383"/>
  <c r="AH383"/>
  <c r="AF383"/>
  <c r="AC383"/>
  <c r="Y383"/>
  <c r="S383"/>
  <c r="P383"/>
  <c r="M383"/>
  <c r="AN383" s="1"/>
  <c r="L383"/>
  <c r="H383"/>
  <c r="U383" s="1"/>
  <c r="AS383" s="1"/>
  <c r="AV382"/>
  <c r="AW382" s="1"/>
  <c r="AY382" s="1"/>
  <c r="AU382"/>
  <c r="AT382"/>
  <c r="AQ382"/>
  <c r="AP382"/>
  <c r="AM382"/>
  <c r="AL382"/>
  <c r="AK382"/>
  <c r="AJ382"/>
  <c r="AI382"/>
  <c r="AH382"/>
  <c r="AF382"/>
  <c r="AC382"/>
  <c r="Y382"/>
  <c r="S382"/>
  <c r="P382"/>
  <c r="M382"/>
  <c r="L382"/>
  <c r="H382"/>
  <c r="U382" s="1"/>
  <c r="AS382" s="1"/>
  <c r="AV381"/>
  <c r="AW381" s="1"/>
  <c r="AY381" s="1"/>
  <c r="AU381"/>
  <c r="AT381"/>
  <c r="AQ381"/>
  <c r="AP381"/>
  <c r="AM381"/>
  <c r="AL381"/>
  <c r="AK381"/>
  <c r="AJ381"/>
  <c r="AI381"/>
  <c r="AH381"/>
  <c r="AF381"/>
  <c r="AC381"/>
  <c r="Y381"/>
  <c r="S381"/>
  <c r="P381"/>
  <c r="M381"/>
  <c r="AN381" s="1"/>
  <c r="L381"/>
  <c r="H381"/>
  <c r="U381" s="1"/>
  <c r="AS381" s="1"/>
  <c r="AV380"/>
  <c r="AW380" s="1"/>
  <c r="AX380" s="1"/>
  <c r="AU380"/>
  <c r="AT380"/>
  <c r="AQ380"/>
  <c r="AP380"/>
  <c r="AM380"/>
  <c r="AL380"/>
  <c r="AK380"/>
  <c r="AJ380"/>
  <c r="AI380"/>
  <c r="AH380"/>
  <c r="AF380"/>
  <c r="AC380"/>
  <c r="Y380"/>
  <c r="S380"/>
  <c r="P380"/>
  <c r="M380"/>
  <c r="T380" s="1"/>
  <c r="L380"/>
  <c r="H380"/>
  <c r="U380" s="1"/>
  <c r="AS380" s="1"/>
  <c r="AV379"/>
  <c r="AW379" s="1"/>
  <c r="AY379" s="1"/>
  <c r="AU379"/>
  <c r="AT379"/>
  <c r="AQ379"/>
  <c r="AP379"/>
  <c r="AM379"/>
  <c r="AL379"/>
  <c r="AK379"/>
  <c r="AJ379"/>
  <c r="AI379"/>
  <c r="AH379"/>
  <c r="AF379"/>
  <c r="AC379"/>
  <c r="Y379"/>
  <c r="S379"/>
  <c r="P379"/>
  <c r="M379"/>
  <c r="T379" s="1"/>
  <c r="L379"/>
  <c r="H379"/>
  <c r="U379" s="1"/>
  <c r="AS379" s="1"/>
  <c r="AV378"/>
  <c r="AW378" s="1"/>
  <c r="AU378"/>
  <c r="AT378"/>
  <c r="AQ378"/>
  <c r="AP378"/>
  <c r="AM378"/>
  <c r="AL378"/>
  <c r="AK378"/>
  <c r="AJ378"/>
  <c r="AI378"/>
  <c r="AH378"/>
  <c r="AF378"/>
  <c r="AC378"/>
  <c r="Y378"/>
  <c r="S378"/>
  <c r="P378"/>
  <c r="M378"/>
  <c r="L378"/>
  <c r="H378"/>
  <c r="U378" s="1"/>
  <c r="AS378" s="1"/>
  <c r="AV377"/>
  <c r="AW377" s="1"/>
  <c r="AY377" s="1"/>
  <c r="AU377"/>
  <c r="AT377"/>
  <c r="AQ377"/>
  <c r="AP377"/>
  <c r="AM377"/>
  <c r="AL377"/>
  <c r="AK377"/>
  <c r="AJ377"/>
  <c r="AI377"/>
  <c r="AH377"/>
  <c r="AF377"/>
  <c r="AC377"/>
  <c r="Y377"/>
  <c r="S377"/>
  <c r="P377"/>
  <c r="M377"/>
  <c r="AN377" s="1"/>
  <c r="L377"/>
  <c r="H377"/>
  <c r="U377" s="1"/>
  <c r="AS377" s="1"/>
  <c r="AV376"/>
  <c r="AW376" s="1"/>
  <c r="AU376"/>
  <c r="AT376"/>
  <c r="AQ376"/>
  <c r="AP376"/>
  <c r="AM376"/>
  <c r="AL376"/>
  <c r="AK376"/>
  <c r="AJ376"/>
  <c r="AI376"/>
  <c r="AH376"/>
  <c r="AF376"/>
  <c r="AC376"/>
  <c r="Y376"/>
  <c r="S376"/>
  <c r="P376"/>
  <c r="M376"/>
  <c r="T376" s="1"/>
  <c r="L376"/>
  <c r="H376"/>
  <c r="U376" s="1"/>
  <c r="AS376" s="1"/>
  <c r="AV375"/>
  <c r="AW375" s="1"/>
  <c r="AY375" s="1"/>
  <c r="AU375"/>
  <c r="AT375"/>
  <c r="AQ375"/>
  <c r="AP375"/>
  <c r="AM375"/>
  <c r="AL375"/>
  <c r="AK375"/>
  <c r="AJ375"/>
  <c r="AI375"/>
  <c r="AH375"/>
  <c r="AF375"/>
  <c r="AC375"/>
  <c r="Y375"/>
  <c r="S375"/>
  <c r="P375"/>
  <c r="M375"/>
  <c r="L375"/>
  <c r="H375"/>
  <c r="U375" s="1"/>
  <c r="AS375" s="1"/>
  <c r="AV374"/>
  <c r="AW374" s="1"/>
  <c r="AY374" s="1"/>
  <c r="AU374"/>
  <c r="AT374"/>
  <c r="AQ374"/>
  <c r="AP374"/>
  <c r="AM374"/>
  <c r="AL374"/>
  <c r="AK374"/>
  <c r="AJ374"/>
  <c r="AI374"/>
  <c r="AH374"/>
  <c r="AF374"/>
  <c r="AC374"/>
  <c r="Y374"/>
  <c r="S374"/>
  <c r="P374"/>
  <c r="M374"/>
  <c r="L374"/>
  <c r="H374"/>
  <c r="U374" s="1"/>
  <c r="AS374" s="1"/>
  <c r="AV373"/>
  <c r="AW373" s="1"/>
  <c r="AY373" s="1"/>
  <c r="AU373"/>
  <c r="AT373"/>
  <c r="AQ373"/>
  <c r="AP373"/>
  <c r="AM373"/>
  <c r="AL373"/>
  <c r="AK373"/>
  <c r="AJ373"/>
  <c r="AI373"/>
  <c r="AH373"/>
  <c r="AF373"/>
  <c r="AC373"/>
  <c r="Y373"/>
  <c r="S373"/>
  <c r="P373"/>
  <c r="M373"/>
  <c r="AN373" s="1"/>
  <c r="L373"/>
  <c r="H373"/>
  <c r="U373" s="1"/>
  <c r="AS373" s="1"/>
  <c r="AV372"/>
  <c r="AW372" s="1"/>
  <c r="AU372"/>
  <c r="AT372"/>
  <c r="AQ372"/>
  <c r="AP372"/>
  <c r="AM372"/>
  <c r="AL372"/>
  <c r="AK372"/>
  <c r="AJ372"/>
  <c r="AI372"/>
  <c r="AH372"/>
  <c r="AF372"/>
  <c r="AC372"/>
  <c r="Y372"/>
  <c r="S372"/>
  <c r="P372"/>
  <c r="M372"/>
  <c r="T372" s="1"/>
  <c r="L372"/>
  <c r="H372"/>
  <c r="U372" s="1"/>
  <c r="AS372" s="1"/>
  <c r="AV371"/>
  <c r="AW371" s="1"/>
  <c r="AY371" s="1"/>
  <c r="AU371"/>
  <c r="AT371"/>
  <c r="AQ371"/>
  <c r="AP371"/>
  <c r="AM371"/>
  <c r="AL371"/>
  <c r="AK371"/>
  <c r="AJ371"/>
  <c r="AI371"/>
  <c r="AH371"/>
  <c r="AF371"/>
  <c r="AC371"/>
  <c r="Y371"/>
  <c r="S371"/>
  <c r="P371"/>
  <c r="M371"/>
  <c r="AN371" s="1"/>
  <c r="L371"/>
  <c r="H371"/>
  <c r="U371" s="1"/>
  <c r="AS371" s="1"/>
  <c r="AV370"/>
  <c r="AW370" s="1"/>
  <c r="AY370" s="1"/>
  <c r="AU370"/>
  <c r="AT370"/>
  <c r="AQ370"/>
  <c r="AP370"/>
  <c r="AM370"/>
  <c r="AL370"/>
  <c r="AK370"/>
  <c r="AJ370"/>
  <c r="AI370"/>
  <c r="AH370"/>
  <c r="AF370"/>
  <c r="AC370"/>
  <c r="Y370"/>
  <c r="S370"/>
  <c r="P370"/>
  <c r="M370"/>
  <c r="L370"/>
  <c r="H370"/>
  <c r="U370" s="1"/>
  <c r="AS370" s="1"/>
  <c r="AV369"/>
  <c r="AW369" s="1"/>
  <c r="AY369" s="1"/>
  <c r="AU369"/>
  <c r="AT369"/>
  <c r="AQ369"/>
  <c r="AP369"/>
  <c r="AM369"/>
  <c r="AL369"/>
  <c r="AK369"/>
  <c r="AJ369"/>
  <c r="AI369"/>
  <c r="AH369"/>
  <c r="AF369"/>
  <c r="AC369"/>
  <c r="Y369"/>
  <c r="S369"/>
  <c r="P369"/>
  <c r="M369"/>
  <c r="AN369" s="1"/>
  <c r="L369"/>
  <c r="H369"/>
  <c r="U369" s="1"/>
  <c r="AS369" s="1"/>
  <c r="AV368"/>
  <c r="AW368" s="1"/>
  <c r="AX368" s="1"/>
  <c r="AU368"/>
  <c r="AT368"/>
  <c r="AQ368"/>
  <c r="AP368"/>
  <c r="AM368"/>
  <c r="AL368"/>
  <c r="AK368"/>
  <c r="AJ368"/>
  <c r="AI368"/>
  <c r="AH368"/>
  <c r="AF368"/>
  <c r="AC368"/>
  <c r="Y368"/>
  <c r="S368"/>
  <c r="P368"/>
  <c r="M368"/>
  <c r="T368" s="1"/>
  <c r="L368"/>
  <c r="H368"/>
  <c r="U368" s="1"/>
  <c r="AS368" s="1"/>
  <c r="AV367"/>
  <c r="AW367" s="1"/>
  <c r="AY367" s="1"/>
  <c r="AU367"/>
  <c r="AT367"/>
  <c r="AQ367"/>
  <c r="AP367"/>
  <c r="AM367"/>
  <c r="AL367"/>
  <c r="AK367"/>
  <c r="AJ367"/>
  <c r="AI367"/>
  <c r="AH367"/>
  <c r="AF367"/>
  <c r="AC367"/>
  <c r="Y367"/>
  <c r="S367"/>
  <c r="P367"/>
  <c r="M367"/>
  <c r="AN367" s="1"/>
  <c r="L367"/>
  <c r="H367"/>
  <c r="U367" s="1"/>
  <c r="AS367" s="1"/>
  <c r="AV366"/>
  <c r="AW366" s="1"/>
  <c r="AU366"/>
  <c r="AT366"/>
  <c r="AQ366"/>
  <c r="AP366"/>
  <c r="AM366"/>
  <c r="AL366"/>
  <c r="AK366"/>
  <c r="AJ366"/>
  <c r="AI366"/>
  <c r="AH366"/>
  <c r="AF366"/>
  <c r="AC366"/>
  <c r="Y366"/>
  <c r="S366"/>
  <c r="P366"/>
  <c r="M366"/>
  <c r="L366"/>
  <c r="H366"/>
  <c r="U366" s="1"/>
  <c r="AS366" s="1"/>
  <c r="AV365"/>
  <c r="AW365" s="1"/>
  <c r="AY365" s="1"/>
  <c r="AU365"/>
  <c r="AT365"/>
  <c r="AQ365"/>
  <c r="AP365"/>
  <c r="AM365"/>
  <c r="AL365"/>
  <c r="AK365"/>
  <c r="AJ365"/>
  <c r="AI365"/>
  <c r="AH365"/>
  <c r="AF365"/>
  <c r="AC365"/>
  <c r="Y365"/>
  <c r="S365"/>
  <c r="P365"/>
  <c r="M365"/>
  <c r="AN365" s="1"/>
  <c r="L365"/>
  <c r="H365"/>
  <c r="U365" s="1"/>
  <c r="AS365" s="1"/>
  <c r="AV364"/>
  <c r="AW364" s="1"/>
  <c r="AU364"/>
  <c r="AT364"/>
  <c r="AQ364"/>
  <c r="AP364"/>
  <c r="AM364"/>
  <c r="AL364"/>
  <c r="AK364"/>
  <c r="AJ364"/>
  <c r="AI364"/>
  <c r="AH364"/>
  <c r="AF364"/>
  <c r="AC364"/>
  <c r="Y364"/>
  <c r="S364"/>
  <c r="P364"/>
  <c r="M364"/>
  <c r="T364" s="1"/>
  <c r="L364"/>
  <c r="H364"/>
  <c r="U364" s="1"/>
  <c r="AS364" s="1"/>
  <c r="AV363"/>
  <c r="AW363" s="1"/>
  <c r="AY363" s="1"/>
  <c r="AU363"/>
  <c r="AT363"/>
  <c r="AQ363"/>
  <c r="AP363"/>
  <c r="AM363"/>
  <c r="AL363"/>
  <c r="AK363"/>
  <c r="AJ363"/>
  <c r="AI363"/>
  <c r="AH363"/>
  <c r="AF363"/>
  <c r="AC363"/>
  <c r="Y363"/>
  <c r="S363"/>
  <c r="P363"/>
  <c r="M363"/>
  <c r="AN363" s="1"/>
  <c r="L363"/>
  <c r="H363"/>
  <c r="U363" s="1"/>
  <c r="AS363" s="1"/>
  <c r="AV362"/>
  <c r="AW362" s="1"/>
  <c r="AY362" s="1"/>
  <c r="AU362"/>
  <c r="AT362"/>
  <c r="AQ362"/>
  <c r="AP362"/>
  <c r="AM362"/>
  <c r="AL362"/>
  <c r="AK362"/>
  <c r="AJ362"/>
  <c r="AI362"/>
  <c r="AH362"/>
  <c r="AF362"/>
  <c r="AC362"/>
  <c r="Y362"/>
  <c r="S362"/>
  <c r="P362"/>
  <c r="M362"/>
  <c r="L362"/>
  <c r="H362"/>
  <c r="U362" s="1"/>
  <c r="AS362" s="1"/>
  <c r="AV361"/>
  <c r="AW361" s="1"/>
  <c r="AU361"/>
  <c r="AT361"/>
  <c r="AQ361"/>
  <c r="AP361"/>
  <c r="AM361"/>
  <c r="AL361"/>
  <c r="AK361"/>
  <c r="AJ361"/>
  <c r="AI361"/>
  <c r="AH361"/>
  <c r="AF361"/>
  <c r="AC361"/>
  <c r="Y361"/>
  <c r="S361"/>
  <c r="P361"/>
  <c r="M361"/>
  <c r="AN361" s="1"/>
  <c r="L361"/>
  <c r="H361"/>
  <c r="U361" s="1"/>
  <c r="AS361" s="1"/>
  <c r="AV360"/>
  <c r="AW360" s="1"/>
  <c r="AY360" s="1"/>
  <c r="AU360"/>
  <c r="AT360"/>
  <c r="AQ360"/>
  <c r="AP360"/>
  <c r="AM360"/>
  <c r="AL360"/>
  <c r="AK360"/>
  <c r="AJ360"/>
  <c r="AI360"/>
  <c r="AH360"/>
  <c r="AF360"/>
  <c r="AC360"/>
  <c r="Y360"/>
  <c r="S360"/>
  <c r="P360"/>
  <c r="M360"/>
  <c r="AN360" s="1"/>
  <c r="L360"/>
  <c r="H360"/>
  <c r="U360" s="1"/>
  <c r="AS360" s="1"/>
  <c r="AV359"/>
  <c r="AW359" s="1"/>
  <c r="AU359"/>
  <c r="AT359"/>
  <c r="AQ359"/>
  <c r="AP359"/>
  <c r="AM359"/>
  <c r="AL359"/>
  <c r="AK359"/>
  <c r="AJ359"/>
  <c r="AI359"/>
  <c r="AH359"/>
  <c r="AF359"/>
  <c r="AC359"/>
  <c r="Y359"/>
  <c r="S359"/>
  <c r="P359"/>
  <c r="M359"/>
  <c r="T359" s="1"/>
  <c r="L359"/>
  <c r="H359"/>
  <c r="U359" s="1"/>
  <c r="AS359" s="1"/>
  <c r="AV358"/>
  <c r="AW358" s="1"/>
  <c r="AX358" s="1"/>
  <c r="AU358"/>
  <c r="AT358"/>
  <c r="AQ358"/>
  <c r="AP358"/>
  <c r="AM358"/>
  <c r="AL358"/>
  <c r="AK358"/>
  <c r="AJ358"/>
  <c r="AI358"/>
  <c r="AH358"/>
  <c r="AF358"/>
  <c r="AC358"/>
  <c r="Y358"/>
  <c r="S358"/>
  <c r="P358"/>
  <c r="M358"/>
  <c r="T358" s="1"/>
  <c r="L358"/>
  <c r="H358"/>
  <c r="U358" s="1"/>
  <c r="AS358" s="1"/>
  <c r="AV357"/>
  <c r="AW357" s="1"/>
  <c r="AU357"/>
  <c r="AT357"/>
  <c r="AQ357"/>
  <c r="AP357"/>
  <c r="AM357"/>
  <c r="AL357"/>
  <c r="AK357"/>
  <c r="AJ357"/>
  <c r="AI357"/>
  <c r="AH357"/>
  <c r="AF357"/>
  <c r="AC357"/>
  <c r="Y357"/>
  <c r="S357"/>
  <c r="P357"/>
  <c r="M357"/>
  <c r="T357" s="1"/>
  <c r="L357"/>
  <c r="H357"/>
  <c r="U357" s="1"/>
  <c r="AS357" s="1"/>
  <c r="AV356"/>
  <c r="AW356" s="1"/>
  <c r="AY356" s="1"/>
  <c r="AU356"/>
  <c r="AT356"/>
  <c r="AQ356"/>
  <c r="AP356"/>
  <c r="AM356"/>
  <c r="AL356"/>
  <c r="AK356"/>
  <c r="AJ356"/>
  <c r="AI356"/>
  <c r="AH356"/>
  <c r="AF356"/>
  <c r="AC356"/>
  <c r="Y356"/>
  <c r="S356"/>
  <c r="P356"/>
  <c r="M356"/>
  <c r="T356" s="1"/>
  <c r="L356"/>
  <c r="H356"/>
  <c r="U356" s="1"/>
  <c r="AS356" s="1"/>
  <c r="AV355"/>
  <c r="AW355" s="1"/>
  <c r="AU355"/>
  <c r="AT355"/>
  <c r="AQ355"/>
  <c r="AP355"/>
  <c r="AM355"/>
  <c r="AL355"/>
  <c r="AK355"/>
  <c r="AJ355"/>
  <c r="AI355"/>
  <c r="AH355"/>
  <c r="AF355"/>
  <c r="AC355"/>
  <c r="Y355"/>
  <c r="S355"/>
  <c r="P355"/>
  <c r="M355"/>
  <c r="AN355" s="1"/>
  <c r="L355"/>
  <c r="H355"/>
  <c r="U355" s="1"/>
  <c r="AS355" s="1"/>
  <c r="AV354"/>
  <c r="AW354" s="1"/>
  <c r="AU354"/>
  <c r="AT354"/>
  <c r="AQ354"/>
  <c r="AP354"/>
  <c r="AM354"/>
  <c r="AL354"/>
  <c r="AK354"/>
  <c r="AJ354"/>
  <c r="AI354"/>
  <c r="AH354"/>
  <c r="AF354"/>
  <c r="AC354"/>
  <c r="Y354"/>
  <c r="S354"/>
  <c r="P354"/>
  <c r="M354"/>
  <c r="AN354" s="1"/>
  <c r="L354"/>
  <c r="H354"/>
  <c r="U354" s="1"/>
  <c r="AS354" s="1"/>
  <c r="AV353"/>
  <c r="AW353" s="1"/>
  <c r="AU353"/>
  <c r="AT353"/>
  <c r="AQ353"/>
  <c r="AP353"/>
  <c r="AM353"/>
  <c r="AL353"/>
  <c r="AK353"/>
  <c r="AJ353"/>
  <c r="AI353"/>
  <c r="AH353"/>
  <c r="AF353"/>
  <c r="AC353"/>
  <c r="Y353"/>
  <c r="S353"/>
  <c r="P353"/>
  <c r="M353"/>
  <c r="AN353" s="1"/>
  <c r="L353"/>
  <c r="H353"/>
  <c r="U353" s="1"/>
  <c r="AS353" s="1"/>
  <c r="AV352"/>
  <c r="AW352" s="1"/>
  <c r="AY352" s="1"/>
  <c r="AU352"/>
  <c r="AT352"/>
  <c r="AQ352"/>
  <c r="AP352"/>
  <c r="AM352"/>
  <c r="AL352"/>
  <c r="AK352"/>
  <c r="AJ352"/>
  <c r="AI352"/>
  <c r="AH352"/>
  <c r="AF352"/>
  <c r="AC352"/>
  <c r="Y352"/>
  <c r="S352"/>
  <c r="P352"/>
  <c r="M352"/>
  <c r="AN352" s="1"/>
  <c r="L352"/>
  <c r="H352"/>
  <c r="U352" s="1"/>
  <c r="AS352" s="1"/>
  <c r="AV351"/>
  <c r="AW351" s="1"/>
  <c r="AU351"/>
  <c r="AT351"/>
  <c r="AQ351"/>
  <c r="AP351"/>
  <c r="AM351"/>
  <c r="AL351"/>
  <c r="AK351"/>
  <c r="AJ351"/>
  <c r="AI351"/>
  <c r="AH351"/>
  <c r="AF351"/>
  <c r="AC351"/>
  <c r="Y351"/>
  <c r="S351"/>
  <c r="P351"/>
  <c r="M351"/>
  <c r="T351" s="1"/>
  <c r="L351"/>
  <c r="H351"/>
  <c r="U351" s="1"/>
  <c r="AS351" s="1"/>
  <c r="AV350"/>
  <c r="AW350" s="1"/>
  <c r="AX350" s="1"/>
  <c r="AU350"/>
  <c r="AT350"/>
  <c r="AQ350"/>
  <c r="AP350"/>
  <c r="AM350"/>
  <c r="AL350"/>
  <c r="AK350"/>
  <c r="AJ350"/>
  <c r="AI350"/>
  <c r="AH350"/>
  <c r="AF350"/>
  <c r="AC350"/>
  <c r="Y350"/>
  <c r="S350"/>
  <c r="P350"/>
  <c r="M350"/>
  <c r="T350" s="1"/>
  <c r="L350"/>
  <c r="H350"/>
  <c r="U350" s="1"/>
  <c r="AS350" s="1"/>
  <c r="AV349"/>
  <c r="AW349" s="1"/>
  <c r="AU349"/>
  <c r="AT349"/>
  <c r="AQ349"/>
  <c r="AP349"/>
  <c r="AM349"/>
  <c r="AL349"/>
  <c r="AK349"/>
  <c r="AJ349"/>
  <c r="AI349"/>
  <c r="AH349"/>
  <c r="AF349"/>
  <c r="AC349"/>
  <c r="Y349"/>
  <c r="S349"/>
  <c r="P349"/>
  <c r="M349"/>
  <c r="T349" s="1"/>
  <c r="L349"/>
  <c r="H349"/>
  <c r="U349" s="1"/>
  <c r="AS349" s="1"/>
  <c r="AV348"/>
  <c r="AW348" s="1"/>
  <c r="AY348" s="1"/>
  <c r="AU348"/>
  <c r="AT348"/>
  <c r="AQ348"/>
  <c r="AP348"/>
  <c r="AM348"/>
  <c r="AL348"/>
  <c r="AK348"/>
  <c r="AJ348"/>
  <c r="AI348"/>
  <c r="AH348"/>
  <c r="AF348"/>
  <c r="AC348"/>
  <c r="Y348"/>
  <c r="S348"/>
  <c r="P348"/>
  <c r="M348"/>
  <c r="T348" s="1"/>
  <c r="L348"/>
  <c r="H348"/>
  <c r="U348" s="1"/>
  <c r="AS348" s="1"/>
  <c r="AV347"/>
  <c r="AW347" s="1"/>
  <c r="AU347"/>
  <c r="AT347"/>
  <c r="AQ347"/>
  <c r="AP347"/>
  <c r="AM347"/>
  <c r="AL347"/>
  <c r="AK347"/>
  <c r="AJ347"/>
  <c r="AI347"/>
  <c r="AH347"/>
  <c r="AF347"/>
  <c r="AC347"/>
  <c r="Y347"/>
  <c r="S347"/>
  <c r="P347"/>
  <c r="M347"/>
  <c r="AN347" s="1"/>
  <c r="L347"/>
  <c r="H347"/>
  <c r="U347" s="1"/>
  <c r="AS347" s="1"/>
  <c r="AV346"/>
  <c r="AW346" s="1"/>
  <c r="AU346"/>
  <c r="AT346"/>
  <c r="AQ346"/>
  <c r="AP346"/>
  <c r="AM346"/>
  <c r="AL346"/>
  <c r="AK346"/>
  <c r="AJ346"/>
  <c r="AI346"/>
  <c r="AH346"/>
  <c r="AF346"/>
  <c r="AC346"/>
  <c r="Y346"/>
  <c r="S346"/>
  <c r="P346"/>
  <c r="M346"/>
  <c r="AN346" s="1"/>
  <c r="L346"/>
  <c r="H346"/>
  <c r="U346" s="1"/>
  <c r="AS346" s="1"/>
  <c r="AV345"/>
  <c r="AW345" s="1"/>
  <c r="AU345"/>
  <c r="AT345"/>
  <c r="AQ345"/>
  <c r="AP345"/>
  <c r="AM345"/>
  <c r="AL345"/>
  <c r="AK345"/>
  <c r="AJ345"/>
  <c r="AI345"/>
  <c r="AH345"/>
  <c r="AF345"/>
  <c r="AC345"/>
  <c r="Y345"/>
  <c r="S345"/>
  <c r="P345"/>
  <c r="M345"/>
  <c r="AN345" s="1"/>
  <c r="L345"/>
  <c r="H345"/>
  <c r="U345" s="1"/>
  <c r="AS345" s="1"/>
  <c r="AV344"/>
  <c r="AW344" s="1"/>
  <c r="AY344" s="1"/>
  <c r="AU344"/>
  <c r="AT344"/>
  <c r="AQ344"/>
  <c r="AP344"/>
  <c r="AM344"/>
  <c r="AL344"/>
  <c r="AK344"/>
  <c r="AJ344"/>
  <c r="AI344"/>
  <c r="AH344"/>
  <c r="AF344"/>
  <c r="AC344"/>
  <c r="Y344"/>
  <c r="S344"/>
  <c r="P344"/>
  <c r="M344"/>
  <c r="AN344" s="1"/>
  <c r="L344"/>
  <c r="H344"/>
  <c r="U344" s="1"/>
  <c r="AS344" s="1"/>
  <c r="AV343"/>
  <c r="AW343" s="1"/>
  <c r="AU343"/>
  <c r="AT343"/>
  <c r="AQ343"/>
  <c r="AP343"/>
  <c r="AM343"/>
  <c r="AL343"/>
  <c r="AK343"/>
  <c r="AJ343"/>
  <c r="AI343"/>
  <c r="AH343"/>
  <c r="AF343"/>
  <c r="AC343"/>
  <c r="Y343"/>
  <c r="S343"/>
  <c r="P343"/>
  <c r="M343"/>
  <c r="T343" s="1"/>
  <c r="L343"/>
  <c r="H343"/>
  <c r="U343" s="1"/>
  <c r="AS343" s="1"/>
  <c r="AV342"/>
  <c r="AW342" s="1"/>
  <c r="AX342" s="1"/>
  <c r="AU342"/>
  <c r="AT342"/>
  <c r="AQ342"/>
  <c r="AP342"/>
  <c r="AM342"/>
  <c r="AL342"/>
  <c r="AK342"/>
  <c r="AJ342"/>
  <c r="AI342"/>
  <c r="AH342"/>
  <c r="AF342"/>
  <c r="AC342"/>
  <c r="Y342"/>
  <c r="S342"/>
  <c r="P342"/>
  <c r="M342"/>
  <c r="T342" s="1"/>
  <c r="L342"/>
  <c r="H342"/>
  <c r="U342" s="1"/>
  <c r="AS342" s="1"/>
  <c r="AV341"/>
  <c r="AW341" s="1"/>
  <c r="AU341"/>
  <c r="AT341"/>
  <c r="AQ341"/>
  <c r="AP341"/>
  <c r="AM341"/>
  <c r="AL341"/>
  <c r="AK341"/>
  <c r="AJ341"/>
  <c r="AI341"/>
  <c r="AH341"/>
  <c r="AF341"/>
  <c r="AC341"/>
  <c r="Y341"/>
  <c r="S341"/>
  <c r="P341"/>
  <c r="M341"/>
  <c r="T341" s="1"/>
  <c r="L341"/>
  <c r="H341"/>
  <c r="U341" s="1"/>
  <c r="AS341" s="1"/>
  <c r="AV340"/>
  <c r="AW340" s="1"/>
  <c r="AY340" s="1"/>
  <c r="AU340"/>
  <c r="AT340"/>
  <c r="AQ340"/>
  <c r="AP340"/>
  <c r="AM340"/>
  <c r="AL340"/>
  <c r="AK340"/>
  <c r="AJ340"/>
  <c r="AI340"/>
  <c r="AH340"/>
  <c r="AF340"/>
  <c r="AC340"/>
  <c r="Y340"/>
  <c r="S340"/>
  <c r="P340"/>
  <c r="M340"/>
  <c r="T340" s="1"/>
  <c r="L340"/>
  <c r="H340"/>
  <c r="U340" s="1"/>
  <c r="AS340" s="1"/>
  <c r="AV339"/>
  <c r="AW339" s="1"/>
  <c r="AU339"/>
  <c r="AT339"/>
  <c r="AQ339"/>
  <c r="AP339"/>
  <c r="AM339"/>
  <c r="AL339"/>
  <c r="AK339"/>
  <c r="AJ339"/>
  <c r="AI339"/>
  <c r="AH339"/>
  <c r="AF339"/>
  <c r="AC339"/>
  <c r="Y339"/>
  <c r="S339"/>
  <c r="P339"/>
  <c r="M339"/>
  <c r="AN339" s="1"/>
  <c r="L339"/>
  <c r="H339"/>
  <c r="U339" s="1"/>
  <c r="AS339" s="1"/>
  <c r="AV338"/>
  <c r="AW338" s="1"/>
  <c r="AU338"/>
  <c r="AT338"/>
  <c r="AQ338"/>
  <c r="AP338"/>
  <c r="AM338"/>
  <c r="AL338"/>
  <c r="AK338"/>
  <c r="AJ338"/>
  <c r="AI338"/>
  <c r="AH338"/>
  <c r="AF338"/>
  <c r="AC338"/>
  <c r="Y338"/>
  <c r="S338"/>
  <c r="P338"/>
  <c r="M338"/>
  <c r="AN338" s="1"/>
  <c r="L338"/>
  <c r="H338"/>
  <c r="U338" s="1"/>
  <c r="AS338" s="1"/>
  <c r="AV337"/>
  <c r="AW337" s="1"/>
  <c r="AU337"/>
  <c r="AT337"/>
  <c r="AQ337"/>
  <c r="AP337"/>
  <c r="AM337"/>
  <c r="AL337"/>
  <c r="AK337"/>
  <c r="AJ337"/>
  <c r="AI337"/>
  <c r="AH337"/>
  <c r="AF337"/>
  <c r="AC337"/>
  <c r="Y337"/>
  <c r="S337"/>
  <c r="P337"/>
  <c r="M337"/>
  <c r="AN337" s="1"/>
  <c r="L337"/>
  <c r="H337"/>
  <c r="U337" s="1"/>
  <c r="AS337" s="1"/>
  <c r="AV336"/>
  <c r="AW336" s="1"/>
  <c r="AY336" s="1"/>
  <c r="AU336"/>
  <c r="AT336"/>
  <c r="AQ336"/>
  <c r="AP336"/>
  <c r="AM336"/>
  <c r="AL336"/>
  <c r="AK336"/>
  <c r="AJ336"/>
  <c r="AI336"/>
  <c r="AH336"/>
  <c r="AF336"/>
  <c r="AC336"/>
  <c r="Y336"/>
  <c r="S336"/>
  <c r="P336"/>
  <c r="M336"/>
  <c r="AN336" s="1"/>
  <c r="L336"/>
  <c r="H336"/>
  <c r="U336" s="1"/>
  <c r="AS336" s="1"/>
  <c r="AV335"/>
  <c r="AW335" s="1"/>
  <c r="AU335"/>
  <c r="AT335"/>
  <c r="AQ335"/>
  <c r="AP335"/>
  <c r="AM335"/>
  <c r="AL335"/>
  <c r="AK335"/>
  <c r="AJ335"/>
  <c r="AI335"/>
  <c r="AH335"/>
  <c r="AF335"/>
  <c r="AC335"/>
  <c r="Y335"/>
  <c r="S335"/>
  <c r="P335"/>
  <c r="M335"/>
  <c r="T335" s="1"/>
  <c r="L335"/>
  <c r="H335"/>
  <c r="U335" s="1"/>
  <c r="AS335" s="1"/>
  <c r="AV334"/>
  <c r="AW334" s="1"/>
  <c r="AX334" s="1"/>
  <c r="AU334"/>
  <c r="AT334"/>
  <c r="AQ334"/>
  <c r="AP334"/>
  <c r="AM334"/>
  <c r="AL334"/>
  <c r="AK334"/>
  <c r="AJ334"/>
  <c r="AI334"/>
  <c r="AH334"/>
  <c r="AF334"/>
  <c r="AC334"/>
  <c r="Y334"/>
  <c r="S334"/>
  <c r="P334"/>
  <c r="M334"/>
  <c r="T334" s="1"/>
  <c r="L334"/>
  <c r="H334"/>
  <c r="U334" s="1"/>
  <c r="AS334" s="1"/>
  <c r="AV333"/>
  <c r="AW333" s="1"/>
  <c r="AU333"/>
  <c r="AT333"/>
  <c r="AQ333"/>
  <c r="AP333"/>
  <c r="AM333"/>
  <c r="AL333"/>
  <c r="AK333"/>
  <c r="AJ333"/>
  <c r="AI333"/>
  <c r="AH333"/>
  <c r="AF333"/>
  <c r="AC333"/>
  <c r="Y333"/>
  <c r="S333"/>
  <c r="P333"/>
  <c r="M333"/>
  <c r="T333" s="1"/>
  <c r="L333"/>
  <c r="H333"/>
  <c r="U333" s="1"/>
  <c r="AS333" s="1"/>
  <c r="AV332"/>
  <c r="AW332" s="1"/>
  <c r="AY332" s="1"/>
  <c r="AU332"/>
  <c r="AT332"/>
  <c r="AQ332"/>
  <c r="AP332"/>
  <c r="AM332"/>
  <c r="AL332"/>
  <c r="AK332"/>
  <c r="AJ332"/>
  <c r="AI332"/>
  <c r="AH332"/>
  <c r="AF332"/>
  <c r="AC332"/>
  <c r="Y332"/>
  <c r="S332"/>
  <c r="P332"/>
  <c r="M332"/>
  <c r="T332" s="1"/>
  <c r="L332"/>
  <c r="H332"/>
  <c r="U332" s="1"/>
  <c r="AS332" s="1"/>
  <c r="AV331"/>
  <c r="AW331" s="1"/>
  <c r="AU331"/>
  <c r="AT331"/>
  <c r="AQ331"/>
  <c r="AP331"/>
  <c r="AM331"/>
  <c r="AL331"/>
  <c r="AK331"/>
  <c r="AJ331"/>
  <c r="AI331"/>
  <c r="AH331"/>
  <c r="AF331"/>
  <c r="AC331"/>
  <c r="Y331"/>
  <c r="S331"/>
  <c r="P331"/>
  <c r="M331"/>
  <c r="AN331" s="1"/>
  <c r="L331"/>
  <c r="H331"/>
  <c r="U331" s="1"/>
  <c r="AS331" s="1"/>
  <c r="AV330"/>
  <c r="AW330" s="1"/>
  <c r="AU330"/>
  <c r="AT330"/>
  <c r="AQ330"/>
  <c r="AP330"/>
  <c r="AM330"/>
  <c r="AL330"/>
  <c r="AK330"/>
  <c r="AJ330"/>
  <c r="AI330"/>
  <c r="AH330"/>
  <c r="AF330"/>
  <c r="AC330"/>
  <c r="Y330"/>
  <c r="S330"/>
  <c r="P330"/>
  <c r="M330"/>
  <c r="AN330" s="1"/>
  <c r="L330"/>
  <c r="H330"/>
  <c r="U330" s="1"/>
  <c r="AS330" s="1"/>
  <c r="AV329"/>
  <c r="AW329" s="1"/>
  <c r="AU329"/>
  <c r="AT329"/>
  <c r="AQ329"/>
  <c r="AP329"/>
  <c r="AM329"/>
  <c r="AL329"/>
  <c r="AK329"/>
  <c r="AJ329"/>
  <c r="AI329"/>
  <c r="AH329"/>
  <c r="AF329"/>
  <c r="AC329"/>
  <c r="Y329"/>
  <c r="S329"/>
  <c r="P329"/>
  <c r="M329"/>
  <c r="AN329" s="1"/>
  <c r="L329"/>
  <c r="H329"/>
  <c r="U329" s="1"/>
  <c r="AS329" s="1"/>
  <c r="AV328"/>
  <c r="AW328" s="1"/>
  <c r="AY328" s="1"/>
  <c r="AU328"/>
  <c r="AT328"/>
  <c r="AQ328"/>
  <c r="AP328"/>
  <c r="AM328"/>
  <c r="AL328"/>
  <c r="AK328"/>
  <c r="AJ328"/>
  <c r="AI328"/>
  <c r="AH328"/>
  <c r="AF328"/>
  <c r="AC328"/>
  <c r="Y328"/>
  <c r="S328"/>
  <c r="P328"/>
  <c r="M328"/>
  <c r="AN328" s="1"/>
  <c r="L328"/>
  <c r="H328"/>
  <c r="U328" s="1"/>
  <c r="AS328" s="1"/>
  <c r="AV327"/>
  <c r="AW327" s="1"/>
  <c r="AU327"/>
  <c r="AT327"/>
  <c r="AQ327"/>
  <c r="AP327"/>
  <c r="AM327"/>
  <c r="AL327"/>
  <c r="AK327"/>
  <c r="AJ327"/>
  <c r="AI327"/>
  <c r="AH327"/>
  <c r="AF327"/>
  <c r="AC327"/>
  <c r="Y327"/>
  <c r="S327"/>
  <c r="P327"/>
  <c r="M327"/>
  <c r="T327" s="1"/>
  <c r="L327"/>
  <c r="H327"/>
  <c r="U327" s="1"/>
  <c r="AS327" s="1"/>
  <c r="AV326"/>
  <c r="AW326" s="1"/>
  <c r="AX326" s="1"/>
  <c r="AU326"/>
  <c r="AT326"/>
  <c r="AQ326"/>
  <c r="AP326"/>
  <c r="AM326"/>
  <c r="AL326"/>
  <c r="AK326"/>
  <c r="AJ326"/>
  <c r="AI326"/>
  <c r="AH326"/>
  <c r="AF326"/>
  <c r="AC326"/>
  <c r="Y326"/>
  <c r="S326"/>
  <c r="P326"/>
  <c r="M326"/>
  <c r="T326" s="1"/>
  <c r="L326"/>
  <c r="H326"/>
  <c r="U326" s="1"/>
  <c r="AS326" s="1"/>
  <c r="AV325"/>
  <c r="AW325" s="1"/>
  <c r="AU325"/>
  <c r="AT325"/>
  <c r="AQ325"/>
  <c r="AP325"/>
  <c r="AM325"/>
  <c r="AL325"/>
  <c r="AK325"/>
  <c r="AJ325"/>
  <c r="AI325"/>
  <c r="AH325"/>
  <c r="AF325"/>
  <c r="AC325"/>
  <c r="Y325"/>
  <c r="S325"/>
  <c r="P325"/>
  <c r="M325"/>
  <c r="T325" s="1"/>
  <c r="L325"/>
  <c r="H325"/>
  <c r="U325" s="1"/>
  <c r="AS325" s="1"/>
  <c r="AV324"/>
  <c r="AW324" s="1"/>
  <c r="AY324" s="1"/>
  <c r="AU324"/>
  <c r="AT324"/>
  <c r="AQ324"/>
  <c r="AP324"/>
  <c r="AM324"/>
  <c r="AL324"/>
  <c r="AK324"/>
  <c r="AJ324"/>
  <c r="AI324"/>
  <c r="AH324"/>
  <c r="AF324"/>
  <c r="AC324"/>
  <c r="Y324"/>
  <c r="S324"/>
  <c r="P324"/>
  <c r="M324"/>
  <c r="T324" s="1"/>
  <c r="L324"/>
  <c r="H324"/>
  <c r="U324" s="1"/>
  <c r="AS324" s="1"/>
  <c r="AV323"/>
  <c r="AW323" s="1"/>
  <c r="AU323"/>
  <c r="AT323"/>
  <c r="AQ323"/>
  <c r="AP323"/>
  <c r="AM323"/>
  <c r="AL323"/>
  <c r="AK323"/>
  <c r="AJ323"/>
  <c r="AI323"/>
  <c r="AH323"/>
  <c r="AF323"/>
  <c r="AC323"/>
  <c r="Y323"/>
  <c r="S323"/>
  <c r="P323"/>
  <c r="M323"/>
  <c r="AN323" s="1"/>
  <c r="L323"/>
  <c r="H323"/>
  <c r="U323" s="1"/>
  <c r="AS323" s="1"/>
  <c r="AV322"/>
  <c r="AW322" s="1"/>
  <c r="AU322"/>
  <c r="AT322"/>
  <c r="AQ322"/>
  <c r="AP322"/>
  <c r="AM322"/>
  <c r="AL322"/>
  <c r="AK322"/>
  <c r="AJ322"/>
  <c r="AI322"/>
  <c r="AH322"/>
  <c r="AF322"/>
  <c r="AC322"/>
  <c r="Y322"/>
  <c r="S322"/>
  <c r="P322"/>
  <c r="M322"/>
  <c r="AN322" s="1"/>
  <c r="L322"/>
  <c r="H322"/>
  <c r="U322" s="1"/>
  <c r="AS322" s="1"/>
  <c r="AV321"/>
  <c r="AW321" s="1"/>
  <c r="AU321"/>
  <c r="AT321"/>
  <c r="AQ321"/>
  <c r="AP321"/>
  <c r="AM321"/>
  <c r="AL321"/>
  <c r="AK321"/>
  <c r="AJ321"/>
  <c r="AI321"/>
  <c r="AH321"/>
  <c r="AF321"/>
  <c r="AC321"/>
  <c r="Y321"/>
  <c r="S321"/>
  <c r="P321"/>
  <c r="M321"/>
  <c r="AN321" s="1"/>
  <c r="L321"/>
  <c r="H321"/>
  <c r="U321" s="1"/>
  <c r="AS321" s="1"/>
  <c r="AV320"/>
  <c r="AW320" s="1"/>
  <c r="AY320" s="1"/>
  <c r="AU320"/>
  <c r="AT320"/>
  <c r="AQ320"/>
  <c r="AP320"/>
  <c r="AM320"/>
  <c r="AL320"/>
  <c r="AK320"/>
  <c r="AJ320"/>
  <c r="AI320"/>
  <c r="AH320"/>
  <c r="AF320"/>
  <c r="AC320"/>
  <c r="Y320"/>
  <c r="S320"/>
  <c r="P320"/>
  <c r="M320"/>
  <c r="AN320" s="1"/>
  <c r="L320"/>
  <c r="H320"/>
  <c r="U320" s="1"/>
  <c r="AS320" s="1"/>
  <c r="AV319"/>
  <c r="AW319" s="1"/>
  <c r="AU319"/>
  <c r="AT319"/>
  <c r="AQ319"/>
  <c r="AP319"/>
  <c r="AM319"/>
  <c r="AL319"/>
  <c r="AK319"/>
  <c r="AJ319"/>
  <c r="AI319"/>
  <c r="AH319"/>
  <c r="AF319"/>
  <c r="AC319"/>
  <c r="Y319"/>
  <c r="S319"/>
  <c r="P319"/>
  <c r="M319"/>
  <c r="T319" s="1"/>
  <c r="L319"/>
  <c r="H319"/>
  <c r="U319" s="1"/>
  <c r="AS319" s="1"/>
  <c r="AV318"/>
  <c r="AW318" s="1"/>
  <c r="AX318" s="1"/>
  <c r="AU318"/>
  <c r="AT318"/>
  <c r="AQ318"/>
  <c r="AP318"/>
  <c r="AM318"/>
  <c r="AL318"/>
  <c r="AK318"/>
  <c r="AJ318"/>
  <c r="AI318"/>
  <c r="AH318"/>
  <c r="AF318"/>
  <c r="AC318"/>
  <c r="Y318"/>
  <c r="S318"/>
  <c r="P318"/>
  <c r="M318"/>
  <c r="T318" s="1"/>
  <c r="L318"/>
  <c r="H318"/>
  <c r="U318" s="1"/>
  <c r="AS318" s="1"/>
  <c r="AV317"/>
  <c r="AW317" s="1"/>
  <c r="AU317"/>
  <c r="AT317"/>
  <c r="AQ317"/>
  <c r="AP317"/>
  <c r="AM317"/>
  <c r="AL317"/>
  <c r="AK317"/>
  <c r="AJ317"/>
  <c r="AI317"/>
  <c r="AH317"/>
  <c r="AF317"/>
  <c r="AC317"/>
  <c r="Y317"/>
  <c r="S317"/>
  <c r="P317"/>
  <c r="M317"/>
  <c r="T317" s="1"/>
  <c r="L317"/>
  <c r="H317"/>
  <c r="U317" s="1"/>
  <c r="AS317" s="1"/>
  <c r="AV316"/>
  <c r="AW316" s="1"/>
  <c r="AY316" s="1"/>
  <c r="AU316"/>
  <c r="AT316"/>
  <c r="AQ316"/>
  <c r="AP316"/>
  <c r="AM316"/>
  <c r="AL316"/>
  <c r="AK316"/>
  <c r="AJ316"/>
  <c r="AI316"/>
  <c r="AH316"/>
  <c r="AF316"/>
  <c r="AC316"/>
  <c r="Y316"/>
  <c r="S316"/>
  <c r="P316"/>
  <c r="M316"/>
  <c r="T316" s="1"/>
  <c r="L316"/>
  <c r="H316"/>
  <c r="U316" s="1"/>
  <c r="AS316" s="1"/>
  <c r="AV315"/>
  <c r="AW315" s="1"/>
  <c r="AU315"/>
  <c r="AT315"/>
  <c r="AQ315"/>
  <c r="AP315"/>
  <c r="AM315"/>
  <c r="AL315"/>
  <c r="AK315"/>
  <c r="AJ315"/>
  <c r="AI315"/>
  <c r="AH315"/>
  <c r="AF315"/>
  <c r="AC315"/>
  <c r="Y315"/>
  <c r="S315"/>
  <c r="P315"/>
  <c r="M315"/>
  <c r="AN315" s="1"/>
  <c r="L315"/>
  <c r="H315"/>
  <c r="U315" s="1"/>
  <c r="AS315" s="1"/>
  <c r="AV314"/>
  <c r="AW314" s="1"/>
  <c r="AU314"/>
  <c r="AT314"/>
  <c r="AQ314"/>
  <c r="AP314"/>
  <c r="AM314"/>
  <c r="AL314"/>
  <c r="AK314"/>
  <c r="AJ314"/>
  <c r="AI314"/>
  <c r="AH314"/>
  <c r="AF314"/>
  <c r="AC314"/>
  <c r="Y314"/>
  <c r="S314"/>
  <c r="P314"/>
  <c r="M314"/>
  <c r="AN314" s="1"/>
  <c r="L314"/>
  <c r="H314"/>
  <c r="U314" s="1"/>
  <c r="AS314" s="1"/>
  <c r="AV313"/>
  <c r="AW313" s="1"/>
  <c r="AU313"/>
  <c r="AT313"/>
  <c r="AQ313"/>
  <c r="AP313"/>
  <c r="AM313"/>
  <c r="AL313"/>
  <c r="AK313"/>
  <c r="AJ313"/>
  <c r="AI313"/>
  <c r="AH313"/>
  <c r="AF313"/>
  <c r="AC313"/>
  <c r="Y313"/>
  <c r="S313"/>
  <c r="P313"/>
  <c r="M313"/>
  <c r="AN313" s="1"/>
  <c r="L313"/>
  <c r="H313"/>
  <c r="U313" s="1"/>
  <c r="AS313" s="1"/>
  <c r="AV312"/>
  <c r="AW312" s="1"/>
  <c r="AY312" s="1"/>
  <c r="AU312"/>
  <c r="AT312"/>
  <c r="AQ312"/>
  <c r="AP312"/>
  <c r="AM312"/>
  <c r="AL312"/>
  <c r="AK312"/>
  <c r="AJ312"/>
  <c r="AI312"/>
  <c r="AH312"/>
  <c r="AF312"/>
  <c r="AC312"/>
  <c r="Y312"/>
  <c r="S312"/>
  <c r="P312"/>
  <c r="M312"/>
  <c r="AN312" s="1"/>
  <c r="L312"/>
  <c r="H312"/>
  <c r="U312" s="1"/>
  <c r="AS312" s="1"/>
  <c r="AV311"/>
  <c r="AW311" s="1"/>
  <c r="AU311"/>
  <c r="AT311"/>
  <c r="AQ311"/>
  <c r="AP311"/>
  <c r="AM311"/>
  <c r="AL311"/>
  <c r="AK311"/>
  <c r="AJ311"/>
  <c r="AI311"/>
  <c r="AH311"/>
  <c r="AF311"/>
  <c r="AC311"/>
  <c r="Y311"/>
  <c r="S311"/>
  <c r="P311"/>
  <c r="M311"/>
  <c r="T311" s="1"/>
  <c r="L311"/>
  <c r="H311"/>
  <c r="U311" s="1"/>
  <c r="AS311" s="1"/>
  <c r="AV310"/>
  <c r="AW310" s="1"/>
  <c r="AX310" s="1"/>
  <c r="AU310"/>
  <c r="AT310"/>
  <c r="AQ310"/>
  <c r="AP310"/>
  <c r="AM310"/>
  <c r="AL310"/>
  <c r="AK310"/>
  <c r="AJ310"/>
  <c r="AI310"/>
  <c r="AH310"/>
  <c r="AF310"/>
  <c r="AC310"/>
  <c r="Y310"/>
  <c r="S310"/>
  <c r="P310"/>
  <c r="M310"/>
  <c r="T310" s="1"/>
  <c r="L310"/>
  <c r="H310"/>
  <c r="U310" s="1"/>
  <c r="AS310" s="1"/>
  <c r="AV309"/>
  <c r="AW309" s="1"/>
  <c r="AU309"/>
  <c r="AT309"/>
  <c r="AQ309"/>
  <c r="AP309"/>
  <c r="AM309"/>
  <c r="AL309"/>
  <c r="AK309"/>
  <c r="AJ309"/>
  <c r="AI309"/>
  <c r="AH309"/>
  <c r="AF309"/>
  <c r="AC309"/>
  <c r="Y309"/>
  <c r="S309"/>
  <c r="P309"/>
  <c r="M309"/>
  <c r="T309" s="1"/>
  <c r="L309"/>
  <c r="H309"/>
  <c r="U309" s="1"/>
  <c r="AS309" s="1"/>
  <c r="AV308"/>
  <c r="AW308" s="1"/>
  <c r="AU308"/>
  <c r="AT308"/>
  <c r="AQ308"/>
  <c r="AP308"/>
  <c r="AM308"/>
  <c r="AL308"/>
  <c r="AK308"/>
  <c r="AJ308"/>
  <c r="AI308"/>
  <c r="AH308"/>
  <c r="AF308"/>
  <c r="AC308"/>
  <c r="Y308"/>
  <c r="S308"/>
  <c r="P308"/>
  <c r="M308"/>
  <c r="L308"/>
  <c r="H308"/>
  <c r="U308" s="1"/>
  <c r="AS308" s="1"/>
  <c r="AV307"/>
  <c r="AW307" s="1"/>
  <c r="AU307"/>
  <c r="AT307"/>
  <c r="AQ307"/>
  <c r="AP307"/>
  <c r="AM307"/>
  <c r="AL307"/>
  <c r="AK307"/>
  <c r="AJ307"/>
  <c r="AI307"/>
  <c r="AH307"/>
  <c r="AF307"/>
  <c r="AC307"/>
  <c r="Y307"/>
  <c r="S307"/>
  <c r="P307"/>
  <c r="M307"/>
  <c r="AN307" s="1"/>
  <c r="L307"/>
  <c r="H307"/>
  <c r="U307" s="1"/>
  <c r="AS307" s="1"/>
  <c r="AV306"/>
  <c r="AW306" s="1"/>
  <c r="AU306"/>
  <c r="AT306"/>
  <c r="AQ306"/>
  <c r="AP306"/>
  <c r="AM306"/>
  <c r="AL306"/>
  <c r="AK306"/>
  <c r="AJ306"/>
  <c r="AI306"/>
  <c r="AH306"/>
  <c r="AF306"/>
  <c r="AC306"/>
  <c r="Y306"/>
  <c r="S306"/>
  <c r="P306"/>
  <c r="M306"/>
  <c r="AN306" s="1"/>
  <c r="L306"/>
  <c r="H306"/>
  <c r="U306" s="1"/>
  <c r="AS306" s="1"/>
  <c r="AV305"/>
  <c r="AW305" s="1"/>
  <c r="AU305"/>
  <c r="AT305"/>
  <c r="AQ305"/>
  <c r="AP305"/>
  <c r="AM305"/>
  <c r="AL305"/>
  <c r="AK305"/>
  <c r="AJ305"/>
  <c r="AI305"/>
  <c r="AH305"/>
  <c r="AF305"/>
  <c r="AC305"/>
  <c r="Y305"/>
  <c r="S305"/>
  <c r="P305"/>
  <c r="M305"/>
  <c r="AN305" s="1"/>
  <c r="L305"/>
  <c r="H305"/>
  <c r="U305" s="1"/>
  <c r="AS305" s="1"/>
  <c r="AV304"/>
  <c r="AW304" s="1"/>
  <c r="AU304"/>
  <c r="AT304"/>
  <c r="AQ304"/>
  <c r="AP304"/>
  <c r="AM304"/>
  <c r="AL304"/>
  <c r="AK304"/>
  <c r="AJ304"/>
  <c r="AI304"/>
  <c r="AH304"/>
  <c r="AF304"/>
  <c r="AC304"/>
  <c r="Y304"/>
  <c r="S304"/>
  <c r="P304"/>
  <c r="M304"/>
  <c r="L304"/>
  <c r="H304"/>
  <c r="U304" s="1"/>
  <c r="AS304" s="1"/>
  <c r="AV303"/>
  <c r="AW303" s="1"/>
  <c r="AU303"/>
  <c r="AT303"/>
  <c r="AQ303"/>
  <c r="AP303"/>
  <c r="AM303"/>
  <c r="AL303"/>
  <c r="AK303"/>
  <c r="AJ303"/>
  <c r="AI303"/>
  <c r="AH303"/>
  <c r="AF303"/>
  <c r="AC303"/>
  <c r="Y303"/>
  <c r="S303"/>
  <c r="P303"/>
  <c r="M303"/>
  <c r="AN303" s="1"/>
  <c r="L303"/>
  <c r="H303"/>
  <c r="U303" s="1"/>
  <c r="AS303" s="1"/>
  <c r="AV302"/>
  <c r="AW302" s="1"/>
  <c r="AU302"/>
  <c r="AT302"/>
  <c r="AQ302"/>
  <c r="AP302"/>
  <c r="AM302"/>
  <c r="AL302"/>
  <c r="AK302"/>
  <c r="AJ302"/>
  <c r="AI302"/>
  <c r="AH302"/>
  <c r="AF302"/>
  <c r="AC302"/>
  <c r="Y302"/>
  <c r="S302"/>
  <c r="P302"/>
  <c r="M302"/>
  <c r="T302" s="1"/>
  <c r="L302"/>
  <c r="H302"/>
  <c r="U302" s="1"/>
  <c r="AS302" s="1"/>
  <c r="AV301"/>
  <c r="AW301" s="1"/>
  <c r="AU301"/>
  <c r="AT301"/>
  <c r="AQ301"/>
  <c r="AP301"/>
  <c r="AM301"/>
  <c r="AL301"/>
  <c r="AK301"/>
  <c r="AJ301"/>
  <c r="AI301"/>
  <c r="AH301"/>
  <c r="AF301"/>
  <c r="AC301"/>
  <c r="Y301"/>
  <c r="S301"/>
  <c r="P301"/>
  <c r="M301"/>
  <c r="T301" s="1"/>
  <c r="L301"/>
  <c r="H301"/>
  <c r="U301" s="1"/>
  <c r="AS301" s="1"/>
  <c r="AV300"/>
  <c r="AW300" s="1"/>
  <c r="AU300"/>
  <c r="AT300"/>
  <c r="AQ300"/>
  <c r="AP300"/>
  <c r="AM300"/>
  <c r="AL300"/>
  <c r="AK300"/>
  <c r="AJ300"/>
  <c r="AI300"/>
  <c r="AH300"/>
  <c r="AF300"/>
  <c r="AC300"/>
  <c r="Y300"/>
  <c r="S300"/>
  <c r="P300"/>
  <c r="M300"/>
  <c r="L300"/>
  <c r="H300"/>
  <c r="U300" s="1"/>
  <c r="AS300" s="1"/>
  <c r="AV299"/>
  <c r="AW299" s="1"/>
  <c r="AU299"/>
  <c r="AT299"/>
  <c r="AQ299"/>
  <c r="AP299"/>
  <c r="AM299"/>
  <c r="AL299"/>
  <c r="AK299"/>
  <c r="AJ299"/>
  <c r="AI299"/>
  <c r="AH299"/>
  <c r="AF299"/>
  <c r="AC299"/>
  <c r="Y299"/>
  <c r="S299"/>
  <c r="P299"/>
  <c r="M299"/>
  <c r="AN299" s="1"/>
  <c r="L299"/>
  <c r="H299"/>
  <c r="U299" s="1"/>
  <c r="AS299" s="1"/>
  <c r="AV298"/>
  <c r="AW298" s="1"/>
  <c r="AU298"/>
  <c r="AT298"/>
  <c r="AQ298"/>
  <c r="AP298"/>
  <c r="AM298"/>
  <c r="AL298"/>
  <c r="AK298"/>
  <c r="AJ298"/>
  <c r="AI298"/>
  <c r="AH298"/>
  <c r="AF298"/>
  <c r="AC298"/>
  <c r="Y298"/>
  <c r="S298"/>
  <c r="P298"/>
  <c r="M298"/>
  <c r="AN298" s="1"/>
  <c r="L298"/>
  <c r="H298"/>
  <c r="U298" s="1"/>
  <c r="AS298" s="1"/>
  <c r="AV297"/>
  <c r="AW297" s="1"/>
  <c r="AU297"/>
  <c r="AT297"/>
  <c r="AQ297"/>
  <c r="AP297"/>
  <c r="AM297"/>
  <c r="AL297"/>
  <c r="AK297"/>
  <c r="AJ297"/>
  <c r="AI297"/>
  <c r="AH297"/>
  <c r="AF297"/>
  <c r="AC297"/>
  <c r="Y297"/>
  <c r="S297"/>
  <c r="P297"/>
  <c r="M297"/>
  <c r="AN297" s="1"/>
  <c r="L297"/>
  <c r="H297"/>
  <c r="U297" s="1"/>
  <c r="AS297" s="1"/>
  <c r="AV296"/>
  <c r="AW296" s="1"/>
  <c r="AU296"/>
  <c r="AT296"/>
  <c r="AQ296"/>
  <c r="AP296"/>
  <c r="AM296"/>
  <c r="AL296"/>
  <c r="AK296"/>
  <c r="AJ296"/>
  <c r="AI296"/>
  <c r="AH296"/>
  <c r="AF296"/>
  <c r="AC296"/>
  <c r="Y296"/>
  <c r="S296"/>
  <c r="P296"/>
  <c r="M296"/>
  <c r="L296"/>
  <c r="H296"/>
  <c r="U296" s="1"/>
  <c r="AS296" s="1"/>
  <c r="AV295"/>
  <c r="AW295" s="1"/>
  <c r="AU295"/>
  <c r="AT295"/>
  <c r="AQ295"/>
  <c r="AP295"/>
  <c r="AM295"/>
  <c r="AL295"/>
  <c r="AK295"/>
  <c r="AJ295"/>
  <c r="AI295"/>
  <c r="AH295"/>
  <c r="AF295"/>
  <c r="AC295"/>
  <c r="Y295"/>
  <c r="S295"/>
  <c r="P295"/>
  <c r="M295"/>
  <c r="AN295" s="1"/>
  <c r="L295"/>
  <c r="H295"/>
  <c r="U295" s="1"/>
  <c r="AS295" s="1"/>
  <c r="AV294"/>
  <c r="AW294" s="1"/>
  <c r="AU294"/>
  <c r="AT294"/>
  <c r="AQ294"/>
  <c r="AP294"/>
  <c r="AM294"/>
  <c r="AL294"/>
  <c r="AK294"/>
  <c r="AJ294"/>
  <c r="AI294"/>
  <c r="AH294"/>
  <c r="AF294"/>
  <c r="AC294"/>
  <c r="Y294"/>
  <c r="S294"/>
  <c r="P294"/>
  <c r="M294"/>
  <c r="T294" s="1"/>
  <c r="L294"/>
  <c r="H294"/>
  <c r="U294" s="1"/>
  <c r="AS294" s="1"/>
  <c r="AV293"/>
  <c r="AW293" s="1"/>
  <c r="AY293" s="1"/>
  <c r="AU293"/>
  <c r="AT293"/>
  <c r="AQ293"/>
  <c r="AP293"/>
  <c r="AM293"/>
  <c r="AL293"/>
  <c r="AK293"/>
  <c r="AJ293"/>
  <c r="AI293"/>
  <c r="AH293"/>
  <c r="AF293"/>
  <c r="AC293"/>
  <c r="Y293"/>
  <c r="S293"/>
  <c r="P293"/>
  <c r="M293"/>
  <c r="L293"/>
  <c r="H293"/>
  <c r="U293" s="1"/>
  <c r="AS293" s="1"/>
  <c r="AV292"/>
  <c r="AW292" s="1"/>
  <c r="AU292"/>
  <c r="AT292"/>
  <c r="AQ292"/>
  <c r="AP292"/>
  <c r="AM292"/>
  <c r="AL292"/>
  <c r="AK292"/>
  <c r="AJ292"/>
  <c r="AI292"/>
  <c r="AH292"/>
  <c r="AF292"/>
  <c r="AC292"/>
  <c r="Y292"/>
  <c r="S292"/>
  <c r="P292"/>
  <c r="M292"/>
  <c r="T292" s="1"/>
  <c r="L292"/>
  <c r="H292"/>
  <c r="U292" s="1"/>
  <c r="AS292" s="1"/>
  <c r="AV291"/>
  <c r="AW291" s="1"/>
  <c r="AU291"/>
  <c r="AT291"/>
  <c r="AQ291"/>
  <c r="AP291"/>
  <c r="AM291"/>
  <c r="AL291"/>
  <c r="AK291"/>
  <c r="AJ291"/>
  <c r="AI291"/>
  <c r="AH291"/>
  <c r="AF291"/>
  <c r="AC291"/>
  <c r="Y291"/>
  <c r="S291"/>
  <c r="P291"/>
  <c r="M291"/>
  <c r="L291"/>
  <c r="H291"/>
  <c r="U291" s="1"/>
  <c r="AS291" s="1"/>
  <c r="AV290"/>
  <c r="AW290" s="1"/>
  <c r="AU290"/>
  <c r="AT290"/>
  <c r="AQ290"/>
  <c r="AP290"/>
  <c r="AM290"/>
  <c r="AL290"/>
  <c r="AK290"/>
  <c r="AJ290"/>
  <c r="AI290"/>
  <c r="AH290"/>
  <c r="AF290"/>
  <c r="AC290"/>
  <c r="Y290"/>
  <c r="S290"/>
  <c r="P290"/>
  <c r="M290"/>
  <c r="AN290" s="1"/>
  <c r="L290"/>
  <c r="H290"/>
  <c r="U290" s="1"/>
  <c r="AS290" s="1"/>
  <c r="AV289"/>
  <c r="AW289" s="1"/>
  <c r="AY289" s="1"/>
  <c r="AU289"/>
  <c r="AT289"/>
  <c r="AQ289"/>
  <c r="AP289"/>
  <c r="AM289"/>
  <c r="AL289"/>
  <c r="AK289"/>
  <c r="AJ289"/>
  <c r="AI289"/>
  <c r="AH289"/>
  <c r="AF289"/>
  <c r="AC289"/>
  <c r="Y289"/>
  <c r="S289"/>
  <c r="P289"/>
  <c r="M289"/>
  <c r="L289"/>
  <c r="H289"/>
  <c r="U289" s="1"/>
  <c r="AS289" s="1"/>
  <c r="AV288"/>
  <c r="AW288" s="1"/>
  <c r="AU288"/>
  <c r="AT288"/>
  <c r="AQ288"/>
  <c r="AP288"/>
  <c r="AM288"/>
  <c r="AL288"/>
  <c r="AK288"/>
  <c r="AJ288"/>
  <c r="AI288"/>
  <c r="AH288"/>
  <c r="AF288"/>
  <c r="AC288"/>
  <c r="Y288"/>
  <c r="S288"/>
  <c r="P288"/>
  <c r="M288"/>
  <c r="T288" s="1"/>
  <c r="L288"/>
  <c r="H288"/>
  <c r="U288" s="1"/>
  <c r="AS288" s="1"/>
  <c r="AV287"/>
  <c r="AW287" s="1"/>
  <c r="AX287" s="1"/>
  <c r="AU287"/>
  <c r="AT287"/>
  <c r="AQ287"/>
  <c r="AP287"/>
  <c r="AM287"/>
  <c r="AL287"/>
  <c r="AK287"/>
  <c r="AJ287"/>
  <c r="AI287"/>
  <c r="AH287"/>
  <c r="AF287"/>
  <c r="AC287"/>
  <c r="Y287"/>
  <c r="S287"/>
  <c r="P287"/>
  <c r="M287"/>
  <c r="T287" s="1"/>
  <c r="L287"/>
  <c r="H287"/>
  <c r="U287" s="1"/>
  <c r="AS287" s="1"/>
  <c r="AV286"/>
  <c r="AW286" s="1"/>
  <c r="AX286" s="1"/>
  <c r="AU286"/>
  <c r="AT286"/>
  <c r="AQ286"/>
  <c r="AP286"/>
  <c r="AM286"/>
  <c r="AL286"/>
  <c r="AK286"/>
  <c r="AJ286"/>
  <c r="AI286"/>
  <c r="AH286"/>
  <c r="AF286"/>
  <c r="AC286"/>
  <c r="Y286"/>
  <c r="S286"/>
  <c r="P286"/>
  <c r="M286"/>
  <c r="T286" s="1"/>
  <c r="L286"/>
  <c r="H286"/>
  <c r="U286" s="1"/>
  <c r="AS286" s="1"/>
  <c r="AV285"/>
  <c r="AW285" s="1"/>
  <c r="AY285" s="1"/>
  <c r="AU285"/>
  <c r="AT285"/>
  <c r="AQ285"/>
  <c r="AP285"/>
  <c r="AM285"/>
  <c r="AL285"/>
  <c r="AK285"/>
  <c r="AJ285"/>
  <c r="AI285"/>
  <c r="AH285"/>
  <c r="AF285"/>
  <c r="AC285"/>
  <c r="Y285"/>
  <c r="S285"/>
  <c r="P285"/>
  <c r="M285"/>
  <c r="L285"/>
  <c r="H285"/>
  <c r="U285" s="1"/>
  <c r="AS285" s="1"/>
  <c r="AV284"/>
  <c r="AW284" s="1"/>
  <c r="AU284"/>
  <c r="AT284"/>
  <c r="AQ284"/>
  <c r="AP284"/>
  <c r="AM284"/>
  <c r="AL284"/>
  <c r="AK284"/>
  <c r="AJ284"/>
  <c r="AI284"/>
  <c r="AH284"/>
  <c r="AF284"/>
  <c r="AC284"/>
  <c r="Y284"/>
  <c r="S284"/>
  <c r="P284"/>
  <c r="M284"/>
  <c r="AN284" s="1"/>
  <c r="L284"/>
  <c r="H284"/>
  <c r="U284" s="1"/>
  <c r="AS284" s="1"/>
  <c r="AV283"/>
  <c r="AW283" s="1"/>
  <c r="AX283" s="1"/>
  <c r="AU283"/>
  <c r="AT283"/>
  <c r="AQ283"/>
  <c r="AP283"/>
  <c r="AM283"/>
  <c r="AL283"/>
  <c r="AK283"/>
  <c r="AJ283"/>
  <c r="AI283"/>
  <c r="AH283"/>
  <c r="AF283"/>
  <c r="AC283"/>
  <c r="Y283"/>
  <c r="S283"/>
  <c r="P283"/>
  <c r="M283"/>
  <c r="AN283" s="1"/>
  <c r="L283"/>
  <c r="H283"/>
  <c r="U283" s="1"/>
  <c r="AS283" s="1"/>
  <c r="AV282"/>
  <c r="AW282" s="1"/>
  <c r="AY282" s="1"/>
  <c r="AU282"/>
  <c r="AT282"/>
  <c r="AQ282"/>
  <c r="AP282"/>
  <c r="AM282"/>
  <c r="AL282"/>
  <c r="AK282"/>
  <c r="AJ282"/>
  <c r="AI282"/>
  <c r="AH282"/>
  <c r="AF282"/>
  <c r="AC282"/>
  <c r="Y282"/>
  <c r="S282"/>
  <c r="P282"/>
  <c r="M282"/>
  <c r="AN282" s="1"/>
  <c r="L282"/>
  <c r="H282"/>
  <c r="U282" s="1"/>
  <c r="AS282" s="1"/>
  <c r="AV281"/>
  <c r="AW281" s="1"/>
  <c r="AY281" s="1"/>
  <c r="AU281"/>
  <c r="AT281"/>
  <c r="AQ281"/>
  <c r="AP281"/>
  <c r="AM281"/>
  <c r="AL281"/>
  <c r="AK281"/>
  <c r="AJ281"/>
  <c r="AI281"/>
  <c r="AH281"/>
  <c r="AF281"/>
  <c r="AC281"/>
  <c r="Y281"/>
  <c r="S281"/>
  <c r="P281"/>
  <c r="M281"/>
  <c r="L281"/>
  <c r="H281"/>
  <c r="U281" s="1"/>
  <c r="AS281" s="1"/>
  <c r="AV280"/>
  <c r="AW280" s="1"/>
  <c r="AU280"/>
  <c r="AT280"/>
  <c r="AQ280"/>
  <c r="AP280"/>
  <c r="AM280"/>
  <c r="AL280"/>
  <c r="AK280"/>
  <c r="AJ280"/>
  <c r="AI280"/>
  <c r="AH280"/>
  <c r="AF280"/>
  <c r="AC280"/>
  <c r="Y280"/>
  <c r="S280"/>
  <c r="P280"/>
  <c r="M280"/>
  <c r="T280" s="1"/>
  <c r="L280"/>
  <c r="H280"/>
  <c r="U280" s="1"/>
  <c r="AS280" s="1"/>
  <c r="AV279"/>
  <c r="AW279" s="1"/>
  <c r="AX279" s="1"/>
  <c r="AU279"/>
  <c r="AT279"/>
  <c r="AQ279"/>
  <c r="AP279"/>
  <c r="AM279"/>
  <c r="AL279"/>
  <c r="AK279"/>
  <c r="AJ279"/>
  <c r="AI279"/>
  <c r="AH279"/>
  <c r="AF279"/>
  <c r="AC279"/>
  <c r="Y279"/>
  <c r="S279"/>
  <c r="P279"/>
  <c r="M279"/>
  <c r="L279"/>
  <c r="H279"/>
  <c r="U279" s="1"/>
  <c r="AS279" s="1"/>
  <c r="AV278"/>
  <c r="AW278" s="1"/>
  <c r="AU278"/>
  <c r="AT278"/>
  <c r="AQ278"/>
  <c r="AP278"/>
  <c r="AM278"/>
  <c r="AL278"/>
  <c r="AK278"/>
  <c r="AJ278"/>
  <c r="AI278"/>
  <c r="AH278"/>
  <c r="AF278"/>
  <c r="AC278"/>
  <c r="Y278"/>
  <c r="S278"/>
  <c r="P278"/>
  <c r="M278"/>
  <c r="T278" s="1"/>
  <c r="L278"/>
  <c r="H278"/>
  <c r="U278" s="1"/>
  <c r="AS278" s="1"/>
  <c r="AV277"/>
  <c r="AW277" s="1"/>
  <c r="AY277" s="1"/>
  <c r="AU277"/>
  <c r="AT277"/>
  <c r="AQ277"/>
  <c r="AP277"/>
  <c r="AM277"/>
  <c r="AL277"/>
  <c r="AK277"/>
  <c r="AJ277"/>
  <c r="AI277"/>
  <c r="AH277"/>
  <c r="AF277"/>
  <c r="AC277"/>
  <c r="Y277"/>
  <c r="S277"/>
  <c r="P277"/>
  <c r="M277"/>
  <c r="L277"/>
  <c r="H277"/>
  <c r="U277" s="1"/>
  <c r="AS277" s="1"/>
  <c r="AV276"/>
  <c r="AW276" s="1"/>
  <c r="AU276"/>
  <c r="AT276"/>
  <c r="AQ276"/>
  <c r="AP276"/>
  <c r="AM276"/>
  <c r="AL276"/>
  <c r="AK276"/>
  <c r="AJ276"/>
  <c r="AI276"/>
  <c r="AH276"/>
  <c r="AF276"/>
  <c r="AC276"/>
  <c r="Y276"/>
  <c r="S276"/>
  <c r="P276"/>
  <c r="M276"/>
  <c r="AN276" s="1"/>
  <c r="L276"/>
  <c r="H276"/>
  <c r="U276" s="1"/>
  <c r="AS276" s="1"/>
  <c r="AV275"/>
  <c r="AW275" s="1"/>
  <c r="AX275" s="1"/>
  <c r="AU275"/>
  <c r="AT275"/>
  <c r="AQ275"/>
  <c r="AP275"/>
  <c r="AM275"/>
  <c r="AL275"/>
  <c r="AK275"/>
  <c r="AJ275"/>
  <c r="AI275"/>
  <c r="AH275"/>
  <c r="AF275"/>
  <c r="AC275"/>
  <c r="Y275"/>
  <c r="S275"/>
  <c r="P275"/>
  <c r="M275"/>
  <c r="T275" s="1"/>
  <c r="L275"/>
  <c r="H275"/>
  <c r="U275" s="1"/>
  <c r="AS275" s="1"/>
  <c r="AV274"/>
  <c r="AW274" s="1"/>
  <c r="AU274"/>
  <c r="AT274"/>
  <c r="AQ274"/>
  <c r="AP274"/>
  <c r="AM274"/>
  <c r="AL274"/>
  <c r="AK274"/>
  <c r="AJ274"/>
  <c r="AI274"/>
  <c r="AH274"/>
  <c r="AF274"/>
  <c r="AC274"/>
  <c r="Y274"/>
  <c r="S274"/>
  <c r="P274"/>
  <c r="M274"/>
  <c r="AN274" s="1"/>
  <c r="L274"/>
  <c r="H274"/>
  <c r="U274" s="1"/>
  <c r="AS274" s="1"/>
  <c r="AV273"/>
  <c r="AW273" s="1"/>
  <c r="AY273" s="1"/>
  <c r="AU273"/>
  <c r="AT273"/>
  <c r="AQ273"/>
  <c r="AP273"/>
  <c r="AM273"/>
  <c r="AL273"/>
  <c r="AK273"/>
  <c r="AJ273"/>
  <c r="AI273"/>
  <c r="AH273"/>
  <c r="AF273"/>
  <c r="AC273"/>
  <c r="Y273"/>
  <c r="S273"/>
  <c r="P273"/>
  <c r="M273"/>
  <c r="L273"/>
  <c r="H273"/>
  <c r="U273" s="1"/>
  <c r="AS273" s="1"/>
  <c r="AV272"/>
  <c r="AW272" s="1"/>
  <c r="AU272"/>
  <c r="AT272"/>
  <c r="AQ272"/>
  <c r="AP272"/>
  <c r="AM272"/>
  <c r="AL272"/>
  <c r="AK272"/>
  <c r="AJ272"/>
  <c r="AI272"/>
  <c r="AH272"/>
  <c r="AF272"/>
  <c r="AC272"/>
  <c r="Y272"/>
  <c r="S272"/>
  <c r="P272"/>
  <c r="M272"/>
  <c r="T272" s="1"/>
  <c r="L272"/>
  <c r="H272"/>
  <c r="U272" s="1"/>
  <c r="AS272" s="1"/>
  <c r="AV271"/>
  <c r="AW271" s="1"/>
  <c r="AX271" s="1"/>
  <c r="AU271"/>
  <c r="AT271"/>
  <c r="AQ271"/>
  <c r="AP271"/>
  <c r="AM271"/>
  <c r="AL271"/>
  <c r="AK271"/>
  <c r="AJ271"/>
  <c r="AI271"/>
  <c r="AH271"/>
  <c r="AF271"/>
  <c r="AC271"/>
  <c r="Y271"/>
  <c r="S271"/>
  <c r="P271"/>
  <c r="M271"/>
  <c r="L271"/>
  <c r="H271"/>
  <c r="U271" s="1"/>
  <c r="AS271" s="1"/>
  <c r="AV270"/>
  <c r="AW270" s="1"/>
  <c r="AX270" s="1"/>
  <c r="AU270"/>
  <c r="AT270"/>
  <c r="AQ270"/>
  <c r="AP270"/>
  <c r="AM270"/>
  <c r="AL270"/>
  <c r="AK270"/>
  <c r="AJ270"/>
  <c r="AI270"/>
  <c r="AH270"/>
  <c r="AF270"/>
  <c r="AC270"/>
  <c r="Y270"/>
  <c r="S270"/>
  <c r="P270"/>
  <c r="M270"/>
  <c r="T270" s="1"/>
  <c r="L270"/>
  <c r="H270"/>
  <c r="U270" s="1"/>
  <c r="AS270" s="1"/>
  <c r="AV269"/>
  <c r="AW269" s="1"/>
  <c r="AY269" s="1"/>
  <c r="AU269"/>
  <c r="AT269"/>
  <c r="AQ269"/>
  <c r="AP269"/>
  <c r="AM269"/>
  <c r="AL269"/>
  <c r="AK269"/>
  <c r="AJ269"/>
  <c r="AI269"/>
  <c r="AH269"/>
  <c r="AF269"/>
  <c r="AC269"/>
  <c r="Y269"/>
  <c r="S269"/>
  <c r="P269"/>
  <c r="M269"/>
  <c r="L269"/>
  <c r="H269"/>
  <c r="U269" s="1"/>
  <c r="AS269" s="1"/>
  <c r="AV268"/>
  <c r="AW268" s="1"/>
  <c r="AU268"/>
  <c r="AT268"/>
  <c r="AQ268"/>
  <c r="AP268"/>
  <c r="AM268"/>
  <c r="AL268"/>
  <c r="AK268"/>
  <c r="AJ268"/>
  <c r="AI268"/>
  <c r="AH268"/>
  <c r="AF268"/>
  <c r="AC268"/>
  <c r="Y268"/>
  <c r="S268"/>
  <c r="P268"/>
  <c r="M268"/>
  <c r="T268" s="1"/>
  <c r="L268"/>
  <c r="H268"/>
  <c r="U268" s="1"/>
  <c r="AS268" s="1"/>
  <c r="AV267"/>
  <c r="AW267" s="1"/>
  <c r="AX267" s="1"/>
  <c r="AU267"/>
  <c r="AT267"/>
  <c r="AQ267"/>
  <c r="AP267"/>
  <c r="AM267"/>
  <c r="AL267"/>
  <c r="AK267"/>
  <c r="AJ267"/>
  <c r="AI267"/>
  <c r="AH267"/>
  <c r="AF267"/>
  <c r="AC267"/>
  <c r="Y267"/>
  <c r="S267"/>
  <c r="P267"/>
  <c r="M267"/>
  <c r="L267"/>
  <c r="H267"/>
  <c r="U267" s="1"/>
  <c r="AS267" s="1"/>
  <c r="AV266"/>
  <c r="AW266" s="1"/>
  <c r="AY266" s="1"/>
  <c r="AU266"/>
  <c r="AT266"/>
  <c r="AQ266"/>
  <c r="AP266"/>
  <c r="AM266"/>
  <c r="AL266"/>
  <c r="AK266"/>
  <c r="AJ266"/>
  <c r="AI266"/>
  <c r="AH266"/>
  <c r="AF266"/>
  <c r="AC266"/>
  <c r="Y266"/>
  <c r="S266"/>
  <c r="P266"/>
  <c r="M266"/>
  <c r="AN266" s="1"/>
  <c r="L266"/>
  <c r="H266"/>
  <c r="U266" s="1"/>
  <c r="AS266" s="1"/>
  <c r="AV265"/>
  <c r="AW265" s="1"/>
  <c r="AU265"/>
  <c r="AT265"/>
  <c r="AQ265"/>
  <c r="AP265"/>
  <c r="AM265"/>
  <c r="AL265"/>
  <c r="AK265"/>
  <c r="AJ265"/>
  <c r="AI265"/>
  <c r="AH265"/>
  <c r="AF265"/>
  <c r="AC265"/>
  <c r="Y265"/>
  <c r="S265"/>
  <c r="P265"/>
  <c r="M265"/>
  <c r="AN265" s="1"/>
  <c r="L265"/>
  <c r="H265"/>
  <c r="U265" s="1"/>
  <c r="AS265" s="1"/>
  <c r="AV264"/>
  <c r="AW264" s="1"/>
  <c r="AU264"/>
  <c r="AT264"/>
  <c r="AQ264"/>
  <c r="AP264"/>
  <c r="AM264"/>
  <c r="AL264"/>
  <c r="AK264"/>
  <c r="AJ264"/>
  <c r="AI264"/>
  <c r="AH264"/>
  <c r="AF264"/>
  <c r="AC264"/>
  <c r="Y264"/>
  <c r="S264"/>
  <c r="P264"/>
  <c r="M264"/>
  <c r="T264" s="1"/>
  <c r="L264"/>
  <c r="H264"/>
  <c r="U264" s="1"/>
  <c r="AS264" s="1"/>
  <c r="AV263"/>
  <c r="AW263" s="1"/>
  <c r="AY263" s="1"/>
  <c r="AU263"/>
  <c r="AT263"/>
  <c r="AQ263"/>
  <c r="AP263"/>
  <c r="AM263"/>
  <c r="AL263"/>
  <c r="AK263"/>
  <c r="AJ263"/>
  <c r="AI263"/>
  <c r="AH263"/>
  <c r="AF263"/>
  <c r="AC263"/>
  <c r="Y263"/>
  <c r="S263"/>
  <c r="P263"/>
  <c r="M263"/>
  <c r="AN263" s="1"/>
  <c r="L263"/>
  <c r="H263"/>
  <c r="U263" s="1"/>
  <c r="AS263" s="1"/>
  <c r="AV262"/>
  <c r="AW262" s="1"/>
  <c r="AY262" s="1"/>
  <c r="AU262"/>
  <c r="AT262"/>
  <c r="AQ262"/>
  <c r="AP262"/>
  <c r="AM262"/>
  <c r="AL262"/>
  <c r="AK262"/>
  <c r="AJ262"/>
  <c r="AI262"/>
  <c r="AH262"/>
  <c r="AF262"/>
  <c r="AC262"/>
  <c r="Y262"/>
  <c r="S262"/>
  <c r="P262"/>
  <c r="M262"/>
  <c r="L262"/>
  <c r="H262"/>
  <c r="U262" s="1"/>
  <c r="AS262" s="1"/>
  <c r="AV261"/>
  <c r="AW261" s="1"/>
  <c r="AU261"/>
  <c r="AT261"/>
  <c r="AQ261"/>
  <c r="AP261"/>
  <c r="AM261"/>
  <c r="AL261"/>
  <c r="AK261"/>
  <c r="AJ261"/>
  <c r="AI261"/>
  <c r="AH261"/>
  <c r="AF261"/>
  <c r="AC261"/>
  <c r="Y261"/>
  <c r="S261"/>
  <c r="P261"/>
  <c r="M261"/>
  <c r="T261" s="1"/>
  <c r="L261"/>
  <c r="H261"/>
  <c r="U261" s="1"/>
  <c r="AS261" s="1"/>
  <c r="AV260"/>
  <c r="AW260" s="1"/>
  <c r="AU260"/>
  <c r="AT260"/>
  <c r="AQ260"/>
  <c r="AP260"/>
  <c r="AM260"/>
  <c r="AL260"/>
  <c r="AK260"/>
  <c r="AJ260"/>
  <c r="AI260"/>
  <c r="AH260"/>
  <c r="AF260"/>
  <c r="AC260"/>
  <c r="Y260"/>
  <c r="S260"/>
  <c r="P260"/>
  <c r="M260"/>
  <c r="T260" s="1"/>
  <c r="L260"/>
  <c r="H260"/>
  <c r="U260" s="1"/>
  <c r="AS260" s="1"/>
  <c r="AV259"/>
  <c r="AW259" s="1"/>
  <c r="AX259" s="1"/>
  <c r="AU259"/>
  <c r="AT259"/>
  <c r="AQ259"/>
  <c r="AP259"/>
  <c r="AM259"/>
  <c r="AL259"/>
  <c r="AK259"/>
  <c r="AJ259"/>
  <c r="AI259"/>
  <c r="AH259"/>
  <c r="AF259"/>
  <c r="AC259"/>
  <c r="Y259"/>
  <c r="S259"/>
  <c r="P259"/>
  <c r="M259"/>
  <c r="L259"/>
  <c r="H259"/>
  <c r="U259" s="1"/>
  <c r="AS259" s="1"/>
  <c r="AV258"/>
  <c r="AW258" s="1"/>
  <c r="AX258" s="1"/>
  <c r="AU258"/>
  <c r="AT258"/>
  <c r="AQ258"/>
  <c r="AP258"/>
  <c r="AM258"/>
  <c r="AL258"/>
  <c r="AK258"/>
  <c r="AJ258"/>
  <c r="AI258"/>
  <c r="AH258"/>
  <c r="AF258"/>
  <c r="AC258"/>
  <c r="Y258"/>
  <c r="S258"/>
  <c r="P258"/>
  <c r="M258"/>
  <c r="L258"/>
  <c r="H258"/>
  <c r="U258" s="1"/>
  <c r="AS258" s="1"/>
  <c r="AV257"/>
  <c r="AW257" s="1"/>
  <c r="AU257"/>
  <c r="AT257"/>
  <c r="AQ257"/>
  <c r="AP257"/>
  <c r="AM257"/>
  <c r="AL257"/>
  <c r="AK257"/>
  <c r="AJ257"/>
  <c r="AI257"/>
  <c r="AH257"/>
  <c r="AF257"/>
  <c r="AC257"/>
  <c r="Y257"/>
  <c r="S257"/>
  <c r="P257"/>
  <c r="M257"/>
  <c r="T257" s="1"/>
  <c r="L257"/>
  <c r="H257"/>
  <c r="U257" s="1"/>
  <c r="AS257" s="1"/>
  <c r="AV256"/>
  <c r="AW256" s="1"/>
  <c r="AX256" s="1"/>
  <c r="AU256"/>
  <c r="AT256"/>
  <c r="AQ256"/>
  <c r="AP256"/>
  <c r="AM256"/>
  <c r="AL256"/>
  <c r="AK256"/>
  <c r="AJ256"/>
  <c r="AI256"/>
  <c r="AH256"/>
  <c r="AF256"/>
  <c r="AC256"/>
  <c r="Y256"/>
  <c r="S256"/>
  <c r="P256"/>
  <c r="M256"/>
  <c r="T256" s="1"/>
  <c r="L256"/>
  <c r="H256"/>
  <c r="U256" s="1"/>
  <c r="AS256" s="1"/>
  <c r="AV255"/>
  <c r="AW255" s="1"/>
  <c r="AU255"/>
  <c r="AT255"/>
  <c r="AQ255"/>
  <c r="AP255"/>
  <c r="AM255"/>
  <c r="AL255"/>
  <c r="AK255"/>
  <c r="AJ255"/>
  <c r="AI255"/>
  <c r="AH255"/>
  <c r="AF255"/>
  <c r="AC255"/>
  <c r="Y255"/>
  <c r="S255"/>
  <c r="P255"/>
  <c r="M255"/>
  <c r="AN255" s="1"/>
  <c r="L255"/>
  <c r="H255"/>
  <c r="U255" s="1"/>
  <c r="AS255" s="1"/>
  <c r="AV254"/>
  <c r="AW254" s="1"/>
  <c r="AU254"/>
  <c r="AT254"/>
  <c r="AQ254"/>
  <c r="AP254"/>
  <c r="AM254"/>
  <c r="AL254"/>
  <c r="AK254"/>
  <c r="AJ254"/>
  <c r="AI254"/>
  <c r="AH254"/>
  <c r="AF254"/>
  <c r="AC254"/>
  <c r="Y254"/>
  <c r="S254"/>
  <c r="P254"/>
  <c r="M254"/>
  <c r="L254"/>
  <c r="H254"/>
  <c r="U254" s="1"/>
  <c r="AS254" s="1"/>
  <c r="AV253"/>
  <c r="AW253" s="1"/>
  <c r="AY253" s="1"/>
  <c r="AU253"/>
  <c r="AT253"/>
  <c r="AQ253"/>
  <c r="AP253"/>
  <c r="AM253"/>
  <c r="AL253"/>
  <c r="AK253"/>
  <c r="AJ253"/>
  <c r="AI253"/>
  <c r="AH253"/>
  <c r="AF253"/>
  <c r="AC253"/>
  <c r="Y253"/>
  <c r="S253"/>
  <c r="P253"/>
  <c r="M253"/>
  <c r="T253" s="1"/>
  <c r="L253"/>
  <c r="H253"/>
  <c r="U253" s="1"/>
  <c r="AS253" s="1"/>
  <c r="AV252"/>
  <c r="AW252" s="1"/>
  <c r="AX252" s="1"/>
  <c r="AU252"/>
  <c r="AT252"/>
  <c r="AQ252"/>
  <c r="AP252"/>
  <c r="AM252"/>
  <c r="AL252"/>
  <c r="AK252"/>
  <c r="AJ252"/>
  <c r="AI252"/>
  <c r="AH252"/>
  <c r="AF252"/>
  <c r="AC252"/>
  <c r="Y252"/>
  <c r="S252"/>
  <c r="P252"/>
  <c r="M252"/>
  <c r="T252" s="1"/>
  <c r="L252"/>
  <c r="H252"/>
  <c r="U252" s="1"/>
  <c r="AS252" s="1"/>
  <c r="AV251"/>
  <c r="AW251" s="1"/>
  <c r="AX251" s="1"/>
  <c r="AU251"/>
  <c r="AT251"/>
  <c r="AQ251"/>
  <c r="AP251"/>
  <c r="AM251"/>
  <c r="AL251"/>
  <c r="AK251"/>
  <c r="AJ251"/>
  <c r="AI251"/>
  <c r="AH251"/>
  <c r="AF251"/>
  <c r="AC251"/>
  <c r="Y251"/>
  <c r="S251"/>
  <c r="P251"/>
  <c r="M251"/>
  <c r="T251" s="1"/>
  <c r="L251"/>
  <c r="H251"/>
  <c r="U251" s="1"/>
  <c r="AS251" s="1"/>
  <c r="AV250"/>
  <c r="AW250" s="1"/>
  <c r="AU250"/>
  <c r="AT250"/>
  <c r="AQ250"/>
  <c r="AP250"/>
  <c r="AM250"/>
  <c r="AL250"/>
  <c r="AK250"/>
  <c r="AJ250"/>
  <c r="AI250"/>
  <c r="AH250"/>
  <c r="AF250"/>
  <c r="AC250"/>
  <c r="Y250"/>
  <c r="S250"/>
  <c r="P250"/>
  <c r="M250"/>
  <c r="L250"/>
  <c r="H250"/>
  <c r="U250" s="1"/>
  <c r="AS250" s="1"/>
  <c r="AV249"/>
  <c r="AW249" s="1"/>
  <c r="AY249" s="1"/>
  <c r="AU249"/>
  <c r="AT249"/>
  <c r="AQ249"/>
  <c r="AP249"/>
  <c r="AM249"/>
  <c r="AL249"/>
  <c r="AK249"/>
  <c r="AJ249"/>
  <c r="AI249"/>
  <c r="AH249"/>
  <c r="AF249"/>
  <c r="AC249"/>
  <c r="Y249"/>
  <c r="S249"/>
  <c r="P249"/>
  <c r="M249"/>
  <c r="T249" s="1"/>
  <c r="L249"/>
  <c r="H249"/>
  <c r="U249" s="1"/>
  <c r="AS249" s="1"/>
  <c r="AV248"/>
  <c r="AW248" s="1"/>
  <c r="AX248" s="1"/>
  <c r="AU248"/>
  <c r="AT248"/>
  <c r="AQ248"/>
  <c r="AP248"/>
  <c r="AM248"/>
  <c r="AL248"/>
  <c r="AK248"/>
  <c r="AJ248"/>
  <c r="AI248"/>
  <c r="AH248"/>
  <c r="AF248"/>
  <c r="AC248"/>
  <c r="Y248"/>
  <c r="S248"/>
  <c r="P248"/>
  <c r="M248"/>
  <c r="T248" s="1"/>
  <c r="L248"/>
  <c r="H248"/>
  <c r="U248" s="1"/>
  <c r="AS248" s="1"/>
  <c r="AV247"/>
  <c r="AW247" s="1"/>
  <c r="AY247" s="1"/>
  <c r="AU247"/>
  <c r="AT247"/>
  <c r="AQ247"/>
  <c r="AP247"/>
  <c r="AM247"/>
  <c r="AL247"/>
  <c r="AK247"/>
  <c r="AJ247"/>
  <c r="AI247"/>
  <c r="AH247"/>
  <c r="AF247"/>
  <c r="AC247"/>
  <c r="Y247"/>
  <c r="S247"/>
  <c r="P247"/>
  <c r="M247"/>
  <c r="L247"/>
  <c r="H247"/>
  <c r="U247" s="1"/>
  <c r="AS247" s="1"/>
  <c r="AV246"/>
  <c r="AW246" s="1"/>
  <c r="AU246"/>
  <c r="AT246"/>
  <c r="AQ246"/>
  <c r="AP246"/>
  <c r="AM246"/>
  <c r="AL246"/>
  <c r="AK246"/>
  <c r="AJ246"/>
  <c r="AI246"/>
  <c r="AH246"/>
  <c r="AF246"/>
  <c r="AC246"/>
  <c r="Y246"/>
  <c r="S246"/>
  <c r="P246"/>
  <c r="M246"/>
  <c r="L246"/>
  <c r="H246"/>
  <c r="U246" s="1"/>
  <c r="AS246" s="1"/>
  <c r="AV245"/>
  <c r="AW245" s="1"/>
  <c r="AU245"/>
  <c r="AT245"/>
  <c r="AQ245"/>
  <c r="AP245"/>
  <c r="AM245"/>
  <c r="AL245"/>
  <c r="AK245"/>
  <c r="AJ245"/>
  <c r="AI245"/>
  <c r="AH245"/>
  <c r="AF245"/>
  <c r="AC245"/>
  <c r="Y245"/>
  <c r="S245"/>
  <c r="P245"/>
  <c r="M245"/>
  <c r="T245" s="1"/>
  <c r="L245"/>
  <c r="H245"/>
  <c r="U245" s="1"/>
  <c r="AS245" s="1"/>
  <c r="AV244"/>
  <c r="AW244" s="1"/>
  <c r="AX244" s="1"/>
  <c r="AU244"/>
  <c r="AT244"/>
  <c r="AQ244"/>
  <c r="AP244"/>
  <c r="AM244"/>
  <c r="AL244"/>
  <c r="AK244"/>
  <c r="AJ244"/>
  <c r="AI244"/>
  <c r="AH244"/>
  <c r="AF244"/>
  <c r="AC244"/>
  <c r="Y244"/>
  <c r="S244"/>
  <c r="P244"/>
  <c r="M244"/>
  <c r="T244" s="1"/>
  <c r="L244"/>
  <c r="H244"/>
  <c r="U244" s="1"/>
  <c r="AS244" s="1"/>
  <c r="AV243"/>
  <c r="AW243" s="1"/>
  <c r="AY243" s="1"/>
  <c r="AU243"/>
  <c r="AT243"/>
  <c r="AQ243"/>
  <c r="AP243"/>
  <c r="AM243"/>
  <c r="AL243"/>
  <c r="AK243"/>
  <c r="AJ243"/>
  <c r="AI243"/>
  <c r="AH243"/>
  <c r="AF243"/>
  <c r="AC243"/>
  <c r="Y243"/>
  <c r="S243"/>
  <c r="P243"/>
  <c r="M243"/>
  <c r="AN243" s="1"/>
  <c r="L243"/>
  <c r="H243"/>
  <c r="U243" s="1"/>
  <c r="AS243" s="1"/>
  <c r="AV242"/>
  <c r="AW242" s="1"/>
  <c r="AY242" s="1"/>
  <c r="AU242"/>
  <c r="AT242"/>
  <c r="AQ242"/>
  <c r="AP242"/>
  <c r="AM242"/>
  <c r="AL242"/>
  <c r="AK242"/>
  <c r="AJ242"/>
  <c r="AI242"/>
  <c r="AH242"/>
  <c r="AF242"/>
  <c r="AC242"/>
  <c r="Y242"/>
  <c r="S242"/>
  <c r="P242"/>
  <c r="M242"/>
  <c r="L242"/>
  <c r="H242"/>
  <c r="U242" s="1"/>
  <c r="AS242" s="1"/>
  <c r="AV241"/>
  <c r="AW241" s="1"/>
  <c r="AY241" s="1"/>
  <c r="AU241"/>
  <c r="AT241"/>
  <c r="AQ241"/>
  <c r="AP241"/>
  <c r="AM241"/>
  <c r="AL241"/>
  <c r="AK241"/>
  <c r="AJ241"/>
  <c r="AI241"/>
  <c r="AH241"/>
  <c r="AF241"/>
  <c r="AC241"/>
  <c r="Y241"/>
  <c r="S241"/>
  <c r="P241"/>
  <c r="M241"/>
  <c r="T241" s="1"/>
  <c r="L241"/>
  <c r="H241"/>
  <c r="U241" s="1"/>
  <c r="AS241" s="1"/>
  <c r="AV240"/>
  <c r="AW240" s="1"/>
  <c r="AX240" s="1"/>
  <c r="AU240"/>
  <c r="AT240"/>
  <c r="AQ240"/>
  <c r="AP240"/>
  <c r="AM240"/>
  <c r="AL240"/>
  <c r="AK240"/>
  <c r="AJ240"/>
  <c r="AI240"/>
  <c r="AH240"/>
  <c r="AF240"/>
  <c r="AC240"/>
  <c r="Y240"/>
  <c r="S240"/>
  <c r="P240"/>
  <c r="M240"/>
  <c r="T240" s="1"/>
  <c r="L240"/>
  <c r="H240"/>
  <c r="U240" s="1"/>
  <c r="AS240" s="1"/>
  <c r="AV239"/>
  <c r="AW239" s="1"/>
  <c r="AX239" s="1"/>
  <c r="AU239"/>
  <c r="AT239"/>
  <c r="AQ239"/>
  <c r="AP239"/>
  <c r="AM239"/>
  <c r="AL239"/>
  <c r="AK239"/>
  <c r="AJ239"/>
  <c r="AI239"/>
  <c r="AH239"/>
  <c r="AF239"/>
  <c r="AC239"/>
  <c r="Y239"/>
  <c r="S239"/>
  <c r="P239"/>
  <c r="M239"/>
  <c r="AN239" s="1"/>
  <c r="L239"/>
  <c r="H239"/>
  <c r="U239" s="1"/>
  <c r="AS239" s="1"/>
  <c r="AV238"/>
  <c r="AW238" s="1"/>
  <c r="AX238" s="1"/>
  <c r="AU238"/>
  <c r="AT238"/>
  <c r="AQ238"/>
  <c r="AP238"/>
  <c r="AM238"/>
  <c r="AL238"/>
  <c r="AK238"/>
  <c r="AJ238"/>
  <c r="AI238"/>
  <c r="AH238"/>
  <c r="AF238"/>
  <c r="AC238"/>
  <c r="Y238"/>
  <c r="S238"/>
  <c r="P238"/>
  <c r="M238"/>
  <c r="L238"/>
  <c r="H238"/>
  <c r="U238" s="1"/>
  <c r="AS238" s="1"/>
  <c r="AV237"/>
  <c r="AW237" s="1"/>
  <c r="AY237" s="1"/>
  <c r="AU237"/>
  <c r="AT237"/>
  <c r="AQ237"/>
  <c r="AP237"/>
  <c r="AM237"/>
  <c r="AL237"/>
  <c r="AK237"/>
  <c r="AJ237"/>
  <c r="AI237"/>
  <c r="AH237"/>
  <c r="AF237"/>
  <c r="AC237"/>
  <c r="Y237"/>
  <c r="S237"/>
  <c r="P237"/>
  <c r="M237"/>
  <c r="T237" s="1"/>
  <c r="L237"/>
  <c r="H237"/>
  <c r="U237" s="1"/>
  <c r="AS237" s="1"/>
  <c r="AV236"/>
  <c r="AW236" s="1"/>
  <c r="AX236" s="1"/>
  <c r="AU236"/>
  <c r="AT236"/>
  <c r="AQ236"/>
  <c r="AP236"/>
  <c r="AM236"/>
  <c r="AL236"/>
  <c r="AK236"/>
  <c r="AJ236"/>
  <c r="AI236"/>
  <c r="AH236"/>
  <c r="AF236"/>
  <c r="AC236"/>
  <c r="Y236"/>
  <c r="S236"/>
  <c r="P236"/>
  <c r="M236"/>
  <c r="T236" s="1"/>
  <c r="L236"/>
  <c r="H236"/>
  <c r="U236" s="1"/>
  <c r="AS236" s="1"/>
  <c r="AV235"/>
  <c r="AW235" s="1"/>
  <c r="AY235" s="1"/>
  <c r="AU235"/>
  <c r="AT235"/>
  <c r="AQ235"/>
  <c r="AP235"/>
  <c r="AM235"/>
  <c r="AL235"/>
  <c r="AK235"/>
  <c r="AJ235"/>
  <c r="AI235"/>
  <c r="AH235"/>
  <c r="AF235"/>
  <c r="AC235"/>
  <c r="Y235"/>
  <c r="S235"/>
  <c r="P235"/>
  <c r="M235"/>
  <c r="T235" s="1"/>
  <c r="L235"/>
  <c r="H235"/>
  <c r="U235" s="1"/>
  <c r="AS235" s="1"/>
  <c r="AV234"/>
  <c r="AW234" s="1"/>
  <c r="AX234" s="1"/>
  <c r="AU234"/>
  <c r="AT234"/>
  <c r="AQ234"/>
  <c r="AP234"/>
  <c r="AM234"/>
  <c r="AL234"/>
  <c r="AK234"/>
  <c r="AJ234"/>
  <c r="AI234"/>
  <c r="AH234"/>
  <c r="AF234"/>
  <c r="AC234"/>
  <c r="Y234"/>
  <c r="S234"/>
  <c r="P234"/>
  <c r="M234"/>
  <c r="L234"/>
  <c r="H234"/>
  <c r="U234" s="1"/>
  <c r="AS234" s="1"/>
  <c r="AV233"/>
  <c r="AW233" s="1"/>
  <c r="AU233"/>
  <c r="AT233"/>
  <c r="AQ233"/>
  <c r="AP233"/>
  <c r="AM233"/>
  <c r="AL233"/>
  <c r="AK233"/>
  <c r="AJ233"/>
  <c r="AI233"/>
  <c r="AH233"/>
  <c r="AF233"/>
  <c r="AC233"/>
  <c r="Y233"/>
  <c r="S233"/>
  <c r="P233"/>
  <c r="M233"/>
  <c r="T233" s="1"/>
  <c r="L233"/>
  <c r="H233"/>
  <c r="U233" s="1"/>
  <c r="AS233" s="1"/>
  <c r="AV232"/>
  <c r="AW232" s="1"/>
  <c r="AY232" s="1"/>
  <c r="AU232"/>
  <c r="AT232"/>
  <c r="AQ232"/>
  <c r="AP232"/>
  <c r="AM232"/>
  <c r="AL232"/>
  <c r="AK232"/>
  <c r="AJ232"/>
  <c r="AI232"/>
  <c r="AH232"/>
  <c r="AF232"/>
  <c r="AC232"/>
  <c r="Y232"/>
  <c r="S232"/>
  <c r="P232"/>
  <c r="M232"/>
  <c r="T232" s="1"/>
  <c r="L232"/>
  <c r="H232"/>
  <c r="U232" s="1"/>
  <c r="AS232" s="1"/>
  <c r="AV231"/>
  <c r="AW231" s="1"/>
  <c r="AY231" s="1"/>
  <c r="AU231"/>
  <c r="AT231"/>
  <c r="AQ231"/>
  <c r="AP231"/>
  <c r="AM231"/>
  <c r="AL231"/>
  <c r="AK231"/>
  <c r="AJ231"/>
  <c r="AI231"/>
  <c r="AH231"/>
  <c r="AF231"/>
  <c r="AC231"/>
  <c r="Y231"/>
  <c r="S231"/>
  <c r="P231"/>
  <c r="M231"/>
  <c r="T231" s="1"/>
  <c r="L231"/>
  <c r="H231"/>
  <c r="U231" s="1"/>
  <c r="AS231" s="1"/>
  <c r="AV230"/>
  <c r="AW230" s="1"/>
  <c r="AU230"/>
  <c r="AT230"/>
  <c r="AQ230"/>
  <c r="AP230"/>
  <c r="AM230"/>
  <c r="AL230"/>
  <c r="AK230"/>
  <c r="AJ230"/>
  <c r="AI230"/>
  <c r="AH230"/>
  <c r="AF230"/>
  <c r="AC230"/>
  <c r="Y230"/>
  <c r="S230"/>
  <c r="P230"/>
  <c r="M230"/>
  <c r="AN230" s="1"/>
  <c r="L230"/>
  <c r="H230"/>
  <c r="U230" s="1"/>
  <c r="AS230" s="1"/>
  <c r="AV229"/>
  <c r="AW229" s="1"/>
  <c r="AX229" s="1"/>
  <c r="AU229"/>
  <c r="AT229"/>
  <c r="AQ229"/>
  <c r="AP229"/>
  <c r="AM229"/>
  <c r="AL229"/>
  <c r="AK229"/>
  <c r="AJ229"/>
  <c r="AI229"/>
  <c r="AH229"/>
  <c r="AF229"/>
  <c r="AC229"/>
  <c r="Y229"/>
  <c r="S229"/>
  <c r="P229"/>
  <c r="M229"/>
  <c r="AN229" s="1"/>
  <c r="L229"/>
  <c r="H229"/>
  <c r="U229" s="1"/>
  <c r="AS229" s="1"/>
  <c r="AV228"/>
  <c r="AW228" s="1"/>
  <c r="AU228"/>
  <c r="AT228"/>
  <c r="AQ228"/>
  <c r="AP228"/>
  <c r="AM228"/>
  <c r="AL228"/>
  <c r="AK228"/>
  <c r="AJ228"/>
  <c r="AI228"/>
  <c r="AH228"/>
  <c r="AF228"/>
  <c r="AC228"/>
  <c r="Y228"/>
  <c r="S228"/>
  <c r="P228"/>
  <c r="M228"/>
  <c r="AN228" s="1"/>
  <c r="L228"/>
  <c r="H228"/>
  <c r="U228" s="1"/>
  <c r="AS228" s="1"/>
  <c r="AV227"/>
  <c r="AW227" s="1"/>
  <c r="AY227" s="1"/>
  <c r="AU227"/>
  <c r="AT227"/>
  <c r="AQ227"/>
  <c r="AP227"/>
  <c r="AM227"/>
  <c r="AL227"/>
  <c r="AK227"/>
  <c r="AJ227"/>
  <c r="AI227"/>
  <c r="AH227"/>
  <c r="AF227"/>
  <c r="AC227"/>
  <c r="Y227"/>
  <c r="S227"/>
  <c r="P227"/>
  <c r="M227"/>
  <c r="AN227" s="1"/>
  <c r="L227"/>
  <c r="H227"/>
  <c r="U227" s="1"/>
  <c r="AS227" s="1"/>
  <c r="AV226"/>
  <c r="AW226" s="1"/>
  <c r="AU226"/>
  <c r="AT226"/>
  <c r="AQ226"/>
  <c r="AP226"/>
  <c r="AM226"/>
  <c r="AL226"/>
  <c r="AK226"/>
  <c r="AJ226"/>
  <c r="AI226"/>
  <c r="AH226"/>
  <c r="AF226"/>
  <c r="AC226"/>
  <c r="Y226"/>
  <c r="S226"/>
  <c r="P226"/>
  <c r="M226"/>
  <c r="AN226" s="1"/>
  <c r="L226"/>
  <c r="H226"/>
  <c r="U226" s="1"/>
  <c r="AS226" s="1"/>
  <c r="AV225"/>
  <c r="AW225" s="1"/>
  <c r="AU225"/>
  <c r="AT225"/>
  <c r="AQ225"/>
  <c r="AP225"/>
  <c r="AM225"/>
  <c r="AL225"/>
  <c r="AK225"/>
  <c r="AJ225"/>
  <c r="AI225"/>
  <c r="AH225"/>
  <c r="AF225"/>
  <c r="AC225"/>
  <c r="Y225"/>
  <c r="S225"/>
  <c r="P225"/>
  <c r="M225"/>
  <c r="T225" s="1"/>
  <c r="L225"/>
  <c r="H225"/>
  <c r="U225" s="1"/>
  <c r="AS225" s="1"/>
  <c r="AV224"/>
  <c r="AW224" s="1"/>
  <c r="AU224"/>
  <c r="AT224"/>
  <c r="AQ224"/>
  <c r="AP224"/>
  <c r="AM224"/>
  <c r="AL224"/>
  <c r="AK224"/>
  <c r="AJ224"/>
  <c r="AI224"/>
  <c r="AH224"/>
  <c r="AF224"/>
  <c r="AC224"/>
  <c r="Y224"/>
  <c r="S224"/>
  <c r="P224"/>
  <c r="M224"/>
  <c r="T224" s="1"/>
  <c r="L224"/>
  <c r="H224"/>
  <c r="U224" s="1"/>
  <c r="AS224" s="1"/>
  <c r="AV223"/>
  <c r="AW223" s="1"/>
  <c r="AY223" s="1"/>
  <c r="AU223"/>
  <c r="AT223"/>
  <c r="AQ223"/>
  <c r="AP223"/>
  <c r="AM223"/>
  <c r="AL223"/>
  <c r="AK223"/>
  <c r="AJ223"/>
  <c r="AI223"/>
  <c r="AH223"/>
  <c r="AF223"/>
  <c r="AC223"/>
  <c r="Y223"/>
  <c r="S223"/>
  <c r="P223"/>
  <c r="M223"/>
  <c r="T223" s="1"/>
  <c r="L223"/>
  <c r="H223"/>
  <c r="U223" s="1"/>
  <c r="AS223" s="1"/>
  <c r="AV222"/>
  <c r="AW222" s="1"/>
  <c r="AU222"/>
  <c r="AT222"/>
  <c r="AQ222"/>
  <c r="AP222"/>
  <c r="AM222"/>
  <c r="AL222"/>
  <c r="AK222"/>
  <c r="AJ222"/>
  <c r="AI222"/>
  <c r="AH222"/>
  <c r="AF222"/>
  <c r="AC222"/>
  <c r="Y222"/>
  <c r="S222"/>
  <c r="P222"/>
  <c r="M222"/>
  <c r="L222"/>
  <c r="H222"/>
  <c r="U222" s="1"/>
  <c r="AS222" s="1"/>
  <c r="AV221"/>
  <c r="AW221" s="1"/>
  <c r="AU221"/>
  <c r="AT221"/>
  <c r="AQ221"/>
  <c r="AP221"/>
  <c r="AM221"/>
  <c r="AL221"/>
  <c r="AK221"/>
  <c r="AJ221"/>
  <c r="AI221"/>
  <c r="AH221"/>
  <c r="AF221"/>
  <c r="AC221"/>
  <c r="Y221"/>
  <c r="S221"/>
  <c r="P221"/>
  <c r="M221"/>
  <c r="AN221" s="1"/>
  <c r="L221"/>
  <c r="H221"/>
  <c r="U221" s="1"/>
  <c r="AS221" s="1"/>
  <c r="AV220"/>
  <c r="AW220" s="1"/>
  <c r="AU220"/>
  <c r="AT220"/>
  <c r="AQ220"/>
  <c r="AP220"/>
  <c r="AM220"/>
  <c r="AL220"/>
  <c r="AK220"/>
  <c r="AJ220"/>
  <c r="AI220"/>
  <c r="AH220"/>
  <c r="AF220"/>
  <c r="AC220"/>
  <c r="Y220"/>
  <c r="S220"/>
  <c r="P220"/>
  <c r="M220"/>
  <c r="AN220" s="1"/>
  <c r="L220"/>
  <c r="H220"/>
  <c r="U220" s="1"/>
  <c r="AS220" s="1"/>
  <c r="AV219"/>
  <c r="AW219" s="1"/>
  <c r="AY219" s="1"/>
  <c r="AU219"/>
  <c r="AT219"/>
  <c r="AQ219"/>
  <c r="AP219"/>
  <c r="AM219"/>
  <c r="AL219"/>
  <c r="AK219"/>
  <c r="AJ219"/>
  <c r="AI219"/>
  <c r="AH219"/>
  <c r="AF219"/>
  <c r="AC219"/>
  <c r="Y219"/>
  <c r="S219"/>
  <c r="P219"/>
  <c r="M219"/>
  <c r="AN219" s="1"/>
  <c r="L219"/>
  <c r="H219"/>
  <c r="U219" s="1"/>
  <c r="AS219" s="1"/>
  <c r="AV218"/>
  <c r="AW218" s="1"/>
  <c r="AU218"/>
  <c r="AT218"/>
  <c r="AQ218"/>
  <c r="AP218"/>
  <c r="AM218"/>
  <c r="AL218"/>
  <c r="AK218"/>
  <c r="AJ218"/>
  <c r="AI218"/>
  <c r="AH218"/>
  <c r="AF218"/>
  <c r="AC218"/>
  <c r="Y218"/>
  <c r="S218"/>
  <c r="P218"/>
  <c r="M218"/>
  <c r="AN218" s="1"/>
  <c r="L218"/>
  <c r="H218"/>
  <c r="U218" s="1"/>
  <c r="AS218" s="1"/>
  <c r="AV217"/>
  <c r="AW217" s="1"/>
  <c r="AX217" s="1"/>
  <c r="AU217"/>
  <c r="AT217"/>
  <c r="AQ217"/>
  <c r="AP217"/>
  <c r="AM217"/>
  <c r="AL217"/>
  <c r="AK217"/>
  <c r="AJ217"/>
  <c r="AI217"/>
  <c r="AH217"/>
  <c r="AF217"/>
  <c r="AC217"/>
  <c r="Y217"/>
  <c r="S217"/>
  <c r="P217"/>
  <c r="M217"/>
  <c r="T217" s="1"/>
  <c r="L217"/>
  <c r="H217"/>
  <c r="U217" s="1"/>
  <c r="AS217" s="1"/>
  <c r="AV216"/>
  <c r="AW216" s="1"/>
  <c r="AY216" s="1"/>
  <c r="AU216"/>
  <c r="AT216"/>
  <c r="AQ216"/>
  <c r="AP216"/>
  <c r="AM216"/>
  <c r="AL216"/>
  <c r="AK216"/>
  <c r="AJ216"/>
  <c r="AI216"/>
  <c r="AH216"/>
  <c r="AF216"/>
  <c r="AC216"/>
  <c r="Y216"/>
  <c r="S216"/>
  <c r="P216"/>
  <c r="M216"/>
  <c r="T216" s="1"/>
  <c r="L216"/>
  <c r="H216"/>
  <c r="U216" s="1"/>
  <c r="AS216" s="1"/>
  <c r="AV215"/>
  <c r="AW215" s="1"/>
  <c r="AY215" s="1"/>
  <c r="AU215"/>
  <c r="AT215"/>
  <c r="AQ215"/>
  <c r="AP215"/>
  <c r="AM215"/>
  <c r="AL215"/>
  <c r="AK215"/>
  <c r="AJ215"/>
  <c r="AI215"/>
  <c r="AH215"/>
  <c r="AF215"/>
  <c r="AC215"/>
  <c r="Y215"/>
  <c r="S215"/>
  <c r="P215"/>
  <c r="M215"/>
  <c r="T215" s="1"/>
  <c r="L215"/>
  <c r="H215"/>
  <c r="U215" s="1"/>
  <c r="AS215" s="1"/>
  <c r="AV214"/>
  <c r="AW214" s="1"/>
  <c r="AU214"/>
  <c r="AT214"/>
  <c r="AQ214"/>
  <c r="AP214"/>
  <c r="AM214"/>
  <c r="AL214"/>
  <c r="AK214"/>
  <c r="AJ214"/>
  <c r="AI214"/>
  <c r="AH214"/>
  <c r="AF214"/>
  <c r="AC214"/>
  <c r="Y214"/>
  <c r="S214"/>
  <c r="P214"/>
  <c r="M214"/>
  <c r="AN214" s="1"/>
  <c r="L214"/>
  <c r="H214"/>
  <c r="U214" s="1"/>
  <c r="AS214" s="1"/>
  <c r="AV213"/>
  <c r="AW213" s="1"/>
  <c r="AX213" s="1"/>
  <c r="AU213"/>
  <c r="AT213"/>
  <c r="AQ213"/>
  <c r="AP213"/>
  <c r="AM213"/>
  <c r="AL213"/>
  <c r="AK213"/>
  <c r="AJ213"/>
  <c r="AI213"/>
  <c r="AH213"/>
  <c r="AF213"/>
  <c r="AC213"/>
  <c r="Y213"/>
  <c r="S213"/>
  <c r="P213"/>
  <c r="M213"/>
  <c r="AN213" s="1"/>
  <c r="L213"/>
  <c r="H213"/>
  <c r="U213" s="1"/>
  <c r="AS213" s="1"/>
  <c r="AV212"/>
  <c r="AW212" s="1"/>
  <c r="AU212"/>
  <c r="AT212"/>
  <c r="AQ212"/>
  <c r="AP212"/>
  <c r="AM212"/>
  <c r="AL212"/>
  <c r="AK212"/>
  <c r="AJ212"/>
  <c r="AI212"/>
  <c r="AH212"/>
  <c r="AF212"/>
  <c r="AC212"/>
  <c r="Y212"/>
  <c r="S212"/>
  <c r="P212"/>
  <c r="M212"/>
  <c r="AN212" s="1"/>
  <c r="L212"/>
  <c r="H212"/>
  <c r="U212" s="1"/>
  <c r="AS212" s="1"/>
  <c r="AV211"/>
  <c r="AW211" s="1"/>
  <c r="AY211" s="1"/>
  <c r="AU211"/>
  <c r="AT211"/>
  <c r="AQ211"/>
  <c r="AP211"/>
  <c r="AM211"/>
  <c r="AL211"/>
  <c r="AK211"/>
  <c r="AJ211"/>
  <c r="AI211"/>
  <c r="AH211"/>
  <c r="AF211"/>
  <c r="AC211"/>
  <c r="Y211"/>
  <c r="S211"/>
  <c r="P211"/>
  <c r="M211"/>
  <c r="AN211" s="1"/>
  <c r="L211"/>
  <c r="H211"/>
  <c r="U211" s="1"/>
  <c r="AS211" s="1"/>
  <c r="AV210"/>
  <c r="AW210" s="1"/>
  <c r="AU210"/>
  <c r="AT210"/>
  <c r="AQ210"/>
  <c r="AP210"/>
  <c r="AM210"/>
  <c r="AL210"/>
  <c r="AK210"/>
  <c r="AJ210"/>
  <c r="AI210"/>
  <c r="AH210"/>
  <c r="AF210"/>
  <c r="AC210"/>
  <c r="Y210"/>
  <c r="S210"/>
  <c r="P210"/>
  <c r="M210"/>
  <c r="AN210" s="1"/>
  <c r="L210"/>
  <c r="H210"/>
  <c r="U210" s="1"/>
  <c r="AS210" s="1"/>
  <c r="AV209"/>
  <c r="AW209" s="1"/>
  <c r="AX209" s="1"/>
  <c r="AU209"/>
  <c r="AT209"/>
  <c r="AQ209"/>
  <c r="AP209"/>
  <c r="AM209"/>
  <c r="AL209"/>
  <c r="AK209"/>
  <c r="AJ209"/>
  <c r="AI209"/>
  <c r="AH209"/>
  <c r="AF209"/>
  <c r="AC209"/>
  <c r="Y209"/>
  <c r="S209"/>
  <c r="P209"/>
  <c r="M209"/>
  <c r="T209" s="1"/>
  <c r="L209"/>
  <c r="H209"/>
  <c r="U209" s="1"/>
  <c r="AS209" s="1"/>
  <c r="AV208"/>
  <c r="AW208" s="1"/>
  <c r="AU208"/>
  <c r="AT208"/>
  <c r="AQ208"/>
  <c r="AP208"/>
  <c r="AM208"/>
  <c r="AL208"/>
  <c r="AK208"/>
  <c r="AJ208"/>
  <c r="AI208"/>
  <c r="AH208"/>
  <c r="AF208"/>
  <c r="AC208"/>
  <c r="Y208"/>
  <c r="S208"/>
  <c r="P208"/>
  <c r="M208"/>
  <c r="T208" s="1"/>
  <c r="L208"/>
  <c r="H208"/>
  <c r="U208" s="1"/>
  <c r="AS208" s="1"/>
  <c r="AV207"/>
  <c r="AW207" s="1"/>
  <c r="AY207" s="1"/>
  <c r="AU207"/>
  <c r="AT207"/>
  <c r="AQ207"/>
  <c r="AP207"/>
  <c r="AM207"/>
  <c r="AL207"/>
  <c r="AK207"/>
  <c r="AJ207"/>
  <c r="AI207"/>
  <c r="AH207"/>
  <c r="AF207"/>
  <c r="AC207"/>
  <c r="Y207"/>
  <c r="S207"/>
  <c r="P207"/>
  <c r="M207"/>
  <c r="T207" s="1"/>
  <c r="L207"/>
  <c r="H207"/>
  <c r="U207" s="1"/>
  <c r="AS207" s="1"/>
  <c r="AV206"/>
  <c r="AW206" s="1"/>
  <c r="AU206"/>
  <c r="AT206"/>
  <c r="AQ206"/>
  <c r="AP206"/>
  <c r="AM206"/>
  <c r="AL206"/>
  <c r="AK206"/>
  <c r="AJ206"/>
  <c r="AI206"/>
  <c r="AH206"/>
  <c r="AF206"/>
  <c r="AC206"/>
  <c r="Y206"/>
  <c r="S206"/>
  <c r="P206"/>
  <c r="M206"/>
  <c r="AN206" s="1"/>
  <c r="L206"/>
  <c r="H206"/>
  <c r="U206" s="1"/>
  <c r="AS206" s="1"/>
  <c r="AV205"/>
  <c r="AW205" s="1"/>
  <c r="AU205"/>
  <c r="AT205"/>
  <c r="AQ205"/>
  <c r="AP205"/>
  <c r="AM205"/>
  <c r="AL205"/>
  <c r="AK205"/>
  <c r="AJ205"/>
  <c r="AI205"/>
  <c r="AH205"/>
  <c r="AF205"/>
  <c r="AC205"/>
  <c r="Y205"/>
  <c r="S205"/>
  <c r="P205"/>
  <c r="M205"/>
  <c r="AN205" s="1"/>
  <c r="L205"/>
  <c r="H205"/>
  <c r="U205" s="1"/>
  <c r="AS205" s="1"/>
  <c r="AV204"/>
  <c r="AW204" s="1"/>
  <c r="AU204"/>
  <c r="AT204"/>
  <c r="AQ204"/>
  <c r="AP204"/>
  <c r="AM204"/>
  <c r="AL204"/>
  <c r="AK204"/>
  <c r="AJ204"/>
  <c r="AI204"/>
  <c r="AH204"/>
  <c r="AF204"/>
  <c r="AC204"/>
  <c r="Y204"/>
  <c r="S204"/>
  <c r="P204"/>
  <c r="M204"/>
  <c r="AN204" s="1"/>
  <c r="L204"/>
  <c r="H204"/>
  <c r="U204" s="1"/>
  <c r="AS204" s="1"/>
  <c r="AV203"/>
  <c r="AW203" s="1"/>
  <c r="AY203" s="1"/>
  <c r="AU203"/>
  <c r="AT203"/>
  <c r="AQ203"/>
  <c r="AP203"/>
  <c r="AM203"/>
  <c r="AL203"/>
  <c r="AK203"/>
  <c r="AJ203"/>
  <c r="AI203"/>
  <c r="AH203"/>
  <c r="AF203"/>
  <c r="AC203"/>
  <c r="Y203"/>
  <c r="S203"/>
  <c r="P203"/>
  <c r="M203"/>
  <c r="AN203" s="1"/>
  <c r="L203"/>
  <c r="H203"/>
  <c r="U203" s="1"/>
  <c r="AS203" s="1"/>
  <c r="AV202"/>
  <c r="AW202" s="1"/>
  <c r="AU202"/>
  <c r="AT202"/>
  <c r="AQ202"/>
  <c r="AP202"/>
  <c r="AM202"/>
  <c r="AL202"/>
  <c r="AK202"/>
  <c r="AJ202"/>
  <c r="AI202"/>
  <c r="AH202"/>
  <c r="AF202"/>
  <c r="AC202"/>
  <c r="Y202"/>
  <c r="S202"/>
  <c r="P202"/>
  <c r="M202"/>
  <c r="T202" s="1"/>
  <c r="L202"/>
  <c r="H202"/>
  <c r="U202" s="1"/>
  <c r="AS202" s="1"/>
  <c r="AV201"/>
  <c r="AW201" s="1"/>
  <c r="AX201" s="1"/>
  <c r="AU201"/>
  <c r="AT201"/>
  <c r="AQ201"/>
  <c r="AP201"/>
  <c r="AM201"/>
  <c r="AL201"/>
  <c r="AK201"/>
  <c r="AJ201"/>
  <c r="AI201"/>
  <c r="AH201"/>
  <c r="AF201"/>
  <c r="AC201"/>
  <c r="Y201"/>
  <c r="S201"/>
  <c r="P201"/>
  <c r="M201"/>
  <c r="T201" s="1"/>
  <c r="L201"/>
  <c r="H201"/>
  <c r="U201" s="1"/>
  <c r="AS201" s="1"/>
  <c r="AV200"/>
  <c r="AW200" s="1"/>
  <c r="AY200" s="1"/>
  <c r="AU200"/>
  <c r="AT200"/>
  <c r="AQ200"/>
  <c r="AP200"/>
  <c r="AM200"/>
  <c r="AL200"/>
  <c r="AK200"/>
  <c r="AJ200"/>
  <c r="AI200"/>
  <c r="AH200"/>
  <c r="AF200"/>
  <c r="AC200"/>
  <c r="Y200"/>
  <c r="S200"/>
  <c r="P200"/>
  <c r="M200"/>
  <c r="T200" s="1"/>
  <c r="L200"/>
  <c r="H200"/>
  <c r="U200" s="1"/>
  <c r="AS200" s="1"/>
  <c r="AV199"/>
  <c r="AW199" s="1"/>
  <c r="AY199" s="1"/>
  <c r="AU199"/>
  <c r="AT199"/>
  <c r="AQ199"/>
  <c r="AP199"/>
  <c r="AM199"/>
  <c r="AL199"/>
  <c r="AK199"/>
  <c r="AJ199"/>
  <c r="AI199"/>
  <c r="AH199"/>
  <c r="AF199"/>
  <c r="AC199"/>
  <c r="Y199"/>
  <c r="S199"/>
  <c r="P199"/>
  <c r="M199"/>
  <c r="T199" s="1"/>
  <c r="L199"/>
  <c r="H199"/>
  <c r="U199" s="1"/>
  <c r="AS199" s="1"/>
  <c r="AV198"/>
  <c r="AW198" s="1"/>
  <c r="AU198"/>
  <c r="AT198"/>
  <c r="AQ198"/>
  <c r="AP198"/>
  <c r="AM198"/>
  <c r="AL198"/>
  <c r="AK198"/>
  <c r="AJ198"/>
  <c r="AI198"/>
  <c r="AH198"/>
  <c r="AF198"/>
  <c r="AC198"/>
  <c r="Y198"/>
  <c r="S198"/>
  <c r="P198"/>
  <c r="M198"/>
  <c r="AN198" s="1"/>
  <c r="L198"/>
  <c r="H198"/>
  <c r="U198" s="1"/>
  <c r="AS198" s="1"/>
  <c r="AV197"/>
  <c r="AW197" s="1"/>
  <c r="AX197" s="1"/>
  <c r="AU197"/>
  <c r="AT197"/>
  <c r="AQ197"/>
  <c r="AP197"/>
  <c r="AM197"/>
  <c r="AL197"/>
  <c r="AK197"/>
  <c r="AJ197"/>
  <c r="AI197"/>
  <c r="AH197"/>
  <c r="AF197"/>
  <c r="AC197"/>
  <c r="Y197"/>
  <c r="S197"/>
  <c r="P197"/>
  <c r="M197"/>
  <c r="AN197" s="1"/>
  <c r="L197"/>
  <c r="H197"/>
  <c r="U197" s="1"/>
  <c r="AS197" s="1"/>
  <c r="AV196"/>
  <c r="AW196" s="1"/>
  <c r="AU196"/>
  <c r="AT196"/>
  <c r="AQ196"/>
  <c r="AP196"/>
  <c r="AM196"/>
  <c r="AL196"/>
  <c r="AK196"/>
  <c r="AJ196"/>
  <c r="AI196"/>
  <c r="AH196"/>
  <c r="AF196"/>
  <c r="AC196"/>
  <c r="Y196"/>
  <c r="S196"/>
  <c r="P196"/>
  <c r="M196"/>
  <c r="AN196" s="1"/>
  <c r="L196"/>
  <c r="H196"/>
  <c r="U196" s="1"/>
  <c r="AS196" s="1"/>
  <c r="AV195"/>
  <c r="AW195" s="1"/>
  <c r="AY195" s="1"/>
  <c r="AU195"/>
  <c r="AT195"/>
  <c r="AQ195"/>
  <c r="AP195"/>
  <c r="AM195"/>
  <c r="AL195"/>
  <c r="AK195"/>
  <c r="AJ195"/>
  <c r="AI195"/>
  <c r="AH195"/>
  <c r="AF195"/>
  <c r="AC195"/>
  <c r="Y195"/>
  <c r="S195"/>
  <c r="P195"/>
  <c r="M195"/>
  <c r="AN195" s="1"/>
  <c r="L195"/>
  <c r="H195"/>
  <c r="U195" s="1"/>
  <c r="AS195" s="1"/>
  <c r="AV194"/>
  <c r="AW194" s="1"/>
  <c r="AU194"/>
  <c r="AT194"/>
  <c r="AQ194"/>
  <c r="AP194"/>
  <c r="AM194"/>
  <c r="AL194"/>
  <c r="AK194"/>
  <c r="AJ194"/>
  <c r="AI194"/>
  <c r="AH194"/>
  <c r="AF194"/>
  <c r="AC194"/>
  <c r="Y194"/>
  <c r="S194"/>
  <c r="P194"/>
  <c r="M194"/>
  <c r="T194" s="1"/>
  <c r="L194"/>
  <c r="H194"/>
  <c r="U194" s="1"/>
  <c r="AS194" s="1"/>
  <c r="AV193"/>
  <c r="AW193" s="1"/>
  <c r="AX193" s="1"/>
  <c r="AU193"/>
  <c r="AT193"/>
  <c r="AQ193"/>
  <c r="AP193"/>
  <c r="AM193"/>
  <c r="AL193"/>
  <c r="AK193"/>
  <c r="AJ193"/>
  <c r="AI193"/>
  <c r="AH193"/>
  <c r="AF193"/>
  <c r="AC193"/>
  <c r="Y193"/>
  <c r="S193"/>
  <c r="P193"/>
  <c r="M193"/>
  <c r="T193" s="1"/>
  <c r="L193"/>
  <c r="H193"/>
  <c r="U193" s="1"/>
  <c r="AS193" s="1"/>
  <c r="AV192"/>
  <c r="AW192" s="1"/>
  <c r="AU192"/>
  <c r="AT192"/>
  <c r="AQ192"/>
  <c r="AP192"/>
  <c r="AM192"/>
  <c r="AL192"/>
  <c r="AK192"/>
  <c r="AJ192"/>
  <c r="AI192"/>
  <c r="AH192"/>
  <c r="AF192"/>
  <c r="AC192"/>
  <c r="Y192"/>
  <c r="S192"/>
  <c r="P192"/>
  <c r="M192"/>
  <c r="T192" s="1"/>
  <c r="L192"/>
  <c r="H192"/>
  <c r="U192" s="1"/>
  <c r="AS192" s="1"/>
  <c r="AV191"/>
  <c r="AW191" s="1"/>
  <c r="AY191" s="1"/>
  <c r="AU191"/>
  <c r="AT191"/>
  <c r="AQ191"/>
  <c r="AP191"/>
  <c r="AM191"/>
  <c r="AL191"/>
  <c r="AK191"/>
  <c r="AJ191"/>
  <c r="AI191"/>
  <c r="AH191"/>
  <c r="AF191"/>
  <c r="AC191"/>
  <c r="Y191"/>
  <c r="S191"/>
  <c r="P191"/>
  <c r="M191"/>
  <c r="T191" s="1"/>
  <c r="L191"/>
  <c r="H191"/>
  <c r="U191" s="1"/>
  <c r="AS191" s="1"/>
  <c r="AV190"/>
  <c r="AW190" s="1"/>
  <c r="AU190"/>
  <c r="AT190"/>
  <c r="AQ190"/>
  <c r="AP190"/>
  <c r="AM190"/>
  <c r="AL190"/>
  <c r="AK190"/>
  <c r="AJ190"/>
  <c r="AI190"/>
  <c r="AH190"/>
  <c r="AF190"/>
  <c r="AC190"/>
  <c r="Y190"/>
  <c r="S190"/>
  <c r="P190"/>
  <c r="M190"/>
  <c r="AN190" s="1"/>
  <c r="L190"/>
  <c r="H190"/>
  <c r="U190" s="1"/>
  <c r="AS190" s="1"/>
  <c r="AV189"/>
  <c r="AW189" s="1"/>
  <c r="AU189"/>
  <c r="AT189"/>
  <c r="AQ189"/>
  <c r="AP189"/>
  <c r="AM189"/>
  <c r="AL189"/>
  <c r="AK189"/>
  <c r="AJ189"/>
  <c r="AI189"/>
  <c r="AH189"/>
  <c r="AF189"/>
  <c r="AC189"/>
  <c r="Y189"/>
  <c r="S189"/>
  <c r="P189"/>
  <c r="M189"/>
  <c r="AN189" s="1"/>
  <c r="L189"/>
  <c r="H189"/>
  <c r="U189" s="1"/>
  <c r="AS189" s="1"/>
  <c r="AV188"/>
  <c r="AW188" s="1"/>
  <c r="AU188"/>
  <c r="AT188"/>
  <c r="AQ188"/>
  <c r="AP188"/>
  <c r="AM188"/>
  <c r="AL188"/>
  <c r="AK188"/>
  <c r="AJ188"/>
  <c r="AI188"/>
  <c r="AH188"/>
  <c r="AF188"/>
  <c r="AC188"/>
  <c r="Y188"/>
  <c r="S188"/>
  <c r="P188"/>
  <c r="M188"/>
  <c r="AN188" s="1"/>
  <c r="L188"/>
  <c r="H188"/>
  <c r="U188" s="1"/>
  <c r="AS188" s="1"/>
  <c r="AV187"/>
  <c r="AW187" s="1"/>
  <c r="AY187" s="1"/>
  <c r="AU187"/>
  <c r="AT187"/>
  <c r="AQ187"/>
  <c r="AP187"/>
  <c r="AM187"/>
  <c r="AL187"/>
  <c r="AK187"/>
  <c r="AJ187"/>
  <c r="AI187"/>
  <c r="AH187"/>
  <c r="AF187"/>
  <c r="AC187"/>
  <c r="Y187"/>
  <c r="S187"/>
  <c r="P187"/>
  <c r="M187"/>
  <c r="AN187" s="1"/>
  <c r="L187"/>
  <c r="H187"/>
  <c r="U187" s="1"/>
  <c r="AS187" s="1"/>
  <c r="AV186"/>
  <c r="AW186" s="1"/>
  <c r="AU186"/>
  <c r="AT186"/>
  <c r="AQ186"/>
  <c r="AP186"/>
  <c r="AM186"/>
  <c r="AL186"/>
  <c r="AK186"/>
  <c r="AJ186"/>
  <c r="AI186"/>
  <c r="AH186"/>
  <c r="AF186"/>
  <c r="AC186"/>
  <c r="Y186"/>
  <c r="S186"/>
  <c r="P186"/>
  <c r="M186"/>
  <c r="T186" s="1"/>
  <c r="L186"/>
  <c r="H186"/>
  <c r="U186" s="1"/>
  <c r="AS186" s="1"/>
  <c r="AV185"/>
  <c r="AW185" s="1"/>
  <c r="AY185" s="1"/>
  <c r="AU185"/>
  <c r="AT185"/>
  <c r="AQ185"/>
  <c r="AP185"/>
  <c r="AM185"/>
  <c r="AL185"/>
  <c r="AK185"/>
  <c r="AJ185"/>
  <c r="AI185"/>
  <c r="AH185"/>
  <c r="AF185"/>
  <c r="AC185"/>
  <c r="Y185"/>
  <c r="S185"/>
  <c r="P185"/>
  <c r="M185"/>
  <c r="T185" s="1"/>
  <c r="L185"/>
  <c r="H185"/>
  <c r="U185" s="1"/>
  <c r="AS185" s="1"/>
  <c r="AV184"/>
  <c r="AW184" s="1"/>
  <c r="AU184"/>
  <c r="AT184"/>
  <c r="AQ184"/>
  <c r="AP184"/>
  <c r="AM184"/>
  <c r="AL184"/>
  <c r="AK184"/>
  <c r="AJ184"/>
  <c r="AI184"/>
  <c r="AH184"/>
  <c r="AF184"/>
  <c r="AC184"/>
  <c r="Y184"/>
  <c r="S184"/>
  <c r="P184"/>
  <c r="M184"/>
  <c r="T184" s="1"/>
  <c r="L184"/>
  <c r="H184"/>
  <c r="U184" s="1"/>
  <c r="AS184" s="1"/>
  <c r="AV183"/>
  <c r="AW183" s="1"/>
  <c r="AY183" s="1"/>
  <c r="AU183"/>
  <c r="AT183"/>
  <c r="AQ183"/>
  <c r="AP183"/>
  <c r="AM183"/>
  <c r="AL183"/>
  <c r="AK183"/>
  <c r="AJ183"/>
  <c r="AI183"/>
  <c r="AH183"/>
  <c r="AF183"/>
  <c r="AC183"/>
  <c r="Y183"/>
  <c r="S183"/>
  <c r="P183"/>
  <c r="M183"/>
  <c r="T183" s="1"/>
  <c r="L183"/>
  <c r="H183"/>
  <c r="U183" s="1"/>
  <c r="AS183" s="1"/>
  <c r="AV182"/>
  <c r="AW182" s="1"/>
  <c r="AU182"/>
  <c r="AT182"/>
  <c r="AQ182"/>
  <c r="AP182"/>
  <c r="AM182"/>
  <c r="AL182"/>
  <c r="AK182"/>
  <c r="AJ182"/>
  <c r="AI182"/>
  <c r="AH182"/>
  <c r="AF182"/>
  <c r="AC182"/>
  <c r="Y182"/>
  <c r="S182"/>
  <c r="P182"/>
  <c r="M182"/>
  <c r="AN182" s="1"/>
  <c r="L182"/>
  <c r="H182"/>
  <c r="U182" s="1"/>
  <c r="AS182" s="1"/>
  <c r="AV181"/>
  <c r="AW181" s="1"/>
  <c r="AU181"/>
  <c r="AT181"/>
  <c r="AQ181"/>
  <c r="AP181"/>
  <c r="AM181"/>
  <c r="AL181"/>
  <c r="AK181"/>
  <c r="AJ181"/>
  <c r="AI181"/>
  <c r="AH181"/>
  <c r="AF181"/>
  <c r="AC181"/>
  <c r="Y181"/>
  <c r="S181"/>
  <c r="P181"/>
  <c r="M181"/>
  <c r="AN181" s="1"/>
  <c r="L181"/>
  <c r="H181"/>
  <c r="U181" s="1"/>
  <c r="AS181" s="1"/>
  <c r="AV180"/>
  <c r="AW180" s="1"/>
  <c r="AU180"/>
  <c r="AT180"/>
  <c r="AQ180"/>
  <c r="AP180"/>
  <c r="AM180"/>
  <c r="AL180"/>
  <c r="AK180"/>
  <c r="AJ180"/>
  <c r="AI180"/>
  <c r="AH180"/>
  <c r="AF180"/>
  <c r="AC180"/>
  <c r="Y180"/>
  <c r="S180"/>
  <c r="P180"/>
  <c r="M180"/>
  <c r="AN180" s="1"/>
  <c r="L180"/>
  <c r="H180"/>
  <c r="U180" s="1"/>
  <c r="AS180" s="1"/>
  <c r="AV179"/>
  <c r="AW179" s="1"/>
  <c r="AY179" s="1"/>
  <c r="AU179"/>
  <c r="AT179"/>
  <c r="AQ179"/>
  <c r="AP179"/>
  <c r="AM179"/>
  <c r="AL179"/>
  <c r="AK179"/>
  <c r="AJ179"/>
  <c r="AI179"/>
  <c r="AH179"/>
  <c r="AF179"/>
  <c r="AC179"/>
  <c r="Y179"/>
  <c r="S179"/>
  <c r="P179"/>
  <c r="M179"/>
  <c r="AN179" s="1"/>
  <c r="L179"/>
  <c r="H179"/>
  <c r="U179" s="1"/>
  <c r="AS179" s="1"/>
  <c r="AV178"/>
  <c r="AW178" s="1"/>
  <c r="AU178"/>
  <c r="AT178"/>
  <c r="AQ178"/>
  <c r="AP178"/>
  <c r="AM178"/>
  <c r="AL178"/>
  <c r="AK178"/>
  <c r="AJ178"/>
  <c r="AI178"/>
  <c r="AH178"/>
  <c r="AF178"/>
  <c r="AC178"/>
  <c r="Y178"/>
  <c r="S178"/>
  <c r="P178"/>
  <c r="M178"/>
  <c r="T178" s="1"/>
  <c r="L178"/>
  <c r="H178"/>
  <c r="U178" s="1"/>
  <c r="AS178" s="1"/>
  <c r="AV177"/>
  <c r="AW177" s="1"/>
  <c r="AY177" s="1"/>
  <c r="AU177"/>
  <c r="AT177"/>
  <c r="AQ177"/>
  <c r="AP177"/>
  <c r="AM177"/>
  <c r="AL177"/>
  <c r="AK177"/>
  <c r="AJ177"/>
  <c r="AI177"/>
  <c r="AH177"/>
  <c r="AF177"/>
  <c r="AC177"/>
  <c r="Y177"/>
  <c r="S177"/>
  <c r="P177"/>
  <c r="M177"/>
  <c r="T177" s="1"/>
  <c r="L177"/>
  <c r="H177"/>
  <c r="U177" s="1"/>
  <c r="AS177" s="1"/>
  <c r="AV176"/>
  <c r="AW176" s="1"/>
  <c r="AY176" s="1"/>
  <c r="AU176"/>
  <c r="AT176"/>
  <c r="AQ176"/>
  <c r="AP176"/>
  <c r="AM176"/>
  <c r="AL176"/>
  <c r="AK176"/>
  <c r="AJ176"/>
  <c r="AI176"/>
  <c r="AH176"/>
  <c r="AF176"/>
  <c r="AC176"/>
  <c r="Y176"/>
  <c r="S176"/>
  <c r="P176"/>
  <c r="M176"/>
  <c r="T176" s="1"/>
  <c r="L176"/>
  <c r="H176"/>
  <c r="U176" s="1"/>
  <c r="AS176" s="1"/>
  <c r="AV175"/>
  <c r="AW175" s="1"/>
  <c r="AY175" s="1"/>
  <c r="AU175"/>
  <c r="AT175"/>
  <c r="AQ175"/>
  <c r="AP175"/>
  <c r="AM175"/>
  <c r="AL175"/>
  <c r="AK175"/>
  <c r="AJ175"/>
  <c r="AI175"/>
  <c r="AH175"/>
  <c r="AF175"/>
  <c r="AC175"/>
  <c r="Y175"/>
  <c r="S175"/>
  <c r="P175"/>
  <c r="M175"/>
  <c r="T175" s="1"/>
  <c r="L175"/>
  <c r="H175"/>
  <c r="U175" s="1"/>
  <c r="AS175" s="1"/>
  <c r="AV174"/>
  <c r="AW174" s="1"/>
  <c r="AU174"/>
  <c r="AT174"/>
  <c r="AQ174"/>
  <c r="AP174"/>
  <c r="AM174"/>
  <c r="AL174"/>
  <c r="AK174"/>
  <c r="AJ174"/>
  <c r="AI174"/>
  <c r="AH174"/>
  <c r="AF174"/>
  <c r="AC174"/>
  <c r="Y174"/>
  <c r="S174"/>
  <c r="P174"/>
  <c r="M174"/>
  <c r="AN174" s="1"/>
  <c r="L174"/>
  <c r="H174"/>
  <c r="U174" s="1"/>
  <c r="AS174" s="1"/>
  <c r="AV173"/>
  <c r="AW173" s="1"/>
  <c r="AY173" s="1"/>
  <c r="AU173"/>
  <c r="AT173"/>
  <c r="AQ173"/>
  <c r="AP173"/>
  <c r="AM173"/>
  <c r="AL173"/>
  <c r="AK173"/>
  <c r="AJ173"/>
  <c r="AI173"/>
  <c r="AH173"/>
  <c r="AF173"/>
  <c r="AC173"/>
  <c r="Y173"/>
  <c r="S173"/>
  <c r="P173"/>
  <c r="M173"/>
  <c r="AN173" s="1"/>
  <c r="L173"/>
  <c r="H173"/>
  <c r="U173" s="1"/>
  <c r="AS173" s="1"/>
  <c r="AV172"/>
  <c r="AW172" s="1"/>
  <c r="AU172"/>
  <c r="AT172"/>
  <c r="AQ172"/>
  <c r="AP172"/>
  <c r="AM172"/>
  <c r="AL172"/>
  <c r="AK172"/>
  <c r="AJ172"/>
  <c r="AI172"/>
  <c r="AH172"/>
  <c r="AF172"/>
  <c r="AC172"/>
  <c r="Y172"/>
  <c r="S172"/>
  <c r="P172"/>
  <c r="M172"/>
  <c r="AN172" s="1"/>
  <c r="L172"/>
  <c r="H172"/>
  <c r="U172" s="1"/>
  <c r="AS172" s="1"/>
  <c r="AV171"/>
  <c r="AW171" s="1"/>
  <c r="AY171" s="1"/>
  <c r="AU171"/>
  <c r="AT171"/>
  <c r="AQ171"/>
  <c r="AP171"/>
  <c r="AM171"/>
  <c r="AL171"/>
  <c r="AK171"/>
  <c r="AJ171"/>
  <c r="AI171"/>
  <c r="AH171"/>
  <c r="AF171"/>
  <c r="AC171"/>
  <c r="Y171"/>
  <c r="S171"/>
  <c r="P171"/>
  <c r="M171"/>
  <c r="AN171" s="1"/>
  <c r="L171"/>
  <c r="H171"/>
  <c r="U171" s="1"/>
  <c r="AS171" s="1"/>
  <c r="AV170"/>
  <c r="AW170" s="1"/>
  <c r="AU170"/>
  <c r="AT170"/>
  <c r="AQ170"/>
  <c r="AP170"/>
  <c r="AM170"/>
  <c r="AL170"/>
  <c r="AK170"/>
  <c r="AJ170"/>
  <c r="AI170"/>
  <c r="AH170"/>
  <c r="AF170"/>
  <c r="AC170"/>
  <c r="Y170"/>
  <c r="S170"/>
  <c r="P170"/>
  <c r="M170"/>
  <c r="T170" s="1"/>
  <c r="L170"/>
  <c r="H170"/>
  <c r="U170" s="1"/>
  <c r="AS170" s="1"/>
  <c r="AV169"/>
  <c r="AW169" s="1"/>
  <c r="AU169"/>
  <c r="AT169"/>
  <c r="AQ169"/>
  <c r="AP169"/>
  <c r="AM169"/>
  <c r="AL169"/>
  <c r="AK169"/>
  <c r="AJ169"/>
  <c r="AI169"/>
  <c r="AH169"/>
  <c r="AF169"/>
  <c r="AC169"/>
  <c r="Y169"/>
  <c r="S169"/>
  <c r="P169"/>
  <c r="M169"/>
  <c r="T169" s="1"/>
  <c r="L169"/>
  <c r="H169"/>
  <c r="U169" s="1"/>
  <c r="AS169" s="1"/>
  <c r="AV168"/>
  <c r="AW168" s="1"/>
  <c r="AY168" s="1"/>
  <c r="AU168"/>
  <c r="AT168"/>
  <c r="AQ168"/>
  <c r="AP168"/>
  <c r="AM168"/>
  <c r="AL168"/>
  <c r="AK168"/>
  <c r="AJ168"/>
  <c r="AI168"/>
  <c r="AH168"/>
  <c r="AF168"/>
  <c r="AC168"/>
  <c r="Y168"/>
  <c r="S168"/>
  <c r="P168"/>
  <c r="M168"/>
  <c r="T168" s="1"/>
  <c r="L168"/>
  <c r="H168"/>
  <c r="U168" s="1"/>
  <c r="AS168" s="1"/>
  <c r="AV167"/>
  <c r="AW167" s="1"/>
  <c r="AY167" s="1"/>
  <c r="AU167"/>
  <c r="AT167"/>
  <c r="AQ167"/>
  <c r="AP167"/>
  <c r="AM167"/>
  <c r="AL167"/>
  <c r="AK167"/>
  <c r="AJ167"/>
  <c r="AI167"/>
  <c r="AH167"/>
  <c r="AF167"/>
  <c r="AC167"/>
  <c r="Y167"/>
  <c r="S167"/>
  <c r="P167"/>
  <c r="M167"/>
  <c r="T167" s="1"/>
  <c r="L167"/>
  <c r="H167"/>
  <c r="U167" s="1"/>
  <c r="AS167" s="1"/>
  <c r="AV166"/>
  <c r="AW166" s="1"/>
  <c r="AU166"/>
  <c r="AT166"/>
  <c r="AQ166"/>
  <c r="AP166"/>
  <c r="AM166"/>
  <c r="AL166"/>
  <c r="AK166"/>
  <c r="AJ166"/>
  <c r="AI166"/>
  <c r="AH166"/>
  <c r="AF166"/>
  <c r="AC166"/>
  <c r="Y166"/>
  <c r="S166"/>
  <c r="P166"/>
  <c r="M166"/>
  <c r="T166" s="1"/>
  <c r="L166"/>
  <c r="H166"/>
  <c r="U166" s="1"/>
  <c r="AS166" s="1"/>
  <c r="AV165"/>
  <c r="AW165" s="1"/>
  <c r="AY165" s="1"/>
  <c r="AU165"/>
  <c r="AT165"/>
  <c r="AQ165"/>
  <c r="AP165"/>
  <c r="AM165"/>
  <c r="AL165"/>
  <c r="AK165"/>
  <c r="AJ165"/>
  <c r="AI165"/>
  <c r="AH165"/>
  <c r="AF165"/>
  <c r="AC165"/>
  <c r="Y165"/>
  <c r="S165"/>
  <c r="P165"/>
  <c r="M165"/>
  <c r="AN165" s="1"/>
  <c r="L165"/>
  <c r="H165"/>
  <c r="U165" s="1"/>
  <c r="AS165" s="1"/>
  <c r="AV164"/>
  <c r="AW164" s="1"/>
  <c r="AU164"/>
  <c r="AT164"/>
  <c r="AQ164"/>
  <c r="AP164"/>
  <c r="AM164"/>
  <c r="AL164"/>
  <c r="AK164"/>
  <c r="AJ164"/>
  <c r="AI164"/>
  <c r="AH164"/>
  <c r="AF164"/>
  <c r="AC164"/>
  <c r="Y164"/>
  <c r="S164"/>
  <c r="P164"/>
  <c r="M164"/>
  <c r="AN164" s="1"/>
  <c r="L164"/>
  <c r="H164"/>
  <c r="U164" s="1"/>
  <c r="AS164" s="1"/>
  <c r="AV163"/>
  <c r="AW163" s="1"/>
  <c r="AY163" s="1"/>
  <c r="AU163"/>
  <c r="AT163"/>
  <c r="AQ163"/>
  <c r="AP163"/>
  <c r="AM163"/>
  <c r="AL163"/>
  <c r="AK163"/>
  <c r="AJ163"/>
  <c r="AI163"/>
  <c r="AH163"/>
  <c r="AF163"/>
  <c r="AC163"/>
  <c r="Y163"/>
  <c r="S163"/>
  <c r="P163"/>
  <c r="M163"/>
  <c r="AN163" s="1"/>
  <c r="L163"/>
  <c r="H163"/>
  <c r="U163" s="1"/>
  <c r="AS163" s="1"/>
  <c r="AV162"/>
  <c r="AW162" s="1"/>
  <c r="AU162"/>
  <c r="AT162"/>
  <c r="AQ162"/>
  <c r="AP162"/>
  <c r="AM162"/>
  <c r="AL162"/>
  <c r="AK162"/>
  <c r="AJ162"/>
  <c r="AI162"/>
  <c r="AH162"/>
  <c r="AF162"/>
  <c r="AC162"/>
  <c r="Y162"/>
  <c r="S162"/>
  <c r="P162"/>
  <c r="M162"/>
  <c r="T162" s="1"/>
  <c r="L162"/>
  <c r="H162"/>
  <c r="U162" s="1"/>
  <c r="AS162" s="1"/>
  <c r="AV161"/>
  <c r="AW161" s="1"/>
  <c r="AU161"/>
  <c r="AT161"/>
  <c r="AQ161"/>
  <c r="AP161"/>
  <c r="AM161"/>
  <c r="AL161"/>
  <c r="AK161"/>
  <c r="AJ161"/>
  <c r="AI161"/>
  <c r="AH161"/>
  <c r="AF161"/>
  <c r="AC161"/>
  <c r="Y161"/>
  <c r="S161"/>
  <c r="P161"/>
  <c r="M161"/>
  <c r="T161" s="1"/>
  <c r="L161"/>
  <c r="H161"/>
  <c r="U161" s="1"/>
  <c r="AS161" s="1"/>
  <c r="AV160"/>
  <c r="AW160" s="1"/>
  <c r="AY160" s="1"/>
  <c r="AU160"/>
  <c r="AT160"/>
  <c r="AQ160"/>
  <c r="AP160"/>
  <c r="AM160"/>
  <c r="AL160"/>
  <c r="AK160"/>
  <c r="AJ160"/>
  <c r="AI160"/>
  <c r="AH160"/>
  <c r="AF160"/>
  <c r="AC160"/>
  <c r="Y160"/>
  <c r="S160"/>
  <c r="P160"/>
  <c r="M160"/>
  <c r="T160" s="1"/>
  <c r="L160"/>
  <c r="H160"/>
  <c r="U160" s="1"/>
  <c r="AS160" s="1"/>
  <c r="AV159"/>
  <c r="AW159" s="1"/>
  <c r="AY159" s="1"/>
  <c r="AU159"/>
  <c r="AT159"/>
  <c r="AQ159"/>
  <c r="AP159"/>
  <c r="AM159"/>
  <c r="AL159"/>
  <c r="AK159"/>
  <c r="AJ159"/>
  <c r="AI159"/>
  <c r="AH159"/>
  <c r="AF159"/>
  <c r="AC159"/>
  <c r="Y159"/>
  <c r="S159"/>
  <c r="P159"/>
  <c r="M159"/>
  <c r="T159" s="1"/>
  <c r="L159"/>
  <c r="H159"/>
  <c r="U159" s="1"/>
  <c r="AS159" s="1"/>
  <c r="AV158"/>
  <c r="AW158" s="1"/>
  <c r="AU158"/>
  <c r="AT158"/>
  <c r="AQ158"/>
  <c r="AP158"/>
  <c r="AM158"/>
  <c r="AL158"/>
  <c r="AK158"/>
  <c r="AJ158"/>
  <c r="AI158"/>
  <c r="AH158"/>
  <c r="AF158"/>
  <c r="AC158"/>
  <c r="Y158"/>
  <c r="S158"/>
  <c r="P158"/>
  <c r="M158"/>
  <c r="AN158" s="1"/>
  <c r="L158"/>
  <c r="H158"/>
  <c r="U158" s="1"/>
  <c r="AS158" s="1"/>
  <c r="AV157"/>
  <c r="AW157" s="1"/>
  <c r="AY157" s="1"/>
  <c r="AU157"/>
  <c r="AT157"/>
  <c r="AQ157"/>
  <c r="AP157"/>
  <c r="AM157"/>
  <c r="AL157"/>
  <c r="AK157"/>
  <c r="AJ157"/>
  <c r="AI157"/>
  <c r="AH157"/>
  <c r="AF157"/>
  <c r="AC157"/>
  <c r="Y157"/>
  <c r="S157"/>
  <c r="P157"/>
  <c r="M157"/>
  <c r="AN157" s="1"/>
  <c r="L157"/>
  <c r="H157"/>
  <c r="U157" s="1"/>
  <c r="AS157" s="1"/>
  <c r="AV156"/>
  <c r="AW156" s="1"/>
  <c r="AU156"/>
  <c r="AT156"/>
  <c r="AQ156"/>
  <c r="AP156"/>
  <c r="AM156"/>
  <c r="AL156"/>
  <c r="AK156"/>
  <c r="AJ156"/>
  <c r="AI156"/>
  <c r="AH156"/>
  <c r="AF156"/>
  <c r="AC156"/>
  <c r="Y156"/>
  <c r="S156"/>
  <c r="P156"/>
  <c r="M156"/>
  <c r="AN156" s="1"/>
  <c r="L156"/>
  <c r="H156"/>
  <c r="U156" s="1"/>
  <c r="AS156" s="1"/>
  <c r="AV155"/>
  <c r="AW155" s="1"/>
  <c r="AY155" s="1"/>
  <c r="AU155"/>
  <c r="AT155"/>
  <c r="AQ155"/>
  <c r="AP155"/>
  <c r="AM155"/>
  <c r="AL155"/>
  <c r="AK155"/>
  <c r="AJ155"/>
  <c r="AI155"/>
  <c r="AH155"/>
  <c r="AF155"/>
  <c r="AC155"/>
  <c r="Y155"/>
  <c r="S155"/>
  <c r="P155"/>
  <c r="M155"/>
  <c r="AN155" s="1"/>
  <c r="L155"/>
  <c r="H155"/>
  <c r="U155" s="1"/>
  <c r="AS155" s="1"/>
  <c r="AV154"/>
  <c r="AW154" s="1"/>
  <c r="AU154"/>
  <c r="AT154"/>
  <c r="AQ154"/>
  <c r="AP154"/>
  <c r="AM154"/>
  <c r="AL154"/>
  <c r="AK154"/>
  <c r="AJ154"/>
  <c r="AI154"/>
  <c r="AH154"/>
  <c r="AF154"/>
  <c r="AC154"/>
  <c r="Y154"/>
  <c r="S154"/>
  <c r="P154"/>
  <c r="M154"/>
  <c r="T154" s="1"/>
  <c r="L154"/>
  <c r="H154"/>
  <c r="U154" s="1"/>
  <c r="AS154" s="1"/>
  <c r="AV153"/>
  <c r="AW153" s="1"/>
  <c r="AU153"/>
  <c r="AT153"/>
  <c r="AQ153"/>
  <c r="AP153"/>
  <c r="AM153"/>
  <c r="AL153"/>
  <c r="AK153"/>
  <c r="AJ153"/>
  <c r="AI153"/>
  <c r="AH153"/>
  <c r="AF153"/>
  <c r="AC153"/>
  <c r="Y153"/>
  <c r="S153"/>
  <c r="P153"/>
  <c r="M153"/>
  <c r="T153" s="1"/>
  <c r="L153"/>
  <c r="H153"/>
  <c r="U153" s="1"/>
  <c r="AS153" s="1"/>
  <c r="AV152"/>
  <c r="AW152" s="1"/>
  <c r="AY152" s="1"/>
  <c r="AU152"/>
  <c r="AT152"/>
  <c r="AQ152"/>
  <c r="AP152"/>
  <c r="AM152"/>
  <c r="AL152"/>
  <c r="AK152"/>
  <c r="AJ152"/>
  <c r="AI152"/>
  <c r="AH152"/>
  <c r="AF152"/>
  <c r="AC152"/>
  <c r="Y152"/>
  <c r="S152"/>
  <c r="P152"/>
  <c r="M152"/>
  <c r="T152" s="1"/>
  <c r="L152"/>
  <c r="H152"/>
  <c r="U152" s="1"/>
  <c r="AS152" s="1"/>
  <c r="AV151"/>
  <c r="AW151" s="1"/>
  <c r="AY151" s="1"/>
  <c r="AU151"/>
  <c r="AT151"/>
  <c r="AQ151"/>
  <c r="AP151"/>
  <c r="AM151"/>
  <c r="AL151"/>
  <c r="AK151"/>
  <c r="AJ151"/>
  <c r="AI151"/>
  <c r="AH151"/>
  <c r="AF151"/>
  <c r="M151"/>
  <c r="T151" s="1"/>
  <c r="L151"/>
  <c r="H151"/>
  <c r="U151" s="1"/>
  <c r="AV150"/>
  <c r="AW150" s="1"/>
  <c r="AU150"/>
  <c r="AT150"/>
  <c r="AQ150"/>
  <c r="AP150"/>
  <c r="AM150"/>
  <c r="AL150"/>
  <c r="AK150"/>
  <c r="AJ150"/>
  <c r="AI150"/>
  <c r="AH150"/>
  <c r="AF150"/>
  <c r="M150"/>
  <c r="L150"/>
  <c r="H150"/>
  <c r="AV149"/>
  <c r="AW149" s="1"/>
  <c r="AY149" s="1"/>
  <c r="AU149"/>
  <c r="AT149"/>
  <c r="AQ149"/>
  <c r="AP149"/>
  <c r="AM149"/>
  <c r="AL149"/>
  <c r="AK149"/>
  <c r="AJ149"/>
  <c r="AI149"/>
  <c r="AH149"/>
  <c r="AF149"/>
  <c r="M149"/>
  <c r="L149"/>
  <c r="H149"/>
  <c r="AV148"/>
  <c r="AW148" s="1"/>
  <c r="AU148"/>
  <c r="AT148"/>
  <c r="AQ148"/>
  <c r="AP148"/>
  <c r="AM148"/>
  <c r="AL148"/>
  <c r="AK148"/>
  <c r="AJ148"/>
  <c r="AI148"/>
  <c r="AH148"/>
  <c r="AF148"/>
  <c r="M148"/>
  <c r="L148"/>
  <c r="H148"/>
  <c r="AV147"/>
  <c r="AW147" s="1"/>
  <c r="AY147" s="1"/>
  <c r="AU147"/>
  <c r="AT147"/>
  <c r="AQ147"/>
  <c r="AP147"/>
  <c r="AM147"/>
  <c r="AL147"/>
  <c r="AK147"/>
  <c r="AJ147"/>
  <c r="AI147"/>
  <c r="AH147"/>
  <c r="AF147"/>
  <c r="M147"/>
  <c r="L147"/>
  <c r="H147"/>
  <c r="AV146"/>
  <c r="AW146" s="1"/>
  <c r="AU146"/>
  <c r="AT146"/>
  <c r="AQ146"/>
  <c r="AP146"/>
  <c r="AM146"/>
  <c r="AL146"/>
  <c r="AK146"/>
  <c r="AJ146"/>
  <c r="AI146"/>
  <c r="AH146"/>
  <c r="AF146"/>
  <c r="M146"/>
  <c r="T146" s="1"/>
  <c r="L146"/>
  <c r="H146"/>
  <c r="AV145"/>
  <c r="AW145" s="1"/>
  <c r="AU145"/>
  <c r="AT145"/>
  <c r="AQ145"/>
  <c r="AP145"/>
  <c r="AM145"/>
  <c r="AL145"/>
  <c r="AK145"/>
  <c r="AJ145"/>
  <c r="AI145"/>
  <c r="AH145"/>
  <c r="AF145"/>
  <c r="M145"/>
  <c r="T145" s="1"/>
  <c r="L145"/>
  <c r="H145"/>
  <c r="AV144"/>
  <c r="AW144" s="1"/>
  <c r="AY144" s="1"/>
  <c r="AU144"/>
  <c r="AT144"/>
  <c r="AQ144"/>
  <c r="AP144"/>
  <c r="AM144"/>
  <c r="AL144"/>
  <c r="AK144"/>
  <c r="AJ144"/>
  <c r="AI144"/>
  <c r="AH144"/>
  <c r="AF144"/>
  <c r="M144"/>
  <c r="T144" s="1"/>
  <c r="L144"/>
  <c r="H144"/>
  <c r="AV143"/>
  <c r="AW143" s="1"/>
  <c r="AY143" s="1"/>
  <c r="AU143"/>
  <c r="AT143"/>
  <c r="AQ143"/>
  <c r="AP143"/>
  <c r="AM143"/>
  <c r="AL143"/>
  <c r="AK143"/>
  <c r="AJ143"/>
  <c r="AI143"/>
  <c r="AH143"/>
  <c r="AF143"/>
  <c r="M143"/>
  <c r="T143" s="1"/>
  <c r="L143"/>
  <c r="H143"/>
  <c r="AV142"/>
  <c r="AW142" s="1"/>
  <c r="AU142"/>
  <c r="AT142"/>
  <c r="AQ142"/>
  <c r="AP142"/>
  <c r="AM142"/>
  <c r="AL142"/>
  <c r="AK142"/>
  <c r="AJ142"/>
  <c r="AI142"/>
  <c r="AH142"/>
  <c r="AF142"/>
  <c r="M142"/>
  <c r="L142"/>
  <c r="H142"/>
  <c r="AV141"/>
  <c r="AW141" s="1"/>
  <c r="AY141" s="1"/>
  <c r="AU141"/>
  <c r="AT141"/>
  <c r="AQ141"/>
  <c r="AP141"/>
  <c r="AM141"/>
  <c r="AL141"/>
  <c r="AK141"/>
  <c r="AJ141"/>
  <c r="AI141"/>
  <c r="AH141"/>
  <c r="AF141"/>
  <c r="M141"/>
  <c r="T141" s="1"/>
  <c r="L141"/>
  <c r="H141"/>
  <c r="U141" s="1"/>
  <c r="AV140"/>
  <c r="AW140" s="1"/>
  <c r="AU140"/>
  <c r="AT140"/>
  <c r="AQ140"/>
  <c r="AP140"/>
  <c r="AM140"/>
  <c r="AL140"/>
  <c r="AK140"/>
  <c r="AJ140"/>
  <c r="AI140"/>
  <c r="AH140"/>
  <c r="AF140"/>
  <c r="M140"/>
  <c r="L140"/>
  <c r="H140"/>
  <c r="AV139"/>
  <c r="AW139" s="1"/>
  <c r="AY139" s="1"/>
  <c r="AU139"/>
  <c r="AT139"/>
  <c r="AQ139"/>
  <c r="AP139"/>
  <c r="AM139"/>
  <c r="AL139"/>
  <c r="AK139"/>
  <c r="AJ139"/>
  <c r="AI139"/>
  <c r="AH139"/>
  <c r="AF139"/>
  <c r="M139"/>
  <c r="L139"/>
  <c r="H139"/>
  <c r="AV138"/>
  <c r="AW138" s="1"/>
  <c r="AU138"/>
  <c r="AT138"/>
  <c r="AQ138"/>
  <c r="AP138"/>
  <c r="AM138"/>
  <c r="AL138"/>
  <c r="AK138"/>
  <c r="AJ138"/>
  <c r="AI138"/>
  <c r="AH138"/>
  <c r="AF138"/>
  <c r="M138"/>
  <c r="T138" s="1"/>
  <c r="L138"/>
  <c r="H138"/>
  <c r="AV137"/>
  <c r="AW137" s="1"/>
  <c r="AU137"/>
  <c r="AT137"/>
  <c r="AQ137"/>
  <c r="AP137"/>
  <c r="AM137"/>
  <c r="AL137"/>
  <c r="AK137"/>
  <c r="AJ137"/>
  <c r="AI137"/>
  <c r="AH137"/>
  <c r="AF137"/>
  <c r="M137"/>
  <c r="T137" s="1"/>
  <c r="L137"/>
  <c r="H137"/>
  <c r="AV136"/>
  <c r="AW136" s="1"/>
  <c r="AU136"/>
  <c r="AT136"/>
  <c r="AQ136"/>
  <c r="AP136"/>
  <c r="AM136"/>
  <c r="AL136"/>
  <c r="AK136"/>
  <c r="AJ136"/>
  <c r="AI136"/>
  <c r="AH136"/>
  <c r="AF136"/>
  <c r="M136"/>
  <c r="T136" s="1"/>
  <c r="L136"/>
  <c r="H136"/>
  <c r="AV135"/>
  <c r="AW135" s="1"/>
  <c r="AY135" s="1"/>
  <c r="AU135"/>
  <c r="AT135"/>
  <c r="AQ135"/>
  <c r="AP135"/>
  <c r="AM135"/>
  <c r="AL135"/>
  <c r="AK135"/>
  <c r="AJ135"/>
  <c r="AI135"/>
  <c r="AH135"/>
  <c r="AF135"/>
  <c r="M135"/>
  <c r="T135" s="1"/>
  <c r="L135"/>
  <c r="H135"/>
  <c r="AV134"/>
  <c r="AW134" s="1"/>
  <c r="AU134"/>
  <c r="AT134"/>
  <c r="AQ134"/>
  <c r="AP134"/>
  <c r="AM134"/>
  <c r="AL134"/>
  <c r="AK134"/>
  <c r="AJ134"/>
  <c r="AI134"/>
  <c r="AH134"/>
  <c r="AF134"/>
  <c r="M134"/>
  <c r="T134" s="1"/>
  <c r="L134"/>
  <c r="H134"/>
  <c r="AV133"/>
  <c r="AW133" s="1"/>
  <c r="AY133" s="1"/>
  <c r="AU133"/>
  <c r="AT133"/>
  <c r="AQ133"/>
  <c r="AP133"/>
  <c r="AM133"/>
  <c r="AL133"/>
  <c r="AK133"/>
  <c r="AJ133"/>
  <c r="AI133"/>
  <c r="AH133"/>
  <c r="AF133"/>
  <c r="M133"/>
  <c r="L133"/>
  <c r="H133"/>
  <c r="AU132"/>
  <c r="AT132"/>
  <c r="AQ132"/>
  <c r="AP132"/>
  <c r="AM132"/>
  <c r="AL132"/>
  <c r="AK132"/>
  <c r="AJ132"/>
  <c r="AI132"/>
  <c r="AH132"/>
  <c r="AF132"/>
  <c r="M132"/>
  <c r="T132" s="1"/>
  <c r="L132"/>
  <c r="H132"/>
  <c r="U132" s="1"/>
  <c r="AU131"/>
  <c r="AT131"/>
  <c r="AQ131"/>
  <c r="AP131"/>
  <c r="AM131"/>
  <c r="AL131"/>
  <c r="AK131"/>
  <c r="AJ131"/>
  <c r="AI131"/>
  <c r="AH131"/>
  <c r="AF131"/>
  <c r="M131"/>
  <c r="T131" s="1"/>
  <c r="L131"/>
  <c r="H131"/>
  <c r="U131" s="1"/>
  <c r="AU130"/>
  <c r="AT130"/>
  <c r="AQ130"/>
  <c r="AP130"/>
  <c r="AM130"/>
  <c r="AL130"/>
  <c r="AK130"/>
  <c r="AJ130"/>
  <c r="AI130"/>
  <c r="AH130"/>
  <c r="AF130"/>
  <c r="M130"/>
  <c r="T130" s="1"/>
  <c r="L130"/>
  <c r="H130"/>
  <c r="U130" s="1"/>
  <c r="AU129"/>
  <c r="AT129"/>
  <c r="AQ129"/>
  <c r="AP129"/>
  <c r="AM129"/>
  <c r="AL129"/>
  <c r="AK129"/>
  <c r="AJ129"/>
  <c r="AI129"/>
  <c r="AH129"/>
  <c r="AF129"/>
  <c r="M129"/>
  <c r="T129" s="1"/>
  <c r="L129"/>
  <c r="H129"/>
  <c r="U129" s="1"/>
  <c r="AU128"/>
  <c r="AT128"/>
  <c r="AQ128"/>
  <c r="AP128"/>
  <c r="AM128"/>
  <c r="AL128"/>
  <c r="AK128"/>
  <c r="AJ128"/>
  <c r="AI128"/>
  <c r="AH128"/>
  <c r="AF128"/>
  <c r="M128"/>
  <c r="T128" s="1"/>
  <c r="L128"/>
  <c r="H128"/>
  <c r="U128" s="1"/>
  <c r="AV127"/>
  <c r="AW127" s="1"/>
  <c r="AY127" s="1"/>
  <c r="AU127"/>
  <c r="AT127"/>
  <c r="AQ127"/>
  <c r="AP127"/>
  <c r="AM127"/>
  <c r="AL127"/>
  <c r="AK127"/>
  <c r="AJ127"/>
  <c r="AI127"/>
  <c r="AH127"/>
  <c r="AF127"/>
  <c r="M127"/>
  <c r="T127" s="1"/>
  <c r="L127"/>
  <c r="H127"/>
  <c r="U127" s="1"/>
  <c r="AV84"/>
  <c r="AW84" s="1"/>
  <c r="AU84"/>
  <c r="AT84"/>
  <c r="AQ84"/>
  <c r="AP84"/>
  <c r="AM84"/>
  <c r="AL84"/>
  <c r="AK84"/>
  <c r="AJ84"/>
  <c r="AI84"/>
  <c r="AH84"/>
  <c r="AF84"/>
  <c r="M84"/>
  <c r="L84"/>
  <c r="H84"/>
  <c r="AV83"/>
  <c r="AW83" s="1"/>
  <c r="AU83"/>
  <c r="AT83"/>
  <c r="AQ83"/>
  <c r="AP83"/>
  <c r="AM83"/>
  <c r="AL83"/>
  <c r="AK83"/>
  <c r="AJ83"/>
  <c r="AI83"/>
  <c r="AH83"/>
  <c r="AF83"/>
  <c r="M83"/>
  <c r="L83"/>
  <c r="H83"/>
  <c r="AV82"/>
  <c r="AW82" s="1"/>
  <c r="AU82"/>
  <c r="AT82"/>
  <c r="AQ82"/>
  <c r="AP82"/>
  <c r="AM82"/>
  <c r="AL82"/>
  <c r="AK82"/>
  <c r="AJ82"/>
  <c r="AI82"/>
  <c r="AH82"/>
  <c r="AF82"/>
  <c r="M82"/>
  <c r="L82"/>
  <c r="H82"/>
  <c r="AV81"/>
  <c r="AW81" s="1"/>
  <c r="AY81" s="1"/>
  <c r="AU81"/>
  <c r="AT81"/>
  <c r="AQ81"/>
  <c r="AP81"/>
  <c r="AM81"/>
  <c r="AL81"/>
  <c r="AK81"/>
  <c r="AJ81"/>
  <c r="AI81"/>
  <c r="AH81"/>
  <c r="AF81"/>
  <c r="M81"/>
  <c r="L81"/>
  <c r="H81"/>
  <c r="AV80"/>
  <c r="AW80" s="1"/>
  <c r="AU80"/>
  <c r="AT80"/>
  <c r="AQ80"/>
  <c r="AP80"/>
  <c r="AM80"/>
  <c r="AL80"/>
  <c r="AK80"/>
  <c r="AJ80"/>
  <c r="AI80"/>
  <c r="AH80"/>
  <c r="AF80"/>
  <c r="M80"/>
  <c r="T80" s="1"/>
  <c r="L80"/>
  <c r="H80"/>
  <c r="AV79"/>
  <c r="AW79" s="1"/>
  <c r="AU79"/>
  <c r="AT79"/>
  <c r="AQ79"/>
  <c r="AP79"/>
  <c r="AM79"/>
  <c r="AL79"/>
  <c r="AK79"/>
  <c r="AJ79"/>
  <c r="AI79"/>
  <c r="AH79"/>
  <c r="AF79"/>
  <c r="M79"/>
  <c r="T79" s="1"/>
  <c r="L79"/>
  <c r="H79"/>
  <c r="AV78"/>
  <c r="AW78" s="1"/>
  <c r="AY78" s="1"/>
  <c r="AU78"/>
  <c r="AT78"/>
  <c r="AQ78"/>
  <c r="AP78"/>
  <c r="AM78"/>
  <c r="AL78"/>
  <c r="AK78"/>
  <c r="AJ78"/>
  <c r="AI78"/>
  <c r="AH78"/>
  <c r="AF78"/>
  <c r="M78"/>
  <c r="T78" s="1"/>
  <c r="L78"/>
  <c r="H78"/>
  <c r="AV77"/>
  <c r="AW77" s="1"/>
  <c r="AU77"/>
  <c r="AT77"/>
  <c r="AQ77"/>
  <c r="AP77"/>
  <c r="AM77"/>
  <c r="AL77"/>
  <c r="AK77"/>
  <c r="AJ77"/>
  <c r="AI77"/>
  <c r="AH77"/>
  <c r="AF77"/>
  <c r="M77"/>
  <c r="T77" s="1"/>
  <c r="L77"/>
  <c r="H77"/>
  <c r="AV76"/>
  <c r="AW76" s="1"/>
  <c r="AU76"/>
  <c r="AT76"/>
  <c r="AQ76"/>
  <c r="AP76"/>
  <c r="AM76"/>
  <c r="AL76"/>
  <c r="AK76"/>
  <c r="AJ76"/>
  <c r="AI76"/>
  <c r="AH76"/>
  <c r="AF76"/>
  <c r="M76"/>
  <c r="L76"/>
  <c r="H76"/>
  <c r="AV75"/>
  <c r="AU75"/>
  <c r="AT75"/>
  <c r="AQ75"/>
  <c r="AP75"/>
  <c r="AM75"/>
  <c r="AL75"/>
  <c r="AK75"/>
  <c r="AJ75"/>
  <c r="AI75"/>
  <c r="AH75"/>
  <c r="AF75"/>
  <c r="M75"/>
  <c r="L75"/>
  <c r="H75"/>
  <c r="AV74"/>
  <c r="AW74" s="1"/>
  <c r="AY74" s="1"/>
  <c r="AU74"/>
  <c r="AT74"/>
  <c r="AQ74"/>
  <c r="AP74"/>
  <c r="AM74"/>
  <c r="AL74"/>
  <c r="AK74"/>
  <c r="AJ74"/>
  <c r="AI74"/>
  <c r="AH74"/>
  <c r="AF74"/>
  <c r="M74"/>
  <c r="L74"/>
  <c r="H74"/>
  <c r="AU73"/>
  <c r="H8" i="13" s="1"/>
  <c r="AT73" i="10"/>
  <c r="AQ73"/>
  <c r="AP73"/>
  <c r="AM73"/>
  <c r="AL73"/>
  <c r="AK73"/>
  <c r="AJ73"/>
  <c r="AI73"/>
  <c r="AH73"/>
  <c r="AF73"/>
  <c r="C8" i="13"/>
  <c r="M73" i="10"/>
  <c r="L73"/>
  <c r="H73"/>
  <c r="AU30"/>
  <c r="AT30"/>
  <c r="AQ30"/>
  <c r="AP30"/>
  <c r="AM30"/>
  <c r="AL30"/>
  <c r="AK30"/>
  <c r="AJ30"/>
  <c r="AI30"/>
  <c r="AH30"/>
  <c r="AF30"/>
  <c r="AC30"/>
  <c r="Y30"/>
  <c r="S30"/>
  <c r="P30"/>
  <c r="T30"/>
  <c r="L30"/>
  <c r="H30"/>
  <c r="AU29"/>
  <c r="AT29"/>
  <c r="AQ29"/>
  <c r="AP29"/>
  <c r="AM29"/>
  <c r="AL29"/>
  <c r="AK29"/>
  <c r="AJ29"/>
  <c r="AI29"/>
  <c r="AH29"/>
  <c r="AF29"/>
  <c r="AC29"/>
  <c r="Y29"/>
  <c r="S29"/>
  <c r="P29"/>
  <c r="M29"/>
  <c r="T29" s="1"/>
  <c r="L29"/>
  <c r="H29"/>
  <c r="AU28"/>
  <c r="AT28"/>
  <c r="AQ28"/>
  <c r="AP28"/>
  <c r="AM28"/>
  <c r="AL28"/>
  <c r="AK28"/>
  <c r="AJ28"/>
  <c r="AI28"/>
  <c r="AH28"/>
  <c r="AF28"/>
  <c r="AC28"/>
  <c r="Y28"/>
  <c r="S28"/>
  <c r="P28"/>
  <c r="M28"/>
  <c r="T28" s="1"/>
  <c r="L28"/>
  <c r="H28"/>
  <c r="AU27"/>
  <c r="AT27"/>
  <c r="AQ27"/>
  <c r="AP27"/>
  <c r="AM27"/>
  <c r="AL27"/>
  <c r="AK27"/>
  <c r="AJ27"/>
  <c r="AI27"/>
  <c r="AH27"/>
  <c r="AF27"/>
  <c r="AC27"/>
  <c r="Y27"/>
  <c r="S27"/>
  <c r="P27"/>
  <c r="M27"/>
  <c r="T27" s="1"/>
  <c r="L27"/>
  <c r="H27"/>
  <c r="AV26"/>
  <c r="AU26"/>
  <c r="AT26"/>
  <c r="AQ26"/>
  <c r="AP26"/>
  <c r="AM26"/>
  <c r="AL26"/>
  <c r="AK26"/>
  <c r="AJ26"/>
  <c r="AI26"/>
  <c r="AH26"/>
  <c r="AF26"/>
  <c r="AC26"/>
  <c r="Y26"/>
  <c r="S26"/>
  <c r="P26"/>
  <c r="M26"/>
  <c r="AN26" s="1"/>
  <c r="L26"/>
  <c r="H26"/>
  <c r="U26" s="1"/>
  <c r="AU25"/>
  <c r="AT25"/>
  <c r="AQ25"/>
  <c r="AP25"/>
  <c r="AM25"/>
  <c r="AL25"/>
  <c r="AK25"/>
  <c r="AJ25"/>
  <c r="AI25"/>
  <c r="AH25"/>
  <c r="AF25"/>
  <c r="AC25"/>
  <c r="Y25"/>
  <c r="S25"/>
  <c r="P25"/>
  <c r="M25"/>
  <c r="AN25" s="1"/>
  <c r="L25"/>
  <c r="H25"/>
  <c r="U25" s="1"/>
  <c r="AU24"/>
  <c r="AT24"/>
  <c r="AQ24"/>
  <c r="AP24"/>
  <c r="AM24"/>
  <c r="AL24"/>
  <c r="AK24"/>
  <c r="AJ24"/>
  <c r="AI24"/>
  <c r="AH24"/>
  <c r="AF24"/>
  <c r="AC24"/>
  <c r="Y24"/>
  <c r="S24"/>
  <c r="P24"/>
  <c r="M24"/>
  <c r="AN24" s="1"/>
  <c r="L24"/>
  <c r="H24"/>
  <c r="U24" s="1"/>
  <c r="AU23"/>
  <c r="AT23"/>
  <c r="AQ23"/>
  <c r="AP23"/>
  <c r="AM23"/>
  <c r="AL23"/>
  <c r="AK23"/>
  <c r="AJ23"/>
  <c r="AI23"/>
  <c r="AH23"/>
  <c r="AF23"/>
  <c r="AC23"/>
  <c r="Y23"/>
  <c r="S23"/>
  <c r="P23"/>
  <c r="M23"/>
  <c r="AN23" s="1"/>
  <c r="L23"/>
  <c r="H23"/>
  <c r="AU22"/>
  <c r="AT22"/>
  <c r="AQ22"/>
  <c r="AP22"/>
  <c r="AM22"/>
  <c r="AL22"/>
  <c r="AK22"/>
  <c r="AJ22"/>
  <c r="AI22"/>
  <c r="AH22"/>
  <c r="AF22"/>
  <c r="AC22"/>
  <c r="Y22"/>
  <c r="S22"/>
  <c r="P22"/>
  <c r="M22"/>
  <c r="T22" s="1"/>
  <c r="L22"/>
  <c r="H22"/>
  <c r="AV21"/>
  <c r="AU21"/>
  <c r="AT21"/>
  <c r="AQ21"/>
  <c r="AP21"/>
  <c r="AM21"/>
  <c r="AL21"/>
  <c r="AK21"/>
  <c r="AJ21"/>
  <c r="AI21"/>
  <c r="AH21"/>
  <c r="AF21"/>
  <c r="AC21"/>
  <c r="Y21"/>
  <c r="S21"/>
  <c r="P21"/>
  <c r="M21"/>
  <c r="L21"/>
  <c r="H21"/>
  <c r="AU20"/>
  <c r="AT20"/>
  <c r="AQ20"/>
  <c r="AP20"/>
  <c r="AM20"/>
  <c r="AL20"/>
  <c r="AK20"/>
  <c r="AJ20"/>
  <c r="AI20"/>
  <c r="AH20"/>
  <c r="AF20"/>
  <c r="AC20"/>
  <c r="Y20"/>
  <c r="S20"/>
  <c r="P20"/>
  <c r="M20"/>
  <c r="T20" s="1"/>
  <c r="L20"/>
  <c r="H20"/>
  <c r="AV19"/>
  <c r="AT19"/>
  <c r="AP19"/>
  <c r="AM19"/>
  <c r="AL19"/>
  <c r="AK19"/>
  <c r="AJ19"/>
  <c r="AI19"/>
  <c r="AH19"/>
  <c r="AF19"/>
  <c r="AC19"/>
  <c r="Y19"/>
  <c r="S19"/>
  <c r="P19"/>
  <c r="L19"/>
  <c r="AE17"/>
  <c r="Q17"/>
  <c r="C14"/>
  <c r="D14" s="1"/>
  <c r="E14" s="1"/>
  <c r="F14" s="1"/>
  <c r="G14" s="1"/>
  <c r="H14" s="1"/>
  <c r="I14" s="1"/>
  <c r="J14" s="1"/>
  <c r="K14" s="1"/>
  <c r="AB10"/>
  <c r="AG10" s="1"/>
  <c r="AD9"/>
  <c r="AB9"/>
  <c r="AA9" s="1"/>
  <c r="AD8"/>
  <c r="AB8"/>
  <c r="AA8" s="1"/>
  <c r="AD7"/>
  <c r="AB7"/>
  <c r="AG7" s="1"/>
  <c r="C7"/>
  <c r="C4" i="13" s="1"/>
  <c r="AD6" i="10"/>
  <c r="AB6"/>
  <c r="AE6" s="1"/>
  <c r="AD5"/>
  <c r="AB5"/>
  <c r="AA5" s="1"/>
  <c r="AD4"/>
  <c r="AB4"/>
  <c r="AE4" s="1"/>
  <c r="E1"/>
  <c r="B12" i="9"/>
  <c r="B13" s="1"/>
  <c r="B14" s="1"/>
  <c r="B15" s="1"/>
  <c r="B18" s="1"/>
  <c r="B19" s="1"/>
  <c r="B20" s="1"/>
  <c r="B23" s="1"/>
  <c r="B24" s="1"/>
  <c r="B25" s="1"/>
  <c r="B26" s="1"/>
  <c r="D3"/>
  <c r="B2"/>
  <c r="D2" i="3" s="1"/>
  <c r="B342" i="8"/>
  <c r="B549" i="21" s="1"/>
  <c r="B341" i="8"/>
  <c r="B548" i="21" s="1"/>
  <c r="B340" i="8"/>
  <c r="B547" i="21" s="1"/>
  <c r="B339" i="8"/>
  <c r="B546" i="21" s="1"/>
  <c r="B338" i="8"/>
  <c r="B545" i="21" s="1"/>
  <c r="B337" i="8"/>
  <c r="B544" i="21" s="1"/>
  <c r="B336" i="8"/>
  <c r="B543" i="21" s="1"/>
  <c r="B334" i="8"/>
  <c r="F333"/>
  <c r="F332"/>
  <c r="F331"/>
  <c r="F330"/>
  <c r="F329"/>
  <c r="F739" i="7"/>
  <c r="F738"/>
  <c r="F737"/>
  <c r="F736"/>
  <c r="F735"/>
  <c r="J10" i="6"/>
  <c r="J9"/>
  <c r="J8"/>
  <c r="J7"/>
  <c r="J6"/>
  <c r="J5"/>
  <c r="J4"/>
  <c r="J3"/>
  <c r="J2"/>
  <c r="F44" i="5"/>
  <c r="D43"/>
  <c r="J42"/>
  <c r="G42"/>
  <c r="D42"/>
  <c r="D41"/>
  <c r="D40"/>
  <c r="G39"/>
  <c r="D39"/>
  <c r="K36"/>
  <c r="C35"/>
  <c r="C31"/>
  <c r="F29"/>
  <c r="D28"/>
  <c r="J27"/>
  <c r="G27"/>
  <c r="D27"/>
  <c r="D26"/>
  <c r="D25"/>
  <c r="G24"/>
  <c r="D24"/>
  <c r="F23"/>
  <c r="C14"/>
  <c r="C4"/>
  <c r="B83" i="4"/>
  <c r="B82"/>
  <c r="B81"/>
  <c r="B80"/>
  <c r="B79"/>
  <c r="B78"/>
  <c r="B77"/>
  <c r="B76"/>
  <c r="B75"/>
  <c r="B74"/>
  <c r="B73"/>
  <c r="B72"/>
  <c r="B71"/>
  <c r="B70"/>
  <c r="B69"/>
  <c r="B68"/>
  <c r="B67"/>
  <c r="B66"/>
  <c r="B65"/>
  <c r="C63"/>
  <c r="K57"/>
  <c r="C55"/>
  <c r="C35"/>
  <c r="C23"/>
  <c r="C6" i="12"/>
  <c r="C5"/>
  <c r="H9" i="5"/>
  <c r="I6"/>
  <c r="G8"/>
  <c r="I6" i="4"/>
  <c r="C4"/>
  <c r="C45" i="22"/>
  <c r="C44"/>
  <c r="C43"/>
  <c r="C42"/>
  <c r="C41"/>
  <c r="C40"/>
  <c r="C39"/>
  <c r="C36"/>
  <c r="C35"/>
  <c r="C34"/>
  <c r="C33"/>
  <c r="C32"/>
  <c r="C31"/>
  <c r="C30"/>
  <c r="C28"/>
  <c r="C27"/>
  <c r="C26"/>
  <c r="C25"/>
  <c r="C24"/>
  <c r="C23"/>
  <c r="C22"/>
  <c r="AV25" i="10" s="1"/>
  <c r="AW25" s="1"/>
  <c r="C21" i="22"/>
  <c r="C20"/>
  <c r="C19"/>
  <c r="C18"/>
  <c r="C17"/>
  <c r="C16"/>
  <c r="C15"/>
  <c r="C14"/>
  <c r="AV28" i="10" s="1"/>
  <c r="AW28" s="1"/>
  <c r="C13" i="22"/>
  <c r="C12"/>
  <c r="C11"/>
  <c r="C10"/>
  <c r="C9"/>
  <c r="C8"/>
  <c r="C7"/>
  <c r="C6"/>
  <c r="C5"/>
  <c r="C4"/>
  <c r="AV73" i="10" s="1"/>
  <c r="C3" i="22"/>
  <c r="B28" i="2"/>
  <c r="B18"/>
  <c r="B17"/>
  <c r="B11"/>
  <c r="B10"/>
  <c r="B31" i="1"/>
  <c r="B21"/>
  <c r="B19"/>
  <c r="B14"/>
  <c r="B12"/>
  <c r="B11"/>
  <c r="B10"/>
  <c r="B8"/>
  <c r="B7"/>
  <c r="B6"/>
  <c r="B5"/>
  <c r="B4"/>
  <c r="AO73" i="10" l="1"/>
  <c r="U75"/>
  <c r="AW26"/>
  <c r="U27"/>
  <c r="U28"/>
  <c r="U29"/>
  <c r="U30"/>
  <c r="U22"/>
  <c r="U23"/>
  <c r="AW21"/>
  <c r="AX21" s="1"/>
  <c r="U20"/>
  <c r="U74"/>
  <c r="AN74"/>
  <c r="T74"/>
  <c r="U76"/>
  <c r="AN76"/>
  <c r="T76"/>
  <c r="U78"/>
  <c r="U80"/>
  <c r="U82"/>
  <c r="AN82"/>
  <c r="T82"/>
  <c r="U84"/>
  <c r="AN84"/>
  <c r="T84"/>
  <c r="U133"/>
  <c r="AS133" s="1"/>
  <c r="AN133"/>
  <c r="T133"/>
  <c r="U135"/>
  <c r="AS135" s="1"/>
  <c r="U137"/>
  <c r="AS137" s="1"/>
  <c r="U139"/>
  <c r="AS139" s="1"/>
  <c r="AN139"/>
  <c r="T139"/>
  <c r="U143"/>
  <c r="AS143" s="1"/>
  <c r="U145"/>
  <c r="AS145" s="1"/>
  <c r="U147"/>
  <c r="AS147" s="1"/>
  <c r="AN147"/>
  <c r="T147"/>
  <c r="U149"/>
  <c r="AS149" s="1"/>
  <c r="AN149"/>
  <c r="T149"/>
  <c r="U73"/>
  <c r="AS73" s="1"/>
  <c r="AN73"/>
  <c r="T73"/>
  <c r="AN75"/>
  <c r="T75"/>
  <c r="U77"/>
  <c r="U79"/>
  <c r="U81"/>
  <c r="AN81"/>
  <c r="T81"/>
  <c r="U83"/>
  <c r="AN83"/>
  <c r="T83"/>
  <c r="U134"/>
  <c r="AS134" s="1"/>
  <c r="U136"/>
  <c r="AS136" s="1"/>
  <c r="U138"/>
  <c r="AS138" s="1"/>
  <c r="U140"/>
  <c r="AS140" s="1"/>
  <c r="AN140"/>
  <c r="T140"/>
  <c r="U142"/>
  <c r="AS142" s="1"/>
  <c r="AN142"/>
  <c r="T142"/>
  <c r="U144"/>
  <c r="AS144" s="1"/>
  <c r="U146"/>
  <c r="AS146" s="1"/>
  <c r="U148"/>
  <c r="AS148" s="1"/>
  <c r="AN148"/>
  <c r="T148"/>
  <c r="U150"/>
  <c r="AS150" s="1"/>
  <c r="AN150"/>
  <c r="T150"/>
  <c r="T21"/>
  <c r="U21"/>
  <c r="AN141"/>
  <c r="O92" i="12"/>
  <c r="N310"/>
  <c r="BC322"/>
  <c r="P407"/>
  <c r="BK410"/>
  <c r="BB240"/>
  <c r="N451"/>
  <c r="BK327"/>
  <c r="BK335"/>
  <c r="BD56"/>
  <c r="O219"/>
  <c r="BK92"/>
  <c r="BE255"/>
  <c r="AN412" i="10"/>
  <c r="M301" i="12"/>
  <c r="O320"/>
  <c r="P432"/>
  <c r="P457"/>
  <c r="BD290"/>
  <c r="BD51"/>
  <c r="M112"/>
  <c r="BD112"/>
  <c r="O201"/>
  <c r="BE319"/>
  <c r="BC410"/>
  <c r="AO84" i="10"/>
  <c r="AO129"/>
  <c r="AO133"/>
  <c r="AO141"/>
  <c r="AO149"/>
  <c r="AO29"/>
  <c r="BC132" i="12"/>
  <c r="M295"/>
  <c r="L308"/>
  <c r="L400"/>
  <c r="N423"/>
  <c r="BE436"/>
  <c r="BE210"/>
  <c r="BD238"/>
  <c r="BD242"/>
  <c r="BD307"/>
  <c r="O375"/>
  <c r="BD399"/>
  <c r="BD201"/>
  <c r="BD205"/>
  <c r="BB306"/>
  <c r="L417"/>
  <c r="O54"/>
  <c r="P91"/>
  <c r="BK134"/>
  <c r="BE160"/>
  <c r="BE168"/>
  <c r="M447"/>
  <c r="BK451"/>
  <c r="P48"/>
  <c r="BB179"/>
  <c r="M311"/>
  <c r="P341"/>
  <c r="O407"/>
  <c r="M442"/>
  <c r="BD446"/>
  <c r="N447"/>
  <c r="N469"/>
  <c r="O134"/>
  <c r="BD134"/>
  <c r="BE373"/>
  <c r="BD411"/>
  <c r="P52"/>
  <c r="BB99"/>
  <c r="L112"/>
  <c r="P129"/>
  <c r="BD215"/>
  <c r="BB304"/>
  <c r="N315"/>
  <c r="BD365"/>
  <c r="AH6"/>
  <c r="E30" i="13"/>
  <c r="A52"/>
  <c r="I16"/>
  <c r="L16" s="1"/>
  <c r="A47"/>
  <c r="AG478" i="10"/>
  <c r="AG308"/>
  <c r="AO359"/>
  <c r="AO27"/>
  <c r="AO76"/>
  <c r="AO77"/>
  <c r="AO127"/>
  <c r="AS127" s="1"/>
  <c r="AO134"/>
  <c r="AO142"/>
  <c r="AO150"/>
  <c r="AO24"/>
  <c r="AS24" s="1"/>
  <c r="AB78" i="12"/>
  <c r="BG132"/>
  <c r="BK141"/>
  <c r="P132"/>
  <c r="BK182"/>
  <c r="BE192"/>
  <c r="BK195"/>
  <c r="AB214"/>
  <c r="P221"/>
  <c r="BB253"/>
  <c r="O381"/>
  <c r="L394"/>
  <c r="M399"/>
  <c r="BB409"/>
  <c r="P410"/>
  <c r="M425"/>
  <c r="N459"/>
  <c r="O501"/>
  <c r="BC517"/>
  <c r="C7" i="13"/>
  <c r="M39"/>
  <c r="AB72" i="12"/>
  <c r="P77"/>
  <c r="L170"/>
  <c r="BD170"/>
  <c r="BE187"/>
  <c r="O245"/>
  <c r="BD262"/>
  <c r="M351"/>
  <c r="M393"/>
  <c r="BD393"/>
  <c r="N398"/>
  <c r="H7" i="13"/>
  <c r="AO459" i="10"/>
  <c r="BB140" i="12"/>
  <c r="BB144"/>
  <c r="N169"/>
  <c r="O182"/>
  <c r="P212"/>
  <c r="AB212"/>
  <c r="L213"/>
  <c r="BK218"/>
  <c r="BD228"/>
  <c r="L289"/>
  <c r="BB297"/>
  <c r="BB337"/>
  <c r="BK341"/>
  <c r="BE359"/>
  <c r="N371"/>
  <c r="O403"/>
  <c r="L422"/>
  <c r="M423"/>
  <c r="N438"/>
  <c r="AB438"/>
  <c r="BC438" s="1"/>
  <c r="BG438" s="1"/>
  <c r="AO204" i="10"/>
  <c r="BE85" i="12"/>
  <c r="BB349"/>
  <c r="BB478"/>
  <c r="AG340" i="10"/>
  <c r="BE349" i="12"/>
  <c r="BD451"/>
  <c r="BB481"/>
  <c r="BB493"/>
  <c r="L494"/>
  <c r="BK497"/>
  <c r="F10" i="13"/>
  <c r="N16"/>
  <c r="C38"/>
  <c r="L47" i="12"/>
  <c r="L93"/>
  <c r="O94"/>
  <c r="O112"/>
  <c r="N193"/>
  <c r="P216"/>
  <c r="AB216"/>
  <c r="O217"/>
  <c r="BB262"/>
  <c r="BB405"/>
  <c r="L477"/>
  <c r="A7" i="13"/>
  <c r="H38"/>
  <c r="AO30" i="10"/>
  <c r="AO78"/>
  <c r="AG317"/>
  <c r="AG448"/>
  <c r="AG520"/>
  <c r="AG592"/>
  <c r="AG601"/>
  <c r="AG587"/>
  <c r="AG492"/>
  <c r="AO19"/>
  <c r="AQ19" s="1"/>
  <c r="AO22"/>
  <c r="AO26"/>
  <c r="AS26" s="1"/>
  <c r="AO75"/>
  <c r="AO83"/>
  <c r="AO140"/>
  <c r="AO148"/>
  <c r="AO79"/>
  <c r="AO136"/>
  <c r="AO151"/>
  <c r="AS151"/>
  <c r="AW19"/>
  <c r="AX19" s="1"/>
  <c r="AO21"/>
  <c r="AO28"/>
  <c r="AO74"/>
  <c r="AW75"/>
  <c r="AY75" s="1"/>
  <c r="AO82"/>
  <c r="AO130"/>
  <c r="AO139"/>
  <c r="AO147"/>
  <c r="AO25"/>
  <c r="AS25" s="1"/>
  <c r="AO80"/>
  <c r="AO131"/>
  <c r="AO137"/>
  <c r="AO145"/>
  <c r="AO128"/>
  <c r="AO132"/>
  <c r="AO135"/>
  <c r="AO143"/>
  <c r="AO23"/>
  <c r="AO81"/>
  <c r="AO138"/>
  <c r="AO146"/>
  <c r="AO20"/>
  <c r="AS20" s="1"/>
  <c r="AS75"/>
  <c r="AO144"/>
  <c r="AG276"/>
  <c r="AG437"/>
  <c r="AY587"/>
  <c r="AZ587" s="1"/>
  <c r="AG191"/>
  <c r="AG361"/>
  <c r="AG477"/>
  <c r="AG293"/>
  <c r="AO296"/>
  <c r="AO328"/>
  <c r="T381"/>
  <c r="AO540"/>
  <c r="AO297"/>
  <c r="AO176"/>
  <c r="AG250"/>
  <c r="AG465"/>
  <c r="AG499"/>
  <c r="AG237"/>
  <c r="AG266"/>
  <c r="AO277"/>
  <c r="AO316"/>
  <c r="AG481"/>
  <c r="AN251"/>
  <c r="AR251" s="1"/>
  <c r="T283"/>
  <c r="AR283" s="1"/>
  <c r="BA317"/>
  <c r="AN432"/>
  <c r="AN495"/>
  <c r="AG585"/>
  <c r="AG430"/>
  <c r="BA478"/>
  <c r="AG175"/>
  <c r="AG273"/>
  <c r="AG325"/>
  <c r="AO454"/>
  <c r="AO478"/>
  <c r="BA30"/>
  <c r="AX28"/>
  <c r="AY28"/>
  <c r="BA28"/>
  <c r="BA29"/>
  <c r="AG5"/>
  <c r="BA170"/>
  <c r="AO179"/>
  <c r="AO260"/>
  <c r="AO268"/>
  <c r="AO319"/>
  <c r="AO374"/>
  <c r="T546"/>
  <c r="AR546" s="1"/>
  <c r="M18" i="12"/>
  <c r="BB66"/>
  <c r="P72"/>
  <c r="O78"/>
  <c r="P116"/>
  <c r="O129"/>
  <c r="AM132"/>
  <c r="N138"/>
  <c r="BC180"/>
  <c r="N185"/>
  <c r="O207"/>
  <c r="BB213"/>
  <c r="P214"/>
  <c r="O215"/>
  <c r="BB250"/>
  <c r="N282"/>
  <c r="L302"/>
  <c r="BE312"/>
  <c r="P356"/>
  <c r="AB356"/>
  <c r="BC356" s="1"/>
  <c r="M357"/>
  <c r="L376"/>
  <c r="AB376"/>
  <c r="M377"/>
  <c r="L382"/>
  <c r="AB382"/>
  <c r="BD408"/>
  <c r="BB412"/>
  <c r="L426"/>
  <c r="N432"/>
  <c r="M433"/>
  <c r="M438"/>
  <c r="L459"/>
  <c r="L478"/>
  <c r="O483"/>
  <c r="P490"/>
  <c r="M9" i="13"/>
  <c r="A26"/>
  <c r="A64"/>
  <c r="BD375" i="12"/>
  <c r="BD381"/>
  <c r="BD382"/>
  <c r="BD406"/>
  <c r="BD432"/>
  <c r="BE482"/>
  <c r="BD494"/>
  <c r="BE500"/>
  <c r="O32" i="13"/>
  <c r="A68"/>
  <c r="AG127" i="10"/>
  <c r="AG284"/>
  <c r="AO312"/>
  <c r="AG398"/>
  <c r="T464"/>
  <c r="AR464" s="1"/>
  <c r="T572"/>
  <c r="AR572" s="1"/>
  <c r="BB107" i="12"/>
  <c r="BB119"/>
  <c r="BB123"/>
  <c r="BE124"/>
  <c r="BE128"/>
  <c r="BB193"/>
  <c r="L211"/>
  <c r="BD211"/>
  <c r="BD212"/>
  <c r="BE214"/>
  <c r="BE221"/>
  <c r="BB245"/>
  <c r="BB259"/>
  <c r="BE260"/>
  <c r="BE277"/>
  <c r="L300"/>
  <c r="BD305"/>
  <c r="BE316"/>
  <c r="BE321"/>
  <c r="BE342"/>
  <c r="BE361"/>
  <c r="BE365"/>
  <c r="P374"/>
  <c r="BD380"/>
  <c r="BE430"/>
  <c r="BE432"/>
  <c r="AB457"/>
  <c r="BD482"/>
  <c r="E7" i="13"/>
  <c r="C10"/>
  <c r="F16"/>
  <c r="A21"/>
  <c r="A69"/>
  <c r="BD66" i="12"/>
  <c r="BD260"/>
  <c r="AB415"/>
  <c r="BC415" s="1"/>
  <c r="BG415" s="1"/>
  <c r="AG238" i="10"/>
  <c r="AY239"/>
  <c r="AZ239" s="1"/>
  <c r="AG349"/>
  <c r="AG388"/>
  <c r="AG396"/>
  <c r="AB48" i="12"/>
  <c r="BB187"/>
  <c r="L420"/>
  <c r="O475"/>
  <c r="BB485"/>
  <c r="L498"/>
  <c r="M7" i="13"/>
  <c r="A23"/>
  <c r="AG183" i="10"/>
  <c r="AG462"/>
  <c r="AN543"/>
  <c r="AG545"/>
  <c r="AX576"/>
  <c r="AZ576" s="1"/>
  <c r="AG590"/>
  <c r="BC37" i="12"/>
  <c r="P46"/>
  <c r="M47"/>
  <c r="O58"/>
  <c r="BD59"/>
  <c r="P63"/>
  <c r="AB63"/>
  <c r="M64"/>
  <c r="BE75"/>
  <c r="L81"/>
  <c r="BB105"/>
  <c r="M106"/>
  <c r="BD106"/>
  <c r="P112"/>
  <c r="BK115"/>
  <c r="BD135"/>
  <c r="N140"/>
  <c r="L209"/>
  <c r="BK251"/>
  <c r="O275"/>
  <c r="M284"/>
  <c r="P289"/>
  <c r="BB327"/>
  <c r="BD398"/>
  <c r="BD404"/>
  <c r="BD410"/>
  <c r="M420"/>
  <c r="BK469"/>
  <c r="BK473"/>
  <c r="BE481"/>
  <c r="BK488"/>
  <c r="L490"/>
  <c r="O497"/>
  <c r="BD497"/>
  <c r="O7" i="13"/>
  <c r="O16"/>
  <c r="AO159" i="10"/>
  <c r="AO167"/>
  <c r="AO223"/>
  <c r="AO460"/>
  <c r="AO473"/>
  <c r="AG493"/>
  <c r="T598"/>
  <c r="AR598" s="1"/>
  <c r="M20" i="12"/>
  <c r="BE33"/>
  <c r="P62"/>
  <c r="P68"/>
  <c r="P74"/>
  <c r="P80"/>
  <c r="N81"/>
  <c r="AB81"/>
  <c r="BE90"/>
  <c r="N116"/>
  <c r="BK116"/>
  <c r="P131"/>
  <c r="BD132"/>
  <c r="O133"/>
  <c r="N223"/>
  <c r="L252"/>
  <c r="P266"/>
  <c r="BD266"/>
  <c r="L293"/>
  <c r="BB317"/>
  <c r="P335"/>
  <c r="BB343"/>
  <c r="L344"/>
  <c r="L371"/>
  <c r="L392"/>
  <c r="M403"/>
  <c r="P420"/>
  <c r="L432"/>
  <c r="L461"/>
  <c r="BK483"/>
  <c r="L489"/>
  <c r="M490"/>
  <c r="P496"/>
  <c r="BE497"/>
  <c r="N502"/>
  <c r="AB502"/>
  <c r="BA250" i="10"/>
  <c r="AG303"/>
  <c r="AO329"/>
  <c r="AO548"/>
  <c r="AG550"/>
  <c r="AO553"/>
  <c r="N19" i="12"/>
  <c r="BD61"/>
  <c r="BB104"/>
  <c r="O116"/>
  <c r="N117"/>
  <c r="BC185"/>
  <c r="BD247"/>
  <c r="BB247"/>
  <c r="BE252"/>
  <c r="P256"/>
  <c r="AB256"/>
  <c r="BC256" s="1"/>
  <c r="BG256" s="1"/>
  <c r="L257"/>
  <c r="BD257"/>
  <c r="BD287"/>
  <c r="BG322"/>
  <c r="BD334"/>
  <c r="BK351"/>
  <c r="BK353"/>
  <c r="L358"/>
  <c r="BD391"/>
  <c r="BE409"/>
  <c r="BK412"/>
  <c r="M432"/>
  <c r="BK432"/>
  <c r="BK438"/>
  <c r="N483"/>
  <c r="N490"/>
  <c r="BD514"/>
  <c r="A18" i="13"/>
  <c r="A51"/>
  <c r="AN131" i="10"/>
  <c r="AS132"/>
  <c r="AS129"/>
  <c r="AN132"/>
  <c r="AV131"/>
  <c r="AW131" s="1"/>
  <c r="AG164"/>
  <c r="AG188"/>
  <c r="AG256"/>
  <c r="AG289"/>
  <c r="AG301"/>
  <c r="AN375"/>
  <c r="T375"/>
  <c r="AG384"/>
  <c r="AN388"/>
  <c r="T388"/>
  <c r="P191" i="12"/>
  <c r="N191"/>
  <c r="AV129" i="10"/>
  <c r="AW129" s="1"/>
  <c r="AG176"/>
  <c r="AG348"/>
  <c r="BA356"/>
  <c r="AM112" i="12"/>
  <c r="AB112"/>
  <c r="AE5" i="10"/>
  <c r="D52" i="13" s="1"/>
  <c r="AV132" i="10"/>
  <c r="AW132" s="1"/>
  <c r="AG152"/>
  <c r="AG162"/>
  <c r="AO174"/>
  <c r="AG206"/>
  <c r="AG230"/>
  <c r="AG245"/>
  <c r="BA273"/>
  <c r="AG294"/>
  <c r="AO587"/>
  <c r="N61" i="12"/>
  <c r="P61"/>
  <c r="P172"/>
  <c r="O172"/>
  <c r="AV130" i="10"/>
  <c r="AW130" s="1"/>
  <c r="AX237"/>
  <c r="AZ237" s="1"/>
  <c r="AG320"/>
  <c r="T190"/>
  <c r="AR190" s="1"/>
  <c r="AG313"/>
  <c r="AN486"/>
  <c r="T486"/>
  <c r="AB33" i="12"/>
  <c r="AM33"/>
  <c r="AV128" i="10"/>
  <c r="AW128" s="1"/>
  <c r="AY128" s="1"/>
  <c r="BA183"/>
  <c r="BA203"/>
  <c r="AO205"/>
  <c r="AO213"/>
  <c r="BA284"/>
  <c r="AG485"/>
  <c r="AN385"/>
  <c r="T385"/>
  <c r="AN484"/>
  <c r="T484"/>
  <c r="AG341"/>
  <c r="BA357"/>
  <c r="BA389"/>
  <c r="AG391"/>
  <c r="AG412"/>
  <c r="AG417"/>
  <c r="AG425"/>
  <c r="AG438"/>
  <c r="BA477"/>
  <c r="BA529"/>
  <c r="AO585"/>
  <c r="BD41" i="12"/>
  <c r="BD80"/>
  <c r="BC81"/>
  <c r="BE82"/>
  <c r="BD94"/>
  <c r="BD133"/>
  <c r="O209"/>
  <c r="N221"/>
  <c r="BE223"/>
  <c r="BC235"/>
  <c r="BD265"/>
  <c r="BB278"/>
  <c r="BD283"/>
  <c r="N284"/>
  <c r="O289"/>
  <c r="BD294"/>
  <c r="O295"/>
  <c r="P300"/>
  <c r="BD300"/>
  <c r="N301"/>
  <c r="N302"/>
  <c r="BK311"/>
  <c r="P315"/>
  <c r="BK316"/>
  <c r="L336"/>
  <c r="BD340"/>
  <c r="BB354"/>
  <c r="BD357"/>
  <c r="BE358"/>
  <c r="BE410"/>
  <c r="BE419"/>
  <c r="N420"/>
  <c r="BB420"/>
  <c r="O425"/>
  <c r="BD425"/>
  <c r="P426"/>
  <c r="BD426"/>
  <c r="N442"/>
  <c r="BB448"/>
  <c r="BB454"/>
  <c r="L455"/>
  <c r="BD457"/>
  <c r="P459"/>
  <c r="AB459"/>
  <c r="BD460"/>
  <c r="O477"/>
  <c r="BD477"/>
  <c r="N478"/>
  <c r="AB478"/>
  <c r="BE479"/>
  <c r="BB482"/>
  <c r="N493"/>
  <c r="BD493"/>
  <c r="BE517"/>
  <c r="I7" i="13"/>
  <c r="L7" s="1"/>
  <c r="E19"/>
  <c r="A28"/>
  <c r="I31"/>
  <c r="L31" s="1"/>
  <c r="M37"/>
  <c r="AG304" i="10"/>
  <c r="AO344"/>
  <c r="AG377"/>
  <c r="AO380"/>
  <c r="T387"/>
  <c r="AG428"/>
  <c r="AG469"/>
  <c r="BA493"/>
  <c r="AO513"/>
  <c r="AG544"/>
  <c r="AN564"/>
  <c r="AO576"/>
  <c r="N23" i="12"/>
  <c r="BD23"/>
  <c r="BD32"/>
  <c r="BE37"/>
  <c r="BE41"/>
  <c r="BE47"/>
  <c r="BE58"/>
  <c r="BK62"/>
  <c r="BE65"/>
  <c r="P70"/>
  <c r="O90"/>
  <c r="P92"/>
  <c r="O114"/>
  <c r="BD114"/>
  <c r="BD116"/>
  <c r="BE125"/>
  <c r="BE131"/>
  <c r="BK138"/>
  <c r="P140"/>
  <c r="BE169"/>
  <c r="L207"/>
  <c r="BB230"/>
  <c r="BE231"/>
  <c r="BB234"/>
  <c r="BE243"/>
  <c r="BE284"/>
  <c r="BK292"/>
  <c r="BE294"/>
  <c r="BE295"/>
  <c r="BE301"/>
  <c r="BE302"/>
  <c r="BE315"/>
  <c r="O321"/>
  <c r="BB339"/>
  <c r="BK348"/>
  <c r="M374"/>
  <c r="M375"/>
  <c r="BB375"/>
  <c r="BC382"/>
  <c r="BK404"/>
  <c r="BD407"/>
  <c r="L415"/>
  <c r="BK416"/>
  <c r="AB420"/>
  <c r="BE421"/>
  <c r="AB432"/>
  <c r="BC432" s="1"/>
  <c r="L433"/>
  <c r="BD454"/>
  <c r="BD459"/>
  <c r="BB468"/>
  <c r="L475"/>
  <c r="BE477"/>
  <c r="BD478"/>
  <c r="BD492"/>
  <c r="N501"/>
  <c r="M502"/>
  <c r="BB502"/>
  <c r="I19" i="13"/>
  <c r="L19" s="1"/>
  <c r="N37"/>
  <c r="L369" i="12"/>
  <c r="N415"/>
  <c r="BK415"/>
  <c r="A25" i="13"/>
  <c r="A42"/>
  <c r="AG312" i="10"/>
  <c r="T403"/>
  <c r="AG452"/>
  <c r="T455"/>
  <c r="AR455" s="1"/>
  <c r="AR4" i="12"/>
  <c r="AB68"/>
  <c r="BK127"/>
  <c r="BB129"/>
  <c r="BK185"/>
  <c r="BK215"/>
  <c r="M251"/>
  <c r="BK280"/>
  <c r="BD310"/>
  <c r="O369"/>
  <c r="L390"/>
  <c r="BK402"/>
  <c r="O415"/>
  <c r="N445"/>
  <c r="N473"/>
  <c r="N487"/>
  <c r="BK490"/>
  <c r="BK517"/>
  <c r="E20" i="13"/>
  <c r="BA305" i="10"/>
  <c r="BA353"/>
  <c r="AO398"/>
  <c r="AG413"/>
  <c r="AO450"/>
  <c r="AG484"/>
  <c r="AO552"/>
  <c r="AO584"/>
  <c r="BB50" i="12"/>
  <c r="BK184"/>
  <c r="BD186"/>
  <c r="AM192"/>
  <c r="O205"/>
  <c r="P218"/>
  <c r="BE219"/>
  <c r="P251"/>
  <c r="BD324"/>
  <c r="BK342"/>
  <c r="BE360"/>
  <c r="P369"/>
  <c r="AB369"/>
  <c r="M371"/>
  <c r="BK371"/>
  <c r="N390"/>
  <c r="AB390"/>
  <c r="M391"/>
  <c r="BB403"/>
  <c r="BG410"/>
  <c r="P415"/>
  <c r="BD438"/>
  <c r="P445"/>
  <c r="AB445"/>
  <c r="M451"/>
  <c r="N472"/>
  <c r="O473"/>
  <c r="P487"/>
  <c r="AB487"/>
  <c r="BC487" s="1"/>
  <c r="BG487" s="1"/>
  <c r="M488"/>
  <c r="N497"/>
  <c r="BD499"/>
  <c r="A9" i="13"/>
  <c r="G30"/>
  <c r="E38"/>
  <c r="BA301" i="10"/>
  <c r="BA492"/>
  <c r="BE35" i="12"/>
  <c r="BE43"/>
  <c r="L74"/>
  <c r="BE97"/>
  <c r="P127"/>
  <c r="BD127"/>
  <c r="BD142"/>
  <c r="BD146"/>
  <c r="BD150"/>
  <c r="BE172"/>
  <c r="BD185"/>
  <c r="BC216"/>
  <c r="BD217"/>
  <c r="BE225"/>
  <c r="BE233"/>
  <c r="AB255"/>
  <c r="L256"/>
  <c r="BK256"/>
  <c r="BD267"/>
  <c r="BD291"/>
  <c r="BE304"/>
  <c r="AB323"/>
  <c r="BB324"/>
  <c r="BD347"/>
  <c r="BD363"/>
  <c r="BE372"/>
  <c r="BD390"/>
  <c r="L410"/>
  <c r="BD415"/>
  <c r="BD445"/>
  <c r="BD452"/>
  <c r="M457"/>
  <c r="BK457"/>
  <c r="BD462"/>
  <c r="BD471"/>
  <c r="BD517"/>
  <c r="H30" i="13"/>
  <c r="AG504" i="10"/>
  <c r="AG517"/>
  <c r="AO520"/>
  <c r="AG525"/>
  <c r="AG533"/>
  <c r="AY542"/>
  <c r="AG563"/>
  <c r="T568"/>
  <c r="AR568" s="1"/>
  <c r="L19" i="12"/>
  <c r="BD20"/>
  <c r="AM30"/>
  <c r="BK71"/>
  <c r="N74"/>
  <c r="L75"/>
  <c r="P83"/>
  <c r="BD83"/>
  <c r="BD87"/>
  <c r="P96"/>
  <c r="L116"/>
  <c r="BD126"/>
  <c r="N136"/>
  <c r="BB157"/>
  <c r="BB161"/>
  <c r="BB165"/>
  <c r="BK174"/>
  <c r="BK183"/>
  <c r="BB203"/>
  <c r="O211"/>
  <c r="N213"/>
  <c r="BC232"/>
  <c r="BG232" s="1"/>
  <c r="P245"/>
  <c r="M256"/>
  <c r="L271"/>
  <c r="BK300"/>
  <c r="BK301"/>
  <c r="N308"/>
  <c r="AB314"/>
  <c r="L315"/>
  <c r="BK315"/>
  <c r="AM317"/>
  <c r="AM324"/>
  <c r="BK340"/>
  <c r="L351"/>
  <c r="M356"/>
  <c r="BB366"/>
  <c r="BE367"/>
  <c r="P371"/>
  <c r="BD371"/>
  <c r="BD388"/>
  <c r="L407"/>
  <c r="O409"/>
  <c r="M410"/>
  <c r="L411"/>
  <c r="AB411"/>
  <c r="M412"/>
  <c r="L425"/>
  <c r="AB441"/>
  <c r="L442"/>
  <c r="BK442"/>
  <c r="P451"/>
  <c r="N457"/>
  <c r="M459"/>
  <c r="BK459"/>
  <c r="M495"/>
  <c r="P497"/>
  <c r="P498"/>
  <c r="BB504"/>
  <c r="G22" i="13"/>
  <c r="I30"/>
  <c r="L30" s="1"/>
  <c r="H14" i="18"/>
  <c r="AR84" i="10"/>
  <c r="AG130"/>
  <c r="AG81"/>
  <c r="AO166"/>
  <c r="AO168"/>
  <c r="AG170"/>
  <c r="AG172"/>
  <c r="AN202"/>
  <c r="AR202" s="1"/>
  <c r="AG240"/>
  <c r="AG281"/>
  <c r="AG328"/>
  <c r="AG333"/>
  <c r="AO352"/>
  <c r="AG381"/>
  <c r="BA421"/>
  <c r="AG449"/>
  <c r="AO471"/>
  <c r="AO476"/>
  <c r="AY503"/>
  <c r="AZ503" s="1"/>
  <c r="AN506"/>
  <c r="AR506" s="1"/>
  <c r="AO542"/>
  <c r="BA544"/>
  <c r="AO565"/>
  <c r="AG567"/>
  <c r="AG586"/>
  <c r="AW73"/>
  <c r="AY73" s="1"/>
  <c r="BA160"/>
  <c r="AO220"/>
  <c r="AO234"/>
  <c r="AO248"/>
  <c r="AO254"/>
  <c r="AO256"/>
  <c r="AO261"/>
  <c r="AO269"/>
  <c r="AO288"/>
  <c r="AO304"/>
  <c r="BA309"/>
  <c r="BA324"/>
  <c r="T367"/>
  <c r="AR367" s="1"/>
  <c r="BA419"/>
  <c r="AO421"/>
  <c r="BA496"/>
  <c r="T503"/>
  <c r="AR503" s="1"/>
  <c r="BA520"/>
  <c r="AG521"/>
  <c r="T535"/>
  <c r="AR535" s="1"/>
  <c r="AG537"/>
  <c r="AG560"/>
  <c r="AG576"/>
  <c r="T600"/>
  <c r="AR600" s="1"/>
  <c r="AO544"/>
  <c r="AG160"/>
  <c r="AG184"/>
  <c r="BA257"/>
  <c r="AO284"/>
  <c r="BA289"/>
  <c r="AG309"/>
  <c r="AO320"/>
  <c r="BA349"/>
  <c r="AG367"/>
  <c r="AG409"/>
  <c r="AG419"/>
  <c r="BA422"/>
  <c r="AX429"/>
  <c r="AG440"/>
  <c r="AN440"/>
  <c r="AG489"/>
  <c r="AG496"/>
  <c r="AG501"/>
  <c r="AG512"/>
  <c r="AG524"/>
  <c r="AN524"/>
  <c r="AX534"/>
  <c r="BA570"/>
  <c r="AA6"/>
  <c r="AG155"/>
  <c r="AG167"/>
  <c r="BA176"/>
  <c r="AG177"/>
  <c r="AG196"/>
  <c r="AO201"/>
  <c r="AG203"/>
  <c r="AO211"/>
  <c r="BA228"/>
  <c r="AG241"/>
  <c r="BA249"/>
  <c r="AG282"/>
  <c r="AO327"/>
  <c r="BA345"/>
  <c r="BA365"/>
  <c r="AG389"/>
  <c r="AG397"/>
  <c r="AG414"/>
  <c r="AO453"/>
  <c r="AO483"/>
  <c r="AO487"/>
  <c r="AO492"/>
  <c r="AN520"/>
  <c r="AR520" s="1"/>
  <c r="BA527"/>
  <c r="AG529"/>
  <c r="AX530"/>
  <c r="AZ530" s="1"/>
  <c r="AY539"/>
  <c r="AZ539" s="1"/>
  <c r="AG566"/>
  <c r="AG568"/>
  <c r="AO579"/>
  <c r="AY584"/>
  <c r="AO180"/>
  <c r="T226"/>
  <c r="AR226" s="1"/>
  <c r="AO244"/>
  <c r="BA253"/>
  <c r="T420"/>
  <c r="AR420" s="1"/>
  <c r="AO534"/>
  <c r="BA567"/>
  <c r="T577"/>
  <c r="AR577" s="1"/>
  <c r="AN235"/>
  <c r="AR235" s="1"/>
  <c r="AN287"/>
  <c r="AR287" s="1"/>
  <c r="AN427"/>
  <c r="AR427" s="1"/>
  <c r="AO436"/>
  <c r="AO468"/>
  <c r="AG470"/>
  <c r="AO516"/>
  <c r="AG541"/>
  <c r="AO549"/>
  <c r="BA573"/>
  <c r="AG575"/>
  <c r="AG584"/>
  <c r="AO592"/>
  <c r="BA152"/>
  <c r="AG178"/>
  <c r="AG192"/>
  <c r="AG214"/>
  <c r="AG226"/>
  <c r="AY234"/>
  <c r="AZ234" s="1"/>
  <c r="AX243"/>
  <c r="BA245"/>
  <c r="AG249"/>
  <c r="AG253"/>
  <c r="AG260"/>
  <c r="AG268"/>
  <c r="AG285"/>
  <c r="AG345"/>
  <c r="AG371"/>
  <c r="BA390"/>
  <c r="AG405"/>
  <c r="G8" i="13"/>
  <c r="AG148" i="10"/>
  <c r="AG128"/>
  <c r="AG138"/>
  <c r="AG78"/>
  <c r="AG147"/>
  <c r="AG140"/>
  <c r="N66" i="12"/>
  <c r="O66"/>
  <c r="N88"/>
  <c r="M88"/>
  <c r="L88"/>
  <c r="P88"/>
  <c r="P159"/>
  <c r="L159"/>
  <c r="AM170"/>
  <c r="AB170"/>
  <c r="BC170" s="1"/>
  <c r="BG170" s="1"/>
  <c r="L269"/>
  <c r="M269"/>
  <c r="N345"/>
  <c r="O345"/>
  <c r="AO175" i="10"/>
  <c r="AG146"/>
  <c r="AG211"/>
  <c r="AG219"/>
  <c r="AG232"/>
  <c r="AG258"/>
  <c r="AG269"/>
  <c r="AG292"/>
  <c r="BA304"/>
  <c r="BA314"/>
  <c r="BA333"/>
  <c r="BA348"/>
  <c r="AG394"/>
  <c r="BA409"/>
  <c r="T424"/>
  <c r="AN424"/>
  <c r="BA441"/>
  <c r="AG441"/>
  <c r="AG453"/>
  <c r="AN570"/>
  <c r="N73" i="12"/>
  <c r="P73"/>
  <c r="BK140"/>
  <c r="AG159" i="10"/>
  <c r="AA4"/>
  <c r="AV24"/>
  <c r="AW24" s="1"/>
  <c r="AY24" s="1"/>
  <c r="BA80"/>
  <c r="AG131"/>
  <c r="BA138"/>
  <c r="AG144"/>
  <c r="AG163"/>
  <c r="AG171"/>
  <c r="AG179"/>
  <c r="AG181"/>
  <c r="AO183"/>
  <c r="AO192"/>
  <c r="AG207"/>
  <c r="AG215"/>
  <c r="AO224"/>
  <c r="AO228"/>
  <c r="AO252"/>
  <c r="AO265"/>
  <c r="BA268"/>
  <c r="BA288"/>
  <c r="AO299"/>
  <c r="BA308"/>
  <c r="AG324"/>
  <c r="BA325"/>
  <c r="AO335"/>
  <c r="AG357"/>
  <c r="AO364"/>
  <c r="AG366"/>
  <c r="AG368"/>
  <c r="BA371"/>
  <c r="AG373"/>
  <c r="T399"/>
  <c r="AG401"/>
  <c r="AY445"/>
  <c r="AX445"/>
  <c r="AO449"/>
  <c r="AN601"/>
  <c r="T601"/>
  <c r="N71" i="12"/>
  <c r="P71"/>
  <c r="L71"/>
  <c r="M158"/>
  <c r="L158"/>
  <c r="BK173"/>
  <c r="AM210"/>
  <c r="AB210"/>
  <c r="AV29" i="10"/>
  <c r="AW29" s="1"/>
  <c r="AV22"/>
  <c r="AW22" s="1"/>
  <c r="AX22" s="1"/>
  <c r="AV27"/>
  <c r="AW27" s="1"/>
  <c r="AY27" s="1"/>
  <c r="BA136"/>
  <c r="BA172"/>
  <c r="BA208"/>
  <c r="T210"/>
  <c r="BA216"/>
  <c r="T218"/>
  <c r="AR218" s="1"/>
  <c r="BA220"/>
  <c r="AO233"/>
  <c r="AO276"/>
  <c r="AO323"/>
  <c r="BA329"/>
  <c r="AO360"/>
  <c r="BA432"/>
  <c r="AX438"/>
  <c r="AY438"/>
  <c r="T447"/>
  <c r="AR447" s="1"/>
  <c r="AY550"/>
  <c r="AX550"/>
  <c r="P86" i="12"/>
  <c r="M86"/>
  <c r="O95"/>
  <c r="M95"/>
  <c r="L95"/>
  <c r="P95"/>
  <c r="BK155"/>
  <c r="AM168"/>
  <c r="AB168"/>
  <c r="BC168" s="1"/>
  <c r="BG168" s="1"/>
  <c r="M225"/>
  <c r="O225"/>
  <c r="N225"/>
  <c r="P225"/>
  <c r="BA128" i="10"/>
  <c r="BA168"/>
  <c r="T182"/>
  <c r="AR182" s="1"/>
  <c r="T206"/>
  <c r="T214"/>
  <c r="AO285"/>
  <c r="AN395"/>
  <c r="AR395" s="1"/>
  <c r="AO414"/>
  <c r="AN415"/>
  <c r="T415"/>
  <c r="AN562"/>
  <c r="AM74" i="12"/>
  <c r="AB74"/>
  <c r="O103"/>
  <c r="M103"/>
  <c r="O115"/>
  <c r="P115"/>
  <c r="L115"/>
  <c r="P199"/>
  <c r="O199"/>
  <c r="BK206"/>
  <c r="AM208"/>
  <c r="AB208"/>
  <c r="BK221"/>
  <c r="AV30" i="10"/>
  <c r="AW30" s="1"/>
  <c r="AN134"/>
  <c r="AR134" s="1"/>
  <c r="AA7"/>
  <c r="AV20"/>
  <c r="AW20" s="1"/>
  <c r="AY20" s="1"/>
  <c r="AG132"/>
  <c r="AG136"/>
  <c r="BA148"/>
  <c r="BA154"/>
  <c r="AO158"/>
  <c r="AG168"/>
  <c r="AO184"/>
  <c r="BA191"/>
  <c r="AG195"/>
  <c r="AY209"/>
  <c r="AZ209" s="1"/>
  <c r="AG210"/>
  <c r="AO212"/>
  <c r="AG216"/>
  <c r="BA227"/>
  <c r="AO231"/>
  <c r="BA244"/>
  <c r="BA246"/>
  <c r="AO257"/>
  <c r="BA277"/>
  <c r="AO300"/>
  <c r="AO307"/>
  <c r="BA313"/>
  <c r="AO321"/>
  <c r="AG329"/>
  <c r="AO351"/>
  <c r="AG353"/>
  <c r="AG369"/>
  <c r="AO393"/>
  <c r="AO452"/>
  <c r="AN472"/>
  <c r="T472"/>
  <c r="AG552"/>
  <c r="AB38" i="12"/>
  <c r="AM38"/>
  <c r="N56"/>
  <c r="L56"/>
  <c r="O88"/>
  <c r="AM101"/>
  <c r="AB101"/>
  <c r="BC101" s="1"/>
  <c r="O210"/>
  <c r="P210"/>
  <c r="AV23" i="10"/>
  <c r="AW23" s="1"/>
  <c r="AY23" s="1"/>
  <c r="BA127"/>
  <c r="BA133"/>
  <c r="AO152"/>
  <c r="AO160"/>
  <c r="BA167"/>
  <c r="BA187"/>
  <c r="BA260"/>
  <c r="AO311"/>
  <c r="BA321"/>
  <c r="AO336"/>
  <c r="AO343"/>
  <c r="T363"/>
  <c r="AO372"/>
  <c r="AO385"/>
  <c r="AO443"/>
  <c r="AG445"/>
  <c r="BA453"/>
  <c r="AO469"/>
  <c r="AG476"/>
  <c r="BA512"/>
  <c r="AX551"/>
  <c r="AY551"/>
  <c r="L73" i="12"/>
  <c r="N168"/>
  <c r="P168"/>
  <c r="P203"/>
  <c r="O203"/>
  <c r="AN468" i="10"/>
  <c r="T468"/>
  <c r="AN530"/>
  <c r="T530"/>
  <c r="BA131"/>
  <c r="AG154"/>
  <c r="AG156"/>
  <c r="AO187"/>
  <c r="AG189"/>
  <c r="AO191"/>
  <c r="AY201"/>
  <c r="AZ201" s="1"/>
  <c r="AG202"/>
  <c r="AO221"/>
  <c r="AG225"/>
  <c r="AG227"/>
  <c r="AO242"/>
  <c r="AG244"/>
  <c r="AG246"/>
  <c r="AX247"/>
  <c r="AZ247" s="1"/>
  <c r="BA248"/>
  <c r="AO262"/>
  <c r="BA264"/>
  <c r="AN264"/>
  <c r="AR264" s="1"/>
  <c r="AN275"/>
  <c r="AR275" s="1"/>
  <c r="AO280"/>
  <c r="AY286"/>
  <c r="AO305"/>
  <c r="AO313"/>
  <c r="AO332"/>
  <c r="AO370"/>
  <c r="AO381"/>
  <c r="AO396"/>
  <c r="AO501"/>
  <c r="AN532"/>
  <c r="T532"/>
  <c r="AX600"/>
  <c r="AY600"/>
  <c r="AM70" i="12"/>
  <c r="AB70"/>
  <c r="BC70" s="1"/>
  <c r="BG70" s="1"/>
  <c r="AM80"/>
  <c r="AB80"/>
  <c r="AM92"/>
  <c r="AB92"/>
  <c r="BC92" s="1"/>
  <c r="BG92" s="1"/>
  <c r="P110"/>
  <c r="O110"/>
  <c r="O208"/>
  <c r="P208"/>
  <c r="M227"/>
  <c r="N227"/>
  <c r="N249"/>
  <c r="L249"/>
  <c r="N255"/>
  <c r="M255"/>
  <c r="AM261"/>
  <c r="AB261"/>
  <c r="BC261" s="1"/>
  <c r="BG261" s="1"/>
  <c r="AM306"/>
  <c r="AB306"/>
  <c r="O323"/>
  <c r="P323"/>
  <c r="AM335"/>
  <c r="AB335"/>
  <c r="N379"/>
  <c r="M379"/>
  <c r="N437"/>
  <c r="P437"/>
  <c r="M437"/>
  <c r="O453"/>
  <c r="L453"/>
  <c r="N453"/>
  <c r="M453"/>
  <c r="N511"/>
  <c r="O511"/>
  <c r="A15" i="13"/>
  <c r="F15"/>
  <c r="I15"/>
  <c r="L15" s="1"/>
  <c r="AG404" i="10"/>
  <c r="AG424"/>
  <c r="AG446"/>
  <c r="BA449"/>
  <c r="AG467"/>
  <c r="BA476"/>
  <c r="BA481"/>
  <c r="BA485"/>
  <c r="T494"/>
  <c r="AR494" s="1"/>
  <c r="AG500"/>
  <c r="AG507"/>
  <c r="AN507"/>
  <c r="AR507" s="1"/>
  <c r="AG509"/>
  <c r="T512"/>
  <c r="BA521"/>
  <c r="AG532"/>
  <c r="AG536"/>
  <c r="BA545"/>
  <c r="AG548"/>
  <c r="BA560"/>
  <c r="AG579"/>
  <c r="AB25" i="12"/>
  <c r="BC25" s="1"/>
  <c r="BE27"/>
  <c r="BC44"/>
  <c r="BE60"/>
  <c r="BB69"/>
  <c r="N70"/>
  <c r="BK70"/>
  <c r="L80"/>
  <c r="BK80"/>
  <c r="BB84"/>
  <c r="L85"/>
  <c r="AB88"/>
  <c r="BE89"/>
  <c r="N100"/>
  <c r="L101"/>
  <c r="N120"/>
  <c r="L148"/>
  <c r="BD158"/>
  <c r="BD164"/>
  <c r="BC183"/>
  <c r="BG183" s="1"/>
  <c r="BK189"/>
  <c r="BK201"/>
  <c r="BD203"/>
  <c r="BE204"/>
  <c r="BE205"/>
  <c r="BD216"/>
  <c r="M221"/>
  <c r="L221"/>
  <c r="AM234"/>
  <c r="O262"/>
  <c r="P262"/>
  <c r="L262"/>
  <c r="AM282"/>
  <c r="AB282"/>
  <c r="BC282" s="1"/>
  <c r="BG282" s="1"/>
  <c r="BC376"/>
  <c r="AB400"/>
  <c r="AM400"/>
  <c r="BD441"/>
  <c r="BE480"/>
  <c r="AB485"/>
  <c r="P500"/>
  <c r="N500"/>
  <c r="BA405" i="10"/>
  <c r="AO412"/>
  <c r="AO434"/>
  <c r="AG454"/>
  <c r="AO461"/>
  <c r="BA465"/>
  <c r="T476"/>
  <c r="AR495"/>
  <c r="AO496"/>
  <c r="AN498"/>
  <c r="BA501"/>
  <c r="AY506"/>
  <c r="AN514"/>
  <c r="AR514" s="1"/>
  <c r="AO521"/>
  <c r="BA537"/>
  <c r="BA557"/>
  <c r="AO568"/>
  <c r="BA589"/>
  <c r="AN589"/>
  <c r="AR589" s="1"/>
  <c r="AN602"/>
  <c r="BB22" i="12"/>
  <c r="L23"/>
  <c r="M24"/>
  <c r="BD24"/>
  <c r="BB51"/>
  <c r="M52"/>
  <c r="BB52"/>
  <c r="BE53"/>
  <c r="L68"/>
  <c r="BB68"/>
  <c r="O70"/>
  <c r="BB70"/>
  <c r="BK77"/>
  <c r="BB78"/>
  <c r="BD79"/>
  <c r="M80"/>
  <c r="N83"/>
  <c r="N84"/>
  <c r="N85"/>
  <c r="BD85"/>
  <c r="BD88"/>
  <c r="P100"/>
  <c r="N101"/>
  <c r="M102"/>
  <c r="BD102"/>
  <c r="BE103"/>
  <c r="P120"/>
  <c r="BE121"/>
  <c r="N132"/>
  <c r="BK133"/>
  <c r="BK135"/>
  <c r="O148"/>
  <c r="BE149"/>
  <c r="BB152"/>
  <c r="BB162"/>
  <c r="N167"/>
  <c r="BD167"/>
  <c r="BB168"/>
  <c r="P169"/>
  <c r="BD169"/>
  <c r="P171"/>
  <c r="AB171"/>
  <c r="BC171" s="1"/>
  <c r="BG171" s="1"/>
  <c r="L172"/>
  <c r="P173"/>
  <c r="BK181"/>
  <c r="BC182"/>
  <c r="BG182" s="1"/>
  <c r="L183"/>
  <c r="BE196"/>
  <c r="N201"/>
  <c r="BE202"/>
  <c r="BE203"/>
  <c r="BD374"/>
  <c r="BB393"/>
  <c r="AM398"/>
  <c r="AB398"/>
  <c r="BC398" s="1"/>
  <c r="AB430"/>
  <c r="AO512" i="10"/>
  <c r="BA553"/>
  <c r="AO560"/>
  <c r="AS16" i="12"/>
  <c r="AO10" s="1"/>
  <c r="BB34"/>
  <c r="BK73"/>
  <c r="AB111"/>
  <c r="BC111" s="1"/>
  <c r="AB146"/>
  <c r="BB188"/>
  <c r="BK208"/>
  <c r="BK210"/>
  <c r="BB222"/>
  <c r="O261"/>
  <c r="M261"/>
  <c r="P261"/>
  <c r="P265"/>
  <c r="M265"/>
  <c r="O265"/>
  <c r="AM348"/>
  <c r="AB348"/>
  <c r="BC348" s="1"/>
  <c r="BG348" s="1"/>
  <c r="N441"/>
  <c r="P441"/>
  <c r="O441"/>
  <c r="M441"/>
  <c r="AM469"/>
  <c r="AB469"/>
  <c r="BC469" s="1"/>
  <c r="BG469" s="1"/>
  <c r="O480"/>
  <c r="N480"/>
  <c r="L480"/>
  <c r="BA401" i="10"/>
  <c r="AO403"/>
  <c r="AG421"/>
  <c r="AO425"/>
  <c r="AO429"/>
  <c r="AG439"/>
  <c r="AG488"/>
  <c r="BA497"/>
  <c r="AO508"/>
  <c r="BA513"/>
  <c r="AO515"/>
  <c r="AO524"/>
  <c r="T528"/>
  <c r="AR528" s="1"/>
  <c r="AG531"/>
  <c r="BA533"/>
  <c r="AN547"/>
  <c r="AG553"/>
  <c r="AG574"/>
  <c r="AO590"/>
  <c r="BB18" i="12"/>
  <c r="BB20"/>
  <c r="BB28"/>
  <c r="BE29"/>
  <c r="BC42"/>
  <c r="BG42" s="1"/>
  <c r="BD42"/>
  <c r="BD43"/>
  <c r="BB48"/>
  <c r="BB55"/>
  <c r="BE57"/>
  <c r="BD71"/>
  <c r="AB73"/>
  <c r="BE80"/>
  <c r="BB97"/>
  <c r="BD110"/>
  <c r="BE114"/>
  <c r="BE118"/>
  <c r="BE156"/>
  <c r="BC176"/>
  <c r="BG176" s="1"/>
  <c r="BD176"/>
  <c r="BK177"/>
  <c r="BD199"/>
  <c r="BB199"/>
  <c r="BB206"/>
  <c r="BB214"/>
  <c r="BB239"/>
  <c r="P244"/>
  <c r="P255"/>
  <c r="O264"/>
  <c r="M264"/>
  <c r="AM267"/>
  <c r="AB267"/>
  <c r="BC267" s="1"/>
  <c r="BD352"/>
  <c r="BD368"/>
  <c r="BC390"/>
  <c r="BG390" s="1"/>
  <c r="AM451"/>
  <c r="AB451"/>
  <c r="O465"/>
  <c r="M465"/>
  <c r="P465"/>
  <c r="N465"/>
  <c r="O470"/>
  <c r="P470"/>
  <c r="M470"/>
  <c r="BA469" i="10"/>
  <c r="T475"/>
  <c r="AR475" s="1"/>
  <c r="AO493"/>
  <c r="T522"/>
  <c r="AR522" s="1"/>
  <c r="T561"/>
  <c r="AR561" s="1"/>
  <c r="T569"/>
  <c r="AR569" s="1"/>
  <c r="BA575"/>
  <c r="BK63" i="12"/>
  <c r="BD73"/>
  <c r="BB74"/>
  <c r="BB92"/>
  <c r="BC112"/>
  <c r="BD129"/>
  <c r="BE141"/>
  <c r="BC175"/>
  <c r="BG175" s="1"/>
  <c r="BG185"/>
  <c r="BE198"/>
  <c r="BD207"/>
  <c r="BD208"/>
  <c r="BD209"/>
  <c r="BC212"/>
  <c r="BG212" s="1"/>
  <c r="L215"/>
  <c r="BK216"/>
  <c r="BE244"/>
  <c r="BD255"/>
  <c r="BB256"/>
  <c r="BE258"/>
  <c r="AM266"/>
  <c r="AB266"/>
  <c r="BC266" s="1"/>
  <c r="BG266" s="1"/>
  <c r="BE276"/>
  <c r="M277"/>
  <c r="O277"/>
  <c r="N277"/>
  <c r="AM289"/>
  <c r="AB289"/>
  <c r="BC289" s="1"/>
  <c r="BG289" s="1"/>
  <c r="AM341"/>
  <c r="AB341"/>
  <c r="BC341" s="1"/>
  <c r="BG341" s="1"/>
  <c r="AB384"/>
  <c r="BC384" s="1"/>
  <c r="BE446"/>
  <c r="AM452"/>
  <c r="AB452"/>
  <c r="BD501"/>
  <c r="BC502"/>
  <c r="N35" i="13"/>
  <c r="AG406" i="10"/>
  <c r="AX426"/>
  <c r="AO438"/>
  <c r="AG444"/>
  <c r="AG497"/>
  <c r="AY507"/>
  <c r="AZ507" s="1"/>
  <c r="AG513"/>
  <c r="AG526"/>
  <c r="AY527"/>
  <c r="AZ527" s="1"/>
  <c r="AG528"/>
  <c r="AG538"/>
  <c r="AN538"/>
  <c r="AR538" s="1"/>
  <c r="BA540"/>
  <c r="BA548"/>
  <c r="AO563"/>
  <c r="BA568"/>
  <c r="AO575"/>
  <c r="AG583"/>
  <c r="AX597"/>
  <c r="AZ597" s="1"/>
  <c r="AG598"/>
  <c r="AG600"/>
  <c r="AD16" i="12"/>
  <c r="AB27"/>
  <c r="BB36"/>
  <c r="M61"/>
  <c r="M62"/>
  <c r="L63"/>
  <c r="BK95"/>
  <c r="BB108"/>
  <c r="N127"/>
  <c r="BK149"/>
  <c r="AB154"/>
  <c r="L185"/>
  <c r="AB186"/>
  <c r="BB197"/>
  <c r="BK202"/>
  <c r="N205"/>
  <c r="N215"/>
  <c r="AB218"/>
  <c r="P263"/>
  <c r="M263"/>
  <c r="O272"/>
  <c r="P272"/>
  <c r="L272"/>
  <c r="BB288"/>
  <c r="O324"/>
  <c r="L324"/>
  <c r="BB351"/>
  <c r="BB383"/>
  <c r="M267"/>
  <c r="BK268"/>
  <c r="P271"/>
  <c r="AB271"/>
  <c r="M279"/>
  <c r="P280"/>
  <c r="AB286"/>
  <c r="N290"/>
  <c r="O291"/>
  <c r="M292"/>
  <c r="N306"/>
  <c r="P311"/>
  <c r="L312"/>
  <c r="P333"/>
  <c r="AB333"/>
  <c r="BC333" s="1"/>
  <c r="BG333" s="1"/>
  <c r="L334"/>
  <c r="O347"/>
  <c r="M348"/>
  <c r="BD372"/>
  <c r="M401"/>
  <c r="P416"/>
  <c r="M427"/>
  <c r="P469"/>
  <c r="P508"/>
  <c r="BK509"/>
  <c r="BK516"/>
  <c r="I10" i="13"/>
  <c r="L10" s="1"/>
  <c r="BK223" i="12"/>
  <c r="BK225"/>
  <c r="BB226"/>
  <c r="BE241"/>
  <c r="M247"/>
  <c r="BC248"/>
  <c r="BG248" s="1"/>
  <c r="BD249"/>
  <c r="BB249"/>
  <c r="BD250"/>
  <c r="BE251"/>
  <c r="BK255"/>
  <c r="BD261"/>
  <c r="AB262"/>
  <c r="O267"/>
  <c r="BB268"/>
  <c r="BD271"/>
  <c r="AB272"/>
  <c r="BK277"/>
  <c r="BE280"/>
  <c r="BK296"/>
  <c r="M312"/>
  <c r="M313"/>
  <c r="BB314"/>
  <c r="BK324"/>
  <c r="AB339"/>
  <c r="BC339" s="1"/>
  <c r="BG339" s="1"/>
  <c r="BK345"/>
  <c r="BE354"/>
  <c r="M361"/>
  <c r="BE362"/>
  <c r="BB365"/>
  <c r="BK405"/>
  <c r="BD420"/>
  <c r="BE426"/>
  <c r="BE428"/>
  <c r="AB444"/>
  <c r="L445"/>
  <c r="BE452"/>
  <c r="AB465"/>
  <c r="BC465" s="1"/>
  <c r="BG465" s="1"/>
  <c r="BE484"/>
  <c r="BE490"/>
  <c r="AB504"/>
  <c r="BC504" s="1"/>
  <c r="N505"/>
  <c r="L506"/>
  <c r="BE508"/>
  <c r="N10" i="13"/>
  <c r="H21"/>
  <c r="I38"/>
  <c r="L38" s="1"/>
  <c r="E50"/>
  <c r="A65"/>
  <c r="BE227" i="12"/>
  <c r="BC231"/>
  <c r="BB235"/>
  <c r="BC240"/>
  <c r="BG240" s="1"/>
  <c r="BD240"/>
  <c r="BC244"/>
  <c r="BG244" s="1"/>
  <c r="M245"/>
  <c r="BD246"/>
  <c r="P247"/>
  <c r="AB247"/>
  <c r="BC247" s="1"/>
  <c r="M248"/>
  <c r="BE249"/>
  <c r="P267"/>
  <c r="L268"/>
  <c r="BD268"/>
  <c r="BE269"/>
  <c r="BK284"/>
  <c r="BB303"/>
  <c r="L304"/>
  <c r="P312"/>
  <c r="O313"/>
  <c r="BD313"/>
  <c r="L314"/>
  <c r="BK322"/>
  <c r="BB325"/>
  <c r="P331"/>
  <c r="AB331"/>
  <c r="BC331" s="1"/>
  <c r="BG331" s="1"/>
  <c r="BE332"/>
  <c r="BD361"/>
  <c r="BK374"/>
  <c r="BB385"/>
  <c r="BB395"/>
  <c r="L396"/>
  <c r="BD396"/>
  <c r="BE412"/>
  <c r="AB436"/>
  <c r="L438"/>
  <c r="M445"/>
  <c r="BK445"/>
  <c r="L447"/>
  <c r="BK447"/>
  <c r="BB462"/>
  <c r="BE466"/>
  <c r="BE469"/>
  <c r="BE470"/>
  <c r="L487"/>
  <c r="BK487"/>
  <c r="BK496"/>
  <c r="M501"/>
  <c r="BK502"/>
  <c r="P505"/>
  <c r="BD505"/>
  <c r="P506"/>
  <c r="AB506"/>
  <c r="BC506" s="1"/>
  <c r="BG506" s="1"/>
  <c r="BE513"/>
  <c r="BD516"/>
  <c r="F7" i="13"/>
  <c r="A10"/>
  <c r="E16"/>
  <c r="C19"/>
  <c r="A22"/>
  <c r="C30"/>
  <c r="H37"/>
  <c r="G44"/>
  <c r="F50"/>
  <c r="A55"/>
  <c r="A57"/>
  <c r="A67"/>
  <c r="BD314" i="12"/>
  <c r="BB322"/>
  <c r="AB325"/>
  <c r="BB368"/>
  <c r="BB377"/>
  <c r="BB435"/>
  <c r="BB510"/>
  <c r="AB515"/>
  <c r="BC515" s="1"/>
  <c r="AB15" i="18"/>
  <c r="BB242" i="12"/>
  <c r="BB274"/>
  <c r="BB281"/>
  <c r="AB288"/>
  <c r="BC288" s="1"/>
  <c r="BG288" s="1"/>
  <c r="L311"/>
  <c r="BE353"/>
  <c r="BB372"/>
  <c r="AB388"/>
  <c r="BC388" s="1"/>
  <c r="BG388" s="1"/>
  <c r="N392"/>
  <c r="AB392"/>
  <c r="BC392" s="1"/>
  <c r="AM406"/>
  <c r="AB424"/>
  <c r="P438"/>
  <c r="BB460"/>
  <c r="L469"/>
  <c r="N488"/>
  <c r="N492"/>
  <c r="O493"/>
  <c r="P495"/>
  <c r="AB498"/>
  <c r="BC498" s="1"/>
  <c r="BB509"/>
  <c r="BB514"/>
  <c r="E10" i="13"/>
  <c r="H22"/>
  <c r="T17" i="18"/>
  <c r="A54" i="13"/>
  <c r="A56"/>
  <c r="N19" i="18"/>
  <c r="BC228" i="12"/>
  <c r="BG228" s="1"/>
  <c r="AM229"/>
  <c r="BB232"/>
  <c r="AM238"/>
  <c r="AB251"/>
  <c r="BC251" s="1"/>
  <c r="BG251" s="1"/>
  <c r="BD253"/>
  <c r="BK262"/>
  <c r="L267"/>
  <c r="M271"/>
  <c r="BK278"/>
  <c r="M280"/>
  <c r="L292"/>
  <c r="L306"/>
  <c r="AB308"/>
  <c r="N311"/>
  <c r="L348"/>
  <c r="AB371"/>
  <c r="L401"/>
  <c r="AB407"/>
  <c r="M416"/>
  <c r="BB416"/>
  <c r="AB426"/>
  <c r="L427"/>
  <c r="AB428"/>
  <c r="BK453"/>
  <c r="BK465"/>
  <c r="O469"/>
  <c r="BK470"/>
  <c r="AB490"/>
  <c r="BK492"/>
  <c r="BD502"/>
  <c r="BB517"/>
  <c r="H10" i="13"/>
  <c r="H20"/>
  <c r="BA77" i="10"/>
  <c r="AG77"/>
  <c r="BA78"/>
  <c r="AG76"/>
  <c r="G23" i="13"/>
  <c r="AG73" i="10"/>
  <c r="I23" i="13"/>
  <c r="L23" s="1"/>
  <c r="BA19" i="10"/>
  <c r="AG20"/>
  <c r="H18" i="13"/>
  <c r="AG27" i="10"/>
  <c r="BA24"/>
  <c r="AG28"/>
  <c r="AG29"/>
  <c r="AG19"/>
  <c r="BA20"/>
  <c r="AY83"/>
  <c r="AX83"/>
  <c r="AY189"/>
  <c r="AX189"/>
  <c r="AX225"/>
  <c r="AY225"/>
  <c r="AY246"/>
  <c r="AX246"/>
  <c r="AY196"/>
  <c r="AX196"/>
  <c r="AY181"/>
  <c r="AX181"/>
  <c r="AX205"/>
  <c r="AY205"/>
  <c r="AY192"/>
  <c r="AX192"/>
  <c r="AY265"/>
  <c r="AX265"/>
  <c r="AY208"/>
  <c r="AX208"/>
  <c r="AY136"/>
  <c r="AX136"/>
  <c r="AY184"/>
  <c r="AX184"/>
  <c r="AO156"/>
  <c r="T158"/>
  <c r="AR158" s="1"/>
  <c r="BA163"/>
  <c r="BA165"/>
  <c r="AX165"/>
  <c r="AZ165" s="1"/>
  <c r="AN166"/>
  <c r="AR166" s="1"/>
  <c r="AO171"/>
  <c r="AG173"/>
  <c r="BA175"/>
  <c r="AX176"/>
  <c r="AZ176" s="1"/>
  <c r="BA186"/>
  <c r="BA188"/>
  <c r="BA194"/>
  <c r="AG199"/>
  <c r="AO208"/>
  <c r="BA219"/>
  <c r="BA238"/>
  <c r="AG251"/>
  <c r="AN259"/>
  <c r="T259"/>
  <c r="AO264"/>
  <c r="AN267"/>
  <c r="T267"/>
  <c r="AN279"/>
  <c r="T279"/>
  <c r="BA300"/>
  <c r="AG300"/>
  <c r="AY301"/>
  <c r="AX301"/>
  <c r="AG337"/>
  <c r="BA337"/>
  <c r="AO337"/>
  <c r="AG436"/>
  <c r="BA456"/>
  <c r="AO500"/>
  <c r="AO509"/>
  <c r="AX133"/>
  <c r="AZ133" s="1"/>
  <c r="AG141"/>
  <c r="AX144"/>
  <c r="AZ144" s="1"/>
  <c r="AG145"/>
  <c r="BA151"/>
  <c r="AG74"/>
  <c r="AG80"/>
  <c r="AG82"/>
  <c r="AG139"/>
  <c r="BA144"/>
  <c r="BA146"/>
  <c r="BA178"/>
  <c r="BA180"/>
  <c r="BA198"/>
  <c r="AO203"/>
  <c r="BA212"/>
  <c r="AX221"/>
  <c r="AY221"/>
  <c r="BA232"/>
  <c r="BA236"/>
  <c r="AO245"/>
  <c r="AG248"/>
  <c r="BA272"/>
  <c r="AG272"/>
  <c r="AO272"/>
  <c r="AG356"/>
  <c r="AX364"/>
  <c r="AY364"/>
  <c r="AO377"/>
  <c r="AX392"/>
  <c r="AY392"/>
  <c r="AO405"/>
  <c r="T411"/>
  <c r="AN411"/>
  <c r="AO430"/>
  <c r="AS10"/>
  <c r="H57" i="13" s="1"/>
  <c r="AG24" i="10"/>
  <c r="T26"/>
  <c r="AR26" s="1"/>
  <c r="BA81"/>
  <c r="BA83"/>
  <c r="AS131"/>
  <c r="AG133"/>
  <c r="AG137"/>
  <c r="BA140"/>
  <c r="BA143"/>
  <c r="AR150"/>
  <c r="AG151"/>
  <c r="BA155"/>
  <c r="BA157"/>
  <c r="AX157"/>
  <c r="AZ157" s="1"/>
  <c r="AO163"/>
  <c r="AG165"/>
  <c r="AX168"/>
  <c r="AZ168" s="1"/>
  <c r="AG169"/>
  <c r="AG186"/>
  <c r="AG194"/>
  <c r="T198"/>
  <c r="BA200"/>
  <c r="AO219"/>
  <c r="T230"/>
  <c r="AR230" s="1"/>
  <c r="AO236"/>
  <c r="AG257"/>
  <c r="BA261"/>
  <c r="AX263"/>
  <c r="AZ263" s="1"/>
  <c r="AN271"/>
  <c r="T271"/>
  <c r="AO281"/>
  <c r="AO292"/>
  <c r="AG298"/>
  <c r="AG305"/>
  <c r="AG321"/>
  <c r="AN491"/>
  <c r="T491"/>
  <c r="AO356"/>
  <c r="AR76"/>
  <c r="AO188"/>
  <c r="AO238"/>
  <c r="T404"/>
  <c r="AN404"/>
  <c r="AX511"/>
  <c r="AY511"/>
  <c r="AO258"/>
  <c r="AN479"/>
  <c r="T479"/>
  <c r="AG23"/>
  <c r="AG26"/>
  <c r="AG83"/>
  <c r="AG129"/>
  <c r="BA132"/>
  <c r="BA135"/>
  <c r="AR142"/>
  <c r="AG143"/>
  <c r="BA147"/>
  <c r="BA149"/>
  <c r="AX149"/>
  <c r="AZ149" s="1"/>
  <c r="AO155"/>
  <c r="AG157"/>
  <c r="AX160"/>
  <c r="AZ160" s="1"/>
  <c r="AG161"/>
  <c r="BA164"/>
  <c r="AO172"/>
  <c r="T174"/>
  <c r="AR174" s="1"/>
  <c r="BA179"/>
  <c r="AG180"/>
  <c r="AO182"/>
  <c r="AO190"/>
  <c r="AY197"/>
  <c r="AZ197" s="1"/>
  <c r="AG198"/>
  <c r="AG200"/>
  <c r="BA204"/>
  <c r="AO207"/>
  <c r="AN222"/>
  <c r="T222"/>
  <c r="AY224"/>
  <c r="AX224"/>
  <c r="AX235"/>
  <c r="AZ235" s="1"/>
  <c r="AZ243"/>
  <c r="AG254"/>
  <c r="AG261"/>
  <c r="AN291"/>
  <c r="T291"/>
  <c r="BA369"/>
  <c r="AN408"/>
  <c r="T408"/>
  <c r="AG6"/>
  <c r="BA130"/>
  <c r="BA162"/>
  <c r="BA181"/>
  <c r="BA184"/>
  <c r="BA189"/>
  <c r="BA192"/>
  <c r="BA211"/>
  <c r="AO227"/>
  <c r="AO249"/>
  <c r="BA258"/>
  <c r="AG275"/>
  <c r="AG277"/>
  <c r="AY278"/>
  <c r="AX278"/>
  <c r="AO345"/>
  <c r="AO369"/>
  <c r="AO397"/>
  <c r="AX446"/>
  <c r="AY446"/>
  <c r="AE9"/>
  <c r="D56" i="13" s="1"/>
  <c r="BA22" i="10"/>
  <c r="BA27"/>
  <c r="AX78"/>
  <c r="AZ78" s="1"/>
  <c r="AG79"/>
  <c r="BA82"/>
  <c r="AG135"/>
  <c r="BA139"/>
  <c r="BA141"/>
  <c r="AX141"/>
  <c r="AZ141" s="1"/>
  <c r="AG149"/>
  <c r="AX152"/>
  <c r="AG153"/>
  <c r="BA156"/>
  <c r="BA159"/>
  <c r="AO164"/>
  <c r="BA171"/>
  <c r="BA173"/>
  <c r="AX173"/>
  <c r="AZ173" s="1"/>
  <c r="AG185"/>
  <c r="AG187"/>
  <c r="AG193"/>
  <c r="AG197"/>
  <c r="AG204"/>
  <c r="AG209"/>
  <c r="AY217"/>
  <c r="AZ217" s="1"/>
  <c r="AG218"/>
  <c r="AO229"/>
  <c r="T243"/>
  <c r="AY251"/>
  <c r="AZ251" s="1"/>
  <c r="AG287"/>
  <c r="BA316"/>
  <c r="AG316"/>
  <c r="BA332"/>
  <c r="AG332"/>
  <c r="BA436"/>
  <c r="AO444"/>
  <c r="AN463"/>
  <c r="T463"/>
  <c r="T502"/>
  <c r="AN502"/>
  <c r="BA524"/>
  <c r="AO537"/>
  <c r="AO583"/>
  <c r="P76" i="12"/>
  <c r="O76"/>
  <c r="N76"/>
  <c r="M76"/>
  <c r="L76"/>
  <c r="AM85"/>
  <c r="AB85"/>
  <c r="BC85" s="1"/>
  <c r="M123"/>
  <c r="P123"/>
  <c r="N123"/>
  <c r="AM148"/>
  <c r="AB148"/>
  <c r="BC148" s="1"/>
  <c r="BG148" s="1"/>
  <c r="P161"/>
  <c r="N161"/>
  <c r="O254"/>
  <c r="P254"/>
  <c r="L254"/>
  <c r="AB274"/>
  <c r="BC274" s="1"/>
  <c r="BG274" s="1"/>
  <c r="AO217" i="10"/>
  <c r="AG220"/>
  <c r="AG228"/>
  <c r="BA230"/>
  <c r="BA240"/>
  <c r="AG243"/>
  <c r="AO246"/>
  <c r="AO250"/>
  <c r="BA256"/>
  <c r="BA265"/>
  <c r="BA276"/>
  <c r="BA280"/>
  <c r="BA285"/>
  <c r="AO289"/>
  <c r="BA293"/>
  <c r="AG296"/>
  <c r="AO309"/>
  <c r="AG314"/>
  <c r="AG318"/>
  <c r="BA320"/>
  <c r="AO325"/>
  <c r="AG330"/>
  <c r="AG334"/>
  <c r="AG336"/>
  <c r="BA338"/>
  <c r="AO349"/>
  <c r="AO355"/>
  <c r="BA359"/>
  <c r="AG362"/>
  <c r="AG365"/>
  <c r="BA374"/>
  <c r="BA376"/>
  <c r="BA385"/>
  <c r="AO387"/>
  <c r="AG392"/>
  <c r="AN392"/>
  <c r="AR392" s="1"/>
  <c r="AO394"/>
  <c r="BA398"/>
  <c r="AG399"/>
  <c r="AO409"/>
  <c r="BA414"/>
  <c r="BA417"/>
  <c r="AG422"/>
  <c r="AG432"/>
  <c r="BA442"/>
  <c r="BA454"/>
  <c r="AG455"/>
  <c r="BA467"/>
  <c r="AO470"/>
  <c r="AO472"/>
  <c r="AO477"/>
  <c r="AG480"/>
  <c r="BA482"/>
  <c r="AO484"/>
  <c r="AO488"/>
  <c r="T492"/>
  <c r="AR492" s="1"/>
  <c r="T511"/>
  <c r="AR511" s="1"/>
  <c r="AG516"/>
  <c r="T527"/>
  <c r="AR527" s="1"/>
  <c r="AO532"/>
  <c r="AO539"/>
  <c r="AO546"/>
  <c r="AG549"/>
  <c r="AO551"/>
  <c r="T554"/>
  <c r="AR554" s="1"/>
  <c r="AO556"/>
  <c r="AG561"/>
  <c r="AR562"/>
  <c r="AY563"/>
  <c r="AZ563" s="1"/>
  <c r="AG577"/>
  <c r="AG591"/>
  <c r="AO601"/>
  <c r="O29" i="12"/>
  <c r="N29"/>
  <c r="BD53"/>
  <c r="O97"/>
  <c r="N97"/>
  <c r="L97"/>
  <c r="AB237"/>
  <c r="AM237"/>
  <c r="AO253" i="10"/>
  <c r="BA297"/>
  <c r="BA340"/>
  <c r="AO340"/>
  <c r="AO353"/>
  <c r="BA361"/>
  <c r="AO389"/>
  <c r="T391"/>
  <c r="AR391" s="1"/>
  <c r="BA408"/>
  <c r="AG411"/>
  <c r="AG415"/>
  <c r="BA425"/>
  <c r="T431"/>
  <c r="AR431" s="1"/>
  <c r="BA438"/>
  <c r="T439"/>
  <c r="AR439" s="1"/>
  <c r="AG447"/>
  <c r="T451"/>
  <c r="AR451" s="1"/>
  <c r="AO457"/>
  <c r="AG461"/>
  <c r="AO463"/>
  <c r="BA474"/>
  <c r="AN488"/>
  <c r="AR488" s="1"/>
  <c r="T518"/>
  <c r="T534"/>
  <c r="AR534" s="1"/>
  <c r="AG540"/>
  <c r="AN556"/>
  <c r="AR556" s="1"/>
  <c r="AN586"/>
  <c r="AR586" s="1"/>
  <c r="AM51" i="12"/>
  <c r="AM58"/>
  <c r="AB58"/>
  <c r="BC58" s="1"/>
  <c r="BG58" s="1"/>
  <c r="AM79"/>
  <c r="AB79"/>
  <c r="P104"/>
  <c r="O104"/>
  <c r="N104"/>
  <c r="M104"/>
  <c r="L104"/>
  <c r="M144"/>
  <c r="L144"/>
  <c r="M160"/>
  <c r="P160"/>
  <c r="O160"/>
  <c r="N160"/>
  <c r="L160"/>
  <c r="AG212" i="10"/>
  <c r="BA214"/>
  <c r="BA224"/>
  <c r="AO232"/>
  <c r="BA252"/>
  <c r="AX262"/>
  <c r="AZ262" s="1"/>
  <c r="AG265"/>
  <c r="AY270"/>
  <c r="AZ270" s="1"/>
  <c r="AG271"/>
  <c r="AY279"/>
  <c r="AZ279" s="1"/>
  <c r="AG280"/>
  <c r="AG291"/>
  <c r="AX293"/>
  <c r="AZ293" s="1"/>
  <c r="BA295"/>
  <c r="AG302"/>
  <c r="AO315"/>
  <c r="BA322"/>
  <c r="AO331"/>
  <c r="BA335"/>
  <c r="AG338"/>
  <c r="AG342"/>
  <c r="AG344"/>
  <c r="BA346"/>
  <c r="AO357"/>
  <c r="BA363"/>
  <c r="AX370"/>
  <c r="AZ370" s="1"/>
  <c r="AG376"/>
  <c r="AG378"/>
  <c r="BA381"/>
  <c r="BA382"/>
  <c r="BA386"/>
  <c r="AO404"/>
  <c r="AO423"/>
  <c r="AO428"/>
  <c r="BA430"/>
  <c r="AO431"/>
  <c r="BA435"/>
  <c r="BA443"/>
  <c r="AO446"/>
  <c r="AO451"/>
  <c r="BA457"/>
  <c r="BA462"/>
  <c r="AO499"/>
  <c r="BA504"/>
  <c r="BA505"/>
  <c r="AG508"/>
  <c r="AX510"/>
  <c r="AZ510" s="1"/>
  <c r="T515"/>
  <c r="AR515" s="1"/>
  <c r="T526"/>
  <c r="AR526" s="1"/>
  <c r="AX526"/>
  <c r="AZ526" s="1"/>
  <c r="T550"/>
  <c r="BA559"/>
  <c r="AO567"/>
  <c r="AG571"/>
  <c r="AG597"/>
  <c r="AB19" i="12"/>
  <c r="BC19" s="1"/>
  <c r="L21"/>
  <c r="AB31"/>
  <c r="BC31" s="1"/>
  <c r="BG31" s="1"/>
  <c r="AM31"/>
  <c r="AM32"/>
  <c r="AM42"/>
  <c r="P51"/>
  <c r="M51"/>
  <c r="N60"/>
  <c r="P60"/>
  <c r="O108"/>
  <c r="L108"/>
  <c r="AO293" i="10"/>
  <c r="BA303"/>
  <c r="AO308"/>
  <c r="AO324"/>
  <c r="BA341"/>
  <c r="AO348"/>
  <c r="AO361"/>
  <c r="BA377"/>
  <c r="BA379"/>
  <c r="BA397"/>
  <c r="BA412"/>
  <c r="BA437"/>
  <c r="BA448"/>
  <c r="AO465"/>
  <c r="AO481"/>
  <c r="BA495"/>
  <c r="T504"/>
  <c r="AR504" s="1"/>
  <c r="BA510"/>
  <c r="BA531"/>
  <c r="AO536"/>
  <c r="BA552"/>
  <c r="AG573"/>
  <c r="AG582"/>
  <c r="BA587"/>
  <c r="BA594"/>
  <c r="T596"/>
  <c r="AR596" s="1"/>
  <c r="AX602"/>
  <c r="AZ602" s="1"/>
  <c r="AO6" i="12"/>
  <c r="D66" i="13" s="1"/>
  <c r="AN16" i="12"/>
  <c r="AM16" s="1"/>
  <c r="D87" i="13" s="1"/>
  <c r="D15" i="15" s="1"/>
  <c r="I26" i="19" s="1"/>
  <c r="AY16" i="12"/>
  <c r="BD19"/>
  <c r="AX16"/>
  <c r="N21"/>
  <c r="AB21"/>
  <c r="BC21" s="1"/>
  <c r="BG21" s="1"/>
  <c r="M22"/>
  <c r="AB23"/>
  <c r="BC23" s="1"/>
  <c r="L25"/>
  <c r="BB26"/>
  <c r="BD30"/>
  <c r="BE31"/>
  <c r="BB35"/>
  <c r="AB40"/>
  <c r="BC40" s="1"/>
  <c r="BG40" s="1"/>
  <c r="AM40"/>
  <c r="AM41"/>
  <c r="O178"/>
  <c r="P178"/>
  <c r="BE200"/>
  <c r="AG222" i="10"/>
  <c r="BA234"/>
  <c r="BA241"/>
  <c r="AG252"/>
  <c r="BA254"/>
  <c r="AG255"/>
  <c r="AG259"/>
  <c r="BA269"/>
  <c r="AO273"/>
  <c r="AO278"/>
  <c r="BA281"/>
  <c r="AX281"/>
  <c r="AZ281" s="1"/>
  <c r="AG288"/>
  <c r="BA292"/>
  <c r="AG295"/>
  <c r="AG297"/>
  <c r="AO301"/>
  <c r="AG310"/>
  <c r="BA312"/>
  <c r="AO317"/>
  <c r="AG322"/>
  <c r="AG326"/>
  <c r="BA328"/>
  <c r="AO333"/>
  <c r="AO339"/>
  <c r="BA343"/>
  <c r="AG346"/>
  <c r="AG350"/>
  <c r="AG352"/>
  <c r="BA354"/>
  <c r="AG382"/>
  <c r="AG386"/>
  <c r="AG400"/>
  <c r="AO406"/>
  <c r="AG408"/>
  <c r="T416"/>
  <c r="AR416" s="1"/>
  <c r="BA424"/>
  <c r="AG435"/>
  <c r="AX437"/>
  <c r="AZ437" s="1"/>
  <c r="BA445"/>
  <c r="AO445"/>
  <c r="AO456"/>
  <c r="AO458"/>
  <c r="AG460"/>
  <c r="AO462"/>
  <c r="AG473"/>
  <c r="AO475"/>
  <c r="AY478"/>
  <c r="AZ478" s="1"/>
  <c r="AG479"/>
  <c r="AO485"/>
  <c r="T487"/>
  <c r="AR487" s="1"/>
  <c r="AG491"/>
  <c r="AY501"/>
  <c r="AZ501" s="1"/>
  <c r="AX514"/>
  <c r="AZ514" s="1"/>
  <c r="BA528"/>
  <c r="T540"/>
  <c r="AR540" s="1"/>
  <c r="AO557"/>
  <c r="AO559"/>
  <c r="AO580"/>
  <c r="BA583"/>
  <c r="BA592"/>
  <c r="AO594"/>
  <c r="BA601"/>
  <c r="AZ16" i="12"/>
  <c r="BE19"/>
  <c r="BD21"/>
  <c r="N25"/>
  <c r="M26"/>
  <c r="BD26"/>
  <c r="L27"/>
  <c r="AM29"/>
  <c r="AB29"/>
  <c r="BC29" s="1"/>
  <c r="BC35"/>
  <c r="N50"/>
  <c r="P50"/>
  <c r="N69"/>
  <c r="P69"/>
  <c r="L69"/>
  <c r="AM76"/>
  <c r="AB76"/>
  <c r="O99"/>
  <c r="P99"/>
  <c r="N99"/>
  <c r="M99"/>
  <c r="O107"/>
  <c r="P107"/>
  <c r="N107"/>
  <c r="M107"/>
  <c r="O119"/>
  <c r="P119"/>
  <c r="N119"/>
  <c r="M119"/>
  <c r="L119"/>
  <c r="AM165"/>
  <c r="AB165"/>
  <c r="BC165" s="1"/>
  <c r="BG165" s="1"/>
  <c r="BA500" i="10"/>
  <c r="AO504"/>
  <c r="BA509"/>
  <c r="AO517"/>
  <c r="AO533"/>
  <c r="AO555"/>
  <c r="BA561"/>
  <c r="BA579"/>
  <c r="AO589"/>
  <c r="AH7" i="12"/>
  <c r="AX10"/>
  <c r="E70" i="13" s="1"/>
  <c r="BA16" i="12"/>
  <c r="BE21"/>
  <c r="BE23"/>
  <c r="BD25"/>
  <c r="N27"/>
  <c r="BC27"/>
  <c r="M28"/>
  <c r="BD28"/>
  <c r="L29"/>
  <c r="BD29"/>
  <c r="AB39"/>
  <c r="BC39" s="1"/>
  <c r="BG39" s="1"/>
  <c r="AM39"/>
  <c r="M49"/>
  <c r="P49"/>
  <c r="AB54"/>
  <c r="BC54" s="1"/>
  <c r="BG54" s="1"/>
  <c r="AB139"/>
  <c r="BC139" s="1"/>
  <c r="BG139" s="1"/>
  <c r="AM139"/>
  <c r="M152"/>
  <c r="L152"/>
  <c r="BA330" i="10"/>
  <c r="AO341"/>
  <c r="AO347"/>
  <c r="BA351"/>
  <c r="AG354"/>
  <c r="AG358"/>
  <c r="AG360"/>
  <c r="BA362"/>
  <c r="BA364"/>
  <c r="AO365"/>
  <c r="AO373"/>
  <c r="AO390"/>
  <c r="AG393"/>
  <c r="AO401"/>
  <c r="AO416"/>
  <c r="AO418"/>
  <c r="AG420"/>
  <c r="AG427"/>
  <c r="BA433"/>
  <c r="AG464"/>
  <c r="AO466"/>
  <c r="AG468"/>
  <c r="BA490"/>
  <c r="AX494"/>
  <c r="AZ494" s="1"/>
  <c r="AO506"/>
  <c r="AG514"/>
  <c r="AO519"/>
  <c r="AO528"/>
  <c r="BA595"/>
  <c r="BB10" i="12"/>
  <c r="G70" i="13" s="1"/>
  <c r="AB34" i="12"/>
  <c r="AM34"/>
  <c r="BD34"/>
  <c r="N57"/>
  <c r="P57"/>
  <c r="AM87"/>
  <c r="AB87"/>
  <c r="BC87" s="1"/>
  <c r="BG87" s="1"/>
  <c r="AM96"/>
  <c r="AB96"/>
  <c r="AM104"/>
  <c r="AB104"/>
  <c r="M156"/>
  <c r="P156"/>
  <c r="O156"/>
  <c r="N156"/>
  <c r="L156"/>
  <c r="BD22"/>
  <c r="BB24"/>
  <c r="BE39"/>
  <c r="BB45"/>
  <c r="L48"/>
  <c r="BD54"/>
  <c r="BD63"/>
  <c r="P66"/>
  <c r="AB66"/>
  <c r="BD67"/>
  <c r="M68"/>
  <c r="BD70"/>
  <c r="BB71"/>
  <c r="P75"/>
  <c r="AB75"/>
  <c r="BC75" s="1"/>
  <c r="BG75" s="1"/>
  <c r="P78"/>
  <c r="BC78"/>
  <c r="BG78" s="1"/>
  <c r="L79"/>
  <c r="BK79"/>
  <c r="BE81"/>
  <c r="P84"/>
  <c r="AB84"/>
  <c r="BC84" s="1"/>
  <c r="BG84" s="1"/>
  <c r="L87"/>
  <c r="BK87"/>
  <c r="BD92"/>
  <c r="BB95"/>
  <c r="L96"/>
  <c r="BD101"/>
  <c r="P103"/>
  <c r="AB103"/>
  <c r="BC103" s="1"/>
  <c r="BG103" s="1"/>
  <c r="BK111"/>
  <c r="BE120"/>
  <c r="BE133"/>
  <c r="P136"/>
  <c r="AB136"/>
  <c r="BC136" s="1"/>
  <c r="BG136" s="1"/>
  <c r="BE137"/>
  <c r="P138"/>
  <c r="BE139"/>
  <c r="O140"/>
  <c r="BB147"/>
  <c r="BB148"/>
  <c r="BB149"/>
  <c r="O165"/>
  <c r="BE170"/>
  <c r="AB172"/>
  <c r="BC172" s="1"/>
  <c r="BG172" s="1"/>
  <c r="L173"/>
  <c r="BD174"/>
  <c r="AM176"/>
  <c r="BB182"/>
  <c r="BE184"/>
  <c r="BE186"/>
  <c r="BD190"/>
  <c r="BB190"/>
  <c r="BB196"/>
  <c r="O213"/>
  <c r="BD213"/>
  <c r="BD214"/>
  <c r="BB215"/>
  <c r="BB216"/>
  <c r="BB218"/>
  <c r="BB219"/>
  <c r="BE220"/>
  <c r="P223"/>
  <c r="AB223"/>
  <c r="BC223" s="1"/>
  <c r="BG223" s="1"/>
  <c r="BE224"/>
  <c r="P227"/>
  <c r="AB227"/>
  <c r="BC227" s="1"/>
  <c r="BG227" s="1"/>
  <c r="BD232"/>
  <c r="BE237"/>
  <c r="N253"/>
  <c r="O253"/>
  <c r="O316"/>
  <c r="P316"/>
  <c r="N316"/>
  <c r="M316"/>
  <c r="L316"/>
  <c r="N338"/>
  <c r="L338"/>
  <c r="N385"/>
  <c r="O385"/>
  <c r="M385"/>
  <c r="AM418"/>
  <c r="AB418"/>
  <c r="BB44"/>
  <c r="BD45"/>
  <c r="BD46"/>
  <c r="M48"/>
  <c r="BE63"/>
  <c r="BE67"/>
  <c r="N68"/>
  <c r="BK68"/>
  <c r="AB71"/>
  <c r="L72"/>
  <c r="BK72"/>
  <c r="BD75"/>
  <c r="BD78"/>
  <c r="M79"/>
  <c r="BB79"/>
  <c r="M87"/>
  <c r="BD95"/>
  <c r="M96"/>
  <c r="BK96"/>
  <c r="BE101"/>
  <c r="BD103"/>
  <c r="BB109"/>
  <c r="BK110"/>
  <c r="AB116"/>
  <c r="BC116" s="1"/>
  <c r="BG116" s="1"/>
  <c r="L117"/>
  <c r="BB124"/>
  <c r="AM135"/>
  <c r="BB136"/>
  <c r="AB140"/>
  <c r="BC140" s="1"/>
  <c r="BG140" s="1"/>
  <c r="BD141"/>
  <c r="BB146"/>
  <c r="BD149"/>
  <c r="BB154"/>
  <c r="BK157"/>
  <c r="BB158"/>
  <c r="BB159"/>
  <c r="BK163"/>
  <c r="BD165"/>
  <c r="BD172"/>
  <c r="BB172"/>
  <c r="N173"/>
  <c r="BB173"/>
  <c r="BE182"/>
  <c r="BB183"/>
  <c r="BK188"/>
  <c r="BE190"/>
  <c r="BB195"/>
  <c r="BC196"/>
  <c r="BG216"/>
  <c r="L217"/>
  <c r="BB217"/>
  <c r="P373"/>
  <c r="O373"/>
  <c r="N373"/>
  <c r="M373"/>
  <c r="L373"/>
  <c r="BD39"/>
  <c r="BG44"/>
  <c r="BD44"/>
  <c r="O48"/>
  <c r="BK50"/>
  <c r="BK55"/>
  <c r="BK57"/>
  <c r="BK60"/>
  <c r="BK69"/>
  <c r="N72"/>
  <c r="BK76"/>
  <c r="P79"/>
  <c r="P87"/>
  <c r="N96"/>
  <c r="BB98"/>
  <c r="BK99"/>
  <c r="BK104"/>
  <c r="BB106"/>
  <c r="BK107"/>
  <c r="AB109"/>
  <c r="M110"/>
  <c r="P111"/>
  <c r="BG111"/>
  <c r="BK119"/>
  <c r="BK123"/>
  <c r="BB145"/>
  <c r="O146"/>
  <c r="BD148"/>
  <c r="BB153"/>
  <c r="O154"/>
  <c r="L155"/>
  <c r="BK156"/>
  <c r="BK160"/>
  <c r="BE176"/>
  <c r="BG247"/>
  <c r="P299"/>
  <c r="O299"/>
  <c r="M299"/>
  <c r="N337"/>
  <c r="P337"/>
  <c r="BK355"/>
  <c r="AR355"/>
  <c r="BK91"/>
  <c r="AB105"/>
  <c r="BC105" s="1"/>
  <c r="BG105" s="1"/>
  <c r="BK143"/>
  <c r="BK151"/>
  <c r="BD154"/>
  <c r="BE155"/>
  <c r="BD157"/>
  <c r="BE159"/>
  <c r="O162"/>
  <c r="AB162"/>
  <c r="BC162" s="1"/>
  <c r="BG162" s="1"/>
  <c r="L163"/>
  <c r="BE173"/>
  <c r="N179"/>
  <c r="BE180"/>
  <c r="BD188"/>
  <c r="BE189"/>
  <c r="BK193"/>
  <c r="BK204"/>
  <c r="BK207"/>
  <c r="BE218"/>
  <c r="AM396"/>
  <c r="AB396"/>
  <c r="BC396" s="1"/>
  <c r="BE25"/>
  <c r="BD27"/>
  <c r="BC36"/>
  <c r="BG36" s="1"/>
  <c r="BD36"/>
  <c r="BB42"/>
  <c r="BC43"/>
  <c r="BG43" s="1"/>
  <c r="AM44"/>
  <c r="BK52"/>
  <c r="L54"/>
  <c r="BB54"/>
  <c r="BD55"/>
  <c r="AB57"/>
  <c r="BC57" s="1"/>
  <c r="BG57" s="1"/>
  <c r="L58"/>
  <c r="BB58"/>
  <c r="AB60"/>
  <c r="BC60" s="1"/>
  <c r="BG60" s="1"/>
  <c r="L61"/>
  <c r="BK61"/>
  <c r="L66"/>
  <c r="BD68"/>
  <c r="AB69"/>
  <c r="BC69" s="1"/>
  <c r="BG69" s="1"/>
  <c r="L70"/>
  <c r="BD72"/>
  <c r="M73"/>
  <c r="BB73"/>
  <c r="L77"/>
  <c r="BB77"/>
  <c r="N80"/>
  <c r="M83"/>
  <c r="BK83"/>
  <c r="BE87"/>
  <c r="BK88"/>
  <c r="M90"/>
  <c r="BB90"/>
  <c r="M91"/>
  <c r="BB91"/>
  <c r="L92"/>
  <c r="BD96"/>
  <c r="AB97"/>
  <c r="BC97" s="1"/>
  <c r="BE98"/>
  <c r="AB99"/>
  <c r="BC99" s="1"/>
  <c r="BG99" s="1"/>
  <c r="L100"/>
  <c r="BK100"/>
  <c r="BE106"/>
  <c r="AB107"/>
  <c r="BC107" s="1"/>
  <c r="BG107" s="1"/>
  <c r="BE109"/>
  <c r="BK112"/>
  <c r="BB113"/>
  <c r="M114"/>
  <c r="AB119"/>
  <c r="BC119" s="1"/>
  <c r="BG119" s="1"/>
  <c r="L120"/>
  <c r="BK120"/>
  <c r="BD122"/>
  <c r="BD123"/>
  <c r="BB128"/>
  <c r="BB130"/>
  <c r="L131"/>
  <c r="BD144"/>
  <c r="BE145"/>
  <c r="BB151"/>
  <c r="BD152"/>
  <c r="BE153"/>
  <c r="BE154"/>
  <c r="BD161"/>
  <c r="BD162"/>
  <c r="BE163"/>
  <c r="BK175"/>
  <c r="BB177"/>
  <c r="BD178"/>
  <c r="BB178"/>
  <c r="BE179"/>
  <c r="BK186"/>
  <c r="BE188"/>
  <c r="BC194"/>
  <c r="BB198"/>
  <c r="BD200"/>
  <c r="L201"/>
  <c r="L203"/>
  <c r="BK203"/>
  <c r="BB204"/>
  <c r="L205"/>
  <c r="BK205"/>
  <c r="BD206"/>
  <c r="N207"/>
  <c r="BB207"/>
  <c r="BB208"/>
  <c r="BB210"/>
  <c r="BK212"/>
  <c r="AB230"/>
  <c r="AM230"/>
  <c r="BD230"/>
  <c r="BD234"/>
  <c r="BE235"/>
  <c r="BC243"/>
  <c r="BG243" s="1"/>
  <c r="AM285"/>
  <c r="AB285"/>
  <c r="BC285" s="1"/>
  <c r="BG285" s="1"/>
  <c r="M349"/>
  <c r="P349"/>
  <c r="O349"/>
  <c r="N349"/>
  <c r="L349"/>
  <c r="AM378"/>
  <c r="AB378"/>
  <c r="BC378" s="1"/>
  <c r="BD57"/>
  <c r="BD60"/>
  <c r="BB61"/>
  <c r="BD65"/>
  <c r="M66"/>
  <c r="BE72"/>
  <c r="BC73"/>
  <c r="BG73" s="1"/>
  <c r="BD76"/>
  <c r="AB77"/>
  <c r="BC77" s="1"/>
  <c r="BG77" s="1"/>
  <c r="L78"/>
  <c r="BB81"/>
  <c r="BB83"/>
  <c r="BB88"/>
  <c r="BE96"/>
  <c r="BB100"/>
  <c r="BD104"/>
  <c r="BE105"/>
  <c r="BD107"/>
  <c r="BB112"/>
  <c r="AB114"/>
  <c r="BC114" s="1"/>
  <c r="BG114" s="1"/>
  <c r="BD119"/>
  <c r="BD130"/>
  <c r="AB131"/>
  <c r="BC131" s="1"/>
  <c r="BG131" s="1"/>
  <c r="BB134"/>
  <c r="BD143"/>
  <c r="BD151"/>
  <c r="BB167"/>
  <c r="BB175"/>
  <c r="BB176"/>
  <c r="BE178"/>
  <c r="BC192"/>
  <c r="BG192" s="1"/>
  <c r="BE194"/>
  <c r="BB201"/>
  <c r="BD204"/>
  <c r="BE206"/>
  <c r="BC208"/>
  <c r="BG208" s="1"/>
  <c r="BB209"/>
  <c r="BK214"/>
  <c r="BE239"/>
  <c r="BK252"/>
  <c r="N259"/>
  <c r="O259"/>
  <c r="AM302"/>
  <c r="AB302"/>
  <c r="BC302" s="1"/>
  <c r="BG302" s="1"/>
  <c r="AB330"/>
  <c r="AM330"/>
  <c r="AB61"/>
  <c r="BC61" s="1"/>
  <c r="BG61" s="1"/>
  <c r="BB62"/>
  <c r="BK66"/>
  <c r="BK75"/>
  <c r="N78"/>
  <c r="BK78"/>
  <c r="AB83"/>
  <c r="BC83" s="1"/>
  <c r="BG83" s="1"/>
  <c r="L84"/>
  <c r="BK84"/>
  <c r="AB100"/>
  <c r="BC100" s="1"/>
  <c r="BG100" s="1"/>
  <c r="L103"/>
  <c r="BK103"/>
  <c r="BG112"/>
  <c r="BB115"/>
  <c r="AB120"/>
  <c r="BC120" s="1"/>
  <c r="BG120" s="1"/>
  <c r="BB126"/>
  <c r="BB127"/>
  <c r="AB129"/>
  <c r="BC129" s="1"/>
  <c r="BG129" s="1"/>
  <c r="BK136"/>
  <c r="L138"/>
  <c r="BB142"/>
  <c r="BB150"/>
  <c r="BB166"/>
  <c r="BB185"/>
  <c r="BB191"/>
  <c r="BK213"/>
  <c r="BB220"/>
  <c r="BB224"/>
  <c r="BC233"/>
  <c r="BG233" s="1"/>
  <c r="AB242"/>
  <c r="BC242" s="1"/>
  <c r="BG242" s="1"/>
  <c r="AM242"/>
  <c r="O297"/>
  <c r="P297"/>
  <c r="N297"/>
  <c r="L297"/>
  <c r="AM373"/>
  <c r="AB373"/>
  <c r="BC373" s="1"/>
  <c r="BG373" s="1"/>
  <c r="O386"/>
  <c r="L386"/>
  <c r="O440"/>
  <c r="P440"/>
  <c r="N440"/>
  <c r="M440"/>
  <c r="L440"/>
  <c r="AM455"/>
  <c r="AB455"/>
  <c r="BC455" s="1"/>
  <c r="BG455" s="1"/>
  <c r="AM460"/>
  <c r="AB460"/>
  <c r="BC460" s="1"/>
  <c r="BG460" s="1"/>
  <c r="BB231"/>
  <c r="BC236"/>
  <c r="BG236" s="1"/>
  <c r="BD236"/>
  <c r="BC241"/>
  <c r="AM248"/>
  <c r="BE257"/>
  <c r="O263"/>
  <c r="BD263"/>
  <c r="BE265"/>
  <c r="BK267"/>
  <c r="O271"/>
  <c r="BB271"/>
  <c r="BK272"/>
  <c r="BB273"/>
  <c r="P277"/>
  <c r="AB277"/>
  <c r="BC277" s="1"/>
  <c r="BG277" s="1"/>
  <c r="M278"/>
  <c r="BD278"/>
  <c r="O279"/>
  <c r="BD279"/>
  <c r="N280"/>
  <c r="BB280"/>
  <c r="O281"/>
  <c r="BD282"/>
  <c r="P284"/>
  <c r="AB284"/>
  <c r="BC284" s="1"/>
  <c r="BG284" s="1"/>
  <c r="L285"/>
  <c r="BE289"/>
  <c r="P292"/>
  <c r="BD292"/>
  <c r="M293"/>
  <c r="P301"/>
  <c r="AB301"/>
  <c r="BC301" s="1"/>
  <c r="BG301" s="1"/>
  <c r="BB302"/>
  <c r="BD303"/>
  <c r="N304"/>
  <c r="AB304"/>
  <c r="BC304" s="1"/>
  <c r="BG304" s="1"/>
  <c r="BE308"/>
  <c r="AR316"/>
  <c r="BB321"/>
  <c r="L322"/>
  <c r="BB329"/>
  <c r="BE330"/>
  <c r="AM332"/>
  <c r="N344"/>
  <c r="P345"/>
  <c r="BD346"/>
  <c r="P348"/>
  <c r="BE356"/>
  <c r="BE357"/>
  <c r="BD360"/>
  <c r="BD366"/>
  <c r="BD369"/>
  <c r="BE370"/>
  <c r="BE374"/>
  <c r="BD376"/>
  <c r="O377"/>
  <c r="BD377"/>
  <c r="L378"/>
  <c r="BB379"/>
  <c r="BD392"/>
  <c r="N394"/>
  <c r="AB394"/>
  <c r="BC394" s="1"/>
  <c r="M395"/>
  <c r="BD395"/>
  <c r="M413"/>
  <c r="P413"/>
  <c r="O413"/>
  <c r="N413"/>
  <c r="AB416"/>
  <c r="BC416" s="1"/>
  <c r="BG416" s="1"/>
  <c r="BK419"/>
  <c r="AR419"/>
  <c r="O443"/>
  <c r="P443"/>
  <c r="N443"/>
  <c r="M443"/>
  <c r="L443"/>
  <c r="N503"/>
  <c r="P503"/>
  <c r="O503"/>
  <c r="M503"/>
  <c r="BE262"/>
  <c r="BE263"/>
  <c r="BB267"/>
  <c r="BD269"/>
  <c r="BC271"/>
  <c r="BG271" s="1"/>
  <c r="BB272"/>
  <c r="BD273"/>
  <c r="BE274"/>
  <c r="BD277"/>
  <c r="BE279"/>
  <c r="BD284"/>
  <c r="M285"/>
  <c r="BK285"/>
  <c r="BK288"/>
  <c r="BE292"/>
  <c r="N293"/>
  <c r="BK293"/>
  <c r="BB294"/>
  <c r="BB295"/>
  <c r="M296"/>
  <c r="BD301"/>
  <c r="BE306"/>
  <c r="AB311"/>
  <c r="BC311" s="1"/>
  <c r="BG311" s="1"/>
  <c r="AB315"/>
  <c r="BC315" s="1"/>
  <c r="BG315" s="1"/>
  <c r="BC323"/>
  <c r="BG323" s="1"/>
  <c r="BK326"/>
  <c r="BK339"/>
  <c r="BB341"/>
  <c r="BB342"/>
  <c r="BE343"/>
  <c r="BE344"/>
  <c r="BK364"/>
  <c r="BE366"/>
  <c r="BE369"/>
  <c r="BD370"/>
  <c r="BD378"/>
  <c r="O379"/>
  <c r="BD379"/>
  <c r="L380"/>
  <c r="AB380"/>
  <c r="BC380" s="1"/>
  <c r="BG380" s="1"/>
  <c r="M381"/>
  <c r="BB381"/>
  <c r="BD394"/>
  <c r="N396"/>
  <c r="M397"/>
  <c r="BD397"/>
  <c r="L398"/>
  <c r="BB399"/>
  <c r="AM401"/>
  <c r="AB401"/>
  <c r="BC401" s="1"/>
  <c r="BG401" s="1"/>
  <c r="N419"/>
  <c r="P419"/>
  <c r="M419"/>
  <c r="L419"/>
  <c r="L261"/>
  <c r="BG267"/>
  <c r="N285"/>
  <c r="M288"/>
  <c r="O293"/>
  <c r="N296"/>
  <c r="BB296"/>
  <c r="BK297"/>
  <c r="BB318"/>
  <c r="BK337"/>
  <c r="BK338"/>
  <c r="BB363"/>
  <c r="M364"/>
  <c r="BB364"/>
  <c r="BK373"/>
  <c r="M383"/>
  <c r="AB404"/>
  <c r="BC404" s="1"/>
  <c r="BG404" s="1"/>
  <c r="M424"/>
  <c r="P424"/>
  <c r="L424"/>
  <c r="O468"/>
  <c r="N468"/>
  <c r="L468"/>
  <c r="O474"/>
  <c r="P474"/>
  <c r="M474"/>
  <c r="L474"/>
  <c r="P285"/>
  <c r="L286"/>
  <c r="O287"/>
  <c r="P288"/>
  <c r="AB293"/>
  <c r="P296"/>
  <c r="AB298"/>
  <c r="BC298" s="1"/>
  <c r="BG298" s="1"/>
  <c r="BE311"/>
  <c r="BK312"/>
  <c r="O325"/>
  <c r="O326"/>
  <c r="BD326"/>
  <c r="O327"/>
  <c r="BE328"/>
  <c r="BK336"/>
  <c r="P339"/>
  <c r="L340"/>
  <c r="P364"/>
  <c r="O383"/>
  <c r="BD383"/>
  <c r="L384"/>
  <c r="BK401"/>
  <c r="O418"/>
  <c r="P418"/>
  <c r="N418"/>
  <c r="M418"/>
  <c r="O434"/>
  <c r="P434"/>
  <c r="N434"/>
  <c r="M434"/>
  <c r="L434"/>
  <c r="BK227"/>
  <c r="BE229"/>
  <c r="BB238"/>
  <c r="BC239"/>
  <c r="BG239" s="1"/>
  <c r="BB243"/>
  <c r="L245"/>
  <c r="BB246"/>
  <c r="BK247"/>
  <c r="O251"/>
  <c r="BB251"/>
  <c r="BB252"/>
  <c r="O255"/>
  <c r="BB255"/>
  <c r="BB258"/>
  <c r="N261"/>
  <c r="BK261"/>
  <c r="BE272"/>
  <c r="L277"/>
  <c r="BD285"/>
  <c r="BD286"/>
  <c r="BE287"/>
  <c r="N289"/>
  <c r="BK289"/>
  <c r="BD293"/>
  <c r="BE296"/>
  <c r="AB297"/>
  <c r="BC297" s="1"/>
  <c r="BG297" s="1"/>
  <c r="BD299"/>
  <c r="M300"/>
  <c r="BB309"/>
  <c r="L310"/>
  <c r="BB310"/>
  <c r="N312"/>
  <c r="BC317"/>
  <c r="BG317" s="1"/>
  <c r="BD319"/>
  <c r="BB326"/>
  <c r="BE327"/>
  <c r="AM328"/>
  <c r="BK333"/>
  <c r="BB335"/>
  <c r="AB337"/>
  <c r="BC337" s="1"/>
  <c r="BG337" s="1"/>
  <c r="BD338"/>
  <c r="BD348"/>
  <c r="AB349"/>
  <c r="BC349" s="1"/>
  <c r="BG349" s="1"/>
  <c r="BE350"/>
  <c r="N351"/>
  <c r="BK352"/>
  <c r="BD353"/>
  <c r="AB354"/>
  <c r="BC354" s="1"/>
  <c r="BG354" s="1"/>
  <c r="BB355"/>
  <c r="BB359"/>
  <c r="M360"/>
  <c r="BB360"/>
  <c r="BB362"/>
  <c r="BE363"/>
  <c r="M369"/>
  <c r="BE371"/>
  <c r="BD384"/>
  <c r="BD385"/>
  <c r="AB386"/>
  <c r="BC386" s="1"/>
  <c r="BG386" s="1"/>
  <c r="M387"/>
  <c r="BB387"/>
  <c r="BB389"/>
  <c r="N401"/>
  <c r="BB408"/>
  <c r="AB409"/>
  <c r="BC409" s="1"/>
  <c r="BG409" s="1"/>
  <c r="BE250"/>
  <c r="BD252"/>
  <c r="BE254"/>
  <c r="BD258"/>
  <c r="BB261"/>
  <c r="BD276"/>
  <c r="BB283"/>
  <c r="L284"/>
  <c r="BE285"/>
  <c r="BE286"/>
  <c r="BB289"/>
  <c r="BE293"/>
  <c r="N300"/>
  <c r="L301"/>
  <c r="BB307"/>
  <c r="BB308"/>
  <c r="BD309"/>
  <c r="AB310"/>
  <c r="BC310" s="1"/>
  <c r="BG310" s="1"/>
  <c r="BB313"/>
  <c r="BE325"/>
  <c r="AM326"/>
  <c r="BK331"/>
  <c r="BC335"/>
  <c r="BG335" s="1"/>
  <c r="BD336"/>
  <c r="P351"/>
  <c r="AB351"/>
  <c r="BC351" s="1"/>
  <c r="BG351" s="1"/>
  <c r="BD355"/>
  <c r="BB356"/>
  <c r="BB358"/>
  <c r="M359"/>
  <c r="BD359"/>
  <c r="P360"/>
  <c r="AB360"/>
  <c r="BC360" s="1"/>
  <c r="BG360" s="1"/>
  <c r="BD362"/>
  <c r="BB367"/>
  <c r="BE368"/>
  <c r="BK369"/>
  <c r="L374"/>
  <c r="BD386"/>
  <c r="O387"/>
  <c r="BD387"/>
  <c r="L388"/>
  <c r="M389"/>
  <c r="BD389"/>
  <c r="BB391"/>
  <c r="AR400"/>
  <c r="BK400"/>
  <c r="O401"/>
  <c r="O405"/>
  <c r="N405"/>
  <c r="L405"/>
  <c r="AM413"/>
  <c r="AB413"/>
  <c r="O449"/>
  <c r="P449"/>
  <c r="N449"/>
  <c r="M449"/>
  <c r="L449"/>
  <c r="AM489"/>
  <c r="AB489"/>
  <c r="BC489" s="1"/>
  <c r="AM494"/>
  <c r="AB494"/>
  <c r="BC494" s="1"/>
  <c r="BB264"/>
  <c r="BB270"/>
  <c r="BB275"/>
  <c r="BB305"/>
  <c r="BB347"/>
  <c r="BB370"/>
  <c r="N414"/>
  <c r="M414"/>
  <c r="AM461"/>
  <c r="AB461"/>
  <c r="O466"/>
  <c r="P466"/>
  <c r="N466"/>
  <c r="M466"/>
  <c r="L466"/>
  <c r="O504"/>
  <c r="P504"/>
  <c r="M504"/>
  <c r="A12" i="13"/>
  <c r="A14"/>
  <c r="F22"/>
  <c r="A31"/>
  <c r="G34"/>
  <c r="G38"/>
  <c r="F44"/>
  <c r="F46"/>
  <c r="F14" i="18"/>
  <c r="X15"/>
  <c r="J17"/>
  <c r="J19"/>
  <c r="AB454" i="12"/>
  <c r="A27" i="13"/>
  <c r="H34"/>
  <c r="H46"/>
  <c r="BD409" i="12"/>
  <c r="BB411"/>
  <c r="P412"/>
  <c r="BK413"/>
  <c r="BK414"/>
  <c r="BD421"/>
  <c r="O423"/>
  <c r="N427"/>
  <c r="BK427"/>
  <c r="P433"/>
  <c r="L439"/>
  <c r="BB439"/>
  <c r="P442"/>
  <c r="AB442"/>
  <c r="BC442" s="1"/>
  <c r="BG442" s="1"/>
  <c r="P447"/>
  <c r="AB447"/>
  <c r="BC447" s="1"/>
  <c r="BG447" s="1"/>
  <c r="AB448"/>
  <c r="BC448" s="1"/>
  <c r="BG448" s="1"/>
  <c r="P453"/>
  <c r="AB453"/>
  <c r="M455"/>
  <c r="BK455"/>
  <c r="M461"/>
  <c r="BK461"/>
  <c r="P473"/>
  <c r="AB473"/>
  <c r="BC473" s="1"/>
  <c r="BG473" s="1"/>
  <c r="P483"/>
  <c r="AB483"/>
  <c r="BC483" s="1"/>
  <c r="BG483" s="1"/>
  <c r="BB484"/>
  <c r="P488"/>
  <c r="M489"/>
  <c r="P493"/>
  <c r="M494"/>
  <c r="BK494"/>
  <c r="BD496"/>
  <c r="P502"/>
  <c r="BG517"/>
  <c r="E12" i="13"/>
  <c r="C14"/>
  <c r="C31"/>
  <c r="N34"/>
  <c r="I46"/>
  <c r="L46" s="1"/>
  <c r="R14" i="18"/>
  <c r="AD15"/>
  <c r="X17"/>
  <c r="Z19"/>
  <c r="BB397" i="12"/>
  <c r="BK403"/>
  <c r="BD405"/>
  <c r="BK407"/>
  <c r="BE408"/>
  <c r="BE411"/>
  <c r="BB413"/>
  <c r="BE420"/>
  <c r="P423"/>
  <c r="AB423"/>
  <c r="BC423" s="1"/>
  <c r="BG423" s="1"/>
  <c r="BK424"/>
  <c r="O427"/>
  <c r="BB427"/>
  <c r="BK434"/>
  <c r="L436"/>
  <c r="O439"/>
  <c r="BD439"/>
  <c r="BK440"/>
  <c r="BD442"/>
  <c r="BK443"/>
  <c r="BD447"/>
  <c r="BD448"/>
  <c r="BK449"/>
  <c r="BB450"/>
  <c r="BD453"/>
  <c r="N455"/>
  <c r="BB456"/>
  <c r="N461"/>
  <c r="AB462"/>
  <c r="L463"/>
  <c r="BE465"/>
  <c r="BK466"/>
  <c r="BK474"/>
  <c r="BE478"/>
  <c r="AB484"/>
  <c r="BC484" s="1"/>
  <c r="BG484" s="1"/>
  <c r="BD487"/>
  <c r="BE488"/>
  <c r="N489"/>
  <c r="AR492"/>
  <c r="BE492"/>
  <c r="N494"/>
  <c r="BB494"/>
  <c r="BK504"/>
  <c r="BK513"/>
  <c r="L515"/>
  <c r="BK515"/>
  <c r="G10" i="13"/>
  <c r="G12"/>
  <c r="E14"/>
  <c r="A16"/>
  <c r="F19"/>
  <c r="N22"/>
  <c r="C26"/>
  <c r="F30"/>
  <c r="F31"/>
  <c r="A38"/>
  <c r="N38"/>
  <c r="C42"/>
  <c r="H45"/>
  <c r="N46"/>
  <c r="G50"/>
  <c r="V14" i="18"/>
  <c r="N16"/>
  <c r="Z17"/>
  <c r="H20"/>
  <c r="BE401" i="12"/>
  <c r="BD417"/>
  <c r="BD423"/>
  <c r="AB427"/>
  <c r="BC427" s="1"/>
  <c r="BG427" s="1"/>
  <c r="BK428"/>
  <c r="BK429"/>
  <c r="BK430"/>
  <c r="M436"/>
  <c r="BK436"/>
  <c r="L441"/>
  <c r="BE442"/>
  <c r="BB444"/>
  <c r="BE448"/>
  <c r="AB450"/>
  <c r="BC450" s="1"/>
  <c r="BG450" s="1"/>
  <c r="L451"/>
  <c r="P455"/>
  <c r="AB456"/>
  <c r="BC456" s="1"/>
  <c r="BG456" s="1"/>
  <c r="L457"/>
  <c r="P461"/>
  <c r="M463"/>
  <c r="BK463"/>
  <c r="BB467"/>
  <c r="BE473"/>
  <c r="BE483"/>
  <c r="BD484"/>
  <c r="L485"/>
  <c r="BK485"/>
  <c r="BB486"/>
  <c r="BD488"/>
  <c r="P489"/>
  <c r="P494"/>
  <c r="BD498"/>
  <c r="M515"/>
  <c r="BC516"/>
  <c r="BG516" s="1"/>
  <c r="O12" i="13"/>
  <c r="F14"/>
  <c r="H19"/>
  <c r="O22"/>
  <c r="H31"/>
  <c r="A34"/>
  <c r="N42"/>
  <c r="A46"/>
  <c r="L13" i="18"/>
  <c r="X14"/>
  <c r="R16"/>
  <c r="J18"/>
  <c r="V20"/>
  <c r="BD413" i="12"/>
  <c r="BE414"/>
  <c r="BE423"/>
  <c r="M428"/>
  <c r="BB429"/>
  <c r="M430"/>
  <c r="BB430"/>
  <c r="AB434"/>
  <c r="BC434" s="1"/>
  <c r="BG434" s="1"/>
  <c r="BE435"/>
  <c r="N436"/>
  <c r="BB436"/>
  <c r="BD440"/>
  <c r="AB443"/>
  <c r="BC443" s="1"/>
  <c r="BG443" s="1"/>
  <c r="AB449"/>
  <c r="BD450"/>
  <c r="BD455"/>
  <c r="BD456"/>
  <c r="BB458"/>
  <c r="BD461"/>
  <c r="N463"/>
  <c r="BB464"/>
  <c r="AB466"/>
  <c r="BC466" s="1"/>
  <c r="BG466" s="1"/>
  <c r="BD467"/>
  <c r="BD468"/>
  <c r="BK477"/>
  <c r="L482"/>
  <c r="N485"/>
  <c r="AB486"/>
  <c r="M510"/>
  <c r="BK512"/>
  <c r="O515"/>
  <c r="H14" i="13"/>
  <c r="P13" i="18"/>
  <c r="H15"/>
  <c r="T16"/>
  <c r="P18"/>
  <c r="AD20"/>
  <c r="BE413" i="12"/>
  <c r="BB415"/>
  <c r="BE418"/>
  <c r="BC418"/>
  <c r="BG418" s="1"/>
  <c r="BD424"/>
  <c r="BB425"/>
  <c r="P428"/>
  <c r="N429"/>
  <c r="P430"/>
  <c r="BC430"/>
  <c r="BG430" s="1"/>
  <c r="BE431"/>
  <c r="BD434"/>
  <c r="P436"/>
  <c r="BC436"/>
  <c r="BG436" s="1"/>
  <c r="BB437"/>
  <c r="BE440"/>
  <c r="BD443"/>
  <c r="BD444"/>
  <c r="BB446"/>
  <c r="BD449"/>
  <c r="BE450"/>
  <c r="BB452"/>
  <c r="AB458"/>
  <c r="BC458" s="1"/>
  <c r="BG458" s="1"/>
  <c r="P463"/>
  <c r="AB463"/>
  <c r="AB464"/>
  <c r="BB472"/>
  <c r="L473"/>
  <c r="BE474"/>
  <c r="M475"/>
  <c r="BB475"/>
  <c r="BD476"/>
  <c r="M477"/>
  <c r="BB477"/>
  <c r="BD481"/>
  <c r="N482"/>
  <c r="L483"/>
  <c r="BK484"/>
  <c r="P485"/>
  <c r="BD486"/>
  <c r="BB491"/>
  <c r="L492"/>
  <c r="BB492"/>
  <c r="O495"/>
  <c r="M496"/>
  <c r="BB496"/>
  <c r="BB500"/>
  <c r="BE503"/>
  <c r="O505"/>
  <c r="L508"/>
  <c r="BB508"/>
  <c r="P510"/>
  <c r="AB510"/>
  <c r="BC510" s="1"/>
  <c r="BG510" s="1"/>
  <c r="L511"/>
  <c r="BB512"/>
  <c r="BB513"/>
  <c r="BD515"/>
  <c r="F13" i="13"/>
  <c r="I14"/>
  <c r="L14" s="1"/>
  <c r="M19"/>
  <c r="M29"/>
  <c r="O31"/>
  <c r="C34"/>
  <c r="C46"/>
  <c r="R13" i="18"/>
  <c r="L15"/>
  <c r="AD16"/>
  <c r="R18"/>
  <c r="BB421" i="12"/>
  <c r="BE424"/>
  <c r="BD428"/>
  <c r="BD436"/>
  <c r="BC441"/>
  <c r="BG441" s="1"/>
  <c r="BE443"/>
  <c r="BE444"/>
  <c r="AB446"/>
  <c r="BC446" s="1"/>
  <c r="BG446" s="1"/>
  <c r="BD458"/>
  <c r="BD463"/>
  <c r="BD464"/>
  <c r="BB471"/>
  <c r="BD472"/>
  <c r="BE476"/>
  <c r="BB480"/>
  <c r="BB487"/>
  <c r="BD491"/>
  <c r="L493"/>
  <c r="AB496"/>
  <c r="BC496" s="1"/>
  <c r="BG496" s="1"/>
  <c r="BB499"/>
  <c r="BB501"/>
  <c r="L502"/>
  <c r="BE504"/>
  <c r="BD507"/>
  <c r="AB508"/>
  <c r="BC508" s="1"/>
  <c r="BG508" s="1"/>
  <c r="AB511"/>
  <c r="BC511" s="1"/>
  <c r="BG511" s="1"/>
  <c r="AM513"/>
  <c r="BE515"/>
  <c r="A11" i="13"/>
  <c r="O13"/>
  <c r="N14"/>
  <c r="A19"/>
  <c r="O19"/>
  <c r="C23"/>
  <c r="I26"/>
  <c r="L26" s="1"/>
  <c r="A30"/>
  <c r="N30"/>
  <c r="F34"/>
  <c r="F38"/>
  <c r="E40"/>
  <c r="E44"/>
  <c r="E46"/>
  <c r="A50"/>
  <c r="AB13" i="18"/>
  <c r="N15"/>
  <c r="H17"/>
  <c r="F19"/>
  <c r="AY25" i="10"/>
  <c r="AX25"/>
  <c r="AY148"/>
  <c r="AX148"/>
  <c r="AY161"/>
  <c r="AX161"/>
  <c r="AY180"/>
  <c r="AX180"/>
  <c r="AY188"/>
  <c r="AX188"/>
  <c r="AY140"/>
  <c r="AX140"/>
  <c r="AY172"/>
  <c r="AX172"/>
  <c r="AY79"/>
  <c r="AX79"/>
  <c r="AY153"/>
  <c r="AX153"/>
  <c r="AY132"/>
  <c r="AX132"/>
  <c r="AY164"/>
  <c r="AX164"/>
  <c r="AY145"/>
  <c r="AX145"/>
  <c r="AY82"/>
  <c r="AX82"/>
  <c r="AY156"/>
  <c r="AX156"/>
  <c r="AY137"/>
  <c r="AX137"/>
  <c r="AY169"/>
  <c r="AX169"/>
  <c r="AG9"/>
  <c r="AY21"/>
  <c r="AZ21" s="1"/>
  <c r="AG22"/>
  <c r="AN22"/>
  <c r="AR22" s="1"/>
  <c r="AI17"/>
  <c r="AI10" s="1"/>
  <c r="AG30"/>
  <c r="AN30"/>
  <c r="AR30" s="1"/>
  <c r="BA79"/>
  <c r="BA129"/>
  <c r="AS130"/>
  <c r="BA137"/>
  <c r="BA145"/>
  <c r="BA153"/>
  <c r="AO154"/>
  <c r="BA161"/>
  <c r="AO162"/>
  <c r="BA169"/>
  <c r="AO170"/>
  <c r="BA177"/>
  <c r="AX177"/>
  <c r="AZ177" s="1"/>
  <c r="AO178"/>
  <c r="BA185"/>
  <c r="AX185"/>
  <c r="AZ185" s="1"/>
  <c r="AO186"/>
  <c r="AY193"/>
  <c r="AZ193" s="1"/>
  <c r="AN194"/>
  <c r="AR194" s="1"/>
  <c r="AO197"/>
  <c r="AX200"/>
  <c r="AZ200" s="1"/>
  <c r="AG201"/>
  <c r="BA206"/>
  <c r="AR210"/>
  <c r="AX216"/>
  <c r="AZ216" s="1"/>
  <c r="AG217"/>
  <c r="BA222"/>
  <c r="AX232"/>
  <c r="AZ232" s="1"/>
  <c r="AG233"/>
  <c r="AG234"/>
  <c r="BA237"/>
  <c r="BA242"/>
  <c r="AG242"/>
  <c r="AY290"/>
  <c r="AX290"/>
  <c r="AY337"/>
  <c r="AX337"/>
  <c r="AY354"/>
  <c r="AX354"/>
  <c r="AR10"/>
  <c r="G57" i="13" s="1"/>
  <c r="BA26" i="10"/>
  <c r="BA76"/>
  <c r="AN80"/>
  <c r="AR80" s="1"/>
  <c r="AN130"/>
  <c r="AN138"/>
  <c r="AR138" s="1"/>
  <c r="AN146"/>
  <c r="AR146" s="1"/>
  <c r="AZ152"/>
  <c r="AO153"/>
  <c r="AN154"/>
  <c r="AR154" s="1"/>
  <c r="AO161"/>
  <c r="AN162"/>
  <c r="AR162" s="1"/>
  <c r="AO169"/>
  <c r="AN170"/>
  <c r="AR170" s="1"/>
  <c r="AO177"/>
  <c r="AN178"/>
  <c r="AR178" s="1"/>
  <c r="AO185"/>
  <c r="AN186"/>
  <c r="AR186" s="1"/>
  <c r="AO193"/>
  <c r="AO200"/>
  <c r="AR206"/>
  <c r="AY212"/>
  <c r="AX212"/>
  <c r="AO216"/>
  <c r="AY228"/>
  <c r="AX228"/>
  <c r="AO237"/>
  <c r="AO241"/>
  <c r="AY298"/>
  <c r="AX298"/>
  <c r="AY341"/>
  <c r="AX341"/>
  <c r="AY390"/>
  <c r="AX390"/>
  <c r="AC17"/>
  <c r="BA84"/>
  <c r="BA134"/>
  <c r="BA142"/>
  <c r="BA150"/>
  <c r="BA158"/>
  <c r="BA166"/>
  <c r="BA174"/>
  <c r="BA182"/>
  <c r="BA190"/>
  <c r="AO196"/>
  <c r="BA196"/>
  <c r="BA199"/>
  <c r="BA215"/>
  <c r="BA231"/>
  <c r="AY250"/>
  <c r="AX250"/>
  <c r="AY257"/>
  <c r="AX257"/>
  <c r="AY261"/>
  <c r="AX261"/>
  <c r="AY305"/>
  <c r="AX305"/>
  <c r="AY314"/>
  <c r="AX314"/>
  <c r="AY321"/>
  <c r="AX321"/>
  <c r="AY330"/>
  <c r="AX330"/>
  <c r="AY345"/>
  <c r="AX345"/>
  <c r="BA25"/>
  <c r="AN27"/>
  <c r="AR27" s="1"/>
  <c r="BA75"/>
  <c r="AN77"/>
  <c r="AR77" s="1"/>
  <c r="BA195"/>
  <c r="AO199"/>
  <c r="AO209"/>
  <c r="AO215"/>
  <c r="AO225"/>
  <c r="AG231"/>
  <c r="AO240"/>
  <c r="AY254"/>
  <c r="AX254"/>
  <c r="AY294"/>
  <c r="AX294"/>
  <c r="AY309"/>
  <c r="AX309"/>
  <c r="AY325"/>
  <c r="AX325"/>
  <c r="AY349"/>
  <c r="AX349"/>
  <c r="AY394"/>
  <c r="AX394"/>
  <c r="AY405"/>
  <c r="AX405"/>
  <c r="AO195"/>
  <c r="AY274"/>
  <c r="AX274"/>
  <c r="AY302"/>
  <c r="AX302"/>
  <c r="AY338"/>
  <c r="AX338"/>
  <c r="AY353"/>
  <c r="AX353"/>
  <c r="AX376"/>
  <c r="AY376"/>
  <c r="AY378"/>
  <c r="AX378"/>
  <c r="AX396"/>
  <c r="AY396"/>
  <c r="AA10"/>
  <c r="AH17"/>
  <c r="AE11" s="1"/>
  <c r="BA23"/>
  <c r="AG25"/>
  <c r="BA73"/>
  <c r="AX74"/>
  <c r="AZ74" s="1"/>
  <c r="AG75"/>
  <c r="AG84"/>
  <c r="AG134"/>
  <c r="AG142"/>
  <c r="AG150"/>
  <c r="AO157"/>
  <c r="AG158"/>
  <c r="AO165"/>
  <c r="AG166"/>
  <c r="AO173"/>
  <c r="AG174"/>
  <c r="AO181"/>
  <c r="AG182"/>
  <c r="AO189"/>
  <c r="AG190"/>
  <c r="AR198"/>
  <c r="AY204"/>
  <c r="AX204"/>
  <c r="AG208"/>
  <c r="AR214"/>
  <c r="AY220"/>
  <c r="AX220"/>
  <c r="AG224"/>
  <c r="AY233"/>
  <c r="AX233"/>
  <c r="AG236"/>
  <c r="AX242"/>
  <c r="AZ242" s="1"/>
  <c r="AY357"/>
  <c r="AX357"/>
  <c r="AY366"/>
  <c r="AX366"/>
  <c r="BA74"/>
  <c r="BA207"/>
  <c r="BA223"/>
  <c r="AY255"/>
  <c r="AX255"/>
  <c r="AY297"/>
  <c r="AX297"/>
  <c r="AY306"/>
  <c r="AX306"/>
  <c r="AY313"/>
  <c r="AX313"/>
  <c r="AY322"/>
  <c r="AX322"/>
  <c r="AY329"/>
  <c r="AX329"/>
  <c r="AY346"/>
  <c r="AX346"/>
  <c r="AY361"/>
  <c r="AX361"/>
  <c r="AX372"/>
  <c r="AY372"/>
  <c r="AY398"/>
  <c r="AX398"/>
  <c r="AY421"/>
  <c r="AX421"/>
  <c r="BA21"/>
  <c r="AY213"/>
  <c r="AZ213" s="1"/>
  <c r="AG223"/>
  <c r="AY229"/>
  <c r="AZ229" s="1"/>
  <c r="AG235"/>
  <c r="AY238"/>
  <c r="AZ238" s="1"/>
  <c r="AX241"/>
  <c r="AZ241" s="1"/>
  <c r="AY245"/>
  <c r="AX245"/>
  <c r="T247"/>
  <c r="AN247"/>
  <c r="AY317"/>
  <c r="AX317"/>
  <c r="AY333"/>
  <c r="AX333"/>
  <c r="AY406"/>
  <c r="AX406"/>
  <c r="AX414"/>
  <c r="AY414"/>
  <c r="BA197"/>
  <c r="AO198"/>
  <c r="BA205"/>
  <c r="AO206"/>
  <c r="BA213"/>
  <c r="AO214"/>
  <c r="BA221"/>
  <c r="AO222"/>
  <c r="BA229"/>
  <c r="AO230"/>
  <c r="T239"/>
  <c r="AR239" s="1"/>
  <c r="AG247"/>
  <c r="AY258"/>
  <c r="AZ258" s="1"/>
  <c r="AY259"/>
  <c r="AZ259" s="1"/>
  <c r="AN261"/>
  <c r="AR261" s="1"/>
  <c r="AG262"/>
  <c r="AG264"/>
  <c r="BA271"/>
  <c r="BA287"/>
  <c r="T299"/>
  <c r="AR299" s="1"/>
  <c r="AO310"/>
  <c r="AY310"/>
  <c r="AZ310" s="1"/>
  <c r="AG311"/>
  <c r="AN311"/>
  <c r="AR311" s="1"/>
  <c r="AO318"/>
  <c r="AY318"/>
  <c r="AZ318" s="1"/>
  <c r="AG319"/>
  <c r="AN319"/>
  <c r="AR319" s="1"/>
  <c r="AO326"/>
  <c r="AY326"/>
  <c r="AZ326" s="1"/>
  <c r="AG327"/>
  <c r="AN327"/>
  <c r="AR327" s="1"/>
  <c r="AO334"/>
  <c r="AY334"/>
  <c r="AZ334" s="1"/>
  <c r="AG335"/>
  <c r="AN335"/>
  <c r="AR335" s="1"/>
  <c r="AO342"/>
  <c r="AY342"/>
  <c r="AZ342" s="1"/>
  <c r="AG343"/>
  <c r="AN343"/>
  <c r="AR343" s="1"/>
  <c r="AO350"/>
  <c r="AY350"/>
  <c r="AZ350" s="1"/>
  <c r="AG351"/>
  <c r="AN351"/>
  <c r="AR351" s="1"/>
  <c r="AO358"/>
  <c r="AY358"/>
  <c r="AZ358" s="1"/>
  <c r="AG359"/>
  <c r="AN359"/>
  <c r="AR359" s="1"/>
  <c r="AG364"/>
  <c r="AO368"/>
  <c r="BA372"/>
  <c r="AG374"/>
  <c r="AG379"/>
  <c r="AN379"/>
  <c r="AR379" s="1"/>
  <c r="T383"/>
  <c r="AR383" s="1"/>
  <c r="AG385"/>
  <c r="AN396"/>
  <c r="AR396" s="1"/>
  <c r="AY399"/>
  <c r="AZ399" s="1"/>
  <c r="AO400"/>
  <c r="T407"/>
  <c r="AR407" s="1"/>
  <c r="AO408"/>
  <c r="AX411"/>
  <c r="AY411"/>
  <c r="AO420"/>
  <c r="AG429"/>
  <c r="AG433"/>
  <c r="AO437"/>
  <c r="BA440"/>
  <c r="AY450"/>
  <c r="AX450"/>
  <c r="BA307"/>
  <c r="BA315"/>
  <c r="BA323"/>
  <c r="BA331"/>
  <c r="BA339"/>
  <c r="BA347"/>
  <c r="BA355"/>
  <c r="BA373"/>
  <c r="AO378"/>
  <c r="AN400"/>
  <c r="AR400" s="1"/>
  <c r="BA416"/>
  <c r="AO417"/>
  <c r="AY466"/>
  <c r="AX466"/>
  <c r="BA202"/>
  <c r="AG205"/>
  <c r="BA210"/>
  <c r="AG213"/>
  <c r="BA218"/>
  <c r="AG221"/>
  <c r="BA226"/>
  <c r="AG229"/>
  <c r="AG239"/>
  <c r="AX253"/>
  <c r="AZ253" s="1"/>
  <c r="AN272"/>
  <c r="AR272" s="1"/>
  <c r="AX273"/>
  <c r="AZ273" s="1"/>
  <c r="AG274"/>
  <c r="AN288"/>
  <c r="AR288" s="1"/>
  <c r="AX289"/>
  <c r="AG290"/>
  <c r="AG299"/>
  <c r="T307"/>
  <c r="AR307" s="1"/>
  <c r="T315"/>
  <c r="AR315" s="1"/>
  <c r="T323"/>
  <c r="AR323" s="1"/>
  <c r="T331"/>
  <c r="AR331" s="1"/>
  <c r="T339"/>
  <c r="AR339" s="1"/>
  <c r="T347"/>
  <c r="AR347" s="1"/>
  <c r="T355"/>
  <c r="AR355" s="1"/>
  <c r="AR363"/>
  <c r="BA367"/>
  <c r="AG372"/>
  <c r="AO376"/>
  <c r="BA380"/>
  <c r="AY380"/>
  <c r="AZ380" s="1"/>
  <c r="AX382"/>
  <c r="AZ382" s="1"/>
  <c r="AG383"/>
  <c r="AR387"/>
  <c r="AX387"/>
  <c r="AZ387" s="1"/>
  <c r="AO388"/>
  <c r="AY391"/>
  <c r="AZ391" s="1"/>
  <c r="BA393"/>
  <c r="BA394"/>
  <c r="AG395"/>
  <c r="AR403"/>
  <c r="AY403"/>
  <c r="AZ403" s="1"/>
  <c r="AG407"/>
  <c r="T419"/>
  <c r="AR419" s="1"/>
  <c r="AX422"/>
  <c r="AZ422" s="1"/>
  <c r="T435"/>
  <c r="AN435"/>
  <c r="AY442"/>
  <c r="AX442"/>
  <c r="AZ286"/>
  <c r="BA296"/>
  <c r="AO382"/>
  <c r="AG390"/>
  <c r="BA392"/>
  <c r="AY430"/>
  <c r="AX430"/>
  <c r="AN459"/>
  <c r="T459"/>
  <c r="AY461"/>
  <c r="AX461"/>
  <c r="AY470"/>
  <c r="AX470"/>
  <c r="AY474"/>
  <c r="AX474"/>
  <c r="AY477"/>
  <c r="AX477"/>
  <c r="BA193"/>
  <c r="AO194"/>
  <c r="BA201"/>
  <c r="AO202"/>
  <c r="BA209"/>
  <c r="AO210"/>
  <c r="BA217"/>
  <c r="AO218"/>
  <c r="BA225"/>
  <c r="AO226"/>
  <c r="BA233"/>
  <c r="T255"/>
  <c r="AR255" s="1"/>
  <c r="T263"/>
  <c r="AR263" s="1"/>
  <c r="BA266"/>
  <c r="AX266"/>
  <c r="AZ266" s="1"/>
  <c r="AO267"/>
  <c r="AY267"/>
  <c r="AZ267" s="1"/>
  <c r="AX269"/>
  <c r="AG270"/>
  <c r="BA282"/>
  <c r="AX282"/>
  <c r="AZ282" s="1"/>
  <c r="AO283"/>
  <c r="AY283"/>
  <c r="AZ283" s="1"/>
  <c r="AX285"/>
  <c r="AZ285" s="1"/>
  <c r="AG286"/>
  <c r="T295"/>
  <c r="AR295" s="1"/>
  <c r="T303"/>
  <c r="AR303" s="1"/>
  <c r="AO306"/>
  <c r="AG307"/>
  <c r="AO314"/>
  <c r="AG315"/>
  <c r="AO322"/>
  <c r="AG323"/>
  <c r="AO330"/>
  <c r="AG331"/>
  <c r="AO338"/>
  <c r="AG339"/>
  <c r="AO346"/>
  <c r="AG347"/>
  <c r="AO354"/>
  <c r="AG355"/>
  <c r="AX362"/>
  <c r="AZ362" s="1"/>
  <c r="AG363"/>
  <c r="BA366"/>
  <c r="T371"/>
  <c r="AR371" s="1"/>
  <c r="BA375"/>
  <c r="AG380"/>
  <c r="BA384"/>
  <c r="AY384"/>
  <c r="AZ384" s="1"/>
  <c r="AX386"/>
  <c r="BA396"/>
  <c r="AX402"/>
  <c r="AZ402" s="1"/>
  <c r="AX410"/>
  <c r="AZ410" s="1"/>
  <c r="BA413"/>
  <c r="AX418"/>
  <c r="AZ418" s="1"/>
  <c r="AO422"/>
  <c r="AZ429"/>
  <c r="BA461"/>
  <c r="AR243"/>
  <c r="AO263"/>
  <c r="AO295"/>
  <c r="BA302"/>
  <c r="AO303"/>
  <c r="BA311"/>
  <c r="BA319"/>
  <c r="BA327"/>
  <c r="BA336"/>
  <c r="BA344"/>
  <c r="BA352"/>
  <c r="BA360"/>
  <c r="AO362"/>
  <c r="BA370"/>
  <c r="AR375"/>
  <c r="AO384"/>
  <c r="AO386"/>
  <c r="BA400"/>
  <c r="AO402"/>
  <c r="AR404"/>
  <c r="AN423"/>
  <c r="T423"/>
  <c r="BA429"/>
  <c r="AR440"/>
  <c r="AN443"/>
  <c r="T443"/>
  <c r="AY454"/>
  <c r="AX454"/>
  <c r="BA275"/>
  <c r="BA291"/>
  <c r="AO366"/>
  <c r="BA406"/>
  <c r="AR412"/>
  <c r="BA420"/>
  <c r="AO433"/>
  <c r="T448"/>
  <c r="AN448"/>
  <c r="AX249"/>
  <c r="AZ249" s="1"/>
  <c r="AY275"/>
  <c r="AZ275" s="1"/>
  <c r="AG279"/>
  <c r="AN292"/>
  <c r="AR292" s="1"/>
  <c r="BA299"/>
  <c r="BA310"/>
  <c r="BA318"/>
  <c r="BA326"/>
  <c r="BA334"/>
  <c r="BA342"/>
  <c r="BA350"/>
  <c r="BA358"/>
  <c r="BA368"/>
  <c r="AY368"/>
  <c r="AZ368" s="1"/>
  <c r="AG370"/>
  <c r="AX374"/>
  <c r="AZ374" s="1"/>
  <c r="AG375"/>
  <c r="BA378"/>
  <c r="BA383"/>
  <c r="AX389"/>
  <c r="AZ389" s="1"/>
  <c r="AR399"/>
  <c r="BA404"/>
  <c r="AO413"/>
  <c r="AY434"/>
  <c r="AX434"/>
  <c r="AO441"/>
  <c r="AY453"/>
  <c r="AX453"/>
  <c r="AG457"/>
  <c r="AY485"/>
  <c r="AX485"/>
  <c r="AY489"/>
  <c r="AX489"/>
  <c r="AZ426"/>
  <c r="AO427"/>
  <c r="BA444"/>
  <c r="BA447"/>
  <c r="AO448"/>
  <c r="AO455"/>
  <c r="AN467"/>
  <c r="AR467" s="1"/>
  <c r="AO474"/>
  <c r="T480"/>
  <c r="AR480" s="1"/>
  <c r="BA484"/>
  <c r="T485"/>
  <c r="AR485" s="1"/>
  <c r="AN490"/>
  <c r="AR490" s="1"/>
  <c r="AO502"/>
  <c r="BA507"/>
  <c r="AR518"/>
  <c r="AN531"/>
  <c r="AR531" s="1"/>
  <c r="BA541"/>
  <c r="T542"/>
  <c r="AR542" s="1"/>
  <c r="AO547"/>
  <c r="AN552"/>
  <c r="AR552" s="1"/>
  <c r="T555"/>
  <c r="AR555" s="1"/>
  <c r="AX557"/>
  <c r="AY557"/>
  <c r="T560"/>
  <c r="AR560" s="1"/>
  <c r="AO561"/>
  <c r="BA569"/>
  <c r="AO570"/>
  <c r="AN576"/>
  <c r="AR576" s="1"/>
  <c r="AN584"/>
  <c r="AR584" s="1"/>
  <c r="AN590"/>
  <c r="AR590" s="1"/>
  <c r="BA596"/>
  <c r="AG596"/>
  <c r="BA598"/>
  <c r="BA451"/>
  <c r="AR472"/>
  <c r="BA480"/>
  <c r="BA487"/>
  <c r="AO489"/>
  <c r="BA498"/>
  <c r="AR512"/>
  <c r="AR432"/>
  <c r="BA434"/>
  <c r="BA439"/>
  <c r="AO440"/>
  <c r="AO447"/>
  <c r="AX458"/>
  <c r="AZ458" s="1"/>
  <c r="AG459"/>
  <c r="BA466"/>
  <c r="BA468"/>
  <c r="BA470"/>
  <c r="BA472"/>
  <c r="BA473"/>
  <c r="BA479"/>
  <c r="AO480"/>
  <c r="BA488"/>
  <c r="BA491"/>
  <c r="AY515"/>
  <c r="AZ515" s="1"/>
  <c r="BA516"/>
  <c r="BA517"/>
  <c r="AG518"/>
  <c r="T519"/>
  <c r="AN519"/>
  <c r="BA526"/>
  <c r="AX535"/>
  <c r="AY535"/>
  <c r="BA536"/>
  <c r="AR550"/>
  <c r="AG564"/>
  <c r="BA564"/>
  <c r="T580"/>
  <c r="AN580"/>
  <c r="AG589"/>
  <c r="AN591"/>
  <c r="T591"/>
  <c r="AO598"/>
  <c r="BA464"/>
  <c r="BA471"/>
  <c r="BA483"/>
  <c r="AZ506"/>
  <c r="AR532"/>
  <c r="AN536"/>
  <c r="AR536" s="1"/>
  <c r="AO541"/>
  <c r="T594"/>
  <c r="AN594"/>
  <c r="BA597"/>
  <c r="AG416"/>
  <c r="AO424"/>
  <c r="BA428"/>
  <c r="BA431"/>
  <c r="AO432"/>
  <c r="AO439"/>
  <c r="AG451"/>
  <c r="T456"/>
  <c r="AR456" s="1"/>
  <c r="BA458"/>
  <c r="BA460"/>
  <c r="BA463"/>
  <c r="AO464"/>
  <c r="AX469"/>
  <c r="AZ469" s="1"/>
  <c r="T471"/>
  <c r="AR471" s="1"/>
  <c r="AG472"/>
  <c r="BA475"/>
  <c r="AO479"/>
  <c r="T483"/>
  <c r="AR483" s="1"/>
  <c r="AO486"/>
  <c r="AG487"/>
  <c r="AO491"/>
  <c r="AG494"/>
  <c r="AO495"/>
  <c r="AO497"/>
  <c r="AG498"/>
  <c r="BA503"/>
  <c r="AX505"/>
  <c r="AZ505" s="1"/>
  <c r="AO511"/>
  <c r="BA519"/>
  <c r="T523"/>
  <c r="AR523" s="1"/>
  <c r="AY523"/>
  <c r="AZ523" s="1"/>
  <c r="AX525"/>
  <c r="AZ525" s="1"/>
  <c r="AO526"/>
  <c r="AG527"/>
  <c r="AO529"/>
  <c r="T539"/>
  <c r="AR539" s="1"/>
  <c r="T544"/>
  <c r="AR544" s="1"/>
  <c r="BA549"/>
  <c r="AG557"/>
  <c r="AG559"/>
  <c r="AN578"/>
  <c r="AR578" s="1"/>
  <c r="AN592"/>
  <c r="AR592" s="1"/>
  <c r="AO597"/>
  <c r="AO600"/>
  <c r="AO5" i="12"/>
  <c r="AH5"/>
  <c r="AO505" i="10"/>
  <c r="AO525"/>
  <c r="BA525"/>
  <c r="BA556"/>
  <c r="AR8" i="12"/>
  <c r="AH8"/>
  <c r="BA427" i="10"/>
  <c r="AG443"/>
  <c r="BA450"/>
  <c r="BA452"/>
  <c r="BA455"/>
  <c r="AX462"/>
  <c r="AZ462" s="1"/>
  <c r="AG471"/>
  <c r="AX482"/>
  <c r="AZ482" s="1"/>
  <c r="AG483"/>
  <c r="BA499"/>
  <c r="T510"/>
  <c r="AR510" s="1"/>
  <c r="AX522"/>
  <c r="AZ522" s="1"/>
  <c r="AG523"/>
  <c r="BA532"/>
  <c r="AG534"/>
  <c r="AR543"/>
  <c r="AY543"/>
  <c r="AZ543" s="1"/>
  <c r="AO545"/>
  <c r="AN548"/>
  <c r="AR548" s="1"/>
  <c r="T551"/>
  <c r="AN551"/>
  <c r="AG556"/>
  <c r="AR564"/>
  <c r="AR570"/>
  <c r="AY573"/>
  <c r="AZ573" s="1"/>
  <c r="AY585"/>
  <c r="AZ585" s="1"/>
  <c r="AN593"/>
  <c r="T593"/>
  <c r="AO419"/>
  <c r="AY427"/>
  <c r="AZ427" s="1"/>
  <c r="AG431"/>
  <c r="AO435"/>
  <c r="AO442"/>
  <c r="BA446"/>
  <c r="AG456"/>
  <c r="BA459"/>
  <c r="AG463"/>
  <c r="AO467"/>
  <c r="AG475"/>
  <c r="AO482"/>
  <c r="BA489"/>
  <c r="AO490"/>
  <c r="T499"/>
  <c r="AX502"/>
  <c r="AZ502" s="1"/>
  <c r="AG503"/>
  <c r="BA508"/>
  <c r="BA518"/>
  <c r="AR524"/>
  <c r="BA542"/>
  <c r="AO543"/>
  <c r="AR547"/>
  <c r="AO571"/>
  <c r="AO577"/>
  <c r="AO596"/>
  <c r="BA534"/>
  <c r="AZ534"/>
  <c r="AO535"/>
  <c r="AO550"/>
  <c r="AG551"/>
  <c r="AO554"/>
  <c r="AG558"/>
  <c r="AO564"/>
  <c r="AO566"/>
  <c r="BA571"/>
  <c r="AX575"/>
  <c r="AZ575" s="1"/>
  <c r="BA577"/>
  <c r="AY579"/>
  <c r="AZ579" s="1"/>
  <c r="AG580"/>
  <c r="AO582"/>
  <c r="AX586"/>
  <c r="AZ586" s="1"/>
  <c r="AO591"/>
  <c r="AY591"/>
  <c r="AZ591" s="1"/>
  <c r="AO593"/>
  <c r="BA600"/>
  <c r="L18" i="12"/>
  <c r="P19"/>
  <c r="BG19"/>
  <c r="L20"/>
  <c r="P21"/>
  <c r="L22"/>
  <c r="P23"/>
  <c r="BG23"/>
  <c r="L24"/>
  <c r="P25"/>
  <c r="BG25"/>
  <c r="L26"/>
  <c r="P27"/>
  <c r="BG27"/>
  <c r="L28"/>
  <c r="P29"/>
  <c r="BG29"/>
  <c r="BE30"/>
  <c r="BG37"/>
  <c r="BD37"/>
  <c r="BE38"/>
  <c r="BD40"/>
  <c r="AM43"/>
  <c r="BE44"/>
  <c r="P45"/>
  <c r="AB45"/>
  <c r="BC45" s="1"/>
  <c r="BG45" s="1"/>
  <c r="BC51"/>
  <c r="BG51" s="1"/>
  <c r="AM53"/>
  <c r="BC53"/>
  <c r="BG53" s="1"/>
  <c r="M54"/>
  <c r="M58"/>
  <c r="L64"/>
  <c r="M81"/>
  <c r="BK81"/>
  <c r="P85"/>
  <c r="BG85"/>
  <c r="L86"/>
  <c r="N90"/>
  <c r="BK90"/>
  <c r="P94"/>
  <c r="AB94"/>
  <c r="BC94" s="1"/>
  <c r="BG94" s="1"/>
  <c r="M97"/>
  <c r="BK97"/>
  <c r="P101"/>
  <c r="BG101"/>
  <c r="L102"/>
  <c r="N110"/>
  <c r="BB110"/>
  <c r="P114"/>
  <c r="O109"/>
  <c r="M109"/>
  <c r="O113"/>
  <c r="P113"/>
  <c r="M113"/>
  <c r="AM122"/>
  <c r="AB122"/>
  <c r="BC122" s="1"/>
  <c r="BG122" s="1"/>
  <c r="AM126"/>
  <c r="AB126"/>
  <c r="BC126" s="1"/>
  <c r="BG126" s="1"/>
  <c r="M130"/>
  <c r="N130"/>
  <c r="P130"/>
  <c r="AY10"/>
  <c r="F70" i="13" s="1"/>
  <c r="N18" i="12"/>
  <c r="BK18"/>
  <c r="N20"/>
  <c r="BK20"/>
  <c r="N22"/>
  <c r="BK22"/>
  <c r="N24"/>
  <c r="BK24"/>
  <c r="N26"/>
  <c r="BK26"/>
  <c r="N28"/>
  <c r="BK28"/>
  <c r="BG35"/>
  <c r="BD35"/>
  <c r="BE36"/>
  <c r="AM37"/>
  <c r="BD38"/>
  <c r="BE45"/>
  <c r="L46"/>
  <c r="L50"/>
  <c r="BE51"/>
  <c r="L52"/>
  <c r="P54"/>
  <c r="L55"/>
  <c r="M56"/>
  <c r="BK56"/>
  <c r="P58"/>
  <c r="L59"/>
  <c r="BK59"/>
  <c r="L62"/>
  <c r="N64"/>
  <c r="BK64"/>
  <c r="M74"/>
  <c r="P81"/>
  <c r="BG81"/>
  <c r="L82"/>
  <c r="M84"/>
  <c r="N86"/>
  <c r="BK86"/>
  <c r="P90"/>
  <c r="AB90"/>
  <c r="BC90" s="1"/>
  <c r="BG90" s="1"/>
  <c r="L91"/>
  <c r="M93"/>
  <c r="BK93"/>
  <c r="BE94"/>
  <c r="P97"/>
  <c r="BG97"/>
  <c r="L98"/>
  <c r="BD99"/>
  <c r="M100"/>
  <c r="N102"/>
  <c r="BK102"/>
  <c r="M108"/>
  <c r="BK108"/>
  <c r="BD111"/>
  <c r="AB115"/>
  <c r="BC115" s="1"/>
  <c r="BG115" s="1"/>
  <c r="O117"/>
  <c r="P117"/>
  <c r="P118"/>
  <c r="N118"/>
  <c r="L118"/>
  <c r="BB121"/>
  <c r="BB125"/>
  <c r="O18"/>
  <c r="O20"/>
  <c r="O22"/>
  <c r="O24"/>
  <c r="O26"/>
  <c r="O28"/>
  <c r="BB33"/>
  <c r="BC34"/>
  <c r="BG34" s="1"/>
  <c r="AM36"/>
  <c r="BB41"/>
  <c r="BE48"/>
  <c r="BC48"/>
  <c r="BG48" s="1"/>
  <c r="BD49"/>
  <c r="BK53"/>
  <c r="BE55"/>
  <c r="O56"/>
  <c r="BB56"/>
  <c r="BD58"/>
  <c r="M59"/>
  <c r="BB59"/>
  <c r="BE61"/>
  <c r="O64"/>
  <c r="BB64"/>
  <c r="BC66"/>
  <c r="BG66" s="1"/>
  <c r="BC68"/>
  <c r="BG68" s="1"/>
  <c r="BE70"/>
  <c r="BC71"/>
  <c r="BG71" s="1"/>
  <c r="BE73"/>
  <c r="BC76"/>
  <c r="BG76" s="1"/>
  <c r="BE78"/>
  <c r="BC79"/>
  <c r="BG79" s="1"/>
  <c r="BD81"/>
  <c r="M82"/>
  <c r="BE83"/>
  <c r="O86"/>
  <c r="BB86"/>
  <c r="BC88"/>
  <c r="BG88" s="1"/>
  <c r="L89"/>
  <c r="BD90"/>
  <c r="BE92"/>
  <c r="N93"/>
  <c r="BB93"/>
  <c r="AB95"/>
  <c r="BC95" s="1"/>
  <c r="BG95" s="1"/>
  <c r="BD97"/>
  <c r="M98"/>
  <c r="BE99"/>
  <c r="O102"/>
  <c r="BB102"/>
  <c r="BC104"/>
  <c r="BG104" s="1"/>
  <c r="L105"/>
  <c r="P106"/>
  <c r="N106"/>
  <c r="BE107"/>
  <c r="N108"/>
  <c r="BE111"/>
  <c r="BE119"/>
  <c r="L124"/>
  <c r="L128"/>
  <c r="M142"/>
  <c r="O142"/>
  <c r="N142"/>
  <c r="L142"/>
  <c r="P142"/>
  <c r="M150"/>
  <c r="O150"/>
  <c r="N150"/>
  <c r="L150"/>
  <c r="P150"/>
  <c r="BC10"/>
  <c r="H70" i="13" s="1"/>
  <c r="AB18" i="12"/>
  <c r="AB20"/>
  <c r="BC20" s="1"/>
  <c r="BG20" s="1"/>
  <c r="AB22"/>
  <c r="BC22" s="1"/>
  <c r="BG22" s="1"/>
  <c r="AB24"/>
  <c r="BC24" s="1"/>
  <c r="BG24" s="1"/>
  <c r="AB26"/>
  <c r="BC26" s="1"/>
  <c r="BG26" s="1"/>
  <c r="AB28"/>
  <c r="BC28" s="1"/>
  <c r="BG28" s="1"/>
  <c r="BB32"/>
  <c r="BC33"/>
  <c r="BG33" s="1"/>
  <c r="BD33"/>
  <c r="BE34"/>
  <c r="AM35"/>
  <c r="BB40"/>
  <c r="BC41"/>
  <c r="BG41" s="1"/>
  <c r="BB43"/>
  <c r="O46"/>
  <c r="BB46"/>
  <c r="BD48"/>
  <c r="BE49"/>
  <c r="O50"/>
  <c r="O52"/>
  <c r="BE54"/>
  <c r="P56"/>
  <c r="AB56"/>
  <c r="BC56" s="1"/>
  <c r="BG56" s="1"/>
  <c r="P59"/>
  <c r="AB59"/>
  <c r="BC59" s="1"/>
  <c r="BG59" s="1"/>
  <c r="L60"/>
  <c r="O62"/>
  <c r="AB64"/>
  <c r="BC64" s="1"/>
  <c r="BG64" s="1"/>
  <c r="L65"/>
  <c r="BK65"/>
  <c r="L67"/>
  <c r="BK67"/>
  <c r="M69"/>
  <c r="M72"/>
  <c r="M77"/>
  <c r="N82"/>
  <c r="BK82"/>
  <c r="AB86"/>
  <c r="BC86" s="1"/>
  <c r="BG86" s="1"/>
  <c r="M89"/>
  <c r="BK89"/>
  <c r="N91"/>
  <c r="P93"/>
  <c r="AB93"/>
  <c r="BC93" s="1"/>
  <c r="BG93" s="1"/>
  <c r="L94"/>
  <c r="N98"/>
  <c r="BK98"/>
  <c r="AB102"/>
  <c r="BC102" s="1"/>
  <c r="BG102" s="1"/>
  <c r="M105"/>
  <c r="BK105"/>
  <c r="P108"/>
  <c r="AB108"/>
  <c r="BC108" s="1"/>
  <c r="BG108" s="1"/>
  <c r="L109"/>
  <c r="O111"/>
  <c r="N111"/>
  <c r="L111"/>
  <c r="AM113"/>
  <c r="AB113"/>
  <c r="BC113" s="1"/>
  <c r="BG113" s="1"/>
  <c r="BE115"/>
  <c r="BA551" i="10"/>
  <c r="AG569"/>
  <c r="BA584"/>
  <c r="AO7" i="12"/>
  <c r="AC16"/>
  <c r="BB31"/>
  <c r="BC32"/>
  <c r="BG32" s="1"/>
  <c r="BB39"/>
  <c r="AB46"/>
  <c r="BC46" s="1"/>
  <c r="BG46" s="1"/>
  <c r="BK47"/>
  <c r="AB50"/>
  <c r="BC50" s="1"/>
  <c r="BG50" s="1"/>
  <c r="AB52"/>
  <c r="BC52" s="1"/>
  <c r="BG52" s="1"/>
  <c r="AB62"/>
  <c r="BC62" s="1"/>
  <c r="BG62" s="1"/>
  <c r="BD64"/>
  <c r="M65"/>
  <c r="BB65"/>
  <c r="BE66"/>
  <c r="M67"/>
  <c r="BB67"/>
  <c r="BE68"/>
  <c r="BE71"/>
  <c r="BC74"/>
  <c r="BG74" s="1"/>
  <c r="BE76"/>
  <c r="BE79"/>
  <c r="O82"/>
  <c r="BB82"/>
  <c r="BD86"/>
  <c r="BE88"/>
  <c r="N89"/>
  <c r="BB89"/>
  <c r="AB91"/>
  <c r="BC91" s="1"/>
  <c r="BG91" s="1"/>
  <c r="BD93"/>
  <c r="BE95"/>
  <c r="O98"/>
  <c r="BE104"/>
  <c r="N105"/>
  <c r="AM106"/>
  <c r="AB106"/>
  <c r="BC106" s="1"/>
  <c r="BG106" s="1"/>
  <c r="N109"/>
  <c r="AM110"/>
  <c r="AB110"/>
  <c r="BC110" s="1"/>
  <c r="BG110" s="1"/>
  <c r="L113"/>
  <c r="BK117"/>
  <c r="AM118"/>
  <c r="AB118"/>
  <c r="BC118" s="1"/>
  <c r="BG118" s="1"/>
  <c r="M122"/>
  <c r="P122"/>
  <c r="L122"/>
  <c r="M126"/>
  <c r="P126"/>
  <c r="L126"/>
  <c r="L130"/>
  <c r="AG510" i="10"/>
  <c r="AG522"/>
  <c r="AG530"/>
  <c r="BA538"/>
  <c r="AG542"/>
  <c r="BA550"/>
  <c r="BA563"/>
  <c r="AO573"/>
  <c r="BA576"/>
  <c r="AY582"/>
  <c r="AZ582" s="1"/>
  <c r="BA585"/>
  <c r="BA590"/>
  <c r="BA591"/>
  <c r="AG595"/>
  <c r="AN595"/>
  <c r="AR595" s="1"/>
  <c r="AO4" i="12"/>
  <c r="AP4" s="1"/>
  <c r="AA16"/>
  <c r="BE18"/>
  <c r="M19"/>
  <c r="BK19"/>
  <c r="BE20"/>
  <c r="M21"/>
  <c r="BK21"/>
  <c r="BE22"/>
  <c r="M23"/>
  <c r="BK23"/>
  <c r="BE24"/>
  <c r="M25"/>
  <c r="BK25"/>
  <c r="BE26"/>
  <c r="M27"/>
  <c r="BK27"/>
  <c r="BE28"/>
  <c r="M29"/>
  <c r="BB30"/>
  <c r="BD31"/>
  <c r="BE32"/>
  <c r="BB38"/>
  <c r="BE40"/>
  <c r="BE42"/>
  <c r="BD50"/>
  <c r="BD52"/>
  <c r="BE56"/>
  <c r="M57"/>
  <c r="BB57"/>
  <c r="BE59"/>
  <c r="O60"/>
  <c r="BB60"/>
  <c r="BD62"/>
  <c r="M63"/>
  <c r="BB63"/>
  <c r="BE64"/>
  <c r="P65"/>
  <c r="AB65"/>
  <c r="BC65" s="1"/>
  <c r="BG65" s="1"/>
  <c r="P67"/>
  <c r="AB67"/>
  <c r="BC67" s="1"/>
  <c r="BG67" s="1"/>
  <c r="BD69"/>
  <c r="BB72"/>
  <c r="BD74"/>
  <c r="M75"/>
  <c r="BB75"/>
  <c r="BD77"/>
  <c r="BB80"/>
  <c r="AB82"/>
  <c r="BC82" s="1"/>
  <c r="BG82" s="1"/>
  <c r="L83"/>
  <c r="BD84"/>
  <c r="M85"/>
  <c r="BK85"/>
  <c r="BE86"/>
  <c r="N87"/>
  <c r="BB87"/>
  <c r="P89"/>
  <c r="AB89"/>
  <c r="BC89" s="1"/>
  <c r="BG89" s="1"/>
  <c r="BD91"/>
  <c r="BE93"/>
  <c r="BK94"/>
  <c r="BB96"/>
  <c r="AB98"/>
  <c r="BC98" s="1"/>
  <c r="BG98" s="1"/>
  <c r="L99"/>
  <c r="BD100"/>
  <c r="M101"/>
  <c r="BK101"/>
  <c r="BE102"/>
  <c r="N103"/>
  <c r="BB103"/>
  <c r="P105"/>
  <c r="L106"/>
  <c r="BE108"/>
  <c r="P109"/>
  <c r="BC109"/>
  <c r="BG109" s="1"/>
  <c r="L110"/>
  <c r="N113"/>
  <c r="BD113"/>
  <c r="N114"/>
  <c r="BK114"/>
  <c r="BB117"/>
  <c r="M118"/>
  <c r="BB118"/>
  <c r="M121"/>
  <c r="P121"/>
  <c r="M125"/>
  <c r="P125"/>
  <c r="O130"/>
  <c r="AM134"/>
  <c r="AB134"/>
  <c r="BC134" s="1"/>
  <c r="BG134" s="1"/>
  <c r="BA580" i="10"/>
  <c r="BB19" i="12"/>
  <c r="BB21"/>
  <c r="BB23"/>
  <c r="BB25"/>
  <c r="BB27"/>
  <c r="BB29"/>
  <c r="BC30"/>
  <c r="BG30" s="1"/>
  <c r="BB37"/>
  <c r="BC38"/>
  <c r="BG38" s="1"/>
  <c r="BE46"/>
  <c r="BD47"/>
  <c r="BE50"/>
  <c r="BE52"/>
  <c r="BE62"/>
  <c r="BC63"/>
  <c r="BG63" s="1"/>
  <c r="BE69"/>
  <c r="BC72"/>
  <c r="BG72" s="1"/>
  <c r="BE74"/>
  <c r="BE77"/>
  <c r="BC80"/>
  <c r="BG80" s="1"/>
  <c r="BD82"/>
  <c r="BE84"/>
  <c r="BB85"/>
  <c r="BD89"/>
  <c r="BE91"/>
  <c r="BB94"/>
  <c r="BC96"/>
  <c r="BG96" s="1"/>
  <c r="BD98"/>
  <c r="BE100"/>
  <c r="BB101"/>
  <c r="BD105"/>
  <c r="BD109"/>
  <c r="BE112"/>
  <c r="BE113"/>
  <c r="BB114"/>
  <c r="BE116"/>
  <c r="BD117"/>
  <c r="BD118"/>
  <c r="M124"/>
  <c r="P124"/>
  <c r="N124"/>
  <c r="M128"/>
  <c r="P128"/>
  <c r="N128"/>
  <c r="BE129"/>
  <c r="BK106"/>
  <c r="BK113"/>
  <c r="N115"/>
  <c r="AB117"/>
  <c r="BC117" s="1"/>
  <c r="BG117" s="1"/>
  <c r="M120"/>
  <c r="BE122"/>
  <c r="O123"/>
  <c r="BC124"/>
  <c r="BG124" s="1"/>
  <c r="BE126"/>
  <c r="O127"/>
  <c r="BC128"/>
  <c r="BG128" s="1"/>
  <c r="BE134"/>
  <c r="AM137"/>
  <c r="O138"/>
  <c r="BB138"/>
  <c r="BK139"/>
  <c r="AB142"/>
  <c r="BC142" s="1"/>
  <c r="BG142" s="1"/>
  <c r="BC143"/>
  <c r="BG143" s="1"/>
  <c r="N144"/>
  <c r="BK144"/>
  <c r="BK145"/>
  <c r="BE148"/>
  <c r="AB150"/>
  <c r="BC150" s="1"/>
  <c r="BG150" s="1"/>
  <c r="N152"/>
  <c r="BK152"/>
  <c r="BK153"/>
  <c r="BD156"/>
  <c r="L157"/>
  <c r="N158"/>
  <c r="BK158"/>
  <c r="BD160"/>
  <c r="L161"/>
  <c r="P164"/>
  <c r="AB164"/>
  <c r="BC164" s="1"/>
  <c r="BG164" s="1"/>
  <c r="P166"/>
  <c r="L167"/>
  <c r="BB170"/>
  <c r="L171"/>
  <c r="O173"/>
  <c r="BB174"/>
  <c r="O175"/>
  <c r="BD175"/>
  <c r="BK176"/>
  <c r="AM179"/>
  <c r="AM180"/>
  <c r="BE183"/>
  <c r="BB184"/>
  <c r="AM187"/>
  <c r="AM194"/>
  <c r="O195"/>
  <c r="BD195"/>
  <c r="BG196"/>
  <c r="BD196"/>
  <c r="L197"/>
  <c r="BK197"/>
  <c r="BK198"/>
  <c r="BE207"/>
  <c r="N209"/>
  <c r="BE215"/>
  <c r="N217"/>
  <c r="BD221"/>
  <c r="P222"/>
  <c r="AB222"/>
  <c r="BC222" s="1"/>
  <c r="BG222" s="1"/>
  <c r="L223"/>
  <c r="BD225"/>
  <c r="P226"/>
  <c r="AB226"/>
  <c r="BC226" s="1"/>
  <c r="BG226" s="1"/>
  <c r="L227"/>
  <c r="BG231"/>
  <c r="BD231"/>
  <c r="BE232"/>
  <c r="AM233"/>
  <c r="BD239"/>
  <c r="BE240"/>
  <c r="AM241"/>
  <c r="P246"/>
  <c r="L247"/>
  <c r="BE248"/>
  <c r="M249"/>
  <c r="BK250"/>
  <c r="BD251"/>
  <c r="P253"/>
  <c r="AB253"/>
  <c r="BC253" s="1"/>
  <c r="BG253" s="1"/>
  <c r="BC254"/>
  <c r="BG254" s="1"/>
  <c r="M257"/>
  <c r="BK257"/>
  <c r="P259"/>
  <c r="AB259"/>
  <c r="BC259" s="1"/>
  <c r="BG259" s="1"/>
  <c r="L260"/>
  <c r="BK260"/>
  <c r="M262"/>
  <c r="P264"/>
  <c r="AB264"/>
  <c r="BC264" s="1"/>
  <c r="BG264" s="1"/>
  <c r="L265"/>
  <c r="N269"/>
  <c r="BK269"/>
  <c r="M272"/>
  <c r="AM273"/>
  <c r="AB273"/>
  <c r="BC273" s="1"/>
  <c r="BG273" s="1"/>
  <c r="P275"/>
  <c r="AB275"/>
  <c r="BC275" s="1"/>
  <c r="BG275" s="1"/>
  <c r="L276"/>
  <c r="BK276"/>
  <c r="N279"/>
  <c r="BK279"/>
  <c r="P281"/>
  <c r="AB281"/>
  <c r="BC281" s="1"/>
  <c r="BG281" s="1"/>
  <c r="L282"/>
  <c r="AB292"/>
  <c r="BC292" s="1"/>
  <c r="BG292" s="1"/>
  <c r="BE130"/>
  <c r="BK132"/>
  <c r="AB138"/>
  <c r="BC138" s="1"/>
  <c r="BG138" s="1"/>
  <c r="BE143"/>
  <c r="O144"/>
  <c r="L146"/>
  <c r="BE151"/>
  <c r="O152"/>
  <c r="L154"/>
  <c r="BE157"/>
  <c r="O158"/>
  <c r="L162"/>
  <c r="BB164"/>
  <c r="L165"/>
  <c r="BE166"/>
  <c r="L168"/>
  <c r="N171"/>
  <c r="AB173"/>
  <c r="BC173" s="1"/>
  <c r="BG173" s="1"/>
  <c r="BE174"/>
  <c r="BK178"/>
  <c r="AM183"/>
  <c r="AB184"/>
  <c r="BC184" s="1"/>
  <c r="BG184" s="1"/>
  <c r="BK190"/>
  <c r="N197"/>
  <c r="BK199"/>
  <c r="BK200"/>
  <c r="BE208"/>
  <c r="BC210"/>
  <c r="BG210" s="1"/>
  <c r="BK211"/>
  <c r="BE216"/>
  <c r="BC218"/>
  <c r="BG218" s="1"/>
  <c r="L219"/>
  <c r="BD222"/>
  <c r="BD226"/>
  <c r="BB229"/>
  <c r="BC230"/>
  <c r="BG230" s="1"/>
  <c r="AM232"/>
  <c r="BB237"/>
  <c r="BC238"/>
  <c r="BG238" s="1"/>
  <c r="AM240"/>
  <c r="BE245"/>
  <c r="BE246"/>
  <c r="O249"/>
  <c r="BK254"/>
  <c r="BE256"/>
  <c r="O257"/>
  <c r="BB257"/>
  <c r="BD259"/>
  <c r="M260"/>
  <c r="BB260"/>
  <c r="BE261"/>
  <c r="BC262"/>
  <c r="BG262" s="1"/>
  <c r="BD264"/>
  <c r="BK265"/>
  <c r="BE268"/>
  <c r="O269"/>
  <c r="BB269"/>
  <c r="BE271"/>
  <c r="BC272"/>
  <c r="BG272" s="1"/>
  <c r="L273"/>
  <c r="BD275"/>
  <c r="M276"/>
  <c r="BE278"/>
  <c r="BB279"/>
  <c r="BB282"/>
  <c r="AM283"/>
  <c r="AB283"/>
  <c r="BC283" s="1"/>
  <c r="BG283" s="1"/>
  <c r="BB286"/>
  <c r="AM287"/>
  <c r="AB287"/>
  <c r="BC287" s="1"/>
  <c r="BG287" s="1"/>
  <c r="O298"/>
  <c r="P298"/>
  <c r="N298"/>
  <c r="M298"/>
  <c r="L107"/>
  <c r="BD108"/>
  <c r="BK109"/>
  <c r="BE110"/>
  <c r="BB111"/>
  <c r="BD115"/>
  <c r="BE117"/>
  <c r="BK118"/>
  <c r="BB120"/>
  <c r="BC121"/>
  <c r="BG121" s="1"/>
  <c r="BK121"/>
  <c r="BE123"/>
  <c r="BK124"/>
  <c r="BC125"/>
  <c r="BG125" s="1"/>
  <c r="BK125"/>
  <c r="BE127"/>
  <c r="BD131"/>
  <c r="BB131"/>
  <c r="BB132"/>
  <c r="BE135"/>
  <c r="O136"/>
  <c r="BD138"/>
  <c r="BD139"/>
  <c r="L140"/>
  <c r="BE142"/>
  <c r="P144"/>
  <c r="AB144"/>
  <c r="BC144" s="1"/>
  <c r="BG144" s="1"/>
  <c r="BD145"/>
  <c r="N146"/>
  <c r="BK146"/>
  <c r="BK147"/>
  <c r="BE150"/>
  <c r="P152"/>
  <c r="AB152"/>
  <c r="BC152" s="1"/>
  <c r="BG152" s="1"/>
  <c r="BD153"/>
  <c r="N154"/>
  <c r="BK154"/>
  <c r="P158"/>
  <c r="AB158"/>
  <c r="BC158" s="1"/>
  <c r="BG158" s="1"/>
  <c r="BK159"/>
  <c r="BE161"/>
  <c r="N162"/>
  <c r="BK162"/>
  <c r="BE164"/>
  <c r="N165"/>
  <c r="BK165"/>
  <c r="BD166"/>
  <c r="BE167"/>
  <c r="M168"/>
  <c r="O171"/>
  <c r="BB171"/>
  <c r="BD173"/>
  <c r="BD184"/>
  <c r="L191"/>
  <c r="BK191"/>
  <c r="BK192"/>
  <c r="AM196"/>
  <c r="O197"/>
  <c r="BD197"/>
  <c r="BD198"/>
  <c r="N199"/>
  <c r="BB200"/>
  <c r="BE209"/>
  <c r="BD210"/>
  <c r="N211"/>
  <c r="BB211"/>
  <c r="BB212"/>
  <c r="BE217"/>
  <c r="BD218"/>
  <c r="N219"/>
  <c r="BK219"/>
  <c r="BK220"/>
  <c r="BE222"/>
  <c r="O223"/>
  <c r="BB223"/>
  <c r="BK224"/>
  <c r="BE226"/>
  <c r="O227"/>
  <c r="BB227"/>
  <c r="BB228"/>
  <c r="BC229"/>
  <c r="BG229" s="1"/>
  <c r="BD229"/>
  <c r="BE230"/>
  <c r="AM231"/>
  <c r="BB236"/>
  <c r="BC237"/>
  <c r="BG237" s="1"/>
  <c r="BD237"/>
  <c r="BE238"/>
  <c r="AM239"/>
  <c r="BD245"/>
  <c r="O247"/>
  <c r="BD248"/>
  <c r="P249"/>
  <c r="AB249"/>
  <c r="BC249" s="1"/>
  <c r="BG249" s="1"/>
  <c r="L251"/>
  <c r="BE253"/>
  <c r="M254"/>
  <c r="BB254"/>
  <c r="L255"/>
  <c r="BD256"/>
  <c r="P257"/>
  <c r="AB257"/>
  <c r="BC257" s="1"/>
  <c r="BG257" s="1"/>
  <c r="L258"/>
  <c r="BK258"/>
  <c r="BE259"/>
  <c r="P260"/>
  <c r="AB260"/>
  <c r="BC260" s="1"/>
  <c r="BG260" s="1"/>
  <c r="L263"/>
  <c r="BE264"/>
  <c r="N265"/>
  <c r="BB265"/>
  <c r="BB266"/>
  <c r="P269"/>
  <c r="AB269"/>
  <c r="BC269" s="1"/>
  <c r="BG269" s="1"/>
  <c r="L270"/>
  <c r="BK270"/>
  <c r="BD272"/>
  <c r="M273"/>
  <c r="BK273"/>
  <c r="AB276"/>
  <c r="BC276" s="1"/>
  <c r="BG276" s="1"/>
  <c r="P279"/>
  <c r="AB279"/>
  <c r="BC279" s="1"/>
  <c r="BG279" s="1"/>
  <c r="L280"/>
  <c r="BE281"/>
  <c r="L283"/>
  <c r="BB287"/>
  <c r="O290"/>
  <c r="P290"/>
  <c r="M290"/>
  <c r="L291"/>
  <c r="P291"/>
  <c r="N291"/>
  <c r="AM296"/>
  <c r="AB296"/>
  <c r="BC296" s="1"/>
  <c r="BG296" s="1"/>
  <c r="M258"/>
  <c r="O268"/>
  <c r="P268"/>
  <c r="M270"/>
  <c r="N273"/>
  <c r="M274"/>
  <c r="O278"/>
  <c r="P278"/>
  <c r="M283"/>
  <c r="BB116"/>
  <c r="BD120"/>
  <c r="BD121"/>
  <c r="BK122"/>
  <c r="BD124"/>
  <c r="BD125"/>
  <c r="BK126"/>
  <c r="BD128"/>
  <c r="BC130"/>
  <c r="BG130" s="1"/>
  <c r="BC133"/>
  <c r="BG133" s="1"/>
  <c r="N134"/>
  <c r="BD136"/>
  <c r="BK137"/>
  <c r="BE144"/>
  <c r="P146"/>
  <c r="BC146"/>
  <c r="BG146" s="1"/>
  <c r="BD147"/>
  <c r="N148"/>
  <c r="BK148"/>
  <c r="BE152"/>
  <c r="P154"/>
  <c r="BC154"/>
  <c r="BG154" s="1"/>
  <c r="BB155"/>
  <c r="BE158"/>
  <c r="N159"/>
  <c r="BD159"/>
  <c r="P162"/>
  <c r="P165"/>
  <c r="BD168"/>
  <c r="L169"/>
  <c r="BD171"/>
  <c r="BD177"/>
  <c r="L179"/>
  <c r="BK179"/>
  <c r="BK180"/>
  <c r="BB181"/>
  <c r="BK187"/>
  <c r="BB189"/>
  <c r="O191"/>
  <c r="BD191"/>
  <c r="BD192"/>
  <c r="L193"/>
  <c r="BK194"/>
  <c r="BB202"/>
  <c r="BE211"/>
  <c r="P219"/>
  <c r="BD219"/>
  <c r="P220"/>
  <c r="AB220"/>
  <c r="BC220" s="1"/>
  <c r="BG220" s="1"/>
  <c r="BD223"/>
  <c r="P224"/>
  <c r="AB224"/>
  <c r="BC224" s="1"/>
  <c r="BG224" s="1"/>
  <c r="BD227"/>
  <c r="BE228"/>
  <c r="BG235"/>
  <c r="BD235"/>
  <c r="BE236"/>
  <c r="BD243"/>
  <c r="P258"/>
  <c r="AB258"/>
  <c r="BC258" s="1"/>
  <c r="BG258" s="1"/>
  <c r="N263"/>
  <c r="BK263"/>
  <c r="P270"/>
  <c r="AB270"/>
  <c r="BC270" s="1"/>
  <c r="BG270" s="1"/>
  <c r="O273"/>
  <c r="L275"/>
  <c r="BE147"/>
  <c r="BD155"/>
  <c r="BB163"/>
  <c r="L166"/>
  <c r="BB169"/>
  <c r="BE171"/>
  <c r="BE177"/>
  <c r="BB180"/>
  <c r="BD181"/>
  <c r="BD182"/>
  <c r="BC186"/>
  <c r="BG186" s="1"/>
  <c r="BD189"/>
  <c r="BD202"/>
  <c r="BC206"/>
  <c r="BG206" s="1"/>
  <c r="BE212"/>
  <c r="BC214"/>
  <c r="BG214" s="1"/>
  <c r="BD220"/>
  <c r="BD224"/>
  <c r="AM228"/>
  <c r="BB233"/>
  <c r="BC234"/>
  <c r="BG234" s="1"/>
  <c r="AM236"/>
  <c r="BB241"/>
  <c r="BD244"/>
  <c r="BE247"/>
  <c r="L253"/>
  <c r="BD254"/>
  <c r="BC255"/>
  <c r="BG255" s="1"/>
  <c r="L259"/>
  <c r="BB263"/>
  <c r="BE266"/>
  <c r="BD270"/>
  <c r="BE273"/>
  <c r="BD274"/>
  <c r="M275"/>
  <c r="O276"/>
  <c r="N276"/>
  <c r="BB277"/>
  <c r="AM278"/>
  <c r="AB278"/>
  <c r="BC278" s="1"/>
  <c r="BG278" s="1"/>
  <c r="AB280"/>
  <c r="BC280" s="1"/>
  <c r="BG280" s="1"/>
  <c r="L281"/>
  <c r="O282"/>
  <c r="M282"/>
  <c r="O286"/>
  <c r="M286"/>
  <c r="P286"/>
  <c r="BE288"/>
  <c r="AM291"/>
  <c r="AB291"/>
  <c r="BC291" s="1"/>
  <c r="BG291" s="1"/>
  <c r="P134"/>
  <c r="BD137"/>
  <c r="BD140"/>
  <c r="BC141"/>
  <c r="BG141" s="1"/>
  <c r="BK142"/>
  <c r="BE146"/>
  <c r="P148"/>
  <c r="BK150"/>
  <c r="BB156"/>
  <c r="BB160"/>
  <c r="BE162"/>
  <c r="N163"/>
  <c r="BD163"/>
  <c r="L164"/>
  <c r="M166"/>
  <c r="AB169"/>
  <c r="BC169" s="1"/>
  <c r="BG169" s="1"/>
  <c r="BD179"/>
  <c r="BG180"/>
  <c r="BD180"/>
  <c r="BB186"/>
  <c r="L187"/>
  <c r="BD187"/>
  <c r="O188"/>
  <c r="O193"/>
  <c r="BD193"/>
  <c r="BG194"/>
  <c r="BD194"/>
  <c r="L195"/>
  <c r="BK196"/>
  <c r="BB205"/>
  <c r="P206"/>
  <c r="BE213"/>
  <c r="BB221"/>
  <c r="BK222"/>
  <c r="BB225"/>
  <c r="BK226"/>
  <c r="BD233"/>
  <c r="BE234"/>
  <c r="AM235"/>
  <c r="BG241"/>
  <c r="BD241"/>
  <c r="BE242"/>
  <c r="AM243"/>
  <c r="M252"/>
  <c r="M253"/>
  <c r="BK253"/>
  <c r="M259"/>
  <c r="BK259"/>
  <c r="AB263"/>
  <c r="BC263" s="1"/>
  <c r="BG263" s="1"/>
  <c r="L264"/>
  <c r="BK264"/>
  <c r="O266"/>
  <c r="L266"/>
  <c r="AM268"/>
  <c r="AB268"/>
  <c r="BC268" s="1"/>
  <c r="BG268" s="1"/>
  <c r="BK275"/>
  <c r="L278"/>
  <c r="N281"/>
  <c r="BK281"/>
  <c r="P287"/>
  <c r="N287"/>
  <c r="L287"/>
  <c r="BB290"/>
  <c r="BB291"/>
  <c r="L298"/>
  <c r="BB299"/>
  <c r="AB156"/>
  <c r="BC156" s="1"/>
  <c r="BG156" s="1"/>
  <c r="AB160"/>
  <c r="BC160" s="1"/>
  <c r="BG160" s="1"/>
  <c r="BK161"/>
  <c r="M164"/>
  <c r="O166"/>
  <c r="BK167"/>
  <c r="L175"/>
  <c r="BD183"/>
  <c r="N195"/>
  <c r="BK209"/>
  <c r="BK217"/>
  <c r="AB221"/>
  <c r="BC221" s="1"/>
  <c r="BG221" s="1"/>
  <c r="AB225"/>
  <c r="BC225" s="1"/>
  <c r="BG225" s="1"/>
  <c r="AB245"/>
  <c r="BC245" s="1"/>
  <c r="BG245" s="1"/>
  <c r="M246"/>
  <c r="AM265"/>
  <c r="AB265"/>
  <c r="BC265" s="1"/>
  <c r="BG265" s="1"/>
  <c r="O274"/>
  <c r="L274"/>
  <c r="P283"/>
  <c r="N283"/>
  <c r="O294"/>
  <c r="P294"/>
  <c r="M294"/>
  <c r="L294"/>
  <c r="BD281"/>
  <c r="BK282"/>
  <c r="BE283"/>
  <c r="BB284"/>
  <c r="BC286"/>
  <c r="BG286" s="1"/>
  <c r="BD288"/>
  <c r="BE290"/>
  <c r="BK291"/>
  <c r="BB293"/>
  <c r="P295"/>
  <c r="AB295"/>
  <c r="BC295" s="1"/>
  <c r="BG295" s="1"/>
  <c r="L296"/>
  <c r="BD297"/>
  <c r="BK298"/>
  <c r="BE299"/>
  <c r="BB300"/>
  <c r="P302"/>
  <c r="L303"/>
  <c r="P304"/>
  <c r="L305"/>
  <c r="P306"/>
  <c r="BC306"/>
  <c r="BG306" s="1"/>
  <c r="L307"/>
  <c r="P308"/>
  <c r="BC308"/>
  <c r="BG308" s="1"/>
  <c r="L309"/>
  <c r="P310"/>
  <c r="BB312"/>
  <c r="BE313"/>
  <c r="M314"/>
  <c r="BK314"/>
  <c r="BD315"/>
  <c r="BD317"/>
  <c r="BD321"/>
  <c r="M322"/>
  <c r="BC325"/>
  <c r="BG325" s="1"/>
  <c r="BD328"/>
  <c r="O329"/>
  <c r="BD329"/>
  <c r="BD331"/>
  <c r="BD333"/>
  <c r="BE334"/>
  <c r="BD335"/>
  <c r="BE336"/>
  <c r="BD337"/>
  <c r="BE345"/>
  <c r="AB347"/>
  <c r="BC347" s="1"/>
  <c r="BG347" s="1"/>
  <c r="BE348"/>
  <c r="O354"/>
  <c r="P354"/>
  <c r="M354"/>
  <c r="BG356"/>
  <c r="BB357"/>
  <c r="AM359"/>
  <c r="AB359"/>
  <c r="BC359" s="1"/>
  <c r="BG359" s="1"/>
  <c r="BC293"/>
  <c r="BG293" s="1"/>
  <c r="BD295"/>
  <c r="BE297"/>
  <c r="BB298"/>
  <c r="AB300"/>
  <c r="BC300" s="1"/>
  <c r="BG300" s="1"/>
  <c r="BD302"/>
  <c r="M303"/>
  <c r="BD304"/>
  <c r="M305"/>
  <c r="BD306"/>
  <c r="M307"/>
  <c r="BD308"/>
  <c r="M309"/>
  <c r="AB312"/>
  <c r="BC312" s="1"/>
  <c r="BG312" s="1"/>
  <c r="N314"/>
  <c r="N322"/>
  <c r="BK323"/>
  <c r="BD325"/>
  <c r="BD327"/>
  <c r="BB328"/>
  <c r="BE329"/>
  <c r="BE331"/>
  <c r="BE333"/>
  <c r="BE335"/>
  <c r="BE337"/>
  <c r="BE339"/>
  <c r="BE341"/>
  <c r="N343"/>
  <c r="P343"/>
  <c r="AM361"/>
  <c r="AB361"/>
  <c r="BC361" s="1"/>
  <c r="BG361" s="1"/>
  <c r="P365"/>
  <c r="N365"/>
  <c r="L365"/>
  <c r="P367"/>
  <c r="N367"/>
  <c r="M367"/>
  <c r="L367"/>
  <c r="O368"/>
  <c r="P368"/>
  <c r="M368"/>
  <c r="BK287"/>
  <c r="BK294"/>
  <c r="L299"/>
  <c r="N303"/>
  <c r="BK303"/>
  <c r="N305"/>
  <c r="BK305"/>
  <c r="N307"/>
  <c r="BK307"/>
  <c r="N309"/>
  <c r="BK309"/>
  <c r="BE310"/>
  <c r="BD312"/>
  <c r="L313"/>
  <c r="P314"/>
  <c r="BC314"/>
  <c r="BG314" s="1"/>
  <c r="BB316"/>
  <c r="BK319"/>
  <c r="O322"/>
  <c r="BD322"/>
  <c r="BB323"/>
  <c r="BE326"/>
  <c r="M342"/>
  <c r="N342"/>
  <c r="M346"/>
  <c r="L346"/>
  <c r="AM353"/>
  <c r="AB353"/>
  <c r="BC353" s="1"/>
  <c r="BG353" s="1"/>
  <c r="P355"/>
  <c r="N355"/>
  <c r="L355"/>
  <c r="BB361"/>
  <c r="AM363"/>
  <c r="AB363"/>
  <c r="BC363" s="1"/>
  <c r="BG363" s="1"/>
  <c r="O366"/>
  <c r="P366"/>
  <c r="M366"/>
  <c r="BD298"/>
  <c r="BE300"/>
  <c r="O303"/>
  <c r="O305"/>
  <c r="O307"/>
  <c r="O309"/>
  <c r="AB316"/>
  <c r="BC316" s="1"/>
  <c r="BG316" s="1"/>
  <c r="BB319"/>
  <c r="BC321"/>
  <c r="BG321" s="1"/>
  <c r="N347"/>
  <c r="L347"/>
  <c r="M353"/>
  <c r="L362"/>
  <c r="M363"/>
  <c r="BK266"/>
  <c r="BE267"/>
  <c r="BE270"/>
  <c r="BK271"/>
  <c r="BK274"/>
  <c r="BE275"/>
  <c r="BB276"/>
  <c r="BD280"/>
  <c r="BE282"/>
  <c r="BK283"/>
  <c r="BB285"/>
  <c r="L288"/>
  <c r="BD289"/>
  <c r="BK290"/>
  <c r="BE291"/>
  <c r="N292"/>
  <c r="BB292"/>
  <c r="AB294"/>
  <c r="BC294" s="1"/>
  <c r="BG294" s="1"/>
  <c r="L295"/>
  <c r="BD296"/>
  <c r="M297"/>
  <c r="BE298"/>
  <c r="N299"/>
  <c r="BK299"/>
  <c r="BB301"/>
  <c r="AB303"/>
  <c r="BC303" s="1"/>
  <c r="BG303" s="1"/>
  <c r="AB305"/>
  <c r="BC305" s="1"/>
  <c r="BG305" s="1"/>
  <c r="AB307"/>
  <c r="BC307" s="1"/>
  <c r="BG307" s="1"/>
  <c r="AB309"/>
  <c r="BC309" s="1"/>
  <c r="BG309" s="1"/>
  <c r="BB311"/>
  <c r="N313"/>
  <c r="BK313"/>
  <c r="BE314"/>
  <c r="M315"/>
  <c r="BD316"/>
  <c r="AB319"/>
  <c r="BC319" s="1"/>
  <c r="BG319" s="1"/>
  <c r="BC320"/>
  <c r="BG320" s="1"/>
  <c r="BB320"/>
  <c r="M321"/>
  <c r="BK321"/>
  <c r="BD323"/>
  <c r="BC324"/>
  <c r="BG324" s="1"/>
  <c r="BK343"/>
  <c r="BK344"/>
  <c r="BD351"/>
  <c r="L354"/>
  <c r="P357"/>
  <c r="N357"/>
  <c r="L357"/>
  <c r="BD358"/>
  <c r="AB364"/>
  <c r="BC364" s="1"/>
  <c r="BG364" s="1"/>
  <c r="AM365"/>
  <c r="AB365"/>
  <c r="BC365" s="1"/>
  <c r="BG365" s="1"/>
  <c r="O370"/>
  <c r="L370"/>
  <c r="P370"/>
  <c r="M370"/>
  <c r="BD320"/>
  <c r="BB330"/>
  <c r="AM343"/>
  <c r="AB343"/>
  <c r="BC343" s="1"/>
  <c r="BG343" s="1"/>
  <c r="BK346"/>
  <c r="BE352"/>
  <c r="AM355"/>
  <c r="AB355"/>
  <c r="BC355" s="1"/>
  <c r="BG355" s="1"/>
  <c r="O358"/>
  <c r="P358"/>
  <c r="M358"/>
  <c r="P359"/>
  <c r="N359"/>
  <c r="L359"/>
  <c r="M365"/>
  <c r="AM367"/>
  <c r="AB367"/>
  <c r="BC367" s="1"/>
  <c r="BG367" s="1"/>
  <c r="L368"/>
  <c r="BK286"/>
  <c r="N288"/>
  <c r="AB290"/>
  <c r="BC290" s="1"/>
  <c r="BG290" s="1"/>
  <c r="BK295"/>
  <c r="AB299"/>
  <c r="BC299" s="1"/>
  <c r="BG299" s="1"/>
  <c r="M302"/>
  <c r="BK302"/>
  <c r="BE303"/>
  <c r="M304"/>
  <c r="BK304"/>
  <c r="BE305"/>
  <c r="M306"/>
  <c r="BK306"/>
  <c r="BE307"/>
  <c r="M308"/>
  <c r="BK308"/>
  <c r="BE309"/>
  <c r="M310"/>
  <c r="BK310"/>
  <c r="BD311"/>
  <c r="AB313"/>
  <c r="BC313" s="1"/>
  <c r="BG313" s="1"/>
  <c r="BB315"/>
  <c r="BE317"/>
  <c r="BE324"/>
  <c r="BK325"/>
  <c r="BK328"/>
  <c r="BK329"/>
  <c r="BD330"/>
  <c r="O331"/>
  <c r="BB331"/>
  <c r="BD332"/>
  <c r="O333"/>
  <c r="BB333"/>
  <c r="BB334"/>
  <c r="O335"/>
  <c r="BB336"/>
  <c r="O337"/>
  <c r="BB338"/>
  <c r="O339"/>
  <c r="BB340"/>
  <c r="O341"/>
  <c r="O343"/>
  <c r="BD343"/>
  <c r="BD344"/>
  <c r="AB345"/>
  <c r="BC345" s="1"/>
  <c r="BG345" s="1"/>
  <c r="M347"/>
  <c r="BD354"/>
  <c r="M355"/>
  <c r="P361"/>
  <c r="N361"/>
  <c r="L361"/>
  <c r="BE364"/>
  <c r="O365"/>
  <c r="L366"/>
  <c r="O367"/>
  <c r="BD367"/>
  <c r="N368"/>
  <c r="AB350"/>
  <c r="BC350" s="1"/>
  <c r="BG350" s="1"/>
  <c r="O352"/>
  <c r="M352"/>
  <c r="L353"/>
  <c r="P353"/>
  <c r="N353"/>
  <c r="AM357"/>
  <c r="AB357"/>
  <c r="BC357" s="1"/>
  <c r="BG357" s="1"/>
  <c r="O362"/>
  <c r="P362"/>
  <c r="M362"/>
  <c r="P363"/>
  <c r="N363"/>
  <c r="L363"/>
  <c r="O372"/>
  <c r="L372"/>
  <c r="P372"/>
  <c r="M372"/>
  <c r="BD345"/>
  <c r="BB346"/>
  <c r="BK349"/>
  <c r="BE351"/>
  <c r="N356"/>
  <c r="N360"/>
  <c r="BK362"/>
  <c r="N364"/>
  <c r="BK368"/>
  <c r="BK370"/>
  <c r="BK372"/>
  <c r="BD373"/>
  <c r="P375"/>
  <c r="AB375"/>
  <c r="BC375" s="1"/>
  <c r="BG375" s="1"/>
  <c r="P377"/>
  <c r="AB377"/>
  <c r="BC377" s="1"/>
  <c r="BG377" s="1"/>
  <c r="P379"/>
  <c r="AB379"/>
  <c r="BC379" s="1"/>
  <c r="BG379" s="1"/>
  <c r="P381"/>
  <c r="AB381"/>
  <c r="BC381" s="1"/>
  <c r="BG381" s="1"/>
  <c r="P383"/>
  <c r="AB383"/>
  <c r="BC383" s="1"/>
  <c r="BG383" s="1"/>
  <c r="P385"/>
  <c r="AB385"/>
  <c r="BC385" s="1"/>
  <c r="BG385" s="1"/>
  <c r="P387"/>
  <c r="AB387"/>
  <c r="BC387" s="1"/>
  <c r="BG387" s="1"/>
  <c r="P389"/>
  <c r="AB389"/>
  <c r="BC389" s="1"/>
  <c r="BG389" s="1"/>
  <c r="P391"/>
  <c r="AB391"/>
  <c r="BC391" s="1"/>
  <c r="BG391" s="1"/>
  <c r="P393"/>
  <c r="AB393"/>
  <c r="BC393" s="1"/>
  <c r="BG393" s="1"/>
  <c r="P395"/>
  <c r="AB395"/>
  <c r="BC395" s="1"/>
  <c r="BG395" s="1"/>
  <c r="P397"/>
  <c r="AB397"/>
  <c r="BC397" s="1"/>
  <c r="BG397" s="1"/>
  <c r="P399"/>
  <c r="AB399"/>
  <c r="BC399" s="1"/>
  <c r="BG399" s="1"/>
  <c r="BC400"/>
  <c r="BG400" s="1"/>
  <c r="BB400"/>
  <c r="L402"/>
  <c r="P403"/>
  <c r="AB403"/>
  <c r="BC403" s="1"/>
  <c r="BG403" s="1"/>
  <c r="P405"/>
  <c r="AB405"/>
  <c r="BC405" s="1"/>
  <c r="BG405" s="1"/>
  <c r="BK406"/>
  <c r="M408"/>
  <c r="AB408"/>
  <c r="BC408" s="1"/>
  <c r="BG408" s="1"/>
  <c r="N412"/>
  <c r="BD414"/>
  <c r="AM417"/>
  <c r="AB417"/>
  <c r="BC417" s="1"/>
  <c r="BG417" s="1"/>
  <c r="BE417"/>
  <c r="N421"/>
  <c r="O422"/>
  <c r="P422"/>
  <c r="P425"/>
  <c r="AB425"/>
  <c r="BC425" s="1"/>
  <c r="BG425" s="1"/>
  <c r="BD427"/>
  <c r="N430"/>
  <c r="AM431"/>
  <c r="AB431"/>
  <c r="BC431" s="1"/>
  <c r="BG431" s="1"/>
  <c r="M435"/>
  <c r="O437"/>
  <c r="P439"/>
  <c r="AB439"/>
  <c r="BC439" s="1"/>
  <c r="BG439" s="1"/>
  <c r="BK446"/>
  <c r="BK450"/>
  <c r="BK454"/>
  <c r="BK458"/>
  <c r="BK462"/>
  <c r="P479"/>
  <c r="O479"/>
  <c r="N479"/>
  <c r="M479"/>
  <c r="L479"/>
  <c r="BD400"/>
  <c r="M402"/>
  <c r="BC420"/>
  <c r="BG420" s="1"/>
  <c r="O421"/>
  <c r="L431"/>
  <c r="O435"/>
  <c r="AB437"/>
  <c r="BC437" s="1"/>
  <c r="BG437" s="1"/>
  <c r="O444"/>
  <c r="P444"/>
  <c r="L444"/>
  <c r="M446"/>
  <c r="O448"/>
  <c r="P448"/>
  <c r="L448"/>
  <c r="M450"/>
  <c r="O452"/>
  <c r="P452"/>
  <c r="L452"/>
  <c r="M454"/>
  <c r="O456"/>
  <c r="P456"/>
  <c r="L456"/>
  <c r="M458"/>
  <c r="O460"/>
  <c r="P460"/>
  <c r="L460"/>
  <c r="M462"/>
  <c r="O464"/>
  <c r="P464"/>
  <c r="L464"/>
  <c r="P467"/>
  <c r="O467"/>
  <c r="N467"/>
  <c r="L467"/>
  <c r="P491"/>
  <c r="O491"/>
  <c r="N491"/>
  <c r="L491"/>
  <c r="BK332"/>
  <c r="BE346"/>
  <c r="BK347"/>
  <c r="BD356"/>
  <c r="AB358"/>
  <c r="BC358" s="1"/>
  <c r="BG358" s="1"/>
  <c r="AB362"/>
  <c r="BD364"/>
  <c r="AB366"/>
  <c r="BC366" s="1"/>
  <c r="BG366" s="1"/>
  <c r="AB368"/>
  <c r="BC368" s="1"/>
  <c r="BG368" s="1"/>
  <c r="AB370"/>
  <c r="BC370" s="1"/>
  <c r="BG370" s="1"/>
  <c r="AB372"/>
  <c r="BC372" s="1"/>
  <c r="BG372" s="1"/>
  <c r="N374"/>
  <c r="BB374"/>
  <c r="BE375"/>
  <c r="M376"/>
  <c r="BK376"/>
  <c r="BE377"/>
  <c r="M378"/>
  <c r="BK378"/>
  <c r="BE379"/>
  <c r="M380"/>
  <c r="BK380"/>
  <c r="BE381"/>
  <c r="M382"/>
  <c r="BK382"/>
  <c r="BE383"/>
  <c r="M384"/>
  <c r="BK384"/>
  <c r="BE385"/>
  <c r="M386"/>
  <c r="BK386"/>
  <c r="BE387"/>
  <c r="M388"/>
  <c r="BK388"/>
  <c r="BE389"/>
  <c r="M390"/>
  <c r="BK390"/>
  <c r="BE391"/>
  <c r="M392"/>
  <c r="BK392"/>
  <c r="BE393"/>
  <c r="M394"/>
  <c r="BK394"/>
  <c r="BE395"/>
  <c r="M396"/>
  <c r="BK396"/>
  <c r="BE397"/>
  <c r="M398"/>
  <c r="BK398"/>
  <c r="AB402"/>
  <c r="BC402" s="1"/>
  <c r="BG402" s="1"/>
  <c r="BE403"/>
  <c r="P404"/>
  <c r="BE405"/>
  <c r="BC406"/>
  <c r="BG406" s="1"/>
  <c r="M411"/>
  <c r="BK411"/>
  <c r="L413"/>
  <c r="BD416"/>
  <c r="M417"/>
  <c r="BK417"/>
  <c r="O419"/>
  <c r="BB419"/>
  <c r="P421"/>
  <c r="AB421"/>
  <c r="BC421" s="1"/>
  <c r="BG421" s="1"/>
  <c r="AM422"/>
  <c r="AB422"/>
  <c r="BC422" s="1"/>
  <c r="BG422" s="1"/>
  <c r="BB426"/>
  <c r="BB428"/>
  <c r="AM429"/>
  <c r="AB429"/>
  <c r="BC429" s="1"/>
  <c r="BG429" s="1"/>
  <c r="BD430"/>
  <c r="M431"/>
  <c r="BK431"/>
  <c r="O433"/>
  <c r="BB433"/>
  <c r="P435"/>
  <c r="AB435"/>
  <c r="BD437"/>
  <c r="AM471"/>
  <c r="AB471"/>
  <c r="BC471" s="1"/>
  <c r="BG471" s="1"/>
  <c r="AB374"/>
  <c r="BC374" s="1"/>
  <c r="BG374" s="1"/>
  <c r="N376"/>
  <c r="BB376"/>
  <c r="N378"/>
  <c r="BB378"/>
  <c r="N380"/>
  <c r="BB380"/>
  <c r="N382"/>
  <c r="BB382"/>
  <c r="N384"/>
  <c r="BB384"/>
  <c r="N386"/>
  <c r="BB386"/>
  <c r="N388"/>
  <c r="BB388"/>
  <c r="BB390"/>
  <c r="BB392"/>
  <c r="BB394"/>
  <c r="BB396"/>
  <c r="BB398"/>
  <c r="BE406"/>
  <c r="BE407"/>
  <c r="L409"/>
  <c r="N411"/>
  <c r="O414"/>
  <c r="P414"/>
  <c r="BE416"/>
  <c r="N417"/>
  <c r="BB417"/>
  <c r="AB419"/>
  <c r="BC419" s="1"/>
  <c r="BG419" s="1"/>
  <c r="BC424"/>
  <c r="BG424" s="1"/>
  <c r="BC426"/>
  <c r="BG426" s="1"/>
  <c r="BC428"/>
  <c r="BG428" s="1"/>
  <c r="L429"/>
  <c r="N431"/>
  <c r="BB431"/>
  <c r="AB433"/>
  <c r="BC433" s="1"/>
  <c r="BG433" s="1"/>
  <c r="BD435"/>
  <c r="BE437"/>
  <c r="BB438"/>
  <c r="AB440"/>
  <c r="BC440" s="1"/>
  <c r="BG440" s="1"/>
  <c r="BE445"/>
  <c r="BE449"/>
  <c r="BE453"/>
  <c r="BE457"/>
  <c r="BE461"/>
  <c r="AB470"/>
  <c r="BC470" s="1"/>
  <c r="BG470" s="1"/>
  <c r="BC476"/>
  <c r="BG476" s="1"/>
  <c r="AM481"/>
  <c r="AB481"/>
  <c r="BC481" s="1"/>
  <c r="BG481" s="1"/>
  <c r="O484"/>
  <c r="P484"/>
  <c r="N484"/>
  <c r="M484"/>
  <c r="BK354"/>
  <c r="BK357"/>
  <c r="BK361"/>
  <c r="BK363"/>
  <c r="BK365"/>
  <c r="BK367"/>
  <c r="L375"/>
  <c r="P376"/>
  <c r="BG376"/>
  <c r="L377"/>
  <c r="P378"/>
  <c r="BG378"/>
  <c r="L379"/>
  <c r="P380"/>
  <c r="L381"/>
  <c r="P382"/>
  <c r="BG382"/>
  <c r="L383"/>
  <c r="P384"/>
  <c r="BG384"/>
  <c r="L385"/>
  <c r="P386"/>
  <c r="L387"/>
  <c r="P388"/>
  <c r="L389"/>
  <c r="P390"/>
  <c r="L391"/>
  <c r="P392"/>
  <c r="BG392"/>
  <c r="L393"/>
  <c r="P394"/>
  <c r="BG394"/>
  <c r="L395"/>
  <c r="P396"/>
  <c r="BG396"/>
  <c r="L397"/>
  <c r="P398"/>
  <c r="BG398"/>
  <c r="L399"/>
  <c r="BE402"/>
  <c r="L403"/>
  <c r="BE404"/>
  <c r="M409"/>
  <c r="P411"/>
  <c r="BD412"/>
  <c r="O416"/>
  <c r="L416"/>
  <c r="O417"/>
  <c r="BD419"/>
  <c r="BB422"/>
  <c r="M429"/>
  <c r="O431"/>
  <c r="BD431"/>
  <c r="BD433"/>
  <c r="BK444"/>
  <c r="BK448"/>
  <c r="BK452"/>
  <c r="BK456"/>
  <c r="BK460"/>
  <c r="BK464"/>
  <c r="BK478"/>
  <c r="O402"/>
  <c r="N402"/>
  <c r="AM414"/>
  <c r="AB414"/>
  <c r="BC414" s="1"/>
  <c r="BG414" s="1"/>
  <c r="BK421"/>
  <c r="AR421"/>
  <c r="O446"/>
  <c r="P446"/>
  <c r="L446"/>
  <c r="O450"/>
  <c r="P450"/>
  <c r="L450"/>
  <c r="O454"/>
  <c r="P454"/>
  <c r="L454"/>
  <c r="O458"/>
  <c r="P458"/>
  <c r="L458"/>
  <c r="O462"/>
  <c r="P462"/>
  <c r="L462"/>
  <c r="AM467"/>
  <c r="AB467"/>
  <c r="BC467" s="1"/>
  <c r="BG467" s="1"/>
  <c r="AM479"/>
  <c r="AB479"/>
  <c r="BC479" s="1"/>
  <c r="BG479" s="1"/>
  <c r="BK481"/>
  <c r="AR481"/>
  <c r="AM488"/>
  <c r="AB488"/>
  <c r="BC488" s="1"/>
  <c r="BG488" s="1"/>
  <c r="AM491"/>
  <c r="AB491"/>
  <c r="BC491" s="1"/>
  <c r="BG491" s="1"/>
  <c r="BE338"/>
  <c r="BD339"/>
  <c r="BE340"/>
  <c r="BD341"/>
  <c r="BD342"/>
  <c r="BB344"/>
  <c r="BB345"/>
  <c r="BE347"/>
  <c r="BD349"/>
  <c r="BD350"/>
  <c r="L356"/>
  <c r="L360"/>
  <c r="L364"/>
  <c r="BB369"/>
  <c r="BB371"/>
  <c r="BB373"/>
  <c r="BK375"/>
  <c r="BE376"/>
  <c r="BK377"/>
  <c r="BE378"/>
  <c r="BK379"/>
  <c r="BE380"/>
  <c r="BK381"/>
  <c r="BE382"/>
  <c r="BK383"/>
  <c r="BE384"/>
  <c r="BK385"/>
  <c r="BE386"/>
  <c r="BK387"/>
  <c r="BE388"/>
  <c r="N389"/>
  <c r="BK389"/>
  <c r="BE390"/>
  <c r="N391"/>
  <c r="BK391"/>
  <c r="BE392"/>
  <c r="N393"/>
  <c r="BK393"/>
  <c r="BE394"/>
  <c r="N395"/>
  <c r="BK395"/>
  <c r="BE396"/>
  <c r="N397"/>
  <c r="BK397"/>
  <c r="BE398"/>
  <c r="N399"/>
  <c r="BK399"/>
  <c r="BB401"/>
  <c r="BD402"/>
  <c r="M405"/>
  <c r="BB407"/>
  <c r="BK408"/>
  <c r="P409"/>
  <c r="BC411"/>
  <c r="BG411" s="1"/>
  <c r="L412"/>
  <c r="L414"/>
  <c r="BB418"/>
  <c r="BE422"/>
  <c r="BB423"/>
  <c r="O424"/>
  <c r="N424"/>
  <c r="BK425"/>
  <c r="O426"/>
  <c r="M426"/>
  <c r="O428"/>
  <c r="L428"/>
  <c r="O429"/>
  <c r="BD429"/>
  <c r="L430"/>
  <c r="BB432"/>
  <c r="BB434"/>
  <c r="L437"/>
  <c r="BE438"/>
  <c r="M439"/>
  <c r="BB441"/>
  <c r="N444"/>
  <c r="N448"/>
  <c r="N452"/>
  <c r="N456"/>
  <c r="N460"/>
  <c r="N464"/>
  <c r="M467"/>
  <c r="P471"/>
  <c r="N471"/>
  <c r="M471"/>
  <c r="L471"/>
  <c r="O472"/>
  <c r="P472"/>
  <c r="M472"/>
  <c r="O476"/>
  <c r="P476"/>
  <c r="N476"/>
  <c r="M476"/>
  <c r="BC478"/>
  <c r="BG478" s="1"/>
  <c r="P481"/>
  <c r="O481"/>
  <c r="N481"/>
  <c r="M481"/>
  <c r="L481"/>
  <c r="O486"/>
  <c r="P486"/>
  <c r="N486"/>
  <c r="M486"/>
  <c r="BC490"/>
  <c r="BG490" s="1"/>
  <c r="M491"/>
  <c r="AM500"/>
  <c r="AB500"/>
  <c r="BC500" s="1"/>
  <c r="BG500" s="1"/>
  <c r="BC369"/>
  <c r="BG369" s="1"/>
  <c r="BC371"/>
  <c r="BG371" s="1"/>
  <c r="BC407"/>
  <c r="BG407" s="1"/>
  <c r="BC413"/>
  <c r="BG413" s="1"/>
  <c r="BB414"/>
  <c r="L421"/>
  <c r="BD422"/>
  <c r="BG432"/>
  <c r="L435"/>
  <c r="BE447"/>
  <c r="BE451"/>
  <c r="BE455"/>
  <c r="BE459"/>
  <c r="BE463"/>
  <c r="AM474"/>
  <c r="AB474"/>
  <c r="BC474" s="1"/>
  <c r="BG474" s="1"/>
  <c r="AR479"/>
  <c r="BK479"/>
  <c r="BD479"/>
  <c r="BE454"/>
  <c r="BE456"/>
  <c r="BE458"/>
  <c r="BE460"/>
  <c r="BE462"/>
  <c r="BE464"/>
  <c r="BD466"/>
  <c r="P468"/>
  <c r="AB468"/>
  <c r="BC468" s="1"/>
  <c r="BG468" s="1"/>
  <c r="N470"/>
  <c r="BB470"/>
  <c r="BE471"/>
  <c r="BK472"/>
  <c r="BD473"/>
  <c r="P475"/>
  <c r="AB475"/>
  <c r="BC475" s="1"/>
  <c r="BG475" s="1"/>
  <c r="P477"/>
  <c r="AB477"/>
  <c r="BC477" s="1"/>
  <c r="BG477" s="1"/>
  <c r="M480"/>
  <c r="BK480"/>
  <c r="M482"/>
  <c r="BK482"/>
  <c r="BD483"/>
  <c r="O485"/>
  <c r="O487"/>
  <c r="BE489"/>
  <c r="P492"/>
  <c r="AB492"/>
  <c r="BC492" s="1"/>
  <c r="BG492" s="1"/>
  <c r="AM493"/>
  <c r="AB493"/>
  <c r="BC493" s="1"/>
  <c r="BG493" s="1"/>
  <c r="N496"/>
  <c r="M500"/>
  <c r="BK500"/>
  <c r="N504"/>
  <c r="BK505"/>
  <c r="C11" i="13"/>
  <c r="F12"/>
  <c r="O15"/>
  <c r="G18"/>
  <c r="G20"/>
  <c r="M21"/>
  <c r="G25"/>
  <c r="M25"/>
  <c r="F25"/>
  <c r="F29"/>
  <c r="G33"/>
  <c r="A33"/>
  <c r="M33"/>
  <c r="C41"/>
  <c r="N41"/>
  <c r="M41"/>
  <c r="I41"/>
  <c r="L41" s="1"/>
  <c r="H41"/>
  <c r="E41"/>
  <c r="A41"/>
  <c r="BG494" i="12"/>
  <c r="BG498"/>
  <c r="AM501"/>
  <c r="AB501"/>
  <c r="BC501" s="1"/>
  <c r="BG501" s="1"/>
  <c r="BG502"/>
  <c r="BG504"/>
  <c r="BK511"/>
  <c r="AM517"/>
  <c r="F11" i="13"/>
  <c r="G17"/>
  <c r="M17"/>
  <c r="A17"/>
  <c r="M24"/>
  <c r="N24"/>
  <c r="A24"/>
  <c r="H24"/>
  <c r="F24"/>
  <c r="M28"/>
  <c r="H28"/>
  <c r="F28"/>
  <c r="C28"/>
  <c r="BE399" i="12"/>
  <c r="BE400"/>
  <c r="BD401"/>
  <c r="BB402"/>
  <c r="BD403"/>
  <c r="BK409"/>
  <c r="BE415"/>
  <c r="BD418"/>
  <c r="BB424"/>
  <c r="BK426"/>
  <c r="BE427"/>
  <c r="BK433"/>
  <c r="BE434"/>
  <c r="BK437"/>
  <c r="BB443"/>
  <c r="BB445"/>
  <c r="BB447"/>
  <c r="BB449"/>
  <c r="BB451"/>
  <c r="BB453"/>
  <c r="BB455"/>
  <c r="BB457"/>
  <c r="BB459"/>
  <c r="BB461"/>
  <c r="BB463"/>
  <c r="BB465"/>
  <c r="BK467"/>
  <c r="BE468"/>
  <c r="BD470"/>
  <c r="AB472"/>
  <c r="BC472" s="1"/>
  <c r="BG472" s="1"/>
  <c r="N474"/>
  <c r="BB474"/>
  <c r="BE475"/>
  <c r="BK476"/>
  <c r="P480"/>
  <c r="AB480"/>
  <c r="BC480" s="1"/>
  <c r="BG480" s="1"/>
  <c r="P482"/>
  <c r="AB482"/>
  <c r="BC482" s="1"/>
  <c r="BG482" s="1"/>
  <c r="BD485"/>
  <c r="BK486"/>
  <c r="L488"/>
  <c r="BB489"/>
  <c r="BD490"/>
  <c r="BK491"/>
  <c r="L495"/>
  <c r="M497"/>
  <c r="L499"/>
  <c r="L501"/>
  <c r="L503"/>
  <c r="M505"/>
  <c r="AR505"/>
  <c r="L507"/>
  <c r="L509"/>
  <c r="BD510"/>
  <c r="M511"/>
  <c r="AM516"/>
  <c r="F8" i="13"/>
  <c r="N8"/>
  <c r="A8"/>
  <c r="G9"/>
  <c r="F9"/>
  <c r="H11"/>
  <c r="I12"/>
  <c r="L12" s="1"/>
  <c r="M16"/>
  <c r="H16"/>
  <c r="C16"/>
  <c r="F17"/>
  <c r="I20"/>
  <c r="L20" s="1"/>
  <c r="M22"/>
  <c r="E22"/>
  <c r="I22"/>
  <c r="L22" s="1"/>
  <c r="C24"/>
  <c r="E28"/>
  <c r="I33"/>
  <c r="L33" s="1"/>
  <c r="BC445" i="12"/>
  <c r="BG445" s="1"/>
  <c r="BC449"/>
  <c r="BG449" s="1"/>
  <c r="BC451"/>
  <c r="BG451" s="1"/>
  <c r="BC453"/>
  <c r="BG453" s="1"/>
  <c r="BC457"/>
  <c r="BG457" s="1"/>
  <c r="BC459"/>
  <c r="BG459" s="1"/>
  <c r="BC461"/>
  <c r="BG461" s="1"/>
  <c r="BC463"/>
  <c r="BG463" s="1"/>
  <c r="BB476"/>
  <c r="BD480"/>
  <c r="BE485"/>
  <c r="BC485"/>
  <c r="BG485" s="1"/>
  <c r="BG489"/>
  <c r="BK493"/>
  <c r="BE494"/>
  <c r="BE496"/>
  <c r="BE498"/>
  <c r="M499"/>
  <c r="BD500"/>
  <c r="BK501"/>
  <c r="BE502"/>
  <c r="BE506"/>
  <c r="M507"/>
  <c r="M509"/>
  <c r="AR509"/>
  <c r="BE510"/>
  <c r="I11" i="13"/>
  <c r="L11" s="1"/>
  <c r="G15"/>
  <c r="M15"/>
  <c r="E15"/>
  <c r="I17"/>
  <c r="L17" s="1"/>
  <c r="E24"/>
  <c r="G27"/>
  <c r="G28"/>
  <c r="M32"/>
  <c r="C32"/>
  <c r="N32"/>
  <c r="A32"/>
  <c r="I32"/>
  <c r="L32" s="1"/>
  <c r="H32"/>
  <c r="A66"/>
  <c r="A53"/>
  <c r="BD465" i="12"/>
  <c r="BB469"/>
  <c r="BK471"/>
  <c r="BE472"/>
  <c r="BD474"/>
  <c r="BD475"/>
  <c r="BC486"/>
  <c r="BG486" s="1"/>
  <c r="BB488"/>
  <c r="BD489"/>
  <c r="BB495"/>
  <c r="BB497"/>
  <c r="O498"/>
  <c r="N498"/>
  <c r="N499"/>
  <c r="BK499"/>
  <c r="BB503"/>
  <c r="BB505"/>
  <c r="O506"/>
  <c r="N506"/>
  <c r="N507"/>
  <c r="BK507"/>
  <c r="O508"/>
  <c r="M508"/>
  <c r="N509"/>
  <c r="O510"/>
  <c r="L510"/>
  <c r="BD511"/>
  <c r="BC514"/>
  <c r="BG514" s="1"/>
  <c r="O11" i="13"/>
  <c r="C15"/>
  <c r="G24"/>
  <c r="C27"/>
  <c r="I28"/>
  <c r="L28" s="1"/>
  <c r="E32"/>
  <c r="M36"/>
  <c r="H36"/>
  <c r="G36"/>
  <c r="F36"/>
  <c r="E36"/>
  <c r="C36"/>
  <c r="N36"/>
  <c r="A36"/>
  <c r="BB479" i="12"/>
  <c r="AB495"/>
  <c r="BC495" s="1"/>
  <c r="BG495" s="1"/>
  <c r="AB497"/>
  <c r="BC497" s="1"/>
  <c r="BG497" s="1"/>
  <c r="O499"/>
  <c r="O500"/>
  <c r="L500"/>
  <c r="AB503"/>
  <c r="BC503" s="1"/>
  <c r="BG503" s="1"/>
  <c r="AB505"/>
  <c r="BC505" s="1"/>
  <c r="BG505" s="1"/>
  <c r="O507"/>
  <c r="BB507"/>
  <c r="O509"/>
  <c r="BE514"/>
  <c r="G13" i="13"/>
  <c r="A13"/>
  <c r="H13"/>
  <c r="M20"/>
  <c r="F20"/>
  <c r="N20"/>
  <c r="A20"/>
  <c r="G21"/>
  <c r="C21"/>
  <c r="O21"/>
  <c r="I24"/>
  <c r="L24" s="1"/>
  <c r="N28"/>
  <c r="BE439" i="12"/>
  <c r="BB440"/>
  <c r="BE441"/>
  <c r="BB442"/>
  <c r="BC444"/>
  <c r="BG444" s="1"/>
  <c r="BC452"/>
  <c r="BG452" s="1"/>
  <c r="BC454"/>
  <c r="BG454" s="1"/>
  <c r="BC462"/>
  <c r="BG462" s="1"/>
  <c r="BC464"/>
  <c r="BG464" s="1"/>
  <c r="BB466"/>
  <c r="BE467"/>
  <c r="M468"/>
  <c r="BK468"/>
  <c r="BD469"/>
  <c r="L470"/>
  <c r="BB473"/>
  <c r="BK475"/>
  <c r="BB483"/>
  <c r="BE486"/>
  <c r="BK489"/>
  <c r="BB490"/>
  <c r="BE491"/>
  <c r="M492"/>
  <c r="BE493"/>
  <c r="BD495"/>
  <c r="L496"/>
  <c r="AB499"/>
  <c r="BC499" s="1"/>
  <c r="BG499" s="1"/>
  <c r="BE501"/>
  <c r="BD503"/>
  <c r="L504"/>
  <c r="AB507"/>
  <c r="BC507" s="1"/>
  <c r="BG507" s="1"/>
  <c r="AB509"/>
  <c r="BC509" s="1"/>
  <c r="BG509" s="1"/>
  <c r="M513"/>
  <c r="L513"/>
  <c r="M12" i="13"/>
  <c r="C12"/>
  <c r="H12"/>
  <c r="C13"/>
  <c r="H15"/>
  <c r="C18"/>
  <c r="C20"/>
  <c r="F21"/>
  <c r="O24"/>
  <c r="I27"/>
  <c r="L27" s="1"/>
  <c r="O28"/>
  <c r="G32"/>
  <c r="O36"/>
  <c r="P512" i="12"/>
  <c r="O512"/>
  <c r="G11" i="13"/>
  <c r="E11"/>
  <c r="M11"/>
  <c r="G29"/>
  <c r="H29"/>
  <c r="C29"/>
  <c r="A29"/>
  <c r="C40"/>
  <c r="O42"/>
  <c r="E45"/>
  <c r="A48"/>
  <c r="N48"/>
  <c r="T13" i="18"/>
  <c r="J14"/>
  <c r="Z14"/>
  <c r="P15"/>
  <c r="F16"/>
  <c r="V16"/>
  <c r="L17"/>
  <c r="AB17"/>
  <c r="T18"/>
  <c r="P19"/>
  <c r="L20"/>
  <c r="L21"/>
  <c r="O48" i="13"/>
  <c r="F13" i="18"/>
  <c r="V13"/>
  <c r="L14"/>
  <c r="AB14"/>
  <c r="R15"/>
  <c r="H16"/>
  <c r="X16"/>
  <c r="N17"/>
  <c r="AD17"/>
  <c r="X18"/>
  <c r="R19"/>
  <c r="N20"/>
  <c r="T21"/>
  <c r="BK495" i="12"/>
  <c r="BB498"/>
  <c r="BE499"/>
  <c r="BK503"/>
  <c r="BD504"/>
  <c r="BB506"/>
  <c r="BE507"/>
  <c r="BK508"/>
  <c r="BD509"/>
  <c r="BE511"/>
  <c r="BD512"/>
  <c r="BD513"/>
  <c r="O10" i="13"/>
  <c r="G14"/>
  <c r="H23"/>
  <c r="G26"/>
  <c r="O30"/>
  <c r="M31"/>
  <c r="I34"/>
  <c r="L34" s="1"/>
  <c r="A37"/>
  <c r="O38"/>
  <c r="F40"/>
  <c r="E42"/>
  <c r="E43"/>
  <c r="H44"/>
  <c r="I45"/>
  <c r="L45" s="1"/>
  <c r="G46"/>
  <c r="C48"/>
  <c r="A49"/>
  <c r="H50"/>
  <c r="H13" i="18"/>
  <c r="X13"/>
  <c r="N14"/>
  <c r="AD14"/>
  <c r="T15"/>
  <c r="J16"/>
  <c r="Z16"/>
  <c r="P17"/>
  <c r="F18"/>
  <c r="Z18"/>
  <c r="V19"/>
  <c r="P20"/>
  <c r="AB21"/>
  <c r="G40" i="13"/>
  <c r="F42"/>
  <c r="M43"/>
  <c r="I44"/>
  <c r="L44" s="1"/>
  <c r="M45"/>
  <c r="E48"/>
  <c r="I50"/>
  <c r="L50" s="1"/>
  <c r="J13" i="18"/>
  <c r="Z13"/>
  <c r="P14"/>
  <c r="F15"/>
  <c r="V15"/>
  <c r="L16"/>
  <c r="AB16"/>
  <c r="R17"/>
  <c r="H18"/>
  <c r="AB18"/>
  <c r="X19"/>
  <c r="T20"/>
  <c r="O34" i="13"/>
  <c r="E37"/>
  <c r="E39"/>
  <c r="H40"/>
  <c r="G42"/>
  <c r="A44"/>
  <c r="N44"/>
  <c r="N45"/>
  <c r="F48"/>
  <c r="N50"/>
  <c r="I40"/>
  <c r="L40" s="1"/>
  <c r="H42"/>
  <c r="O44"/>
  <c r="G48"/>
  <c r="O50"/>
  <c r="N13" i="18"/>
  <c r="AD13"/>
  <c r="T14"/>
  <c r="J15"/>
  <c r="Z15"/>
  <c r="P16"/>
  <c r="F17"/>
  <c r="V17"/>
  <c r="L18"/>
  <c r="H19"/>
  <c r="AD19"/>
  <c r="X20"/>
  <c r="BB516" i="12"/>
  <c r="O14" i="13"/>
  <c r="E31"/>
  <c r="E34"/>
  <c r="I37"/>
  <c r="L37" s="1"/>
  <c r="A40"/>
  <c r="N40"/>
  <c r="I42"/>
  <c r="L42" s="1"/>
  <c r="C44"/>
  <c r="A45"/>
  <c r="O46"/>
  <c r="H48"/>
  <c r="C50"/>
  <c r="F20" i="18"/>
  <c r="AB20"/>
  <c r="O40" i="13"/>
  <c r="I48"/>
  <c r="L48" s="1"/>
  <c r="C27" i="4"/>
  <c r="C6" i="10"/>
  <c r="AY22"/>
  <c r="AY80"/>
  <c r="AX80"/>
  <c r="AY138"/>
  <c r="AX138"/>
  <c r="AY146"/>
  <c r="AX146"/>
  <c r="AY154"/>
  <c r="AX154"/>
  <c r="AY162"/>
  <c r="AX162"/>
  <c r="AY170"/>
  <c r="AX170"/>
  <c r="AY178"/>
  <c r="AX178"/>
  <c r="AY186"/>
  <c r="AX186"/>
  <c r="AY194"/>
  <c r="AX194"/>
  <c r="AY202"/>
  <c r="AX202"/>
  <c r="AY210"/>
  <c r="AX210"/>
  <c r="AY218"/>
  <c r="AX218"/>
  <c r="AY226"/>
  <c r="AX226"/>
  <c r="D51" i="13"/>
  <c r="AL4" i="10"/>
  <c r="AF4"/>
  <c r="D53" i="13"/>
  <c r="AL6" i="10"/>
  <c r="AJ6" s="1"/>
  <c r="AF6"/>
  <c r="L14"/>
  <c r="M14"/>
  <c r="N14" s="1"/>
  <c r="O14" s="1"/>
  <c r="P14" s="1"/>
  <c r="Q14" s="1"/>
  <c r="R14" s="1"/>
  <c r="S14" s="1"/>
  <c r="T14" s="1"/>
  <c r="U14" s="1"/>
  <c r="V14" s="1"/>
  <c r="W14" s="1"/>
  <c r="X14" s="1"/>
  <c r="Y14" s="1"/>
  <c r="Z14" s="1"/>
  <c r="AA14" s="1"/>
  <c r="AB14" s="1"/>
  <c r="AC14" s="1"/>
  <c r="AD14" s="1"/>
  <c r="AE14" s="1"/>
  <c r="AF14" s="1"/>
  <c r="AL14" s="1"/>
  <c r="AM14" s="1"/>
  <c r="AN14" s="1"/>
  <c r="AO14" s="1"/>
  <c r="AR14" s="1"/>
  <c r="AS14" s="1"/>
  <c r="AT14" s="1"/>
  <c r="AU14" s="1"/>
  <c r="AV14" s="1"/>
  <c r="AW14" s="1"/>
  <c r="AX14" s="1"/>
  <c r="AY14" s="1"/>
  <c r="AZ14" s="1"/>
  <c r="BA14" s="1"/>
  <c r="BB14" s="1"/>
  <c r="AX264"/>
  <c r="AY264"/>
  <c r="AY26"/>
  <c r="AX26"/>
  <c r="AY76"/>
  <c r="AX76"/>
  <c r="AY77"/>
  <c r="AX77"/>
  <c r="AY84"/>
  <c r="AX84"/>
  <c r="AY134"/>
  <c r="AX134"/>
  <c r="AY142"/>
  <c r="AX142"/>
  <c r="AY150"/>
  <c r="AX150"/>
  <c r="AY158"/>
  <c r="AX158"/>
  <c r="AY166"/>
  <c r="AX166"/>
  <c r="AY174"/>
  <c r="AX174"/>
  <c r="AY182"/>
  <c r="AX182"/>
  <c r="AY190"/>
  <c r="AX190"/>
  <c r="AY198"/>
  <c r="AX198"/>
  <c r="AY206"/>
  <c r="AX206"/>
  <c r="AY214"/>
  <c r="AX214"/>
  <c r="AY222"/>
  <c r="AX222"/>
  <c r="AY230"/>
  <c r="AX230"/>
  <c r="AY272"/>
  <c r="AX272"/>
  <c r="AY288"/>
  <c r="AX288"/>
  <c r="AR11"/>
  <c r="G58" i="13" s="1"/>
  <c r="AN21" i="10"/>
  <c r="T25"/>
  <c r="AR25" s="1"/>
  <c r="AN29"/>
  <c r="AR29" s="1"/>
  <c r="AR75"/>
  <c r="AN79"/>
  <c r="AR79" s="1"/>
  <c r="AX81"/>
  <c r="AZ81" s="1"/>
  <c r="AR83"/>
  <c r="AN129"/>
  <c r="AR129" s="1"/>
  <c r="AR133"/>
  <c r="AN137"/>
  <c r="AR137" s="1"/>
  <c r="AX139"/>
  <c r="AZ139" s="1"/>
  <c r="AR141"/>
  <c r="AN145"/>
  <c r="AR145" s="1"/>
  <c r="AX147"/>
  <c r="AZ147" s="1"/>
  <c r="AR149"/>
  <c r="AN153"/>
  <c r="AR153" s="1"/>
  <c r="AX155"/>
  <c r="AZ155" s="1"/>
  <c r="T157"/>
  <c r="AR157" s="1"/>
  <c r="AN161"/>
  <c r="AR161" s="1"/>
  <c r="AX163"/>
  <c r="AZ163" s="1"/>
  <c r="T165"/>
  <c r="AR165" s="1"/>
  <c r="AN169"/>
  <c r="AR169" s="1"/>
  <c r="AX171"/>
  <c r="AZ171" s="1"/>
  <c r="T173"/>
  <c r="AR173" s="1"/>
  <c r="AN177"/>
  <c r="AR177" s="1"/>
  <c r="AX179"/>
  <c r="AZ179" s="1"/>
  <c r="T181"/>
  <c r="AR181" s="1"/>
  <c r="AN185"/>
  <c r="AR185" s="1"/>
  <c r="AX187"/>
  <c r="AZ187" s="1"/>
  <c r="T189"/>
  <c r="AR189" s="1"/>
  <c r="AN193"/>
  <c r="AR193" s="1"/>
  <c r="AX195"/>
  <c r="AZ195" s="1"/>
  <c r="T197"/>
  <c r="AR197" s="1"/>
  <c r="AN201"/>
  <c r="AR201" s="1"/>
  <c r="AX203"/>
  <c r="AZ203" s="1"/>
  <c r="T205"/>
  <c r="AR205" s="1"/>
  <c r="AN209"/>
  <c r="AR209" s="1"/>
  <c r="AX211"/>
  <c r="AZ211" s="1"/>
  <c r="T213"/>
  <c r="AR213" s="1"/>
  <c r="AN217"/>
  <c r="AR217" s="1"/>
  <c r="AX219"/>
  <c r="AZ219" s="1"/>
  <c r="T221"/>
  <c r="AR221" s="1"/>
  <c r="AN225"/>
  <c r="AR225" s="1"/>
  <c r="AX227"/>
  <c r="AZ227" s="1"/>
  <c r="T229"/>
  <c r="AR229" s="1"/>
  <c r="AN233"/>
  <c r="AR233" s="1"/>
  <c r="AN237"/>
  <c r="AR237" s="1"/>
  <c r="AN241"/>
  <c r="AR241" s="1"/>
  <c r="AN245"/>
  <c r="AR245" s="1"/>
  <c r="AN249"/>
  <c r="AR249" s="1"/>
  <c r="AN253"/>
  <c r="AR253" s="1"/>
  <c r="AN257"/>
  <c r="AR257" s="1"/>
  <c r="AG263"/>
  <c r="AO266"/>
  <c r="AG267"/>
  <c r="T269"/>
  <c r="AN269"/>
  <c r="T276"/>
  <c r="AR276" s="1"/>
  <c r="AX277"/>
  <c r="AZ277" s="1"/>
  <c r="AG278"/>
  <c r="BA286"/>
  <c r="AO287"/>
  <c r="AY287"/>
  <c r="AZ287" s="1"/>
  <c r="AN296"/>
  <c r="T296"/>
  <c r="AY307"/>
  <c r="AX307"/>
  <c r="AY315"/>
  <c r="AX315"/>
  <c r="AY323"/>
  <c r="AX323"/>
  <c r="AY331"/>
  <c r="AX331"/>
  <c r="AY339"/>
  <c r="AX339"/>
  <c r="AY347"/>
  <c r="AX347"/>
  <c r="AY355"/>
  <c r="AX355"/>
  <c r="AR381"/>
  <c r="AY393"/>
  <c r="AX393"/>
  <c r="C7" i="15"/>
  <c r="B1" i="13"/>
  <c r="A1" i="12"/>
  <c r="AS11" i="10"/>
  <c r="H58" i="13" s="1"/>
  <c r="AN20" i="10"/>
  <c r="AG21"/>
  <c r="T24"/>
  <c r="AR24" s="1"/>
  <c r="AN28"/>
  <c r="AR28" s="1"/>
  <c r="AR74"/>
  <c r="AN78"/>
  <c r="AR78" s="1"/>
  <c r="AR82"/>
  <c r="AN128"/>
  <c r="AN136"/>
  <c r="AR136" s="1"/>
  <c r="AR140"/>
  <c r="AN144"/>
  <c r="AR144" s="1"/>
  <c r="AR148"/>
  <c r="AN152"/>
  <c r="AR152" s="1"/>
  <c r="T156"/>
  <c r="AR156" s="1"/>
  <c r="AN160"/>
  <c r="AR160" s="1"/>
  <c r="T164"/>
  <c r="AR164" s="1"/>
  <c r="AN168"/>
  <c r="AR168" s="1"/>
  <c r="T172"/>
  <c r="AR172" s="1"/>
  <c r="AN176"/>
  <c r="AR176" s="1"/>
  <c r="T180"/>
  <c r="AR180" s="1"/>
  <c r="AN184"/>
  <c r="AR184" s="1"/>
  <c r="T188"/>
  <c r="AR188" s="1"/>
  <c r="AN192"/>
  <c r="AR192" s="1"/>
  <c r="T196"/>
  <c r="AR196" s="1"/>
  <c r="AN200"/>
  <c r="AR200" s="1"/>
  <c r="T204"/>
  <c r="AR204" s="1"/>
  <c r="AN208"/>
  <c r="AR208" s="1"/>
  <c r="T212"/>
  <c r="AR212" s="1"/>
  <c r="AN216"/>
  <c r="AR216" s="1"/>
  <c r="T220"/>
  <c r="AR220" s="1"/>
  <c r="AN224"/>
  <c r="AR224" s="1"/>
  <c r="T228"/>
  <c r="AR228" s="1"/>
  <c r="AN232"/>
  <c r="AR232" s="1"/>
  <c r="BA274"/>
  <c r="AO275"/>
  <c r="AN280"/>
  <c r="AR280" s="1"/>
  <c r="BA283"/>
  <c r="AO286"/>
  <c r="AN289"/>
  <c r="T289"/>
  <c r="AY412"/>
  <c r="AX412"/>
  <c r="E1" i="12"/>
  <c r="D3" i="11"/>
  <c r="T23" i="10"/>
  <c r="AR23" s="1"/>
  <c r="AR73"/>
  <c r="AR81"/>
  <c r="AN127"/>
  <c r="AR127" s="1"/>
  <c r="AR131"/>
  <c r="AN135"/>
  <c r="AR135" s="1"/>
  <c r="AR139"/>
  <c r="AN143"/>
  <c r="AR143" s="1"/>
  <c r="AR147"/>
  <c r="AN151"/>
  <c r="AR151" s="1"/>
  <c r="E35" i="13" s="1"/>
  <c r="T155" i="10"/>
  <c r="AR155" s="1"/>
  <c r="AN159"/>
  <c r="AR159" s="1"/>
  <c r="T163"/>
  <c r="AR163" s="1"/>
  <c r="AN167"/>
  <c r="AR167" s="1"/>
  <c r="T171"/>
  <c r="AR171" s="1"/>
  <c r="AN175"/>
  <c r="AR175" s="1"/>
  <c r="T179"/>
  <c r="AR179" s="1"/>
  <c r="AN183"/>
  <c r="AR183" s="1"/>
  <c r="T187"/>
  <c r="AR187" s="1"/>
  <c r="AN191"/>
  <c r="AR191" s="1"/>
  <c r="T195"/>
  <c r="AR195" s="1"/>
  <c r="AN199"/>
  <c r="AR199" s="1"/>
  <c r="T203"/>
  <c r="AR203" s="1"/>
  <c r="AN207"/>
  <c r="AR207" s="1"/>
  <c r="T211"/>
  <c r="AR211" s="1"/>
  <c r="AN215"/>
  <c r="AR215" s="1"/>
  <c r="T219"/>
  <c r="AR219" s="1"/>
  <c r="AN223"/>
  <c r="AR223" s="1"/>
  <c r="T227"/>
  <c r="AR227" s="1"/>
  <c r="AN231"/>
  <c r="AR231" s="1"/>
  <c r="AN236"/>
  <c r="AR236" s="1"/>
  <c r="AN240"/>
  <c r="AR240" s="1"/>
  <c r="AN244"/>
  <c r="AR244" s="1"/>
  <c r="AN248"/>
  <c r="AR248" s="1"/>
  <c r="AN252"/>
  <c r="AR252" s="1"/>
  <c r="AN256"/>
  <c r="AR256" s="1"/>
  <c r="AN260"/>
  <c r="AR260" s="1"/>
  <c r="AN268"/>
  <c r="AR268" s="1"/>
  <c r="AO274"/>
  <c r="T277"/>
  <c r="AN277"/>
  <c r="AY280"/>
  <c r="AX280"/>
  <c r="T284"/>
  <c r="AR284" s="1"/>
  <c r="T293"/>
  <c r="AN293"/>
  <c r="AY303"/>
  <c r="AX303"/>
  <c r="BA306"/>
  <c r="A1"/>
  <c r="AG4"/>
  <c r="C5"/>
  <c r="AE7"/>
  <c r="AY260"/>
  <c r="AX260"/>
  <c r="T262"/>
  <c r="AN262"/>
  <c r="AY268"/>
  <c r="AX268"/>
  <c r="AY299"/>
  <c r="AX299"/>
  <c r="AY304"/>
  <c r="AX304"/>
  <c r="T308"/>
  <c r="AN308"/>
  <c r="AE8"/>
  <c r="AX20"/>
  <c r="AZ20" s="1"/>
  <c r="AX127"/>
  <c r="AZ127" s="1"/>
  <c r="AX135"/>
  <c r="AZ135" s="1"/>
  <c r="AX143"/>
  <c r="AZ143" s="1"/>
  <c r="AX151"/>
  <c r="AZ151" s="1"/>
  <c r="AX159"/>
  <c r="AZ159" s="1"/>
  <c r="AX167"/>
  <c r="AZ167" s="1"/>
  <c r="AX175"/>
  <c r="AZ175" s="1"/>
  <c r="AX183"/>
  <c r="AZ183" s="1"/>
  <c r="AX191"/>
  <c r="AZ191" s="1"/>
  <c r="AX199"/>
  <c r="AZ199" s="1"/>
  <c r="AX207"/>
  <c r="AZ207" s="1"/>
  <c r="AX215"/>
  <c r="AZ215" s="1"/>
  <c r="AX223"/>
  <c r="AZ223" s="1"/>
  <c r="AX231"/>
  <c r="AZ231" s="1"/>
  <c r="BA235"/>
  <c r="AY236"/>
  <c r="AZ236" s="1"/>
  <c r="BA239"/>
  <c r="AY240"/>
  <c r="AZ240" s="1"/>
  <c r="BA243"/>
  <c r="AY244"/>
  <c r="AZ244" s="1"/>
  <c r="BA247"/>
  <c r="AY248"/>
  <c r="AZ248" s="1"/>
  <c r="BA251"/>
  <c r="AY252"/>
  <c r="AZ252" s="1"/>
  <c r="BA255"/>
  <c r="AY256"/>
  <c r="AZ256" s="1"/>
  <c r="BA259"/>
  <c r="BA270"/>
  <c r="AO271"/>
  <c r="AY271"/>
  <c r="AZ271" s="1"/>
  <c r="BA279"/>
  <c r="AO282"/>
  <c r="AG283"/>
  <c r="T285"/>
  <c r="AN285"/>
  <c r="AY291"/>
  <c r="AX291"/>
  <c r="AY295"/>
  <c r="AX295"/>
  <c r="BA298"/>
  <c r="AY300"/>
  <c r="AX300"/>
  <c r="AZ301"/>
  <c r="AO302"/>
  <c r="AG306"/>
  <c r="AY311"/>
  <c r="AX311"/>
  <c r="AY319"/>
  <c r="AX319"/>
  <c r="AY327"/>
  <c r="AX327"/>
  <c r="AY335"/>
  <c r="AX335"/>
  <c r="AY343"/>
  <c r="AX343"/>
  <c r="AY351"/>
  <c r="AX351"/>
  <c r="AY359"/>
  <c r="AX359"/>
  <c r="AG8"/>
  <c r="AE10"/>
  <c r="BA262"/>
  <c r="BA263"/>
  <c r="T265"/>
  <c r="AR265" s="1"/>
  <c r="BA267"/>
  <c r="AZ269"/>
  <c r="AO270"/>
  <c r="AN273"/>
  <c r="T273"/>
  <c r="AY276"/>
  <c r="AX276"/>
  <c r="BA290"/>
  <c r="AO291"/>
  <c r="BA294"/>
  <c r="AY296"/>
  <c r="AX296"/>
  <c r="AO298"/>
  <c r="AO235"/>
  <c r="AO239"/>
  <c r="AO243"/>
  <c r="AO247"/>
  <c r="AO251"/>
  <c r="AO255"/>
  <c r="AO259"/>
  <c r="BA278"/>
  <c r="AO279"/>
  <c r="AZ289"/>
  <c r="AO290"/>
  <c r="AY292"/>
  <c r="AX292"/>
  <c r="AO294"/>
  <c r="AN304"/>
  <c r="T304"/>
  <c r="AX388"/>
  <c r="AY388"/>
  <c r="AN234"/>
  <c r="T234"/>
  <c r="T238"/>
  <c r="AN238"/>
  <c r="AN242"/>
  <c r="T242"/>
  <c r="T246"/>
  <c r="AN246"/>
  <c r="AN250"/>
  <c r="T250"/>
  <c r="T254"/>
  <c r="AN254"/>
  <c r="AN258"/>
  <c r="T258"/>
  <c r="AN281"/>
  <c r="T281"/>
  <c r="AY284"/>
  <c r="AX284"/>
  <c r="T300"/>
  <c r="AN300"/>
  <c r="AY308"/>
  <c r="AX308"/>
  <c r="AY404"/>
  <c r="AX404"/>
  <c r="T266"/>
  <c r="AR266" s="1"/>
  <c r="AN270"/>
  <c r="AR270" s="1"/>
  <c r="T274"/>
  <c r="AR274" s="1"/>
  <c r="AN278"/>
  <c r="AR278" s="1"/>
  <c r="T282"/>
  <c r="AR282" s="1"/>
  <c r="AN286"/>
  <c r="AR286" s="1"/>
  <c r="T290"/>
  <c r="AR290" s="1"/>
  <c r="AN294"/>
  <c r="AR294" s="1"/>
  <c r="T298"/>
  <c r="AR298" s="1"/>
  <c r="AN302"/>
  <c r="AR302" s="1"/>
  <c r="T306"/>
  <c r="AR306" s="1"/>
  <c r="AN310"/>
  <c r="AR310" s="1"/>
  <c r="AX312"/>
  <c r="AZ312" s="1"/>
  <c r="T314"/>
  <c r="AR314" s="1"/>
  <c r="AN318"/>
  <c r="AR318" s="1"/>
  <c r="AX320"/>
  <c r="AZ320" s="1"/>
  <c r="T322"/>
  <c r="AR322" s="1"/>
  <c r="AN326"/>
  <c r="AR326" s="1"/>
  <c r="AX328"/>
  <c r="AZ328" s="1"/>
  <c r="T330"/>
  <c r="AR330" s="1"/>
  <c r="AN334"/>
  <c r="AR334" s="1"/>
  <c r="AX336"/>
  <c r="AZ336" s="1"/>
  <c r="T338"/>
  <c r="AR338" s="1"/>
  <c r="AN342"/>
  <c r="AR342" s="1"/>
  <c r="AX344"/>
  <c r="AZ344" s="1"/>
  <c r="T346"/>
  <c r="AR346" s="1"/>
  <c r="AN350"/>
  <c r="AR350" s="1"/>
  <c r="AX352"/>
  <c r="AZ352" s="1"/>
  <c r="T354"/>
  <c r="AR354" s="1"/>
  <c r="AN358"/>
  <c r="AR358" s="1"/>
  <c r="AX360"/>
  <c r="AZ360" s="1"/>
  <c r="AN364"/>
  <c r="AR364" s="1"/>
  <c r="AX365"/>
  <c r="AZ365" s="1"/>
  <c r="AN368"/>
  <c r="AR368" s="1"/>
  <c r="AX369"/>
  <c r="AZ369" s="1"/>
  <c r="AN372"/>
  <c r="AR372" s="1"/>
  <c r="AX373"/>
  <c r="AZ373" s="1"/>
  <c r="AN376"/>
  <c r="AR376" s="1"/>
  <c r="AX377"/>
  <c r="AZ377" s="1"/>
  <c r="AN380"/>
  <c r="AR380" s="1"/>
  <c r="AX381"/>
  <c r="AZ381" s="1"/>
  <c r="AN384"/>
  <c r="AR384" s="1"/>
  <c r="AX385"/>
  <c r="AZ385" s="1"/>
  <c r="BA388"/>
  <c r="AN389"/>
  <c r="AR389" s="1"/>
  <c r="AO392"/>
  <c r="AX395"/>
  <c r="AZ395" s="1"/>
  <c r="AX397"/>
  <c r="AZ397" s="1"/>
  <c r="BA399"/>
  <c r="AO410"/>
  <c r="AX413"/>
  <c r="AZ413" s="1"/>
  <c r="AY415"/>
  <c r="AX415"/>
  <c r="AY416"/>
  <c r="AX416"/>
  <c r="AY417"/>
  <c r="AX417"/>
  <c r="BA418"/>
  <c r="AG418"/>
  <c r="AG423"/>
  <c r="T428"/>
  <c r="AR428" s="1"/>
  <c r="AY432"/>
  <c r="AX432"/>
  <c r="AY439"/>
  <c r="AX439"/>
  <c r="AY464"/>
  <c r="AX464"/>
  <c r="AR476"/>
  <c r="AY479"/>
  <c r="AX479"/>
  <c r="T297"/>
  <c r="AR297" s="1"/>
  <c r="AN301"/>
  <c r="AR301" s="1"/>
  <c r="T305"/>
  <c r="AR305" s="1"/>
  <c r="AN309"/>
  <c r="AR309" s="1"/>
  <c r="T313"/>
  <c r="AR313" s="1"/>
  <c r="AN317"/>
  <c r="AR317" s="1"/>
  <c r="T321"/>
  <c r="AR321" s="1"/>
  <c r="AN325"/>
  <c r="AR325" s="1"/>
  <c r="T329"/>
  <c r="AR329" s="1"/>
  <c r="AN333"/>
  <c r="AR333" s="1"/>
  <c r="T337"/>
  <c r="AR337" s="1"/>
  <c r="AN341"/>
  <c r="AR341" s="1"/>
  <c r="T345"/>
  <c r="AR345" s="1"/>
  <c r="AN349"/>
  <c r="AR349" s="1"/>
  <c r="T353"/>
  <c r="AR353" s="1"/>
  <c r="AN357"/>
  <c r="AR357" s="1"/>
  <c r="T361"/>
  <c r="AR361" s="1"/>
  <c r="BA387"/>
  <c r="T393"/>
  <c r="AR393" s="1"/>
  <c r="AO395"/>
  <c r="T401"/>
  <c r="AN401"/>
  <c r="BA403"/>
  <c r="AY409"/>
  <c r="AX409"/>
  <c r="BA410"/>
  <c r="AG410"/>
  <c r="AO415"/>
  <c r="AY443"/>
  <c r="AX443"/>
  <c r="AY471"/>
  <c r="AX471"/>
  <c r="AY483"/>
  <c r="AX483"/>
  <c r="AY492"/>
  <c r="AX492"/>
  <c r="T312"/>
  <c r="AR312" s="1"/>
  <c r="AN316"/>
  <c r="AR316" s="1"/>
  <c r="T320"/>
  <c r="AR320" s="1"/>
  <c r="AN324"/>
  <c r="AR324" s="1"/>
  <c r="T328"/>
  <c r="AR328" s="1"/>
  <c r="AN332"/>
  <c r="AR332" s="1"/>
  <c r="T336"/>
  <c r="AR336" s="1"/>
  <c r="AN340"/>
  <c r="AR340" s="1"/>
  <c r="T344"/>
  <c r="AR344" s="1"/>
  <c r="AN348"/>
  <c r="AR348" s="1"/>
  <c r="T352"/>
  <c r="AR352" s="1"/>
  <c r="AN356"/>
  <c r="AR356" s="1"/>
  <c r="T360"/>
  <c r="AR360" s="1"/>
  <c r="T365"/>
  <c r="AR365" s="1"/>
  <c r="T369"/>
  <c r="AR369" s="1"/>
  <c r="T373"/>
  <c r="AR373" s="1"/>
  <c r="T377"/>
  <c r="AR377" s="1"/>
  <c r="AZ386"/>
  <c r="T397"/>
  <c r="AR397" s="1"/>
  <c r="AO399"/>
  <c r="AN413"/>
  <c r="T413"/>
  <c r="T425"/>
  <c r="AN425"/>
  <c r="AY428"/>
  <c r="AX428"/>
  <c r="AY431"/>
  <c r="AX431"/>
  <c r="AY456"/>
  <c r="AX456"/>
  <c r="AY463"/>
  <c r="AX463"/>
  <c r="AY475"/>
  <c r="AX475"/>
  <c r="T394"/>
  <c r="AN394"/>
  <c r="AY435"/>
  <c r="AX435"/>
  <c r="AY467"/>
  <c r="AX467"/>
  <c r="AX316"/>
  <c r="AZ316" s="1"/>
  <c r="AX324"/>
  <c r="AZ324" s="1"/>
  <c r="AX332"/>
  <c r="AZ332" s="1"/>
  <c r="AX340"/>
  <c r="AZ340" s="1"/>
  <c r="AX348"/>
  <c r="AZ348" s="1"/>
  <c r="AX356"/>
  <c r="AZ356" s="1"/>
  <c r="AO363"/>
  <c r="AX363"/>
  <c r="AZ363" s="1"/>
  <c r="AO367"/>
  <c r="AX367"/>
  <c r="AZ367" s="1"/>
  <c r="AO371"/>
  <c r="AX371"/>
  <c r="AZ371" s="1"/>
  <c r="AO375"/>
  <c r="AX375"/>
  <c r="AZ375" s="1"/>
  <c r="AO379"/>
  <c r="AX379"/>
  <c r="AZ379" s="1"/>
  <c r="AO383"/>
  <c r="AX383"/>
  <c r="AZ383" s="1"/>
  <c r="AG387"/>
  <c r="BA391"/>
  <c r="AY400"/>
  <c r="AX400"/>
  <c r="AG403"/>
  <c r="BA407"/>
  <c r="T409"/>
  <c r="AN409"/>
  <c r="BA411"/>
  <c r="T417"/>
  <c r="AN417"/>
  <c r="AY419"/>
  <c r="AZ419" s="1"/>
  <c r="AY420"/>
  <c r="AX420"/>
  <c r="AY448"/>
  <c r="AX448"/>
  <c r="AY455"/>
  <c r="AX455"/>
  <c r="AY512"/>
  <c r="AX512"/>
  <c r="T362"/>
  <c r="AN362"/>
  <c r="AN366"/>
  <c r="T366"/>
  <c r="T370"/>
  <c r="AN370"/>
  <c r="AN374"/>
  <c r="T374"/>
  <c r="T378"/>
  <c r="AN378"/>
  <c r="AN382"/>
  <c r="T382"/>
  <c r="T386"/>
  <c r="AN386"/>
  <c r="AN398"/>
  <c r="T398"/>
  <c r="BA423"/>
  <c r="AO426"/>
  <c r="AY459"/>
  <c r="AX459"/>
  <c r="AR499"/>
  <c r="AO391"/>
  <c r="AY401"/>
  <c r="AX401"/>
  <c r="BA402"/>
  <c r="AG402"/>
  <c r="AO407"/>
  <c r="AY407"/>
  <c r="AZ407" s="1"/>
  <c r="AO411"/>
  <c r="AY423"/>
  <c r="AX423"/>
  <c r="AY424"/>
  <c r="AX424"/>
  <c r="AY425"/>
  <c r="AX425"/>
  <c r="BA426"/>
  <c r="AG426"/>
  <c r="AY440"/>
  <c r="AX440"/>
  <c r="AY447"/>
  <c r="AX447"/>
  <c r="AY480"/>
  <c r="AX480"/>
  <c r="AX540"/>
  <c r="AY540"/>
  <c r="AN390"/>
  <c r="T390"/>
  <c r="BA395"/>
  <c r="AN405"/>
  <c r="T405"/>
  <c r="AY408"/>
  <c r="AX408"/>
  <c r="BA415"/>
  <c r="AY451"/>
  <c r="AX451"/>
  <c r="AY472"/>
  <c r="AX472"/>
  <c r="AX487"/>
  <c r="AY487"/>
  <c r="AY488"/>
  <c r="AX488"/>
  <c r="AN402"/>
  <c r="AR402" s="1"/>
  <c r="T406"/>
  <c r="AR406" s="1"/>
  <c r="AN410"/>
  <c r="AR410" s="1"/>
  <c r="T414"/>
  <c r="AR414" s="1"/>
  <c r="AN418"/>
  <c r="AR418" s="1"/>
  <c r="T422"/>
  <c r="AR422" s="1"/>
  <c r="AN426"/>
  <c r="AR426" s="1"/>
  <c r="T430"/>
  <c r="AR430" s="1"/>
  <c r="AN434"/>
  <c r="AR434" s="1"/>
  <c r="AX436"/>
  <c r="AZ436" s="1"/>
  <c r="T438"/>
  <c r="AR438" s="1"/>
  <c r="AN442"/>
  <c r="AR442" s="1"/>
  <c r="AX444"/>
  <c r="AZ444" s="1"/>
  <c r="T446"/>
  <c r="AR446" s="1"/>
  <c r="AN450"/>
  <c r="AR450" s="1"/>
  <c r="AX452"/>
  <c r="AZ452" s="1"/>
  <c r="T454"/>
  <c r="AR454" s="1"/>
  <c r="AN458"/>
  <c r="AR458" s="1"/>
  <c r="AX460"/>
  <c r="AZ460" s="1"/>
  <c r="T462"/>
  <c r="AR462" s="1"/>
  <c r="AN466"/>
  <c r="AR466" s="1"/>
  <c r="AX468"/>
  <c r="AZ468" s="1"/>
  <c r="T470"/>
  <c r="AR470" s="1"/>
  <c r="AN474"/>
  <c r="AR474" s="1"/>
  <c r="AX476"/>
  <c r="AZ476" s="1"/>
  <c r="T478"/>
  <c r="AR478" s="1"/>
  <c r="AN482"/>
  <c r="AR482" s="1"/>
  <c r="AX484"/>
  <c r="AZ484" s="1"/>
  <c r="AY491"/>
  <c r="AZ491" s="1"/>
  <c r="AX493"/>
  <c r="AZ493" s="1"/>
  <c r="AN496"/>
  <c r="AR496" s="1"/>
  <c r="AN501"/>
  <c r="T501"/>
  <c r="AG502"/>
  <c r="BA506"/>
  <c r="T508"/>
  <c r="AR508" s="1"/>
  <c r="AX509"/>
  <c r="AZ509" s="1"/>
  <c r="AO510"/>
  <c r="AG511"/>
  <c r="T513"/>
  <c r="AN513"/>
  <c r="AN516"/>
  <c r="AR516" s="1"/>
  <c r="AY521"/>
  <c r="AX521"/>
  <c r="AO522"/>
  <c r="AX533"/>
  <c r="AZ533" s="1"/>
  <c r="AG535"/>
  <c r="BA539"/>
  <c r="AN541"/>
  <c r="T541"/>
  <c r="AY544"/>
  <c r="AX544"/>
  <c r="BA546"/>
  <c r="AY546"/>
  <c r="AX546"/>
  <c r="AG547"/>
  <c r="AY552"/>
  <c r="AX552"/>
  <c r="BA554"/>
  <c r="AY554"/>
  <c r="AX554"/>
  <c r="AG555"/>
  <c r="AX560"/>
  <c r="AZ560" s="1"/>
  <c r="BA565"/>
  <c r="AG565"/>
  <c r="AY566"/>
  <c r="AZ566" s="1"/>
  <c r="AY580"/>
  <c r="AX580"/>
  <c r="AO581"/>
  <c r="AN582"/>
  <c r="T582"/>
  <c r="AG593"/>
  <c r="T421"/>
  <c r="AR421" s="1"/>
  <c r="T429"/>
  <c r="AR429" s="1"/>
  <c r="AN433"/>
  <c r="AR433" s="1"/>
  <c r="AG434"/>
  <c r="T437"/>
  <c r="AR437" s="1"/>
  <c r="AN441"/>
  <c r="AR441" s="1"/>
  <c r="AG442"/>
  <c r="T445"/>
  <c r="AR445" s="1"/>
  <c r="AN449"/>
  <c r="AR449" s="1"/>
  <c r="AG450"/>
  <c r="T453"/>
  <c r="AR453" s="1"/>
  <c r="AN457"/>
  <c r="AR457" s="1"/>
  <c r="AG458"/>
  <c r="T461"/>
  <c r="AR461" s="1"/>
  <c r="AN465"/>
  <c r="AR465" s="1"/>
  <c r="AG466"/>
  <c r="T469"/>
  <c r="AR469" s="1"/>
  <c r="AN473"/>
  <c r="AR473" s="1"/>
  <c r="AG474"/>
  <c r="T477"/>
  <c r="AR477" s="1"/>
  <c r="AN481"/>
  <c r="AR481" s="1"/>
  <c r="AG482"/>
  <c r="AO494"/>
  <c r="AY496"/>
  <c r="AX496"/>
  <c r="AN500"/>
  <c r="AR500" s="1"/>
  <c r="AO503"/>
  <c r="AO507"/>
  <c r="AX516"/>
  <c r="AY516"/>
  <c r="AO527"/>
  <c r="T529"/>
  <c r="AN529"/>
  <c r="AN549"/>
  <c r="T549"/>
  <c r="T557"/>
  <c r="AN557"/>
  <c r="AO558"/>
  <c r="AN559"/>
  <c r="T559"/>
  <c r="AX562"/>
  <c r="AY562"/>
  <c r="AX569"/>
  <c r="AY569"/>
  <c r="AO572"/>
  <c r="BA581"/>
  <c r="AG581"/>
  <c r="T436"/>
  <c r="AR436" s="1"/>
  <c r="T444"/>
  <c r="AR444" s="1"/>
  <c r="T452"/>
  <c r="AR452" s="1"/>
  <c r="T460"/>
  <c r="AR460" s="1"/>
  <c r="AN493"/>
  <c r="T493"/>
  <c r="AN509"/>
  <c r="T509"/>
  <c r="AN533"/>
  <c r="T533"/>
  <c r="AY536"/>
  <c r="AX536"/>
  <c r="AO562"/>
  <c r="BA562"/>
  <c r="AY568"/>
  <c r="AX568"/>
  <c r="AO569"/>
  <c r="AG572"/>
  <c r="BA572"/>
  <c r="T573"/>
  <c r="AN573"/>
  <c r="AO574"/>
  <c r="AN575"/>
  <c r="T575"/>
  <c r="AX578"/>
  <c r="AY578"/>
  <c r="AO588"/>
  <c r="AX433"/>
  <c r="AZ433" s="1"/>
  <c r="AX441"/>
  <c r="AZ441" s="1"/>
  <c r="AX449"/>
  <c r="AZ449" s="1"/>
  <c r="AX457"/>
  <c r="AZ457" s="1"/>
  <c r="AX465"/>
  <c r="AZ465" s="1"/>
  <c r="AX473"/>
  <c r="AZ473" s="1"/>
  <c r="AX481"/>
  <c r="AZ481" s="1"/>
  <c r="AG486"/>
  <c r="AX486"/>
  <c r="AZ486" s="1"/>
  <c r="AX490"/>
  <c r="AZ490" s="1"/>
  <c r="AR498"/>
  <c r="AX498"/>
  <c r="AZ498" s="1"/>
  <c r="AX500"/>
  <c r="AZ500" s="1"/>
  <c r="AG505"/>
  <c r="AG506"/>
  <c r="BA515"/>
  <c r="AX518"/>
  <c r="AZ518" s="1"/>
  <c r="AY519"/>
  <c r="AZ519" s="1"/>
  <c r="T521"/>
  <c r="AN521"/>
  <c r="AY531"/>
  <c r="AZ531" s="1"/>
  <c r="AX538"/>
  <c r="AZ538" s="1"/>
  <c r="AG539"/>
  <c r="BA543"/>
  <c r="AG546"/>
  <c r="AG554"/>
  <c r="AO578"/>
  <c r="BA578"/>
  <c r="BA588"/>
  <c r="AG588"/>
  <c r="AX595"/>
  <c r="AY595"/>
  <c r="AY598"/>
  <c r="AX598"/>
  <c r="T489"/>
  <c r="AN489"/>
  <c r="AG490"/>
  <c r="AG495"/>
  <c r="AY495"/>
  <c r="AZ495" s="1"/>
  <c r="AX497"/>
  <c r="AZ497" s="1"/>
  <c r="AO498"/>
  <c r="T505"/>
  <c r="AN505"/>
  <c r="BA514"/>
  <c r="AX517"/>
  <c r="AZ517" s="1"/>
  <c r="AO518"/>
  <c r="AG519"/>
  <c r="BA523"/>
  <c r="AN525"/>
  <c r="T525"/>
  <c r="AY528"/>
  <c r="AX528"/>
  <c r="BA530"/>
  <c r="AO531"/>
  <c r="AY537"/>
  <c r="AX537"/>
  <c r="AO538"/>
  <c r="AN563"/>
  <c r="T563"/>
  <c r="AY565"/>
  <c r="AX565"/>
  <c r="AZ584"/>
  <c r="AY589"/>
  <c r="AX589"/>
  <c r="AO595"/>
  <c r="AR602"/>
  <c r="BA502"/>
  <c r="AX508"/>
  <c r="AY508"/>
  <c r="BA511"/>
  <c r="AX532"/>
  <c r="AY532"/>
  <c r="BA535"/>
  <c r="BA547"/>
  <c r="AY547"/>
  <c r="AX547"/>
  <c r="AX548"/>
  <c r="AY548"/>
  <c r="BA555"/>
  <c r="AY555"/>
  <c r="AX555"/>
  <c r="AX556"/>
  <c r="AY556"/>
  <c r="AN579"/>
  <c r="T579"/>
  <c r="AY581"/>
  <c r="AX581"/>
  <c r="AX590"/>
  <c r="AY590"/>
  <c r="BA593"/>
  <c r="T497"/>
  <c r="AN497"/>
  <c r="AY499"/>
  <c r="AZ499" s="1"/>
  <c r="AX513"/>
  <c r="AZ513" s="1"/>
  <c r="AO514"/>
  <c r="AG515"/>
  <c r="AN517"/>
  <c r="T517"/>
  <c r="AY520"/>
  <c r="AX520"/>
  <c r="BA522"/>
  <c r="AO523"/>
  <c r="AY529"/>
  <c r="AX529"/>
  <c r="AO530"/>
  <c r="AX541"/>
  <c r="AZ541" s="1"/>
  <c r="AZ542"/>
  <c r="AG543"/>
  <c r="AX549"/>
  <c r="AZ549" s="1"/>
  <c r="AZ550"/>
  <c r="AY558"/>
  <c r="AX558"/>
  <c r="AX559"/>
  <c r="AZ559" s="1"/>
  <c r="AG602"/>
  <c r="BA602"/>
  <c r="BA486"/>
  <c r="BA494"/>
  <c r="AY504"/>
  <c r="AX504"/>
  <c r="AX524"/>
  <c r="AY524"/>
  <c r="T537"/>
  <c r="AN537"/>
  <c r="AY564"/>
  <c r="AX564"/>
  <c r="AN566"/>
  <c r="T566"/>
  <c r="AY572"/>
  <c r="AX572"/>
  <c r="AY574"/>
  <c r="AX574"/>
  <c r="AN585"/>
  <c r="T585"/>
  <c r="T587"/>
  <c r="AN587"/>
  <c r="AY588"/>
  <c r="AX588"/>
  <c r="T597"/>
  <c r="AN597"/>
  <c r="AN545"/>
  <c r="AR545" s="1"/>
  <c r="AN553"/>
  <c r="AR553" s="1"/>
  <c r="AN567"/>
  <c r="AR567" s="1"/>
  <c r="AN571"/>
  <c r="AR571" s="1"/>
  <c r="AN583"/>
  <c r="AR583" s="1"/>
  <c r="AO586"/>
  <c r="AY593"/>
  <c r="AZ593" s="1"/>
  <c r="I25" i="19"/>
  <c r="I26" i="18"/>
  <c r="I27" i="19"/>
  <c r="I28" i="18"/>
  <c r="I24"/>
  <c r="I24" i="19"/>
  <c r="I29" i="18"/>
  <c r="AX545" i="10"/>
  <c r="AZ545" s="1"/>
  <c r="AX553"/>
  <c r="AZ553" s="1"/>
  <c r="AX567"/>
  <c r="AZ567" s="1"/>
  <c r="AY571"/>
  <c r="AZ571" s="1"/>
  <c r="AX583"/>
  <c r="AZ583" s="1"/>
  <c r="AX592"/>
  <c r="AZ592" s="1"/>
  <c r="AX596"/>
  <c r="AZ596" s="1"/>
  <c r="AY601"/>
  <c r="AZ601" s="1"/>
  <c r="AO9" i="12"/>
  <c r="BA558" i="10"/>
  <c r="AX561"/>
  <c r="AZ561" s="1"/>
  <c r="AG570"/>
  <c r="AX570"/>
  <c r="AZ570" s="1"/>
  <c r="BA574"/>
  <c r="AX577"/>
  <c r="AZ577" s="1"/>
  <c r="BA586"/>
  <c r="AG594"/>
  <c r="AX594"/>
  <c r="AZ594" s="1"/>
  <c r="AO8" i="12"/>
  <c r="T558" i="10"/>
  <c r="AR558" s="1"/>
  <c r="T574"/>
  <c r="AR574" s="1"/>
  <c r="T588"/>
  <c r="AR588" s="1"/>
  <c r="AO602"/>
  <c r="AR9" i="12"/>
  <c r="AG562" i="10"/>
  <c r="AN565"/>
  <c r="AR565" s="1"/>
  <c r="BA566"/>
  <c r="AG578"/>
  <c r="AN581"/>
  <c r="AR581" s="1"/>
  <c r="BA582"/>
  <c r="BB49" i="12"/>
  <c r="BK54"/>
  <c r="AB55"/>
  <c r="BC55" s="1"/>
  <c r="BG55" s="1"/>
  <c r="BK58"/>
  <c r="BC18"/>
  <c r="BK48"/>
  <c r="AB49"/>
  <c r="BC49" s="1"/>
  <c r="BG49" s="1"/>
  <c r="N51"/>
  <c r="O51"/>
  <c r="L53"/>
  <c r="BD18"/>
  <c r="M53"/>
  <c r="BB53"/>
  <c r="BK29"/>
  <c r="L30"/>
  <c r="L31"/>
  <c r="L32"/>
  <c r="L33"/>
  <c r="L34"/>
  <c r="L35"/>
  <c r="L36"/>
  <c r="L37"/>
  <c r="L38"/>
  <c r="L39"/>
  <c r="L40"/>
  <c r="L41"/>
  <c r="L42"/>
  <c r="L43"/>
  <c r="L44"/>
  <c r="L45"/>
  <c r="BB47"/>
  <c r="N55"/>
  <c r="O55"/>
  <c r="M30"/>
  <c r="BK30"/>
  <c r="M31"/>
  <c r="BK31"/>
  <c r="M32"/>
  <c r="BK32"/>
  <c r="M33"/>
  <c r="BK33"/>
  <c r="M34"/>
  <c r="BK34"/>
  <c r="M35"/>
  <c r="BK35"/>
  <c r="M36"/>
  <c r="BK36"/>
  <c r="M37"/>
  <c r="BK37"/>
  <c r="M38"/>
  <c r="BK38"/>
  <c r="M39"/>
  <c r="BK39"/>
  <c r="M40"/>
  <c r="BK40"/>
  <c r="M41"/>
  <c r="BK41"/>
  <c r="M42"/>
  <c r="BK42"/>
  <c r="M43"/>
  <c r="BK43"/>
  <c r="M44"/>
  <c r="BK44"/>
  <c r="M45"/>
  <c r="BK45"/>
  <c r="BK46"/>
  <c r="AB47"/>
  <c r="BC47" s="1"/>
  <c r="BG47" s="1"/>
  <c r="N49"/>
  <c r="O49"/>
  <c r="L51"/>
  <c r="BK51"/>
  <c r="C63" i="13"/>
  <c r="C71" s="1"/>
  <c r="O30" i="12"/>
  <c r="O31"/>
  <c r="O32"/>
  <c r="O33"/>
  <c r="O34"/>
  <c r="O35"/>
  <c r="O36"/>
  <c r="O37"/>
  <c r="O38"/>
  <c r="O39"/>
  <c r="O40"/>
  <c r="O41"/>
  <c r="O42"/>
  <c r="O43"/>
  <c r="O44"/>
  <c r="O45"/>
  <c r="AP5"/>
  <c r="BJ16"/>
  <c r="O63" i="13" s="1"/>
  <c r="P30" i="12"/>
  <c r="P31"/>
  <c r="P32"/>
  <c r="P33"/>
  <c r="P34"/>
  <c r="P35"/>
  <c r="P36"/>
  <c r="P37"/>
  <c r="P38"/>
  <c r="P39"/>
  <c r="P40"/>
  <c r="P41"/>
  <c r="P42"/>
  <c r="P43"/>
  <c r="P44"/>
  <c r="N53"/>
  <c r="O53"/>
  <c r="N47"/>
  <c r="O47"/>
  <c r="BK49"/>
  <c r="M55"/>
  <c r="O57"/>
  <c r="O59"/>
  <c r="O61"/>
  <c r="O63"/>
  <c r="O65"/>
  <c r="O67"/>
  <c r="O69"/>
  <c r="O71"/>
  <c r="O73"/>
  <c r="O75"/>
  <c r="O77"/>
  <c r="O79"/>
  <c r="O122"/>
  <c r="L123"/>
  <c r="AM124"/>
  <c r="O126"/>
  <c r="L127"/>
  <c r="AM128"/>
  <c r="N129"/>
  <c r="M129"/>
  <c r="AM130"/>
  <c r="N131"/>
  <c r="M131"/>
  <c r="BB133"/>
  <c r="BC135"/>
  <c r="BG135" s="1"/>
  <c r="BB135"/>
  <c r="BC137"/>
  <c r="BG137" s="1"/>
  <c r="BB137"/>
  <c r="BE138"/>
  <c r="L141"/>
  <c r="P141"/>
  <c r="O141"/>
  <c r="N141"/>
  <c r="M141"/>
  <c r="BB143"/>
  <c r="BK128"/>
  <c r="BK130"/>
  <c r="AM121"/>
  <c r="AM125"/>
  <c r="AB123"/>
  <c r="BC123" s="1"/>
  <c r="BG123" s="1"/>
  <c r="AB127"/>
  <c r="BC127" s="1"/>
  <c r="BG127" s="1"/>
  <c r="BK129"/>
  <c r="BK131"/>
  <c r="AM133"/>
  <c r="L139"/>
  <c r="P139"/>
  <c r="O139"/>
  <c r="N139"/>
  <c r="M139"/>
  <c r="AM143"/>
  <c r="L121"/>
  <c r="L125"/>
  <c r="P133"/>
  <c r="N133"/>
  <c r="M133"/>
  <c r="P135"/>
  <c r="O135"/>
  <c r="N135"/>
  <c r="M135"/>
  <c r="P137"/>
  <c r="O137"/>
  <c r="N137"/>
  <c r="M137"/>
  <c r="BB141"/>
  <c r="L143"/>
  <c r="P143"/>
  <c r="O143"/>
  <c r="N143"/>
  <c r="M143"/>
  <c r="BE132"/>
  <c r="O121"/>
  <c r="O125"/>
  <c r="M132"/>
  <c r="L132"/>
  <c r="BB139"/>
  <c r="AM141"/>
  <c r="M145"/>
  <c r="M147"/>
  <c r="M149"/>
  <c r="M151"/>
  <c r="M153"/>
  <c r="M155"/>
  <c r="M157"/>
  <c r="M159"/>
  <c r="M161"/>
  <c r="M163"/>
  <c r="M167"/>
  <c r="N170"/>
  <c r="M170"/>
  <c r="N172"/>
  <c r="M172"/>
  <c r="L181"/>
  <c r="P183"/>
  <c r="M183"/>
  <c r="N186"/>
  <c r="M186"/>
  <c r="L186"/>
  <c r="BC187"/>
  <c r="BG187" s="1"/>
  <c r="AB188"/>
  <c r="BC188" s="1"/>
  <c r="BG188" s="1"/>
  <c r="AM189"/>
  <c r="AB204"/>
  <c r="BC204" s="1"/>
  <c r="BG204" s="1"/>
  <c r="AM204"/>
  <c r="N145"/>
  <c r="N147"/>
  <c r="N149"/>
  <c r="N151"/>
  <c r="N153"/>
  <c r="N155"/>
  <c r="N157"/>
  <c r="BE165"/>
  <c r="AB166"/>
  <c r="BC166" s="1"/>
  <c r="BG166" s="1"/>
  <c r="BK169"/>
  <c r="BK171"/>
  <c r="N176"/>
  <c r="M176"/>
  <c r="L176"/>
  <c r="BC177"/>
  <c r="BG177" s="1"/>
  <c r="AR177"/>
  <c r="AB178"/>
  <c r="BC178" s="1"/>
  <c r="BG178" s="1"/>
  <c r="N181"/>
  <c r="O184"/>
  <c r="BE185"/>
  <c r="P189"/>
  <c r="M189"/>
  <c r="O145"/>
  <c r="O147"/>
  <c r="O149"/>
  <c r="O151"/>
  <c r="O153"/>
  <c r="O155"/>
  <c r="O157"/>
  <c r="O159"/>
  <c r="O161"/>
  <c r="O163"/>
  <c r="O167"/>
  <c r="O174"/>
  <c r="BE175"/>
  <c r="L177"/>
  <c r="P179"/>
  <c r="M179"/>
  <c r="N182"/>
  <c r="M182"/>
  <c r="L182"/>
  <c r="AM182"/>
  <c r="AM185"/>
  <c r="N187"/>
  <c r="O190"/>
  <c r="BE191"/>
  <c r="BE193"/>
  <c r="BE195"/>
  <c r="BE197"/>
  <c r="BE199"/>
  <c r="BE201"/>
  <c r="L134"/>
  <c r="L136"/>
  <c r="P145"/>
  <c r="AB145"/>
  <c r="BC145" s="1"/>
  <c r="BG145" s="1"/>
  <c r="P147"/>
  <c r="AB147"/>
  <c r="BC147" s="1"/>
  <c r="BG147" s="1"/>
  <c r="P149"/>
  <c r="AB149"/>
  <c r="BC149" s="1"/>
  <c r="BG149" s="1"/>
  <c r="P151"/>
  <c r="AB151"/>
  <c r="BC151" s="1"/>
  <c r="BG151" s="1"/>
  <c r="P153"/>
  <c r="AB153"/>
  <c r="BC153" s="1"/>
  <c r="BG153" s="1"/>
  <c r="AB155"/>
  <c r="BC155" s="1"/>
  <c r="BG155" s="1"/>
  <c r="AB157"/>
  <c r="BC157" s="1"/>
  <c r="BG157" s="1"/>
  <c r="AB159"/>
  <c r="BC159" s="1"/>
  <c r="BG159" s="1"/>
  <c r="AB161"/>
  <c r="BC161" s="1"/>
  <c r="BG161" s="1"/>
  <c r="AB163"/>
  <c r="BC163" s="1"/>
  <c r="BG163" s="1"/>
  <c r="BK164"/>
  <c r="AB167"/>
  <c r="BC167" s="1"/>
  <c r="BG167" s="1"/>
  <c r="BK168"/>
  <c r="BK170"/>
  <c r="BK172"/>
  <c r="AB174"/>
  <c r="BC174" s="1"/>
  <c r="BG174" s="1"/>
  <c r="AM175"/>
  <c r="N177"/>
  <c r="O180"/>
  <c r="BE181"/>
  <c r="P185"/>
  <c r="M185"/>
  <c r="N188"/>
  <c r="M188"/>
  <c r="L188"/>
  <c r="BC189"/>
  <c r="BG189" s="1"/>
  <c r="AB190"/>
  <c r="BC190" s="1"/>
  <c r="BG190" s="1"/>
  <c r="BB192"/>
  <c r="BB194"/>
  <c r="O164"/>
  <c r="O168"/>
  <c r="O169"/>
  <c r="O170"/>
  <c r="P175"/>
  <c r="M175"/>
  <c r="N178"/>
  <c r="M178"/>
  <c r="L178"/>
  <c r="BC179"/>
  <c r="BG179" s="1"/>
  <c r="AM181"/>
  <c r="N183"/>
  <c r="O186"/>
  <c r="L189"/>
  <c r="AB198"/>
  <c r="BC198" s="1"/>
  <c r="BG198" s="1"/>
  <c r="AB200"/>
  <c r="BC200" s="1"/>
  <c r="BG200" s="1"/>
  <c r="AB202"/>
  <c r="BC202" s="1"/>
  <c r="BG202" s="1"/>
  <c r="P181"/>
  <c r="M181"/>
  <c r="N184"/>
  <c r="M184"/>
  <c r="L184"/>
  <c r="N174"/>
  <c r="M174"/>
  <c r="L174"/>
  <c r="P176"/>
  <c r="AM177"/>
  <c r="P187"/>
  <c r="M187"/>
  <c r="O189"/>
  <c r="N190"/>
  <c r="M190"/>
  <c r="L190"/>
  <c r="BK166"/>
  <c r="P177"/>
  <c r="M177"/>
  <c r="N180"/>
  <c r="M180"/>
  <c r="L180"/>
  <c r="BC181"/>
  <c r="BG181" s="1"/>
  <c r="O192"/>
  <c r="N192"/>
  <c r="M192"/>
  <c r="L192"/>
  <c r="O194"/>
  <c r="N194"/>
  <c r="M194"/>
  <c r="L194"/>
  <c r="O196"/>
  <c r="N196"/>
  <c r="M196"/>
  <c r="L196"/>
  <c r="O198"/>
  <c r="N198"/>
  <c r="M198"/>
  <c r="L198"/>
  <c r="O200"/>
  <c r="N200"/>
  <c r="M200"/>
  <c r="L200"/>
  <c r="O202"/>
  <c r="N202"/>
  <c r="M202"/>
  <c r="L202"/>
  <c r="M191"/>
  <c r="M193"/>
  <c r="M195"/>
  <c r="M197"/>
  <c r="M199"/>
  <c r="M201"/>
  <c r="M203"/>
  <c r="M205"/>
  <c r="M207"/>
  <c r="M209"/>
  <c r="M211"/>
  <c r="M213"/>
  <c r="M215"/>
  <c r="M217"/>
  <c r="O244"/>
  <c r="N244"/>
  <c r="AM244"/>
  <c r="BK246"/>
  <c r="AM206"/>
  <c r="BK245"/>
  <c r="AB246"/>
  <c r="BC246" s="1"/>
  <c r="BG246" s="1"/>
  <c r="O248"/>
  <c r="N248"/>
  <c r="L250"/>
  <c r="AB191"/>
  <c r="BC191" s="1"/>
  <c r="BG191" s="1"/>
  <c r="AB193"/>
  <c r="BC193" s="1"/>
  <c r="BG193" s="1"/>
  <c r="AB195"/>
  <c r="BC195" s="1"/>
  <c r="BG195" s="1"/>
  <c r="AB197"/>
  <c r="BC197" s="1"/>
  <c r="BG197" s="1"/>
  <c r="AB199"/>
  <c r="BC199" s="1"/>
  <c r="BG199" s="1"/>
  <c r="AB201"/>
  <c r="BC201" s="1"/>
  <c r="BG201" s="1"/>
  <c r="AB203"/>
  <c r="BC203" s="1"/>
  <c r="BG203" s="1"/>
  <c r="L204"/>
  <c r="AB205"/>
  <c r="BC205" s="1"/>
  <c r="BG205" s="1"/>
  <c r="L206"/>
  <c r="AB207"/>
  <c r="BC207" s="1"/>
  <c r="BG207" s="1"/>
  <c r="L208"/>
  <c r="AB209"/>
  <c r="BC209" s="1"/>
  <c r="BG209" s="1"/>
  <c r="L210"/>
  <c r="AB211"/>
  <c r="BC211" s="1"/>
  <c r="BG211" s="1"/>
  <c r="L212"/>
  <c r="AB213"/>
  <c r="BC213" s="1"/>
  <c r="BG213" s="1"/>
  <c r="L214"/>
  <c r="AB215"/>
  <c r="BC215" s="1"/>
  <c r="BG215" s="1"/>
  <c r="L216"/>
  <c r="AB217"/>
  <c r="BC217" s="1"/>
  <c r="BG217" s="1"/>
  <c r="L218"/>
  <c r="AB219"/>
  <c r="BC219" s="1"/>
  <c r="BG219" s="1"/>
  <c r="L220"/>
  <c r="L222"/>
  <c r="L224"/>
  <c r="L226"/>
  <c r="L228"/>
  <c r="L229"/>
  <c r="L230"/>
  <c r="L231"/>
  <c r="L232"/>
  <c r="L233"/>
  <c r="L234"/>
  <c r="L235"/>
  <c r="L236"/>
  <c r="L237"/>
  <c r="L238"/>
  <c r="L239"/>
  <c r="L240"/>
  <c r="L241"/>
  <c r="L242"/>
  <c r="L243"/>
  <c r="BK244"/>
  <c r="M250"/>
  <c r="M204"/>
  <c r="M206"/>
  <c r="M208"/>
  <c r="M210"/>
  <c r="M212"/>
  <c r="M214"/>
  <c r="M216"/>
  <c r="M218"/>
  <c r="M220"/>
  <c r="M222"/>
  <c r="M224"/>
  <c r="M226"/>
  <c r="M228"/>
  <c r="BK228"/>
  <c r="M229"/>
  <c r="BK229"/>
  <c r="M230"/>
  <c r="BK230"/>
  <c r="M231"/>
  <c r="BK231"/>
  <c r="M232"/>
  <c r="BK232"/>
  <c r="M233"/>
  <c r="BK233"/>
  <c r="M234"/>
  <c r="BK234"/>
  <c r="M235"/>
  <c r="BK235"/>
  <c r="M236"/>
  <c r="BK236"/>
  <c r="M237"/>
  <c r="BK237"/>
  <c r="M238"/>
  <c r="BK238"/>
  <c r="M239"/>
  <c r="BK239"/>
  <c r="M240"/>
  <c r="BK240"/>
  <c r="M241"/>
  <c r="BK241"/>
  <c r="M242"/>
  <c r="BK242"/>
  <c r="M243"/>
  <c r="BK243"/>
  <c r="M244"/>
  <c r="BB244"/>
  <c r="BK249"/>
  <c r="AB250"/>
  <c r="BC250" s="1"/>
  <c r="BG250" s="1"/>
  <c r="N204"/>
  <c r="N206"/>
  <c r="N208"/>
  <c r="N210"/>
  <c r="N212"/>
  <c r="N214"/>
  <c r="N216"/>
  <c r="N218"/>
  <c r="N220"/>
  <c r="N222"/>
  <c r="N224"/>
  <c r="N226"/>
  <c r="O228"/>
  <c r="O229"/>
  <c r="O230"/>
  <c r="O231"/>
  <c r="O232"/>
  <c r="O233"/>
  <c r="O234"/>
  <c r="O235"/>
  <c r="O236"/>
  <c r="O237"/>
  <c r="O238"/>
  <c r="O239"/>
  <c r="O240"/>
  <c r="O241"/>
  <c r="O242"/>
  <c r="O243"/>
  <c r="O246"/>
  <c r="N246"/>
  <c r="L248"/>
  <c r="BK248"/>
  <c r="AB252"/>
  <c r="BC252" s="1"/>
  <c r="BG252" s="1"/>
  <c r="AM252"/>
  <c r="O204"/>
  <c r="P228"/>
  <c r="P229"/>
  <c r="P230"/>
  <c r="P231"/>
  <c r="P232"/>
  <c r="P233"/>
  <c r="P234"/>
  <c r="P235"/>
  <c r="P236"/>
  <c r="P237"/>
  <c r="P238"/>
  <c r="P239"/>
  <c r="P240"/>
  <c r="P241"/>
  <c r="P242"/>
  <c r="P243"/>
  <c r="BB248"/>
  <c r="O250"/>
  <c r="N250"/>
  <c r="AM254"/>
  <c r="BE318"/>
  <c r="AM320"/>
  <c r="N321"/>
  <c r="L321"/>
  <c r="AM321"/>
  <c r="N325"/>
  <c r="M325"/>
  <c r="L325"/>
  <c r="AM318"/>
  <c r="N319"/>
  <c r="L319"/>
  <c r="BK320"/>
  <c r="BK318"/>
  <c r="N330"/>
  <c r="M330"/>
  <c r="P330"/>
  <c r="N252"/>
  <c r="N254"/>
  <c r="N256"/>
  <c r="N258"/>
  <c r="N260"/>
  <c r="N262"/>
  <c r="N264"/>
  <c r="N266"/>
  <c r="N268"/>
  <c r="N270"/>
  <c r="N272"/>
  <c r="N274"/>
  <c r="BC318"/>
  <c r="BG318" s="1"/>
  <c r="L320"/>
  <c r="M324"/>
  <c r="P324"/>
  <c r="N328"/>
  <c r="M328"/>
  <c r="P328"/>
  <c r="AB329"/>
  <c r="BC329" s="1"/>
  <c r="BG329" s="1"/>
  <c r="BC332"/>
  <c r="BG332" s="1"/>
  <c r="BB332"/>
  <c r="O252"/>
  <c r="L317"/>
  <c r="L318"/>
  <c r="M319"/>
  <c r="M320"/>
  <c r="N326"/>
  <c r="M326"/>
  <c r="P326"/>
  <c r="AB327"/>
  <c r="BC327" s="1"/>
  <c r="BG327" s="1"/>
  <c r="M317"/>
  <c r="BK317"/>
  <c r="M318"/>
  <c r="O319"/>
  <c r="N320"/>
  <c r="N323"/>
  <c r="M323"/>
  <c r="L323"/>
  <c r="BC330"/>
  <c r="BG330" s="1"/>
  <c r="BK330"/>
  <c r="O317"/>
  <c r="N318"/>
  <c r="BE322"/>
  <c r="BC328"/>
  <c r="BG328" s="1"/>
  <c r="N329"/>
  <c r="M329"/>
  <c r="L329"/>
  <c r="L330"/>
  <c r="BK334"/>
  <c r="P317"/>
  <c r="O318"/>
  <c r="BE320"/>
  <c r="AM322"/>
  <c r="N324"/>
  <c r="BC326"/>
  <c r="BG326" s="1"/>
  <c r="N327"/>
  <c r="M327"/>
  <c r="L327"/>
  <c r="L328"/>
  <c r="O330"/>
  <c r="N332"/>
  <c r="M332"/>
  <c r="P332"/>
  <c r="O332"/>
  <c r="O334"/>
  <c r="O336"/>
  <c r="O338"/>
  <c r="O340"/>
  <c r="O342"/>
  <c r="O344"/>
  <c r="O346"/>
  <c r="N352"/>
  <c r="BB352"/>
  <c r="BK360"/>
  <c r="L331"/>
  <c r="L333"/>
  <c r="P334"/>
  <c r="AB334"/>
  <c r="BC334" s="1"/>
  <c r="BG334" s="1"/>
  <c r="L335"/>
  <c r="P336"/>
  <c r="AB336"/>
  <c r="BC336" s="1"/>
  <c r="BG336" s="1"/>
  <c r="L337"/>
  <c r="P338"/>
  <c r="AB338"/>
  <c r="BC338" s="1"/>
  <c r="BG338" s="1"/>
  <c r="L339"/>
  <c r="P340"/>
  <c r="AB340"/>
  <c r="BC340" s="1"/>
  <c r="BG340" s="1"/>
  <c r="L341"/>
  <c r="P342"/>
  <c r="AB342"/>
  <c r="BC342" s="1"/>
  <c r="BG342" s="1"/>
  <c r="L343"/>
  <c r="P344"/>
  <c r="AB344"/>
  <c r="BC344" s="1"/>
  <c r="BG344" s="1"/>
  <c r="L345"/>
  <c r="P346"/>
  <c r="AB346"/>
  <c r="BC346" s="1"/>
  <c r="BG346" s="1"/>
  <c r="L350"/>
  <c r="BK350"/>
  <c r="P352"/>
  <c r="AB352"/>
  <c r="BC352" s="1"/>
  <c r="BG352" s="1"/>
  <c r="AR353"/>
  <c r="M331"/>
  <c r="M333"/>
  <c r="M335"/>
  <c r="M337"/>
  <c r="M339"/>
  <c r="M341"/>
  <c r="M343"/>
  <c r="M345"/>
  <c r="M350"/>
  <c r="BE355"/>
  <c r="BK359"/>
  <c r="BK366"/>
  <c r="N350"/>
  <c r="BB350"/>
  <c r="BK358"/>
  <c r="P350"/>
  <c r="M334"/>
  <c r="M336"/>
  <c r="M338"/>
  <c r="M340"/>
  <c r="N348"/>
  <c r="BB348"/>
  <c r="L352"/>
  <c r="BK356"/>
  <c r="BC362"/>
  <c r="BG362" s="1"/>
  <c r="AR349"/>
  <c r="L406"/>
  <c r="P408"/>
  <c r="AM410"/>
  <c r="M406"/>
  <c r="BK418"/>
  <c r="M400"/>
  <c r="N406"/>
  <c r="BB406"/>
  <c r="AB412"/>
  <c r="BC412" s="1"/>
  <c r="BG412" s="1"/>
  <c r="BK420"/>
  <c r="BK422"/>
  <c r="BK435"/>
  <c r="N400"/>
  <c r="L404"/>
  <c r="P406"/>
  <c r="AR407"/>
  <c r="BE425"/>
  <c r="BE429"/>
  <c r="BE433"/>
  <c r="P400"/>
  <c r="M404"/>
  <c r="N410"/>
  <c r="BB410"/>
  <c r="BC435"/>
  <c r="BG435" s="1"/>
  <c r="BK439"/>
  <c r="N404"/>
  <c r="BB404"/>
  <c r="L408"/>
  <c r="BK441"/>
  <c r="N408"/>
  <c r="BK510"/>
  <c r="BC513"/>
  <c r="BG513" s="1"/>
  <c r="AM514"/>
  <c r="M514"/>
  <c r="P514"/>
  <c r="N514"/>
  <c r="BK514"/>
  <c r="AR514"/>
  <c r="BG515"/>
  <c r="N517"/>
  <c r="O517"/>
  <c r="P517"/>
  <c r="AM476"/>
  <c r="M478"/>
  <c r="BK506"/>
  <c r="M512"/>
  <c r="BB515"/>
  <c r="N516"/>
  <c r="L516"/>
  <c r="L476"/>
  <c r="P478"/>
  <c r="BD508"/>
  <c r="BE509"/>
  <c r="AB512"/>
  <c r="BC512" s="1"/>
  <c r="BG512" s="1"/>
  <c r="BD506"/>
  <c r="N513"/>
  <c r="O513"/>
  <c r="P513"/>
  <c r="L514"/>
  <c r="L517"/>
  <c r="BE505"/>
  <c r="BB511"/>
  <c r="O514"/>
  <c r="M516"/>
  <c r="M517"/>
  <c r="N512"/>
  <c r="L512"/>
  <c r="O516"/>
  <c r="BE512"/>
  <c r="BE516"/>
  <c r="N7" i="13"/>
  <c r="E9"/>
  <c r="N15"/>
  <c r="E17"/>
  <c r="N23"/>
  <c r="E25"/>
  <c r="N31"/>
  <c r="E33"/>
  <c r="H9"/>
  <c r="N13"/>
  <c r="H17"/>
  <c r="N21"/>
  <c r="H25"/>
  <c r="N29"/>
  <c r="H33"/>
  <c r="A35"/>
  <c r="A39"/>
  <c r="A43"/>
  <c r="G35"/>
  <c r="F35"/>
  <c r="O35"/>
  <c r="G39"/>
  <c r="F39"/>
  <c r="O39"/>
  <c r="G43"/>
  <c r="F43"/>
  <c r="O43"/>
  <c r="G47"/>
  <c r="F47"/>
  <c r="O47"/>
  <c r="E47"/>
  <c r="N47"/>
  <c r="C47"/>
  <c r="P511" i="12"/>
  <c r="P515"/>
  <c r="N11" i="13"/>
  <c r="E13"/>
  <c r="N19"/>
  <c r="E21"/>
  <c r="E29"/>
  <c r="C35"/>
  <c r="C39"/>
  <c r="C43"/>
  <c r="H47"/>
  <c r="I47"/>
  <c r="L47" s="1"/>
  <c r="N9"/>
  <c r="N17"/>
  <c r="N25"/>
  <c r="N33"/>
  <c r="H35"/>
  <c r="H39"/>
  <c r="H43"/>
  <c r="C9"/>
  <c r="O9"/>
  <c r="I13"/>
  <c r="L13" s="1"/>
  <c r="C17"/>
  <c r="O17"/>
  <c r="I21"/>
  <c r="L21" s="1"/>
  <c r="C25"/>
  <c r="O25"/>
  <c r="I29"/>
  <c r="L29" s="1"/>
  <c r="C33"/>
  <c r="O33"/>
  <c r="I35"/>
  <c r="L35" s="1"/>
  <c r="G37"/>
  <c r="F37"/>
  <c r="O37"/>
  <c r="I39"/>
  <c r="L39" s="1"/>
  <c r="G41"/>
  <c r="F41"/>
  <c r="O41"/>
  <c r="I43"/>
  <c r="L43" s="1"/>
  <c r="G45"/>
  <c r="F45"/>
  <c r="O45"/>
  <c r="M47"/>
  <c r="I49"/>
  <c r="L49" s="1"/>
  <c r="M49"/>
  <c r="C49"/>
  <c r="N49"/>
  <c r="E49"/>
  <c r="O49"/>
  <c r="F49"/>
  <c r="G49"/>
  <c r="I13" i="18"/>
  <c r="Q13"/>
  <c r="Y13"/>
  <c r="G14"/>
  <c r="O14"/>
  <c r="W14"/>
  <c r="E15"/>
  <c r="M15"/>
  <c r="U15"/>
  <c r="AC15"/>
  <c r="K16"/>
  <c r="S16"/>
  <c r="AA16"/>
  <c r="I17"/>
  <c r="Q17"/>
  <c r="Y17"/>
  <c r="G18"/>
  <c r="O18"/>
  <c r="W18"/>
  <c r="E19"/>
  <c r="M19"/>
  <c r="U19"/>
  <c r="AC19"/>
  <c r="K20"/>
  <c r="S20"/>
  <c r="AA20"/>
  <c r="I21"/>
  <c r="Q21"/>
  <c r="Y21"/>
  <c r="J13" i="19"/>
  <c r="R13"/>
  <c r="Z13"/>
  <c r="H14"/>
  <c r="P14"/>
  <c r="X14"/>
  <c r="F15"/>
  <c r="N15"/>
  <c r="V15"/>
  <c r="AD15"/>
  <c r="L16"/>
  <c r="T16"/>
  <c r="AB16"/>
  <c r="J17"/>
  <c r="R17"/>
  <c r="Z17"/>
  <c r="H18"/>
  <c r="P18"/>
  <c r="X18"/>
  <c r="F19"/>
  <c r="N19"/>
  <c r="V19"/>
  <c r="AD19"/>
  <c r="L20"/>
  <c r="T20"/>
  <c r="AB20"/>
  <c r="J21"/>
  <c r="R21"/>
  <c r="Z21"/>
  <c r="J21" i="18"/>
  <c r="R21"/>
  <c r="Z21"/>
  <c r="K13" i="19"/>
  <c r="S13"/>
  <c r="AA13"/>
  <c r="I14"/>
  <c r="Q14"/>
  <c r="Y14"/>
  <c r="G15"/>
  <c r="O15"/>
  <c r="W15"/>
  <c r="E16"/>
  <c r="M16"/>
  <c r="U16"/>
  <c r="AC16"/>
  <c r="K17"/>
  <c r="S17"/>
  <c r="AA17"/>
  <c r="I18"/>
  <c r="Q18"/>
  <c r="Y18"/>
  <c r="G19"/>
  <c r="O19"/>
  <c r="W19"/>
  <c r="E20"/>
  <c r="M20"/>
  <c r="U20"/>
  <c r="AC20"/>
  <c r="K21"/>
  <c r="S21"/>
  <c r="AA21"/>
  <c r="K13" i="18"/>
  <c r="S13"/>
  <c r="AA13"/>
  <c r="I14"/>
  <c r="Q14"/>
  <c r="Y14"/>
  <c r="G15"/>
  <c r="O15"/>
  <c r="W15"/>
  <c r="E16"/>
  <c r="M16"/>
  <c r="U16"/>
  <c r="AC16"/>
  <c r="K17"/>
  <c r="S17"/>
  <c r="AA17"/>
  <c r="I18"/>
  <c r="Q18"/>
  <c r="Y18"/>
  <c r="G19"/>
  <c r="O19"/>
  <c r="W19"/>
  <c r="E20"/>
  <c r="M20"/>
  <c r="U20"/>
  <c r="AC20"/>
  <c r="K21"/>
  <c r="S21"/>
  <c r="AA21"/>
  <c r="L13" i="19"/>
  <c r="T13"/>
  <c r="AB13"/>
  <c r="J14"/>
  <c r="R14"/>
  <c r="Z14"/>
  <c r="H15"/>
  <c r="P15"/>
  <c r="X15"/>
  <c r="F16"/>
  <c r="N16"/>
  <c r="V16"/>
  <c r="AD16"/>
  <c r="L17"/>
  <c r="T17"/>
  <c r="AB17"/>
  <c r="J18"/>
  <c r="R18"/>
  <c r="Z18"/>
  <c r="H19"/>
  <c r="P19"/>
  <c r="X19"/>
  <c r="F20"/>
  <c r="N20"/>
  <c r="V20"/>
  <c r="AD20"/>
  <c r="L21"/>
  <c r="T21"/>
  <c r="AB21"/>
  <c r="E13"/>
  <c r="M13"/>
  <c r="U13"/>
  <c r="AC13"/>
  <c r="K14"/>
  <c r="S14"/>
  <c r="AA14"/>
  <c r="I15"/>
  <c r="Q15"/>
  <c r="Y15"/>
  <c r="G16"/>
  <c r="O16"/>
  <c r="W16"/>
  <c r="E17"/>
  <c r="M17"/>
  <c r="U17"/>
  <c r="AC17"/>
  <c r="K18"/>
  <c r="S18"/>
  <c r="AA18"/>
  <c r="I19"/>
  <c r="Q19"/>
  <c r="Y19"/>
  <c r="G20"/>
  <c r="O20"/>
  <c r="W20"/>
  <c r="E21"/>
  <c r="M21"/>
  <c r="U21"/>
  <c r="AC21"/>
  <c r="E13" i="18"/>
  <c r="M13"/>
  <c r="U13"/>
  <c r="AC13"/>
  <c r="K14"/>
  <c r="S14"/>
  <c r="AA14"/>
  <c r="I15"/>
  <c r="Q15"/>
  <c r="Y15"/>
  <c r="G16"/>
  <c r="O16"/>
  <c r="W16"/>
  <c r="E17"/>
  <c r="M17"/>
  <c r="U17"/>
  <c r="AC17"/>
  <c r="K18"/>
  <c r="S18"/>
  <c r="AA18"/>
  <c r="I19"/>
  <c r="Q19"/>
  <c r="Y19"/>
  <c r="G20"/>
  <c r="O20"/>
  <c r="W20"/>
  <c r="E21"/>
  <c r="M21"/>
  <c r="U21"/>
  <c r="AC21"/>
  <c r="F13" i="19"/>
  <c r="N13"/>
  <c r="V13"/>
  <c r="AD13"/>
  <c r="L14"/>
  <c r="T14"/>
  <c r="AB14"/>
  <c r="J15"/>
  <c r="R15"/>
  <c r="Z15"/>
  <c r="H16"/>
  <c r="P16"/>
  <c r="X16"/>
  <c r="F17"/>
  <c r="N17"/>
  <c r="V17"/>
  <c r="AD17"/>
  <c r="L18"/>
  <c r="T18"/>
  <c r="AB18"/>
  <c r="J19"/>
  <c r="R19"/>
  <c r="Z19"/>
  <c r="H20"/>
  <c r="P20"/>
  <c r="X20"/>
  <c r="F21"/>
  <c r="N21"/>
  <c r="V21"/>
  <c r="AD21"/>
  <c r="F21" i="18"/>
  <c r="N21"/>
  <c r="V21"/>
  <c r="AD21"/>
  <c r="G13" i="19"/>
  <c r="O13"/>
  <c r="W13"/>
  <c r="E14"/>
  <c r="M14"/>
  <c r="U14"/>
  <c r="AC14"/>
  <c r="K15"/>
  <c r="S15"/>
  <c r="AA15"/>
  <c r="I16"/>
  <c r="Q16"/>
  <c r="Y16"/>
  <c r="G17"/>
  <c r="O17"/>
  <c r="W17"/>
  <c r="E18"/>
  <c r="M18"/>
  <c r="U18"/>
  <c r="AC18"/>
  <c r="K19"/>
  <c r="S19"/>
  <c r="AA19"/>
  <c r="I20"/>
  <c r="Q20"/>
  <c r="Y20"/>
  <c r="G21"/>
  <c r="O21"/>
  <c r="W21"/>
  <c r="G13" i="18"/>
  <c r="O13"/>
  <c r="W13"/>
  <c r="E14"/>
  <c r="M14"/>
  <c r="U14"/>
  <c r="AC14"/>
  <c r="K15"/>
  <c r="S15"/>
  <c r="AA15"/>
  <c r="I16"/>
  <c r="Q16"/>
  <c r="Y16"/>
  <c r="G17"/>
  <c r="O17"/>
  <c r="W17"/>
  <c r="E18"/>
  <c r="M18"/>
  <c r="U18"/>
  <c r="AC18"/>
  <c r="K19"/>
  <c r="S19"/>
  <c r="AA19"/>
  <c r="I20"/>
  <c r="Q20"/>
  <c r="Y20"/>
  <c r="G21"/>
  <c r="O21"/>
  <c r="W21"/>
  <c r="H13" i="19"/>
  <c r="P13"/>
  <c r="X13"/>
  <c r="F14"/>
  <c r="N14"/>
  <c r="V14"/>
  <c r="AD14"/>
  <c r="L15"/>
  <c r="T15"/>
  <c r="AB15"/>
  <c r="J16"/>
  <c r="R16"/>
  <c r="Z16"/>
  <c r="H17"/>
  <c r="P17"/>
  <c r="X17"/>
  <c r="F18"/>
  <c r="N18"/>
  <c r="V18"/>
  <c r="AD18"/>
  <c r="L19"/>
  <c r="T19"/>
  <c r="AB19"/>
  <c r="J20"/>
  <c r="R20"/>
  <c r="Z20"/>
  <c r="H21"/>
  <c r="P21"/>
  <c r="X21"/>
  <c r="N18" i="18"/>
  <c r="V18"/>
  <c r="AD18"/>
  <c r="L19"/>
  <c r="T19"/>
  <c r="AB19"/>
  <c r="J20"/>
  <c r="R20"/>
  <c r="Z20"/>
  <c r="H21"/>
  <c r="P21"/>
  <c r="X21"/>
  <c r="I13" i="19"/>
  <c r="Q13"/>
  <c r="Y13"/>
  <c r="G14"/>
  <c r="O14"/>
  <c r="W14"/>
  <c r="E15"/>
  <c r="M15"/>
  <c r="U15"/>
  <c r="AC15"/>
  <c r="K16"/>
  <c r="S16"/>
  <c r="AA16"/>
  <c r="I17"/>
  <c r="Q17"/>
  <c r="Y17"/>
  <c r="G18"/>
  <c r="O18"/>
  <c r="W18"/>
  <c r="E19"/>
  <c r="M19"/>
  <c r="U19"/>
  <c r="AC19"/>
  <c r="K20"/>
  <c r="S20"/>
  <c r="AA20"/>
  <c r="I21"/>
  <c r="Q21"/>
  <c r="AS83" i="10" l="1"/>
  <c r="AS79"/>
  <c r="AS82"/>
  <c r="AS78"/>
  <c r="AS81"/>
  <c r="AS77"/>
  <c r="AS84"/>
  <c r="AS80"/>
  <c r="AS76"/>
  <c r="AS74"/>
  <c r="AS30"/>
  <c r="AS28"/>
  <c r="AS29"/>
  <c r="AS27"/>
  <c r="AS22"/>
  <c r="AS23"/>
  <c r="AR21"/>
  <c r="AZ394"/>
  <c r="AY19"/>
  <c r="AZ19" s="1"/>
  <c r="AR424"/>
  <c r="AS128"/>
  <c r="AR491"/>
  <c r="AX27"/>
  <c r="F23" i="13"/>
  <c r="AS141" i="10"/>
  <c r="AS21"/>
  <c r="AR411"/>
  <c r="AZ421"/>
  <c r="AZ405"/>
  <c r="AL5"/>
  <c r="AJ5" s="1"/>
  <c r="AS5" s="1"/>
  <c r="H52" i="13" s="1"/>
  <c r="AF5" i="10"/>
  <c r="D64" i="13"/>
  <c r="I28" i="19"/>
  <c r="I29"/>
  <c r="I27" i="18"/>
  <c r="I25"/>
  <c r="AV4" i="12"/>
  <c r="AZ278" i="10"/>
  <c r="AP6" i="12"/>
  <c r="AV6"/>
  <c r="AT6" s="1"/>
  <c r="AZ184" i="10"/>
  <c r="AZ445"/>
  <c r="AR463"/>
  <c r="AZ224"/>
  <c r="AZ192"/>
  <c r="AZ265"/>
  <c r="AZ196"/>
  <c r="AR388"/>
  <c r="AR128"/>
  <c r="AZ261"/>
  <c r="AX75"/>
  <c r="AZ75" s="1"/>
  <c r="AR279"/>
  <c r="AH11" i="12"/>
  <c r="M35" i="13"/>
  <c r="AY131" i="10"/>
  <c r="AX131"/>
  <c r="AZ28"/>
  <c r="AR479"/>
  <c r="AZ208"/>
  <c r="AZ390"/>
  <c r="AZ228"/>
  <c r="AX30"/>
  <c r="AY30"/>
  <c r="AX29"/>
  <c r="AY29"/>
  <c r="AR415"/>
  <c r="AZ153"/>
  <c r="AR486"/>
  <c r="AX128"/>
  <c r="AZ128" s="1"/>
  <c r="AR132"/>
  <c r="AR130"/>
  <c r="AX73"/>
  <c r="AZ73" s="1"/>
  <c r="O8" i="13" s="1"/>
  <c r="AY130" i="10"/>
  <c r="AX130"/>
  <c r="AY129"/>
  <c r="AX129"/>
  <c r="I18" i="13"/>
  <c r="L18" s="1"/>
  <c r="AZ428" i="10"/>
  <c r="AZ202"/>
  <c r="AZ170"/>
  <c r="AZ298"/>
  <c r="AR484"/>
  <c r="AZ511"/>
  <c r="AR271"/>
  <c r="AR385"/>
  <c r="AZ222"/>
  <c r="AZ190"/>
  <c r="AZ158"/>
  <c r="AZ291"/>
  <c r="AZ392"/>
  <c r="I8" i="13"/>
  <c r="L8" s="1"/>
  <c r="AZ212" i="10"/>
  <c r="AR468"/>
  <c r="AZ455"/>
  <c r="AR262"/>
  <c r="AZ477"/>
  <c r="AZ297"/>
  <c r="AR513"/>
  <c r="AZ479"/>
  <c r="AZ246"/>
  <c r="AZ136"/>
  <c r="AX23"/>
  <c r="AZ23" s="1"/>
  <c r="E23" i="13"/>
  <c r="E8"/>
  <c r="M8"/>
  <c r="N26"/>
  <c r="AX24" i="10"/>
  <c r="AZ24" s="1"/>
  <c r="AA12"/>
  <c r="AR525"/>
  <c r="AZ472"/>
  <c r="AR258"/>
  <c r="AR242"/>
  <c r="AZ221"/>
  <c r="AZ600"/>
  <c r="AR601"/>
  <c r="AR566"/>
  <c r="AZ411"/>
  <c r="AR247"/>
  <c r="AZ376"/>
  <c r="AZ225"/>
  <c r="AZ276"/>
  <c r="AZ442"/>
  <c r="AZ314"/>
  <c r="AZ250"/>
  <c r="AR259"/>
  <c r="AR530"/>
  <c r="AR497"/>
  <c r="AR549"/>
  <c r="AZ284"/>
  <c r="AR250"/>
  <c r="AR234"/>
  <c r="AZ354"/>
  <c r="AZ137"/>
  <c r="AZ189"/>
  <c r="AZ551"/>
  <c r="AZ438"/>
  <c r="AR563"/>
  <c r="AZ578"/>
  <c r="AZ388"/>
  <c r="AZ292"/>
  <c r="AR423"/>
  <c r="AZ333"/>
  <c r="AZ309"/>
  <c r="AR502"/>
  <c r="AZ461"/>
  <c r="AR222"/>
  <c r="AR267"/>
  <c r="AZ84"/>
  <c r="M26" i="13"/>
  <c r="AZ26" i="10"/>
  <c r="AR448"/>
  <c r="AZ233"/>
  <c r="AZ204"/>
  <c r="AZ337"/>
  <c r="AR408"/>
  <c r="AR597"/>
  <c r="AZ536"/>
  <c r="AR390"/>
  <c r="AZ447"/>
  <c r="AZ443"/>
  <c r="AL9"/>
  <c r="AJ9" s="1"/>
  <c r="AF9"/>
  <c r="AK9" s="1"/>
  <c r="AZ280"/>
  <c r="AZ339"/>
  <c r="AZ307"/>
  <c r="AR435"/>
  <c r="AZ466"/>
  <c r="AZ450"/>
  <c r="AZ406"/>
  <c r="AZ274"/>
  <c r="AZ156"/>
  <c r="AZ132"/>
  <c r="AZ205"/>
  <c r="AZ535"/>
  <c r="AZ557"/>
  <c r="AR443"/>
  <c r="AZ218"/>
  <c r="AZ186"/>
  <c r="AZ154"/>
  <c r="AZ446"/>
  <c r="AR291"/>
  <c r="AZ364"/>
  <c r="AZ181"/>
  <c r="AZ327"/>
  <c r="AR580"/>
  <c r="AZ361"/>
  <c r="AZ345"/>
  <c r="AZ305"/>
  <c r="AZ145"/>
  <c r="AZ180"/>
  <c r="AR585"/>
  <c r="AZ537"/>
  <c r="AR521"/>
  <c r="AZ512"/>
  <c r="AZ206"/>
  <c r="AZ174"/>
  <c r="AZ142"/>
  <c r="AZ76"/>
  <c r="AZ178"/>
  <c r="AZ146"/>
  <c r="AZ474"/>
  <c r="AZ430"/>
  <c r="AZ414"/>
  <c r="AZ317"/>
  <c r="AZ508"/>
  <c r="AZ378"/>
  <c r="AZ330"/>
  <c r="AZ164"/>
  <c r="AZ172"/>
  <c r="AZ83"/>
  <c r="AZ451"/>
  <c r="AR417"/>
  <c r="AZ400"/>
  <c r="AZ435"/>
  <c r="AZ308"/>
  <c r="AR591"/>
  <c r="AZ346"/>
  <c r="AZ313"/>
  <c r="AZ366"/>
  <c r="AZ257"/>
  <c r="AZ341"/>
  <c r="AZ169"/>
  <c r="AZ82"/>
  <c r="AZ140"/>
  <c r="AZ580"/>
  <c r="AZ546"/>
  <c r="AZ409"/>
  <c r="AZ439"/>
  <c r="AR285"/>
  <c r="AZ260"/>
  <c r="AZ288"/>
  <c r="AZ138"/>
  <c r="C60" i="13"/>
  <c r="E63"/>
  <c r="K24" i="15" s="1"/>
  <c r="AR579" i="10"/>
  <c r="AR575"/>
  <c r="AR509"/>
  <c r="AR559"/>
  <c r="AZ487"/>
  <c r="AR378"/>
  <c r="AR362"/>
  <c r="AR394"/>
  <c r="AZ471"/>
  <c r="AR300"/>
  <c r="AR304"/>
  <c r="AZ319"/>
  <c r="AZ412"/>
  <c r="AZ22"/>
  <c r="D67" i="13"/>
  <c r="AP7" i="12"/>
  <c r="AV7"/>
  <c r="AT7" s="1"/>
  <c r="AR593" i="10"/>
  <c r="AR551"/>
  <c r="AZ453"/>
  <c r="AZ470"/>
  <c r="AZ245"/>
  <c r="AZ398"/>
  <c r="AZ306"/>
  <c r="AZ357"/>
  <c r="AZ220"/>
  <c r="H63" i="13"/>
  <c r="L24" i="15" s="1"/>
  <c r="AR517" i="10"/>
  <c r="AR413"/>
  <c r="AE12"/>
  <c r="AZ454"/>
  <c r="AZ372"/>
  <c r="AZ329"/>
  <c r="AZ396"/>
  <c r="AZ353"/>
  <c r="AZ294"/>
  <c r="AZ290"/>
  <c r="AZ79"/>
  <c r="AZ188"/>
  <c r="D65" i="13"/>
  <c r="AV5" i="12"/>
  <c r="AT5" s="1"/>
  <c r="AZ148" i="10"/>
  <c r="AZ558"/>
  <c r="AZ529"/>
  <c r="AZ556"/>
  <c r="AZ595"/>
  <c r="AZ569"/>
  <c r="AZ516"/>
  <c r="AR582"/>
  <c r="AZ552"/>
  <c r="AR541"/>
  <c r="AZ408"/>
  <c r="AZ459"/>
  <c r="AZ475"/>
  <c r="AZ431"/>
  <c r="AR281"/>
  <c r="AZ335"/>
  <c r="AZ268"/>
  <c r="AR277"/>
  <c r="AZ210"/>
  <c r="AZ80"/>
  <c r="AR594"/>
  <c r="AR519"/>
  <c r="AZ489"/>
  <c r="AZ434"/>
  <c r="AR459"/>
  <c r="AZ322"/>
  <c r="AZ338"/>
  <c r="AZ349"/>
  <c r="AZ254"/>
  <c r="AR289"/>
  <c r="AG17"/>
  <c r="AZ485"/>
  <c r="AZ255"/>
  <c r="AZ302"/>
  <c r="AZ325"/>
  <c r="AZ321"/>
  <c r="AZ161"/>
  <c r="AZ25"/>
  <c r="D69" i="13"/>
  <c r="AV9" i="12"/>
  <c r="AT9" s="1"/>
  <c r="AP9"/>
  <c r="AU9" s="1"/>
  <c r="AO11"/>
  <c r="AR587" i="10"/>
  <c r="AZ528"/>
  <c r="AR489"/>
  <c r="AR529"/>
  <c r="AZ554"/>
  <c r="AZ488"/>
  <c r="AZ440"/>
  <c r="AZ423"/>
  <c r="AZ401"/>
  <c r="AZ467"/>
  <c r="AZ483"/>
  <c r="AZ432"/>
  <c r="AZ416"/>
  <c r="AZ296"/>
  <c r="AZ311"/>
  <c r="AZ299"/>
  <c r="AR293"/>
  <c r="AZ393"/>
  <c r="AZ347"/>
  <c r="AZ315"/>
  <c r="AZ214"/>
  <c r="AZ182"/>
  <c r="AZ150"/>
  <c r="AZ77"/>
  <c r="AZ226"/>
  <c r="AZ162"/>
  <c r="AR16" i="12"/>
  <c r="AZ547" i="10"/>
  <c r="AR505"/>
  <c r="AR573"/>
  <c r="AZ480"/>
  <c r="AR386"/>
  <c r="AR370"/>
  <c r="AZ456"/>
  <c r="AZ464"/>
  <c r="AZ404"/>
  <c r="AZ351"/>
  <c r="AZ295"/>
  <c r="D54" i="13"/>
  <c r="AF7" i="10"/>
  <c r="AL7"/>
  <c r="AJ7" s="1"/>
  <c r="AZ272"/>
  <c r="AJ4"/>
  <c r="AZ564"/>
  <c r="AZ504"/>
  <c r="AZ520"/>
  <c r="AZ581"/>
  <c r="AZ555"/>
  <c r="AZ589"/>
  <c r="AR493"/>
  <c r="AZ496"/>
  <c r="AZ544"/>
  <c r="AZ521"/>
  <c r="AR382"/>
  <c r="AR366"/>
  <c r="AZ420"/>
  <c r="AR409"/>
  <c r="AR425"/>
  <c r="AZ415"/>
  <c r="AR246"/>
  <c r="AZ264"/>
  <c r="F63" i="13"/>
  <c r="BG18" i="12"/>
  <c r="I63" i="13" s="1"/>
  <c r="BB16" i="12"/>
  <c r="K22" i="15" s="1"/>
  <c r="AZ574" i="10"/>
  <c r="AR537"/>
  <c r="AZ598"/>
  <c r="AR557"/>
  <c r="AR501"/>
  <c r="AZ540"/>
  <c r="AZ425"/>
  <c r="AZ343"/>
  <c r="D55" i="13"/>
  <c r="AL8" i="10"/>
  <c r="AJ8" s="1"/>
  <c r="AF8"/>
  <c r="AK8" s="1"/>
  <c r="AR308"/>
  <c r="AZ331"/>
  <c r="AR296"/>
  <c r="AZ230"/>
  <c r="AZ198"/>
  <c r="AZ166"/>
  <c r="AZ134"/>
  <c r="AZ27"/>
  <c r="AZ194"/>
  <c r="D24" i="15"/>
  <c r="K71" i="13"/>
  <c r="J71"/>
  <c r="J78" s="1"/>
  <c r="O71"/>
  <c r="BD6" i="12"/>
  <c r="I66" i="13" s="1"/>
  <c r="L66" s="1"/>
  <c r="BC6" i="12"/>
  <c r="H66" i="13" s="1"/>
  <c r="BB6" i="12"/>
  <c r="G66" i="13" s="1"/>
  <c r="AY6" i="12"/>
  <c r="F66" i="13" s="1"/>
  <c r="AX6" i="12"/>
  <c r="E66" i="13" s="1"/>
  <c r="AS6" i="10"/>
  <c r="H53" i="13" s="1"/>
  <c r="AR6" i="10"/>
  <c r="G53" i="13" s="1"/>
  <c r="AT6" i="10"/>
  <c r="I53" i="13" s="1"/>
  <c r="L53" s="1"/>
  <c r="G63"/>
  <c r="G71" s="1"/>
  <c r="D68"/>
  <c r="D73" s="1"/>
  <c r="D74" s="1"/>
  <c r="AP8" i="12"/>
  <c r="AU8" s="1"/>
  <c r="AV8"/>
  <c r="AT8" s="1"/>
  <c r="AZ588" i="10"/>
  <c r="AZ572"/>
  <c r="AZ524"/>
  <c r="AZ590"/>
  <c r="AZ548"/>
  <c r="AZ532"/>
  <c r="AZ565"/>
  <c r="AZ568"/>
  <c r="AR533"/>
  <c r="AZ562"/>
  <c r="AR405"/>
  <c r="AZ424"/>
  <c r="AR398"/>
  <c r="AR374"/>
  <c r="AZ448"/>
  <c r="AZ463"/>
  <c r="AZ492"/>
  <c r="AR401"/>
  <c r="AZ417"/>
  <c r="AR254"/>
  <c r="AR238"/>
  <c r="AR273"/>
  <c r="AZ359"/>
  <c r="AZ300"/>
  <c r="AZ304"/>
  <c r="AZ303"/>
  <c r="AZ355"/>
  <c r="AZ323"/>
  <c r="AR269"/>
  <c r="AB16" i="12"/>
  <c r="AT4"/>
  <c r="D57" i="13"/>
  <c r="AF10" i="10"/>
  <c r="AL10"/>
  <c r="AT10"/>
  <c r="I57" i="13" s="1"/>
  <c r="L57" s="1"/>
  <c r="AR20" i="10"/>
  <c r="M23" i="13" l="1"/>
  <c r="O23"/>
  <c r="N27"/>
  <c r="M27"/>
  <c r="AR5" i="10"/>
  <c r="G52" i="13" s="1"/>
  <c r="AT5" i="10"/>
  <c r="I52" i="13" s="1"/>
  <c r="L52" s="1"/>
  <c r="AZ131" i="10"/>
  <c r="AZ29"/>
  <c r="AY17"/>
  <c r="AZ30"/>
  <c r="AZ130"/>
  <c r="AV11" i="12"/>
  <c r="AZ129" i="10"/>
  <c r="N18" i="13"/>
  <c r="M18"/>
  <c r="O26"/>
  <c r="AX17" i="10"/>
  <c r="AZ17" s="1"/>
  <c r="AL12"/>
  <c r="AS9"/>
  <c r="H56" i="13" s="1"/>
  <c r="AR9" i="10"/>
  <c r="G56" i="13" s="1"/>
  <c r="AT9" i="10"/>
  <c r="I56" i="13" s="1"/>
  <c r="L56" s="1"/>
  <c r="O18"/>
  <c r="E71"/>
  <c r="D60"/>
  <c r="D78" s="1"/>
  <c r="H71"/>
  <c r="AY5" i="12"/>
  <c r="F65" i="13" s="1"/>
  <c r="BB5" i="12"/>
  <c r="G65" i="13" s="1"/>
  <c r="AX5" i="12"/>
  <c r="E65" i="13" s="1"/>
  <c r="BD5" i="12"/>
  <c r="I65" i="13" s="1"/>
  <c r="L65" s="1"/>
  <c r="BC5" i="12"/>
  <c r="H65" i="13" s="1"/>
  <c r="AX7" i="12"/>
  <c r="E67" i="13" s="1"/>
  <c r="BD7" i="12"/>
  <c r="I67" i="13" s="1"/>
  <c r="L67" s="1"/>
  <c r="BC7" i="12"/>
  <c r="H67" i="13" s="1"/>
  <c r="BB7" i="12"/>
  <c r="G67" i="13" s="1"/>
  <c r="AY7" i="12"/>
  <c r="F67" i="13" s="1"/>
  <c r="E29" i="18"/>
  <c r="G29" s="1"/>
  <c r="H29" s="1"/>
  <c r="E29" i="19"/>
  <c r="G29" s="1"/>
  <c r="H29" s="1"/>
  <c r="AY4" i="12"/>
  <c r="BD4"/>
  <c r="BC4"/>
  <c r="BB4"/>
  <c r="AX4"/>
  <c r="O72" i="13"/>
  <c r="O74" s="1"/>
  <c r="E87"/>
  <c r="D22" i="15" s="1"/>
  <c r="AT8" i="10"/>
  <c r="I55" i="13" s="1"/>
  <c r="L55" s="1"/>
  <c r="AS8" i="10"/>
  <c r="H55" i="13" s="1"/>
  <c r="AR8" i="10"/>
  <c r="G55" i="13" s="1"/>
  <c r="AT4" i="10"/>
  <c r="AS4"/>
  <c r="AR4"/>
  <c r="AT7"/>
  <c r="I54" i="13" s="1"/>
  <c r="L54" s="1"/>
  <c r="AS7" i="10"/>
  <c r="H54" i="13" s="1"/>
  <c r="AR7" i="10"/>
  <c r="G54" i="13" s="1"/>
  <c r="E28" i="18"/>
  <c r="G28" s="1"/>
  <c r="H28" s="1"/>
  <c r="E28" i="19"/>
  <c r="G28" s="1"/>
  <c r="H28" s="1"/>
  <c r="BD8" i="12"/>
  <c r="I68" i="13" s="1"/>
  <c r="L68" s="1"/>
  <c r="BC8" i="12"/>
  <c r="H68" i="13" s="1"/>
  <c r="BB8" i="12"/>
  <c r="G68" i="13" s="1"/>
  <c r="AY8" i="12"/>
  <c r="F68" i="13" s="1"/>
  <c r="AX8" i="12"/>
  <c r="E68" i="13" s="1"/>
  <c r="K78"/>
  <c r="I30" i="18"/>
  <c r="K30" s="1"/>
  <c r="I30" i="19"/>
  <c r="K30" s="1"/>
  <c r="I72" i="13"/>
  <c r="I71"/>
  <c r="L63" s="1"/>
  <c r="D16" i="15" s="1"/>
  <c r="AX9" i="12"/>
  <c r="E69" i="13" s="1"/>
  <c r="BC9" i="12"/>
  <c r="H69" i="13" s="1"/>
  <c r="BB9" i="12"/>
  <c r="G69" i="13" s="1"/>
  <c r="AY9" i="12"/>
  <c r="F69" i="13" s="1"/>
  <c r="BD9" i="12"/>
  <c r="I69" i="13" s="1"/>
  <c r="L69" s="1"/>
  <c r="K87"/>
  <c r="I24" i="15"/>
  <c r="L87" i="13"/>
  <c r="L71" s="1"/>
  <c r="I87"/>
  <c r="F71"/>
  <c r="N60" l="1"/>
  <c r="N78" s="1"/>
  <c r="O27"/>
  <c r="O60" s="1"/>
  <c r="O78" s="1"/>
  <c r="M60"/>
  <c r="M78" s="1"/>
  <c r="I51"/>
  <c r="AT12" i="10"/>
  <c r="AW17" s="1"/>
  <c r="E64" i="13"/>
  <c r="E73" s="1"/>
  <c r="AX11" i="12"/>
  <c r="G64" i="13"/>
  <c r="G73" s="1"/>
  <c r="BB11" i="12"/>
  <c r="BD16" s="1"/>
  <c r="I31" i="18"/>
  <c r="K31" s="1"/>
  <c r="I31" i="19"/>
  <c r="K31" s="1"/>
  <c r="D17" i="15"/>
  <c r="H64" i="13"/>
  <c r="H73" s="1"/>
  <c r="BC11" i="12"/>
  <c r="BE16" s="1"/>
  <c r="I64" i="13"/>
  <c r="BD11" i="12"/>
  <c r="BG16" s="1"/>
  <c r="F64" i="13"/>
  <c r="F73" s="1"/>
  <c r="AY11" i="12"/>
  <c r="BC16" s="1"/>
  <c r="K28" i="19"/>
  <c r="J28"/>
  <c r="G51" i="13"/>
  <c r="G60" s="1"/>
  <c r="AR12" i="10"/>
  <c r="AT17" s="1"/>
  <c r="K29" i="19"/>
  <c r="J29"/>
  <c r="K28" i="18"/>
  <c r="J28"/>
  <c r="K29"/>
  <c r="J29"/>
  <c r="H51" i="13"/>
  <c r="AS12" i="10"/>
  <c r="I73" i="13" l="1"/>
  <c r="I74" s="1"/>
  <c r="L64"/>
  <c r="L73" s="1"/>
  <c r="I32" i="18"/>
  <c r="K32" s="1"/>
  <c r="I32" i="19"/>
  <c r="K32" s="1"/>
  <c r="L51" i="13"/>
  <c r="L60" s="1"/>
  <c r="L84" s="1"/>
  <c r="I60"/>
  <c r="L17" i="12"/>
  <c r="P17" s="1"/>
  <c r="O17"/>
  <c r="N17"/>
  <c r="M17"/>
  <c r="O16" l="1"/>
  <c r="H23" i="15" s="1"/>
  <c r="H24" s="1"/>
  <c r="N16" i="12"/>
  <c r="G23" i="15" s="1"/>
  <c r="G24" s="1"/>
  <c r="M16" i="12"/>
  <c r="F23" i="15" s="1"/>
  <c r="F24" s="1"/>
  <c r="L16" i="12"/>
  <c r="L76" i="13"/>
  <c r="L77"/>
  <c r="L75"/>
  <c r="E25" i="18" l="1"/>
  <c r="G25" s="1"/>
  <c r="H25" s="1"/>
  <c r="E25" i="19"/>
  <c r="G25" s="1"/>
  <c r="H25" s="1"/>
  <c r="E26" i="18"/>
  <c r="G26" s="1"/>
  <c r="H26" s="1"/>
  <c r="E26" i="19"/>
  <c r="G26" s="1"/>
  <c r="H26" s="1"/>
  <c r="E27" i="18"/>
  <c r="G27" s="1"/>
  <c r="H27" s="1"/>
  <c r="E27" i="19"/>
  <c r="G27" s="1"/>
  <c r="H27" s="1"/>
  <c r="E23" i="15"/>
  <c r="P16" i="12"/>
  <c r="K25" i="19" l="1"/>
  <c r="J25"/>
  <c r="K25" i="18"/>
  <c r="J25"/>
  <c r="J26"/>
  <c r="K26"/>
  <c r="I23" i="15"/>
  <c r="E24"/>
  <c r="K27" i="19"/>
  <c r="J27"/>
  <c r="K27" i="18"/>
  <c r="J27"/>
  <c r="K26" i="19"/>
  <c r="J26"/>
  <c r="E24" i="18" l="1"/>
  <c r="G24" s="1"/>
  <c r="H24" s="1"/>
  <c r="E24" i="19"/>
  <c r="G24" s="1"/>
  <c r="H24" s="1"/>
  <c r="K24" l="1"/>
  <c r="J24"/>
  <c r="K24" i="18"/>
  <c r="D27" i="15" s="1"/>
  <c r="M87" i="13" s="1"/>
  <c r="J24" i="18"/>
  <c r="L72" i="13" l="1"/>
  <c r="C92"/>
  <c r="L74" l="1"/>
  <c r="L78" s="1"/>
  <c r="E42" i="4" s="1"/>
  <c r="H72" i="13"/>
  <c r="H74" s="1"/>
  <c r="G72"/>
  <c r="G74" s="1"/>
  <c r="G78" s="1"/>
  <c r="F72"/>
  <c r="F74" s="1"/>
  <c r="E72"/>
  <c r="E74" s="1"/>
  <c r="C72"/>
  <c r="C74" s="1"/>
  <c r="C78" s="1"/>
  <c r="C79" s="1"/>
  <c r="D9" i="5"/>
  <c r="D6"/>
  <c r="D7"/>
  <c r="J8"/>
  <c r="D8"/>
  <c r="C4" i="12" l="1"/>
  <c r="C4" i="10"/>
  <c r="C16" i="4"/>
  <c r="D5" i="5"/>
  <c r="M19" i="10" l="1"/>
  <c r="H19"/>
  <c r="U19" s="1"/>
  <c r="U17" l="1"/>
  <c r="AS19"/>
  <c r="AO6"/>
  <c r="F53" i="13" s="1"/>
  <c r="AO17" i="10"/>
  <c r="AO11"/>
  <c r="F58" i="13" s="1"/>
  <c r="AO10" i="10"/>
  <c r="F57" i="13" s="1"/>
  <c r="AO5" i="10"/>
  <c r="F52" i="13" s="1"/>
  <c r="AO8" i="10"/>
  <c r="F55" i="13" s="1"/>
  <c r="AO7" i="10"/>
  <c r="F54" i="13" s="1"/>
  <c r="AO9" i="10"/>
  <c r="F56" i="13" s="1"/>
  <c r="AO4" i="10"/>
  <c r="AN19"/>
  <c r="T19"/>
  <c r="T17" s="1"/>
  <c r="AU19" l="1"/>
  <c r="H27" i="13" s="1"/>
  <c r="F26"/>
  <c r="F27"/>
  <c r="F18"/>
  <c r="AR19" i="10"/>
  <c r="E26" i="13" s="1"/>
  <c r="AN10" i="10"/>
  <c r="E57" i="13" s="1"/>
  <c r="AN6" i="10"/>
  <c r="E53" i="13" s="1"/>
  <c r="AN5" i="10"/>
  <c r="E52" i="13" s="1"/>
  <c r="AN17" i="10"/>
  <c r="AN11"/>
  <c r="E58" i="13" s="1"/>
  <c r="AN8" i="10"/>
  <c r="E55" i="13" s="1"/>
  <c r="AN7" i="10"/>
  <c r="E54" i="13" s="1"/>
  <c r="AN4" i="10"/>
  <c r="AN9"/>
  <c r="E56" i="13" s="1"/>
  <c r="F51"/>
  <c r="AO12" i="10"/>
  <c r="AS17" s="1"/>
  <c r="H26" i="13" l="1"/>
  <c r="H60" s="1"/>
  <c r="H78" s="1"/>
  <c r="AU17" i="10"/>
  <c r="F60" i="13"/>
  <c r="F78" s="1"/>
  <c r="J42" i="4" s="1"/>
  <c r="E27" i="13"/>
  <c r="E18"/>
  <c r="E51"/>
  <c r="AN12" i="10"/>
  <c r="AR17" s="1"/>
  <c r="E60" i="13" l="1"/>
  <c r="E78" s="1"/>
  <c r="J41" i="4" s="1"/>
</calcChain>
</file>

<file path=xl/comments1.xml><?xml version="1.0" encoding="utf-8"?>
<comments xmlns="http://schemas.openxmlformats.org/spreadsheetml/2006/main">
  <authors>
    <author>changeling</author>
  </authors>
  <commentList>
    <comment ref="K54" authorId="0">
      <text>
        <r>
          <rPr>
            <sz val="10"/>
            <rFont val="Arial"/>
            <family val="2"/>
          </rPr>
          <t>jarichter:
UPDATED on 5/15/2012 per Ellen</t>
        </r>
      </text>
    </comment>
  </commentList>
</comments>
</file>

<file path=xl/comments2.xml><?xml version="1.0" encoding="utf-8"?>
<comments xmlns="http://schemas.openxmlformats.org/spreadsheetml/2006/main">
  <authors>
    <author>changeling</author>
  </authors>
  <commentList>
    <comment ref="AI16" authorId="0">
      <text>
        <r>
          <rPr>
            <sz val="10"/>
            <rFont val="Arial"/>
            <family val="2"/>
          </rPr>
          <t>jarichter:
this flag is triggered if the user chooses LTC7 and doesn’t apply that to a LTL16  reach in freezer or cooling.</t>
        </r>
      </text>
    </comment>
    <comment ref="AJ16" authorId="0">
      <text>
        <r>
          <rPr>
            <sz val="10"/>
            <rFont val="Arial"/>
            <family val="2"/>
          </rPr>
          <t>jarichter:
This column is used to trigger the conditional formatting in the column to the right.</t>
        </r>
      </text>
    </comment>
    <comment ref="AK16" authorId="0">
      <text>
        <r>
          <rPr>
            <sz val="10"/>
            <rFont val="Arial"/>
            <family val="2"/>
          </rPr>
          <t>jarichter:
This column is used to trigger the conditional formatting in the column to the right.</t>
        </r>
      </text>
    </comment>
  </commentList>
</comments>
</file>

<file path=xl/comments3.xml><?xml version="1.0" encoding="utf-8"?>
<comments xmlns="http://schemas.openxmlformats.org/spreadsheetml/2006/main">
  <authors>
    <author>changeling</author>
  </authors>
  <commentList>
    <comment ref="R15" authorId="0">
      <text>
        <r>
          <rPr>
            <sz val="10"/>
            <rFont val="Arial"/>
            <family val="2"/>
          </rPr>
          <t>jarichter:
used to calculate SP, SOP,  etc kWh savings</t>
        </r>
      </text>
    </comment>
    <comment ref="AT15" authorId="0">
      <text>
        <r>
          <rPr>
            <sz val="10"/>
            <rFont val="Arial"/>
            <family val="2"/>
          </rPr>
          <t>jarichter:
This column is used to trigger the conditional formatting in the column to the right.</t>
        </r>
      </text>
    </comment>
    <comment ref="AU15" authorId="0">
      <text>
        <r>
          <rPr>
            <sz val="10"/>
            <rFont val="Arial"/>
            <family val="2"/>
          </rPr>
          <t>jarichter:
This column is used to trigger the conditional formatting in the column to the right.</t>
        </r>
      </text>
    </comment>
  </commentList>
</comments>
</file>

<file path=xl/comments4.xml><?xml version="1.0" encoding="utf-8"?>
<comments xmlns="http://schemas.openxmlformats.org/spreadsheetml/2006/main">
  <authors>
    <author>changeling</author>
  </authors>
  <commentList>
    <comment ref="B71" authorId="0">
      <text>
        <r>
          <rPr>
            <sz val="10"/>
            <rFont val="Arial"/>
            <family val="2"/>
          </rPr>
          <t>jarichter:
The second subtotal row exists for cell K49/k50. It needs to calculate k49 to run the B/C test, then cell k50 identifies if the incentive needs to be wiped out if it doesn't pass the B/C test.</t>
        </r>
      </text>
    </comment>
    <comment ref="C90" authorId="0">
      <text>
        <r>
          <rPr>
            <sz val="10"/>
            <rFont val="Arial"/>
            <family val="2"/>
          </rPr>
          <t>jarichter:
overwrote them so not an issue for SB version</t>
        </r>
      </text>
    </comment>
  </commentList>
</comments>
</file>

<file path=xl/comments5.xml><?xml version="1.0" encoding="utf-8"?>
<comments xmlns="http://schemas.openxmlformats.org/spreadsheetml/2006/main">
  <authors>
    <author>changeling</author>
  </authors>
  <commentList>
    <comment ref="D11" authorId="0">
      <text>
        <r>
          <rPr>
            <sz val="10"/>
            <rFont val="Arial"/>
            <family val="2"/>
          </rPr>
          <t>jarichter:
Updated with 2012 TRC values from PHI. Differs between Pepco and Delmarva.</t>
        </r>
      </text>
    </comment>
    <comment ref="D15" authorId="0">
      <text>
        <r>
          <rPr>
            <sz val="10"/>
            <rFont val="Arial"/>
            <family val="2"/>
          </rPr>
          <t xml:space="preserve">Starting in 2012
</t>
        </r>
      </text>
    </comment>
    <comment ref="D27" authorId="0">
      <text>
        <r>
          <rPr>
            <sz val="10"/>
            <rFont val="Arial"/>
            <family val="2"/>
          </rPr>
          <t>jarichter:
hardcoded it to pass for SB measures</t>
        </r>
      </text>
    </comment>
  </commentList>
</comments>
</file>

<file path=xl/comments6.xml><?xml version="1.0" encoding="utf-8"?>
<comments xmlns="http://schemas.openxmlformats.org/spreadsheetml/2006/main">
  <authors>
    <author>changeling</author>
  </authors>
  <commentList>
    <comment ref="I29" authorId="0">
      <text>
        <r>
          <rPr>
            <sz val="10"/>
            <rFont val="Arial"/>
            <family val="2"/>
          </rPr>
          <t>wsteigel:
10-11-11: Divided by 8
 because Therm Avoided Costs are high by about this amount</t>
        </r>
      </text>
    </comment>
    <comment ref="E41" authorId="0">
      <text>
        <r>
          <rPr>
            <sz val="10"/>
            <rFont val="Arial"/>
            <family val="2"/>
          </rPr>
          <t>jarichter:
Updated with 2012 TRC values from PHI</t>
        </r>
      </text>
    </comment>
    <comment ref="H44" authorId="0">
      <text>
        <r>
          <rPr>
            <sz val="10"/>
            <rFont val="Arial"/>
            <family val="2"/>
          </rPr>
          <t>jarichter:
if the determination of hours per day changes, then you'll need to make a corresponding adjustment to the formulas in the 4 kWh calculations on the Alternative Lighting page</t>
        </r>
      </text>
    </comment>
  </commentList>
</comments>
</file>

<file path=xl/comments7.xml><?xml version="1.0" encoding="utf-8"?>
<comments xmlns="http://schemas.openxmlformats.org/spreadsheetml/2006/main">
  <authors>
    <author>changeling</author>
  </authors>
  <commentList>
    <comment ref="E13" authorId="0">
      <text>
        <r>
          <rPr>
            <sz val="10"/>
            <rFont val="Arial"/>
            <family val="2"/>
          </rPr>
          <t>jarichter:
For 2013, go one column to the right and  increment $H to $I for all remaining years, and black out 2011 values</t>
        </r>
      </text>
    </comment>
    <comment ref="I24" authorId="0">
      <text>
        <r>
          <rPr>
            <sz val="10"/>
            <rFont val="Arial"/>
            <family val="2"/>
          </rPr>
          <t>jarichter:
For 2013, update formula to read $I instead of $H</t>
        </r>
      </text>
    </comment>
    <comment ref="I29" authorId="0">
      <text>
        <r>
          <rPr>
            <sz val="10"/>
            <rFont val="Arial"/>
            <family val="2"/>
          </rPr>
          <t>wsteigel:
10-11-11: Divided by 8
 because Therm Avoided Costs are high by about this amount</t>
        </r>
      </text>
    </comment>
    <comment ref="H44" authorId="0">
      <text>
        <r>
          <rPr>
            <sz val="10"/>
            <rFont val="Arial"/>
            <family val="2"/>
          </rPr>
          <t>jarichter:
if the determination of hours per day changes, then you'll need to make a corresponding adjustment to the formulas in the 4 kWh calculations on the Alternative Lighting page</t>
        </r>
      </text>
    </comment>
  </commentList>
</comments>
</file>

<file path=xl/comments8.xml><?xml version="1.0" encoding="utf-8"?>
<comments xmlns="http://schemas.openxmlformats.org/spreadsheetml/2006/main">
  <authors>
    <author>changeling</author>
  </authors>
  <commentList>
    <comment ref="D2" authorId="0">
      <text>
        <r>
          <rPr>
            <sz val="10"/>
            <rFont val="Arial"/>
            <family val="2"/>
          </rPr>
          <t>jarichter:
small business only</t>
        </r>
      </text>
    </comment>
    <comment ref="C5" authorId="0">
      <text>
        <r>
          <rPr>
            <sz val="10"/>
            <rFont val="Arial"/>
            <family val="2"/>
          </rPr>
          <t>jarichter:
replaced by more complicated version of IF Energy</t>
        </r>
      </text>
    </comment>
    <comment ref="A13" authorId="0">
      <text>
        <r>
          <rPr>
            <sz val="10"/>
            <rFont val="Arial"/>
            <family val="2"/>
          </rPr>
          <t>jarichter:
removed on 5-15 as no longer incentivized</t>
        </r>
      </text>
    </comment>
    <comment ref="D13" authorId="0">
      <text>
        <r>
          <rPr>
            <sz val="10"/>
            <rFont val="Arial"/>
            <family val="2"/>
          </rPr>
          <t>jarichter:
Added this IF just for reach in freezer or cooler lighting measure. Per Bill 5-14-2012</t>
        </r>
      </text>
    </comment>
    <comment ref="D14" authorId="0">
      <text>
        <r>
          <rPr>
            <sz val="10"/>
            <rFont val="Arial"/>
            <family val="2"/>
          </rPr>
          <t>jarichter:
Added this IF just for reach in freezer or cooler lighting measure. Per Bill 5-14-2012</t>
        </r>
      </text>
    </comment>
  </commentList>
</comments>
</file>

<file path=xl/comments9.xml><?xml version="1.0" encoding="utf-8"?>
<comments xmlns="http://schemas.openxmlformats.org/spreadsheetml/2006/main">
  <authors>
    <author>changeling</author>
  </authors>
  <commentList>
    <comment ref="D39" authorId="0">
      <text>
        <r>
          <rPr>
            <sz val="10"/>
            <rFont val="Arial"/>
            <family val="2"/>
          </rPr>
          <t>jarichter: 4/28/2011
Updated from 20% to 30% per Mid Atlantic technical ref manual</t>
        </r>
      </text>
    </comment>
    <comment ref="H45" authorId="0">
      <text>
        <r>
          <rPr>
            <sz val="10"/>
            <rFont val="Arial"/>
            <family val="2"/>
          </rPr>
          <t>jarichter:
Updated on 3/12/2012</t>
        </r>
      </text>
    </comment>
  </commentList>
</comments>
</file>

<file path=xl/sharedStrings.xml><?xml version="1.0" encoding="utf-8"?>
<sst xmlns="http://schemas.openxmlformats.org/spreadsheetml/2006/main" count="8779" uniqueCount="2810">
  <si>
    <t>866-353-5799</t>
  </si>
  <si>
    <t>First, review the Eligible Measures and Incentives tab to see the list of available incentives.</t>
  </si>
  <si>
    <t>Second, fill out the Application tab - Note: The total incentive will carry over onto the application tab from the Summary Table.</t>
  </si>
  <si>
    <t>Third, review the Standard Table Instructions and fill out the Lighting Table. If you have Alternative Fixtures--those described in Section VI on the Eligible Measures table--review the Alt Fixtures Instructions and complete the Alternative Fixtures Table.</t>
  </si>
  <si>
    <t>Fourth, send the completed combination application and workbook to the program office. Please include the appropriate equipment specification sheets.</t>
  </si>
  <si>
    <t>Note - Please be sure to use the latest version of the application. Follow the link below to find the latest version</t>
  </si>
  <si>
    <t>Version 1.1 5-15-2012</t>
  </si>
  <si>
    <t>SMALL BUSINESS LIGHTING FIXTURES AND CONTROLS APPLICATION PROGRAM INSTRUCTIONS</t>
  </si>
  <si>
    <t>This Application Workbook is intended to be used for approximately one-for-one fixture replacements or efficiency upgrade retrofits in the Small Business Program. New construction and major retrofit projects must use the separate Design-based Lighting workbook.</t>
  </si>
  <si>
    <t>Note that there are two paths to receiving lighting fixture incentives. The first path, called "Standard," provides numerous incentives based upon specific replacement fixtures as identified on the Replacement Fixture List sheet of this workbook. The second path, called "Alternative Fixtures," provides incentives for any fixture not identified on the Replacement sheet. All measures are incentivized as indicated on the Eligible Measures and Incentives sheet.</t>
  </si>
  <si>
    <t>All projects MUST receive pre-approval before purchasing equipment or beginning work. Please review the program process and eligibility requirements on the program website as well as the Terms &amp; Conditions on the application. Please contact the program office with any questions.</t>
  </si>
  <si>
    <t>If equipment is installed and operational within two months of the date on the pre-approval letter, the Program will pay an additional 10% of the base incentive for Standard Measures.</t>
  </si>
  <si>
    <t>866-353-5798</t>
  </si>
  <si>
    <t>The Lighting Fixtures and Controls incentive application</t>
  </si>
  <si>
    <t>Second, fill out the Application. Note: The total incentive and energy savings will carry over onto the Application from the Summary Table.</t>
  </si>
  <si>
    <t>SMALL BUSINESS LIGHTING FIXTURES AND CONTROLS</t>
  </si>
  <si>
    <t>To take advantage of these incentives, you must meet the following eligibility requirements:</t>
  </si>
  <si>
    <t>2. Have an existing facility, as new construction is not eligible for this program.</t>
  </si>
  <si>
    <t>All projects require pre-approval so contact us to discuss your project prior to equipment purchase and installation.</t>
  </si>
  <si>
    <t>You can also contact your installation contractor or equipment vendor to discuss energy efficient equipment options. If you do not have a contractor or vendor in mind, please visit our website for a list of Trade Allies.</t>
  </si>
  <si>
    <t>Additional Terms and Conditions apply.</t>
  </si>
  <si>
    <t>Eligible Measures</t>
  </si>
  <si>
    <t>SBC Incentive</t>
  </si>
  <si>
    <t>Approximate</t>
  </si>
  <si>
    <t>Measure Code</t>
  </si>
  <si>
    <t>Lighting Equipment</t>
  </si>
  <si>
    <t>Base Incentive 
(10% additional incentive available)1</t>
  </si>
  <si>
    <t xml:space="preserve">Unit </t>
  </si>
  <si>
    <t>Approximate Installed Cost</t>
  </si>
  <si>
    <t>Incentive as % of Cost</t>
  </si>
  <si>
    <t>Notes</t>
  </si>
  <si>
    <t>Incentive</t>
  </si>
  <si>
    <t>Unit</t>
  </si>
  <si>
    <t>Installed Cost</t>
  </si>
  <si>
    <t>Incentive /Cost</t>
  </si>
  <si>
    <t>Section I: New Fluorescent Fixtures</t>
  </si>
  <si>
    <t>E-L-FN-120-12</t>
  </si>
  <si>
    <t>Fluorescent Fixtures - New HPT8, RWT8, or T5/T5HO Lamps and Ballasts 1 or 2, 4-ft and U-Bend Lamps</t>
  </si>
  <si>
    <t>LTN1</t>
  </si>
  <si>
    <t>New Fixture with HPT8, RWT8, or T5/T5HO Lamps and Ballasts, (1 or 2, 4-ft Lamps and U-Bend Lamps)</t>
  </si>
  <si>
    <t>Fixture</t>
  </si>
  <si>
    <t>4, 5, 7, 10, 14</t>
  </si>
  <si>
    <t>E-L-FN-140-12</t>
  </si>
  <si>
    <t>Fluorescent Fixtures - New HPT8, RWT8, or T5/T5HO Lamps and Ballasts 3 or 4, 4-ft Lamps</t>
  </si>
  <si>
    <t>LTN2</t>
  </si>
  <si>
    <t>New Fixture with HPT8, RWT8, or T5/T5HO Lamps and Ballasts, (3 or 4, 4-ft Lamps)</t>
  </si>
  <si>
    <t>E-L-FN-160-12</t>
  </si>
  <si>
    <t>Fluorescent Fixtures - New HPT8, RWT8, or T5/T5HO Lamps and Ballasts 5 to 8, 4-ft Lamps</t>
  </si>
  <si>
    <t>LTN3</t>
  </si>
  <si>
    <t>New Fixture with HPT8, RWT8, or T5/T5HO Lamps and Ballasts, (5 to 8, 4-ft Lamps)</t>
  </si>
  <si>
    <t>E-L-FN-190-12</t>
  </si>
  <si>
    <t>Fluorescent Fixtures - New HPT8, RWT8, or T5/T5HO Lamps and Ballasts &gt; 8, 4-ft Lamps</t>
  </si>
  <si>
    <t>LTN4</t>
  </si>
  <si>
    <t>New Fixture with HPT8, RWT8, or T5/T5HO Lamps and Ballasts, (&gt; 8, 4-ft Lamps)</t>
  </si>
  <si>
    <t>5, 6, 7, 10, 14</t>
  </si>
  <si>
    <t>E-L-FN-320-12</t>
  </si>
  <si>
    <t>Fluorescent Fixtures - New HPT8, RWT8, or T5/T5HO Lamps and Ballasts 1 or 2, 2-ft or 3-ft Lamps</t>
  </si>
  <si>
    <t>LTN5</t>
  </si>
  <si>
    <t>New Fixture with T8 Lamps &amp; HPT8 or RWT8 Ballasts, or T5/T5HO Lamps and Ballasts (1 or 2, 2-ft or 3-ft Lamps)</t>
  </si>
  <si>
    <t>E-L-FN-340-12</t>
  </si>
  <si>
    <t>Fluorescent Fixtures - New HPT8, RWT8, or T5/T5HO Lamps and Ballasts 3 or 4, 2-ft and 3-ft Lamps</t>
  </si>
  <si>
    <t>LTN6</t>
  </si>
  <si>
    <t>New Fixture with T8 Lamps &amp; HPT8 or RWT8 Ballasts, or T5/T5HO Lamps and Ballasts (3 or 4, 2-ft and 3-ft Lamps)</t>
  </si>
  <si>
    <t>E-L-FN-420-12</t>
  </si>
  <si>
    <t xml:space="preserve">Fluorescent Fixtures - New HPT8, RWT8, or T5/T5HO Lamps and Ballasts Controlling 1 or more 2-, 3-, or 4-ft Lamps </t>
  </si>
  <si>
    <t>LTN7</t>
  </si>
  <si>
    <t>New Self-Contained Fixture with HPT8, RWT8, or T5/T5HO Lamps and Ballasts, (1 or 2, 2-ft, 3-ft, or 4-ft Lamps, or 1 or more CFLs), with Integral Occupancy Sensor Controlling Some Lamps</t>
  </si>
  <si>
    <t>4, 5, 6, 12</t>
  </si>
  <si>
    <t>E-L-CN-210-12</t>
  </si>
  <si>
    <t>Fluorescent Fixtures - New New CFL Fixture  &lt; or = 42W</t>
  </si>
  <si>
    <t>LTN9</t>
  </si>
  <si>
    <t>New CFL Fixture ≤  42W</t>
  </si>
  <si>
    <t>E-L-CN-310-12</t>
  </si>
  <si>
    <t>Fluorescent Fixtures - New New CFL Fixture &gt; 42W &lt; or =  60W</t>
  </si>
  <si>
    <t>LTN10</t>
  </si>
  <si>
    <t>New CFL Fixture &gt; 42W ≤  60W</t>
  </si>
  <si>
    <t>E-L-CN-410-12</t>
  </si>
  <si>
    <t>Fluorescent Fixtures - New New CFL Fixture &gt; 60W</t>
  </si>
  <si>
    <t>LTN11</t>
  </si>
  <si>
    <t>New CFL Fixture &gt; 60W</t>
  </si>
  <si>
    <t>E-L-CN-070-12</t>
  </si>
  <si>
    <t>Fluorescent Fixtures - New New CFL Fixture with Dimmable Ballast</t>
  </si>
  <si>
    <t>LTN12</t>
  </si>
  <si>
    <t>New CFL Fixture with Dimmable Ballast</t>
  </si>
  <si>
    <t>1, 2</t>
  </si>
  <si>
    <t>Section II: Fluorescent Relamp &amp; Reballast of Existing Fixture</t>
  </si>
  <si>
    <t>E-L-FR-120-12</t>
  </si>
  <si>
    <t>Fluorescent Fixtures - New HPT8, RWT8, or T5/T5HO Lamps and Ballasts Existing 1 &amp; 2, 4-ft Lamp and U-Bend Lamps</t>
  </si>
  <si>
    <t>LTR1</t>
  </si>
  <si>
    <t>Relamp &amp; Reballast with HPT8, RWT8, or T5/T5HO Lamps &amp; Ballasts (Existing 1 &amp; 2, 4-ft Lamp and U-Bend Lamp Fixtures)</t>
  </si>
  <si>
    <t xml:space="preserve">4, 8, 14 </t>
  </si>
  <si>
    <t>E-L-FR-140-12</t>
  </si>
  <si>
    <t>Fluorescent Fixtures - New HPT8, RWT8, or T5/T5HO Lamps and Ballasts Existing 3 &amp; 4 Lamp 4-ft Fixtures</t>
  </si>
  <si>
    <t>LTR2</t>
  </si>
  <si>
    <t>Relamp &amp; Reballast with HPT8, RWT8, or T5/T5HO Lamps and Ballasts (Existing 3 &amp; 4 Lamp 4-ft Fixtures)</t>
  </si>
  <si>
    <t>E-L-FR-160-12</t>
  </si>
  <si>
    <t>Fluorescent Fixtures - New HPT8, RWT8, or T5/T5HO Lamps and Ballasts Existing 5 to 8 Lamp 4-ft Fixtures</t>
  </si>
  <si>
    <t>LTR3</t>
  </si>
  <si>
    <t>Relamp &amp; Reballast with HPT8, RWT8, or T5/T5HO Lamps and Ballasts (Existing 5 to 8 Lamp 4-ft Fixtures)</t>
  </si>
  <si>
    <t>E-L-FR-220-12</t>
  </si>
  <si>
    <t>Fluorescent Fixtures - New HPT8, RWT8, or T5/T5HO Lamps and Ballasts Existing 1 or 2, 2-ft and 3-ft , or U-bend lamps</t>
  </si>
  <si>
    <t>LTR4</t>
  </si>
  <si>
    <t>Relamp &amp; Reballast with T8 Lamps and HPT8 or RWT8 Ballasts, or T5/T5HO Lamps and Ballasts (Existing 1 &amp; 2 Lamp 2-ft and 3-ft Fixtures, including those with U-Bend Lamps)</t>
  </si>
  <si>
    <t xml:space="preserve">6, 8, 14 </t>
  </si>
  <si>
    <t>E-L-FR-240-12</t>
  </si>
  <si>
    <t>Fluorescent Fixtures - New HPT8, RWT8, or T5/T5HO Lamps and Ballasts Existing 3 or 4, 2-ft and 3-ft, or U-bend lamps</t>
  </si>
  <si>
    <t>LTR5</t>
  </si>
  <si>
    <t>Relamp &amp; Reballast with T8 Lamps and HPT8 or RWT8 Ballasts, or T5/T5HO Lamps and Ballasts (Existing 3 &amp; 4 Lamp, 2-ft and 3-ft Fixtures)</t>
  </si>
  <si>
    <t>E-L-CR-100-12</t>
  </si>
  <si>
    <t>Fluorescent Fixtures - New HPT8, RWT8, or T5/T5HO Lamps and Ballasts 42W or less</t>
  </si>
  <si>
    <t>LTR6</t>
  </si>
  <si>
    <t>Retrofit with CFL 42W or less</t>
  </si>
  <si>
    <t>E-L-CR-200-12</t>
  </si>
  <si>
    <t>Fluorescent Fixtures - New HPT8, RWT8, or T5/T5HO Lamps and Ballasts &gt; 42W to 60W</t>
  </si>
  <si>
    <t>LTR7</t>
  </si>
  <si>
    <t>Retrofit CFL &gt; 42W to 60W</t>
  </si>
  <si>
    <t>22, 23</t>
  </si>
  <si>
    <t>E-L-CR-300-12</t>
  </si>
  <si>
    <t>Fluorescent Fixtures - New HPT8, RWT8, or T5/T5HO Lamps and Ballasts &gt; 60W</t>
  </si>
  <si>
    <t>LTR8</t>
  </si>
  <si>
    <t>Retrofit CFL &gt; 60W</t>
  </si>
  <si>
    <t>Section III: Fluorescent De-lamp/Retrofit of Existing Fixture</t>
  </si>
  <si>
    <t>E-L-FD-120-12</t>
  </si>
  <si>
    <t>Fluorescent Fixtures - New HPT8, RWT8, or T5/T5HO Lamps and Ballasts Existing 1-2 lamp</t>
  </si>
  <si>
    <t>LTD1</t>
  </si>
  <si>
    <t>De-lamp/Retrofit with HPT8, RWT8, or T5/T5HO 4-ft Lamps and Ballasts and Retrofit Kit (Existing 4-ft and 8-ft fixtures with 2, 4-ft lamps or 1 or 2, 8-ft Lamps)</t>
  </si>
  <si>
    <t>4, 9, 14, 21</t>
  </si>
  <si>
    <t>E-L-FD-140-12</t>
  </si>
  <si>
    <t>Fluorescent Fixtures - New HPT8, RWT8, or T5/T5HO Lamps and Ballasts Existing 3 or 4 lamps</t>
  </si>
  <si>
    <t>LTD2</t>
  </si>
  <si>
    <t>De-lamp/Retrofit with HPT8, RWT8, or T5/T5HO 4-ft Lamps and Ballasts and Retrofit Kit (Existing 4-ft and 8-ft fixtures with 3 or 4, 4-ft or 8-ft Lamps)</t>
  </si>
  <si>
    <t>E-L-FD-160-12</t>
  </si>
  <si>
    <t>Fluorescent Fixtures - New HPT8, RWT8, or T5/T5HO Lamps and Ballasts Existing 5 to 8 Lamps</t>
  </si>
  <si>
    <t>LTD3</t>
  </si>
  <si>
    <t>De-lamp/Retrofit with HPT8, RWT8, or T5/T5HO Lamps and Ballasts and Retrofit Kit (Existing 5 to 8 Lamp, 4-ft Fixtures)</t>
  </si>
  <si>
    <t>4, 9, 14</t>
  </si>
  <si>
    <t>E-L-FD-230-12</t>
  </si>
  <si>
    <t>Fluorescent Fixtures - New HPT8, RWT8, or T5/T5HO Lamps and Ballasts Existing 2 &amp; 4 Lamp, 2-ft &amp; 3-ft  or U-Bend Lamps</t>
  </si>
  <si>
    <t>LTD4</t>
  </si>
  <si>
    <t>De-lamp/Retrofit with T8 Lamps and HPT8 or RWT8 Ballasts, or T5/T5HO Lamps &amp; Ballasts, and Retrofit Kit (Existing 2 &amp; 4 Lamp, 2-ft and 3-ft Fixtures, including those with U-Bend Lamps)</t>
  </si>
  <si>
    <t>6, 9, 11, 14</t>
  </si>
  <si>
    <t>Section IV: New and Retrofit Metal Halide Fixtures</t>
  </si>
  <si>
    <t>E-L-PN-100-12</t>
  </si>
  <si>
    <t>Fluorescent Fixtures - New HPT8, RWT8, or T5/T5HO Lamps and Ballasts (&gt;/= 150 Watts)</t>
  </si>
  <si>
    <t>LTH1</t>
  </si>
  <si>
    <t>New Pulse Start Metal Halide Fixture  (≥ 150 Watts)</t>
  </si>
  <si>
    <t>E-L-PR-100-12</t>
  </si>
  <si>
    <t>LTH2</t>
  </si>
  <si>
    <t>Probe-Start to Pulse-Start Metal Halide Retrofit (≥ 150 Watts)</t>
  </si>
  <si>
    <t>Section V: LED Fixtures and Lamps</t>
  </si>
  <si>
    <t>E-L-LE-100-12</t>
  </si>
  <si>
    <t>LED Lamp MR 16 Integral LED Lamp</t>
  </si>
  <si>
    <t>LTL1</t>
  </si>
  <si>
    <t>MR 16 Integral LED Lamp</t>
  </si>
  <si>
    <t>Lamp</t>
  </si>
  <si>
    <t>24, 25</t>
  </si>
  <si>
    <t>E-L-LE-110-12</t>
  </si>
  <si>
    <t xml:space="preserve">LED Lamp PAR 20 Screw-In Integral LED Lamp </t>
  </si>
  <si>
    <t>LTL2</t>
  </si>
  <si>
    <t xml:space="preserve">PAR 20 Integral LED Lamp </t>
  </si>
  <si>
    <t>E-L-LE-120-12</t>
  </si>
  <si>
    <t>LED Lamp PAR 38 and PAR 30 Screw-In Integral LED Lamp</t>
  </si>
  <si>
    <t>LTL3</t>
  </si>
  <si>
    <t>PAR 38 and PAR 30 Integral LED Lamp</t>
  </si>
  <si>
    <t>E-L-LE-210-12</t>
  </si>
  <si>
    <t>LED Exit Sign New or Retrofit LED Exit Sign</t>
  </si>
  <si>
    <t>LTL4</t>
  </si>
  <si>
    <t>New or Retrofit LED Exit Sign</t>
  </si>
  <si>
    <t>LTL5</t>
  </si>
  <si>
    <t>[Reserved for possible future use]</t>
  </si>
  <si>
    <t>E-L-LE-550-12</t>
  </si>
  <si>
    <t>LED Fixture Recessed, Surface, Pendant, or Track Downlight</t>
  </si>
  <si>
    <t>LTL6</t>
  </si>
  <si>
    <t>Recessed, Surface, Pendant, or Track Head LED Fixture</t>
  </si>
  <si>
    <t>24, 26, 27</t>
  </si>
  <si>
    <t>LTL7</t>
  </si>
  <si>
    <t>LTL8</t>
  </si>
  <si>
    <t>LTL9</t>
  </si>
  <si>
    <t>E-L-LE-650-12</t>
  </si>
  <si>
    <t xml:space="preserve">LED Fixture Exterior Garage or Gas Canopy LED Fixture </t>
  </si>
  <si>
    <t>LTL10</t>
  </si>
  <si>
    <t xml:space="preserve">Parking Garage or Gas Station Canopy LED Fixture </t>
  </si>
  <si>
    <t>24, 26, 28</t>
  </si>
  <si>
    <t>LTL11</t>
  </si>
  <si>
    <t>LTL12</t>
  </si>
  <si>
    <t>LTL13</t>
  </si>
  <si>
    <t>E-L-LE-750-12</t>
  </si>
  <si>
    <t xml:space="preserve">LED Fixture Exterior Parking Lot, area, and wallpacks LED </t>
  </si>
  <si>
    <t>LTL14</t>
  </si>
  <si>
    <t xml:space="preserve">Parking Lot / Area Pole-Mounted and Wallpacks LED fixtures </t>
  </si>
  <si>
    <t>LTL15</t>
  </si>
  <si>
    <t>E-L-LE-800-12</t>
  </si>
  <si>
    <t>LED LED Reach-In Freezer or Cooler Lighting</t>
  </si>
  <si>
    <t>LTL16</t>
  </si>
  <si>
    <t>LED Reach-In Freezer or Cooler Lighting</t>
  </si>
  <si>
    <t>Door</t>
  </si>
  <si>
    <t>LTL17</t>
  </si>
  <si>
    <t>LTL18</t>
  </si>
  <si>
    <t>E-L-LE-950-12</t>
  </si>
  <si>
    <t>LED LED Traffic Signal Retrofit</t>
  </si>
  <si>
    <t>LTL19</t>
  </si>
  <si>
    <t>LED Traffic Signal Retrofit</t>
  </si>
  <si>
    <t>Section VI: Alternative Fixtures</t>
  </si>
  <si>
    <t>C-L-LA-550-12</t>
  </si>
  <si>
    <t xml:space="preserve">Fluorescent Fixtures - New HPT8, RWT8, or T5/T5HO Lamps and Ballasts </t>
  </si>
  <si>
    <t>CLT</t>
  </si>
  <si>
    <t>New fixtures or lighting controls that do not fit into any of the categories listed above.</t>
  </si>
  <si>
    <t>Annual kWh Saved</t>
  </si>
  <si>
    <t>Section VII: Lighting Controls</t>
  </si>
  <si>
    <t>E-L-CO-100-12</t>
  </si>
  <si>
    <t>Fluorescent Fixtures - New HPT8, RWT8, or T5/T5HO Lamps and Ballasts Wall Mount
Near or replacing wall switch</t>
  </si>
  <si>
    <t>LTC1</t>
  </si>
  <si>
    <t>Occupancy Control - Wall Mount (near or replacing wall switch)</t>
  </si>
  <si>
    <t>Sensor</t>
  </si>
  <si>
    <t>12, 13, 18</t>
  </si>
  <si>
    <t>E-L-CO-200-12</t>
  </si>
  <si>
    <t>Fluorescent Fixtures - New HPT8, RWT8, or T5/T5HO Lamps and Ballasts Fixture Mounted</t>
  </si>
  <si>
    <t>LTC2</t>
  </si>
  <si>
    <t>Occupancy Control – Fixture Mounted</t>
  </si>
  <si>
    <t>12, 13, 19</t>
  </si>
  <si>
    <t>E-L-CO-300-12</t>
  </si>
  <si>
    <t>Fluorescent Fixtures - New HPT8, RWT8, or T5/T5HO Lamps and Ballasts Remote or Ceiling Mounted</t>
  </si>
  <si>
    <t>LTC3</t>
  </si>
  <si>
    <t>Occupancy Control - Remote or Ceiling Mounted</t>
  </si>
  <si>
    <t>12, 13, 20</t>
  </si>
  <si>
    <t>E-L-CO-400-12</t>
  </si>
  <si>
    <t>Fluorescent Fixtures - New HPT8, RWT8, or T5/T5HO Lamps and Ballasts With Step-Dimming Capability</t>
  </si>
  <si>
    <t>LTC4</t>
  </si>
  <si>
    <t>Occupancy Control – with Step-Dimming Capability</t>
  </si>
  <si>
    <t>Ballast</t>
  </si>
  <si>
    <t>12, 13, 15</t>
  </si>
  <si>
    <t>E-L-CD-100-12</t>
  </si>
  <si>
    <t>Fluorescent Fixtures - New HPT8, RWT8, or T5/T5HO Lamps and Ballasts Off / On</t>
  </si>
  <si>
    <t>LTC5</t>
  </si>
  <si>
    <t>Daylight Control – Off / On</t>
  </si>
  <si>
    <t>13, 15, 16</t>
  </si>
  <si>
    <t>E-L-CD-200-12</t>
  </si>
  <si>
    <t>Fluorescent Fixtures - New HPT8, RWT8, or T5/T5HO Lamps and Ballasts Continuous or Step-Dimming Capability</t>
  </si>
  <si>
    <t>LTC6</t>
  </si>
  <si>
    <t>Daylight Controls – Continuous or Step-Dimming Capability</t>
  </si>
  <si>
    <t>15, 16</t>
  </si>
  <si>
    <t>LTC7</t>
  </si>
  <si>
    <t>Occupancy Control for LED Fixtures located within a refrigerated case (can only be used with measure LTL16)</t>
  </si>
  <si>
    <t>GENERAL PROVISIONS:</t>
  </si>
  <si>
    <t>All program-qualified new fixtures, lamps, ballasts, retrofit kits, reflectors and applicable components shall be UL or CSA listed for intended use and be installed in accordance with all governing building codes and National Electrical Code standards.</t>
  </si>
  <si>
    <t>Program incentives can apply to existing fixtures with Incandescent, Fluorescent T12, T8, CFL and High Intensity Discharge (HID) technologies when being replaced with program-approved lighting technologies, fixtures and components following the program’s criteria.</t>
  </si>
  <si>
    <t>A fixture is considered to be a chassis or housing with an open wire runway from end to end or without wiring obstructions from the lamp socket to a knock-out exit from the fixture.</t>
  </si>
  <si>
    <t>Use of energy efficient lighting technologies and fixture upgrade strategies should be used in conjunction with good lighting design practices as recommended by the Illuminating Engineering Society and ASHRAE to maintain the quality and quantity levels of illumination in an area appropriate for the tasks being performed. A qualified lighting professional can provide assistance with the design, target lighting levels, specific fixture recommendations and lighting component selections.</t>
  </si>
  <si>
    <t>NOTES:</t>
  </si>
  <si>
    <t>Includes new single or multi-lamp hard-wired CFL fixtures (that are Energy Star compliant). Excludes screw-in CFL lamps 42 Watts or smaller. Any existing transformer must be removed.</t>
  </si>
  <si>
    <t>Includes all CFL fixtures with integral electronic ballasts. Minimum 25 Watts controlled. Energy Star compliant fixtures only.</t>
  </si>
  <si>
    <t>Must be UL-listed and compliant with current National Fire Safety Codes and Standards and Energy Star criteria.</t>
  </si>
  <si>
    <t>HPT8 and RWT8 – All High-Performance 4-ft T8 lamps and ballasts must appear on the current Consortium for Energy Efficiency (CEE) Qualifying Products list or meet the CEE "High-Performance” or “Reduced-Wattage” specifications. (See the CEE website: www.cee1.org )</t>
  </si>
  <si>
    <t>Fixture shall be a new luminaire of any size, type or style with manufacturer installed program-qualified ballasts. Fixture must be UL or CSA listed for the intended use and have a manufacturer new fixture warranty.</t>
  </si>
  <si>
    <t>New non-CEE listed 800-series T8 lamps must be used in combination with a High-Performance ballast appearing on the current Consortium for Energy Efficiency (CEE) Qualifying Products list, or meet the current CEE “High-Performance” or “Reduced-Wattage” specifications. (See the CEE website: www.cee1.org)</t>
  </si>
  <si>
    <t>Add $10.00 to the incentive if the new fixture type is indirect or direct/indirect with a low-glare design.</t>
  </si>
  <si>
    <t>Lamps shall be replaced on a one-for-one basis. All existing ballasts shall be removed from fixture. Existing broken lamp sockets shall be replaced.</t>
  </si>
  <si>
    <t>All retrofit kits shall include lamp socket bracket and sockets and may include a new reflector or ballast cover. Retrofit kits and components shall be UL or CSA listed for luminaire retrofit conversion and be installed in accordance with the National Electrical Code. New lamp socket brackets shall center lamps in fixture. All reflectors shall have a minimum reflectivity of 90% and be included in appropriate retrofits to maintain good lighting quality and illumination.</t>
  </si>
  <si>
    <t>Unless otherwise noted, T5 and T5HO lamps are to be linear mini bi-pin with compatible electronic ballast.</t>
  </si>
  <si>
    <t>Includes existing fixture retrofit replacing T8 U-Bend lamps with new 2-ft T8 linear lamps, retrofit kit and reflector.</t>
  </si>
  <si>
    <t>Must use hardwired passive IR or dual-technology integral or remote mounted sensors. Installations with manual “On” override capability are not eligible.</t>
  </si>
  <si>
    <t>Control incentive per qualified sensor, controller, step or dimming ballast whether integral or remote from the controlled fixture.</t>
  </si>
  <si>
    <t>Where the existing fixtures have T8 or T5/T5HO lamps, a minimum fixture wattage reduction of 20% is required.</t>
  </si>
  <si>
    <t>Each control unit (sensor) must control a total of at least 175 Watts of lighting.</t>
  </si>
  <si>
    <t>Each control unit (sensor) must control at least four HPT8, RWT8, or T5/T5HO ballasts; or four CFL fixtures.</t>
  </si>
  <si>
    <t>Requires replacing existing Probe Start metal halide lamp and ballast with a new Pulse Start lamp and ballast retrofit kit or as a new fixture. Pulse Start ballasts must be Energy Independence and Security Act (EISA) compliant between 150W and 500W unless exempt from compliance under special conditions. Retrofit kit components must be UL or CSA listed for the intended use.</t>
  </si>
  <si>
    <t>Minimum of 60 Watts controlled per sensor.</t>
  </si>
  <si>
    <t>Minimum of 40 Watts controlled per sensor.</t>
  </si>
  <si>
    <t>Minimum of 120 Watts controlled per sensor.</t>
  </si>
  <si>
    <t>Allows the replacement of existing 8-ft T12 or T8 lamps with 4-ft HPT8, RWT8, or T5/T5HO lamps and ballasts with retrofit kit and reflector, if applicable. Proposed fixture must demonstrate energy savings over the existing fixture.</t>
  </si>
  <si>
    <t>Replace incandescent bulbs with LEDs in existing traffic signals. Incentive available for each red signal, each green signal, each full-time flashing signal, and each pedestrian signal. Fixtures are eligible only if they are active 24 hours per day and 7 days per week</t>
  </si>
  <si>
    <t>Includes single or multi-lamp hardwired CFL retrofit kits (Energy Star compliant).</t>
  </si>
  <si>
    <t>New screw-in CFL lamp (&gt; 42 Watts) permitted. Any existing transformer must be removed.</t>
  </si>
  <si>
    <t xml:space="preserve">In order to be eligible, these LED fixtures and Integral lamps must be currently listed by either ENERGY STAR or the Design Lights Consortium as Qualified Products.LED fixtures must be identified as a Commercial Product or be qualified by the manufacturer for the Commercial use intended. </t>
  </si>
  <si>
    <t>An LED Integral Lamp is eligible for incentives if: 1) it is a self-contained LED lamp and driver system with direct electrical connection base to existing fixture socket; 2) it is compatible with any existing or replacement control system where applied; and 3) it has less rated input wattage than the lamp it is replacing. Any modifications to the existing fixture to accommodate installation and warranted operation of the Integral LED Lamp shall be made in accordance with manufacturer recommendations and electrical code standards.  Integral LED Lamp shall be weather rated for the intended use in either interior or exterior fixture locations.</t>
  </si>
  <si>
    <t xml:space="preserve">An LED Fixture (or Luminaire) is a complete new LED fixture or retrofit assembly with LED lamp, socket, reflector and driver components within, or directly or indirectly attached to, the new or existing fixture housing.  All ‘LED Fixtures’ shall be weather rated for the intended use in either interior or exterior locations. ‘LED Fixture’ must be for LED lamp operation only and contain a LED driver within the fixtures electrical system. </t>
  </si>
  <si>
    <t>Minimum of 40 Watt reduction per fixture replaced.</t>
  </si>
  <si>
    <t>Minimum of 50 Watt reduction per fixture replaced.</t>
  </si>
  <si>
    <t>Incentives for Alternative fixtures are limited to projects with simple payback periods of 1.5 years or greater, before incentive is applied. Incentive will be limited so that no project is brought down to a payback less than 1.5 years. The incentive amount is also limited to 50% of the total installation costs. Finally, the project must pass a Benefit/Cost Test (B/C&gt;1.0), where the test is the ratio of the project's benefit to all ratepayers (expressed in terms of the present value of the utility's reduced cost to generate or purchase electricity over the life of the measure), to the total cost to all ratepayers, expressed as the sum of (a) the cost to install the measure and (b) a proportionate share of the total cost to the utility to operate the program (since the cost is borne by all ratepayers).</t>
  </si>
  <si>
    <t>1If equipment is installed and operational within two months of the date on the pre-approval letter, the Program will pay an additional 10% of the base incentive for Standard Measures.</t>
  </si>
  <si>
    <t>SMALL BUSINESS STANDARD AND ALTERNATIVE LIGHTING INCENTIVE APPLICATION (in Existing Buildings)</t>
  </si>
  <si>
    <t>There are drop down menus throughout the application to be used when filling out the Application electronically. These menus become available upon clicking on the relevant cells. If you are unable to complete the Application Workbook electronically, please contact the Program office.</t>
  </si>
  <si>
    <t>Company Name:</t>
  </si>
  <si>
    <t>Business Type (General):</t>
  </si>
  <si>
    <t>Business Type (Specific):</t>
  </si>
  <si>
    <t>Mailing Address:</t>
  </si>
  <si>
    <t>City:</t>
  </si>
  <si>
    <t>State:</t>
  </si>
  <si>
    <t>ZIP Code:</t>
  </si>
  <si>
    <t>Contact Person:</t>
  </si>
  <si>
    <t>Title:</t>
  </si>
  <si>
    <t>Telephone Number:</t>
  </si>
  <si>
    <t>Fax:</t>
  </si>
  <si>
    <t>Email:</t>
  </si>
  <si>
    <t>Secondary Contact:</t>
  </si>
  <si>
    <t>Who referred you to the C&amp;I Energy Savings Program?</t>
  </si>
  <si>
    <t>Approved Trade Ally</t>
  </si>
  <si>
    <t>PROJECT SITE INFORMATION</t>
  </si>
  <si>
    <t>Project Type:</t>
  </si>
  <si>
    <t>Early Equipment Replacement</t>
  </si>
  <si>
    <t>Expected Completion Date:</t>
  </si>
  <si>
    <t>Building Type:</t>
  </si>
  <si>
    <t>Other (Specify):</t>
  </si>
  <si>
    <t>Facility Name (project site):</t>
  </si>
  <si>
    <t>Project Address:</t>
  </si>
  <si>
    <t>MD</t>
  </si>
  <si>
    <t>Have you or are you considering additional projects?</t>
  </si>
  <si>
    <t>No</t>
  </si>
  <si>
    <t>Describe:</t>
  </si>
  <si>
    <t xml:space="preserve">If you are implementing multiple energy efficiency measures on the same project site you may be eligible for an additional incentive. </t>
  </si>
  <si>
    <t>CONTRACTOR/VENDOR INFORMATION</t>
  </si>
  <si>
    <t>Matrix Energy Services, Inc.</t>
  </si>
  <si>
    <t>Ben Anderson</t>
  </si>
  <si>
    <t>Telephone No:</t>
  </si>
  <si>
    <t>916-363-9283 x113</t>
  </si>
  <si>
    <t>916-368-9389</t>
  </si>
  <si>
    <t>ben@matrixescorp.com</t>
  </si>
  <si>
    <t>Address:</t>
  </si>
  <si>
    <t>3239 Ramos Circle</t>
  </si>
  <si>
    <t>Sacramento</t>
  </si>
  <si>
    <t>California</t>
  </si>
  <si>
    <t>Contractor business status:</t>
  </si>
  <si>
    <t>INCENTIVE INFORMATION</t>
  </si>
  <si>
    <t>Small Business Bonus (on Prescriptive Measures)</t>
  </si>
  <si>
    <t>Incentive from Attached Worksheet</t>
  </si>
  <si>
    <t>Total Incentive with Eligible Bonus</t>
  </si>
  <si>
    <t>Estimated Incentive from Attached Worksheet</t>
  </si>
  <si>
    <t>Estimated kW savings:</t>
  </si>
  <si>
    <t>Estimated kWh savings:</t>
  </si>
  <si>
    <t>CUSTOMER AGREEMENT</t>
  </si>
  <si>
    <t>I have read the entire application and agree to meet all requirements and abide by the Terms and Conditions of this application. I am authorized to sign on behalf of the Customer listed above, and represent that all information provided within is true and correct. Note: Electronic submission is encouraged. A pdf or facsimile signature is acceptable and will have the same force and effect as an original signature. Program pre-approval is required − do not purchase or install any equipment until you are notified that the proposed project is approved. Keep a copy of all submitted documents.</t>
  </si>
  <si>
    <t>By signing, customer attests that all low cost/no cost measures identified in the Walk-through Assessment have been completed.</t>
  </si>
  <si>
    <t>Authorized Representative:</t>
  </si>
  <si>
    <t xml:space="preserve"> </t>
  </si>
  <si>
    <t>Authorized Representative Signature:</t>
  </si>
  <si>
    <t>Date:</t>
  </si>
  <si>
    <t>Make Payment to:</t>
  </si>
  <si>
    <t>Contractor/Vendor</t>
  </si>
  <si>
    <t>Name on Check:</t>
  </si>
  <si>
    <t>Legal Business Entity:</t>
  </si>
  <si>
    <t>Corporation</t>
  </si>
  <si>
    <t>Federal Tax ID Number of check recipient:</t>
  </si>
  <si>
    <t>86-1170236</t>
  </si>
  <si>
    <t>ADMINISTRATIVE USE ONLY</t>
  </si>
  <si>
    <t>Project ID #:</t>
  </si>
  <si>
    <t>Date Received:</t>
  </si>
  <si>
    <t>Required Pre-Inspection:</t>
  </si>
  <si>
    <t>Pre-Inspect Date:</t>
  </si>
  <si>
    <t>Inspector:</t>
  </si>
  <si>
    <t>Pre-Approval Date:</t>
  </si>
  <si>
    <t>Pre-Approval Signature:</t>
  </si>
  <si>
    <t>Require Post-Inspection:</t>
  </si>
  <si>
    <t>Post-Inspect Date:</t>
  </si>
  <si>
    <t>Final Approval Date:</t>
  </si>
  <si>
    <t>Final Approval Signature:</t>
  </si>
  <si>
    <t>Terms and Conditions</t>
  </si>
  <si>
    <t>Lighting Incentives in Existing Buildings Completion Form</t>
  </si>
  <si>
    <t>Step 1: Review contact information below and update, if necessary</t>
  </si>
  <si>
    <t>Step 2: Indicate date of project completion</t>
  </si>
  <si>
    <t>Date of Completion:</t>
  </si>
  <si>
    <t>Step 3: Review the Custom Input sheet and update to reflect the final project as installed, if appropriate. Then complete the following:</t>
  </si>
  <si>
    <t>Did you make any changes since the initial application?</t>
  </si>
  <si>
    <t>Item Number</t>
  </si>
  <si>
    <t>Brief Explanation of Change</t>
  </si>
  <si>
    <t>Example: 8</t>
  </si>
  <si>
    <t>Changed quantity from 1 to 2.</t>
  </si>
  <si>
    <t>Step 4: Review the Payee information</t>
  </si>
  <si>
    <t>Are changes necessary?</t>
  </si>
  <si>
    <t>Yes</t>
  </si>
  <si>
    <t>Step 5: Sign below, if Payee information has changed</t>
  </si>
  <si>
    <t>Customer or Authorized Representative:</t>
  </si>
  <si>
    <t>Step 6: Send this workbook along with your receipts, additional spec sheets, and other supporting documentation to the address below</t>
  </si>
  <si>
    <t>Yes/No</t>
  </si>
  <si>
    <t>Payment</t>
  </si>
  <si>
    <t>Payment Name</t>
  </si>
  <si>
    <t>Building Type</t>
  </si>
  <si>
    <t>Project Type</t>
  </si>
  <si>
    <t>Company Type</t>
  </si>
  <si>
    <t>Company Status</t>
  </si>
  <si>
    <t>How Heard</t>
  </si>
  <si>
    <t>Lookup Range for Dropdown</t>
  </si>
  <si>
    <t>BusinessTypeGeneral</t>
  </si>
  <si>
    <t>Customer (Account Holder)</t>
  </si>
  <si>
    <t>CompanyName</t>
  </si>
  <si>
    <t>Grocery</t>
  </si>
  <si>
    <t>Failed/Degraded Equipment Replacement</t>
  </si>
  <si>
    <t>Large Business</t>
  </si>
  <si>
    <t>Website</t>
  </si>
  <si>
    <t>Choice_Agriculture</t>
  </si>
  <si>
    <t>VendorName</t>
  </si>
  <si>
    <t>Health</t>
  </si>
  <si>
    <t>LLC</t>
  </si>
  <si>
    <t>Small Business: 8(a) certification</t>
  </si>
  <si>
    <t>Choice_Industrial</t>
  </si>
  <si>
    <t>Higher Education</t>
  </si>
  <si>
    <t>Partnership</t>
  </si>
  <si>
    <t>Small Business: Minority owned</t>
  </si>
  <si>
    <t>Service Provider/Contractor</t>
  </si>
  <si>
    <t>Choice_LargeCommercial</t>
  </si>
  <si>
    <t>Industrial</t>
  </si>
  <si>
    <t>Individual Partnership</t>
  </si>
  <si>
    <t>Small Business: Woman owned</t>
  </si>
  <si>
    <t>Program Representative (Identify --&gt;):</t>
  </si>
  <si>
    <t>Choice_Individual</t>
  </si>
  <si>
    <t>Choice_SmallCommercial</t>
  </si>
  <si>
    <t>Lodging</t>
  </si>
  <si>
    <t>Not-for-Profit</t>
  </si>
  <si>
    <t>Small Business: Veteran owned</t>
  </si>
  <si>
    <t>Choice_Government</t>
  </si>
  <si>
    <t>Multi-Family</t>
  </si>
  <si>
    <t>Limited Partnership</t>
  </si>
  <si>
    <t>Small Business: Other</t>
  </si>
  <si>
    <t>Choice_Healthcare</t>
  </si>
  <si>
    <t>Choose_Utility</t>
  </si>
  <si>
    <t>Office</t>
  </si>
  <si>
    <t>Trust</t>
  </si>
  <si>
    <t>Choice_Education</t>
  </si>
  <si>
    <t>Pepco</t>
  </si>
  <si>
    <t>Religious</t>
  </si>
  <si>
    <t>S Corporation</t>
  </si>
  <si>
    <t>Choice_NonProfit</t>
  </si>
  <si>
    <t>Delmarva Power</t>
  </si>
  <si>
    <t>Restaurant</t>
  </si>
  <si>
    <t>Retail</t>
  </si>
  <si>
    <t>School</t>
  </si>
  <si>
    <t>Warehouse</t>
  </si>
  <si>
    <t>Other</t>
  </si>
  <si>
    <t>Business Type Specific</t>
  </si>
  <si>
    <t>Range Name</t>
  </si>
  <si>
    <t>Agriculture</t>
  </si>
  <si>
    <t>Farms</t>
  </si>
  <si>
    <t>Dairies</t>
  </si>
  <si>
    <t>Livestock farm</t>
  </si>
  <si>
    <t>Greenhouse</t>
  </si>
  <si>
    <t>Refrigerated Warehouse</t>
  </si>
  <si>
    <t>Food Processor</t>
  </si>
  <si>
    <t>Fabrication</t>
  </si>
  <si>
    <t>Process</t>
  </si>
  <si>
    <t>Heavy manufacturing</t>
  </si>
  <si>
    <t>Laboratories</t>
  </si>
  <si>
    <t>Biotech</t>
  </si>
  <si>
    <t>Large Commercial</t>
  </si>
  <si>
    <t>Office building</t>
  </si>
  <si>
    <t>General retail</t>
  </si>
  <si>
    <t>Big box retail</t>
  </si>
  <si>
    <t>Large grocery store chain</t>
  </si>
  <si>
    <t>Convenience store</t>
  </si>
  <si>
    <t>Hospitality/Lodging</t>
  </si>
  <si>
    <t>Assisted Living</t>
  </si>
  <si>
    <t>Data Center</t>
  </si>
  <si>
    <t>Multifamily</t>
  </si>
  <si>
    <t>Small Commercial</t>
  </si>
  <si>
    <t>Grocery Stores</t>
  </si>
  <si>
    <t>Convenience Stores</t>
  </si>
  <si>
    <t>Restaurants</t>
  </si>
  <si>
    <t>Food Services</t>
  </si>
  <si>
    <t>Car dealerships</t>
  </si>
  <si>
    <t>Small retail</t>
  </si>
  <si>
    <t>Small office</t>
  </si>
  <si>
    <t>Government</t>
  </si>
  <si>
    <t>Federal</t>
  </si>
  <si>
    <t>State</t>
  </si>
  <si>
    <t>County</t>
  </si>
  <si>
    <t>Municipality</t>
  </si>
  <si>
    <t>Healthcare</t>
  </si>
  <si>
    <t>Hospitals</t>
  </si>
  <si>
    <t>Ambulatory health care</t>
  </si>
  <si>
    <t>Nursing or residential care</t>
  </si>
  <si>
    <t>Education</t>
  </si>
  <si>
    <t>Schools</t>
  </si>
  <si>
    <t>College or University</t>
  </si>
  <si>
    <t>Non-Profit</t>
  </si>
  <si>
    <t>Large Non-Profit</t>
  </si>
  <si>
    <t>Small Non-Profit</t>
  </si>
  <si>
    <t>Large Faith-Based</t>
  </si>
  <si>
    <t>Small Faith-Based</t>
  </si>
  <si>
    <t>Amos Adekolu</t>
  </si>
  <si>
    <t>Bill Steigelmann</t>
  </si>
  <si>
    <t>Bob Alles</t>
  </si>
  <si>
    <t>Brooke Smallwood</t>
  </si>
  <si>
    <t>Carol Hooper</t>
  </si>
  <si>
    <t>Cheryl Russell</t>
  </si>
  <si>
    <t>Cliff Madsen</t>
  </si>
  <si>
    <t>Dave Tancredi</t>
  </si>
  <si>
    <t>Fritz Land</t>
  </si>
  <si>
    <t>Gene Smar</t>
  </si>
  <si>
    <t>Gillian Scott</t>
  </si>
  <si>
    <t>J. Michael Charles</t>
  </si>
  <si>
    <t>Jack Wright</t>
  </si>
  <si>
    <t>James Pringle</t>
  </si>
  <si>
    <t>Jareb McKenna</t>
  </si>
  <si>
    <t>Jim Smith</t>
  </si>
  <si>
    <t>Joe Gillette</t>
  </si>
  <si>
    <t>Joe Wilson</t>
  </si>
  <si>
    <t>John Petito</t>
  </si>
  <si>
    <t>Kanti Gala</t>
  </si>
  <si>
    <t>Kate Moschella</t>
  </si>
  <si>
    <t>Linda Tipton</t>
  </si>
  <si>
    <t>Lisa Alvino</t>
  </si>
  <si>
    <t>Lorie Armstrong</t>
  </si>
  <si>
    <t>Maria Cowan</t>
  </si>
  <si>
    <t>Mike Bell</t>
  </si>
  <si>
    <t>Monica Lake</t>
  </si>
  <si>
    <t>Nick Keller</t>
  </si>
  <si>
    <t>Patricia Tapia</t>
  </si>
  <si>
    <t>Rich Aiello</t>
  </si>
  <si>
    <t>Stephanie Gupana</t>
  </si>
  <si>
    <t>Terry Stevens</t>
  </si>
  <si>
    <t>Tony Della Vecchia</t>
  </si>
  <si>
    <t>Existing Lighting Fixtures</t>
  </si>
  <si>
    <t>FIXTURE</t>
  </si>
  <si>
    <t>LIGHTING SYSTEM</t>
  </si>
  <si>
    <t>LAMP/</t>
  </si>
  <si>
    <t>WATT/</t>
  </si>
  <si>
    <t>CODE</t>
  </si>
  <si>
    <t>DESCRIPTION</t>
  </si>
  <si>
    <t>BALLAST</t>
  </si>
  <si>
    <t>FIXT</t>
  </si>
  <si>
    <t>LAMP</t>
  </si>
  <si>
    <t>ECF</t>
  </si>
  <si>
    <t>EXIT_Sign</t>
  </si>
  <si>
    <t>ECF5/1</t>
  </si>
  <si>
    <t>EXIT Compact Fluorescent, (1) 5W lamp</t>
  </si>
  <si>
    <t>Mag-STD</t>
  </si>
  <si>
    <t>ECF5/2</t>
  </si>
  <si>
    <t>EXIT Compact Fluorescent, (2) 5W lamps</t>
  </si>
  <si>
    <t>ECF6/1</t>
  </si>
  <si>
    <t>EXIT Compact Fluorescent, (1) 6W lamp</t>
  </si>
  <si>
    <t>ECF6/2</t>
  </si>
  <si>
    <t>EXIT Compact Fluorescent, (2) 6W lamps, (2) ballasts</t>
  </si>
  <si>
    <t>ECF7/1</t>
  </si>
  <si>
    <t>EXIT Compact Fluorescent, (1) 7W lamp</t>
  </si>
  <si>
    <t>ECF7/2</t>
  </si>
  <si>
    <t>EXIT Compact Fluorescent, (2) 7W lamps</t>
  </si>
  <si>
    <t>ECF9/1</t>
  </si>
  <si>
    <t>EXIT Compact Fluorescent, (1) 9W lamp</t>
  </si>
  <si>
    <t>ECF9/2</t>
  </si>
  <si>
    <t>EXIT Compact Fluorescent, (2) 9W lamps</t>
  </si>
  <si>
    <t>EF2/2</t>
  </si>
  <si>
    <t>EXIT Sub-miniature T-1 Fluorescent, (2) lamps</t>
  </si>
  <si>
    <t>Electronic</t>
  </si>
  <si>
    <t>EF6/1</t>
  </si>
  <si>
    <t>EXIT Miniature Bi-pin Fluorescent, (1) 6W lamp, (1) ballast</t>
  </si>
  <si>
    <t>EF6/2</t>
  </si>
  <si>
    <t>EXIT Miniature Bi-pin Fluorescent, (2) 6W lamps, (2) ballasts</t>
  </si>
  <si>
    <t>EF8/1</t>
  </si>
  <si>
    <t>EXIT T5 Fluorescent, (1) 8W lamp</t>
  </si>
  <si>
    <t>EF8/2</t>
  </si>
  <si>
    <t>EXIT T5 Fluorescent, (2) 8W lamps</t>
  </si>
  <si>
    <t>EI10/2</t>
  </si>
  <si>
    <t>EXIT Incandescent, (2) 10W lamps</t>
  </si>
  <si>
    <t>EI15/1</t>
  </si>
  <si>
    <t>EXIT Incandescent, (1) 15W lamp</t>
  </si>
  <si>
    <t>EI15/2</t>
  </si>
  <si>
    <t>EXIT Incandescent, (2) 15W lamps</t>
  </si>
  <si>
    <t>EI20/1</t>
  </si>
  <si>
    <t>EXIT Incandescent, (1) 20W lamp</t>
  </si>
  <si>
    <t>EI20/2</t>
  </si>
  <si>
    <t>EXIT Incandescent, (2) 20W lamps</t>
  </si>
  <si>
    <t>EI25/1</t>
  </si>
  <si>
    <t>EXIT Incandescent, (1) 25W lamp</t>
  </si>
  <si>
    <t>EI25/2</t>
  </si>
  <si>
    <t>EXIT Incandescent, (2) 25W lamps</t>
  </si>
  <si>
    <t>EI34/1</t>
  </si>
  <si>
    <t>EXIT Incandescent, (1) 34W lamp</t>
  </si>
  <si>
    <t>EI34/2</t>
  </si>
  <si>
    <t>EXIT Incandescent, (2) 34W lamps</t>
  </si>
  <si>
    <t>EI40/1</t>
  </si>
  <si>
    <t>EXIT Incandescent, (1) 40W lamp</t>
  </si>
  <si>
    <t>EI40/2</t>
  </si>
  <si>
    <t>EXIT Incandescent, (2) 40W lamps</t>
  </si>
  <si>
    <t>EI5/1</t>
  </si>
  <si>
    <t>EXIT Incandescent, (1) 5W lamp</t>
  </si>
  <si>
    <t>EI5/2</t>
  </si>
  <si>
    <t>EXIT Incandescent, (2) 5W lamps</t>
  </si>
  <si>
    <t>EI50/2</t>
  </si>
  <si>
    <t>EXIT Incandescent, (2) 50W lamps</t>
  </si>
  <si>
    <t>EI6/1</t>
  </si>
  <si>
    <t>EXIT Incandescent, (1) 6 W lamp</t>
  </si>
  <si>
    <t>EI6/2</t>
  </si>
  <si>
    <t>EXIT Incandescent, (2) 6 W lamps</t>
  </si>
  <si>
    <t>EI7.5/1</t>
  </si>
  <si>
    <t>EXIT Tungsten, (1) 7.5 W lamp</t>
  </si>
  <si>
    <t>EI7.5/2</t>
  </si>
  <si>
    <t>EXIT Tungsten, (2) 7.5 W lamps</t>
  </si>
  <si>
    <t>FT8</t>
  </si>
  <si>
    <t>Fluor_T8_Linear</t>
  </si>
  <si>
    <t>F1.51LS</t>
  </si>
  <si>
    <t>Fluorescent, (1) 18" T-8 lamp</t>
  </si>
  <si>
    <t>F1.52LS</t>
  </si>
  <si>
    <t>Fluorescent, (2) 18" T-8 lamps</t>
  </si>
  <si>
    <t>F21ILL</t>
  </si>
  <si>
    <t>Fluorescent, (1) 24", T-8 lamp, Instant Start Ballast, NLO (0.85 &lt; BF &lt; 0.95)</t>
  </si>
  <si>
    <t>F21ILL/T2</t>
  </si>
  <si>
    <t>Fluorescent, (1) 24", T-8 lamp, Tandem 2-lamp IS Ballast, NLO (0.85 &lt; BF &lt; 0.95)</t>
  </si>
  <si>
    <t>F21ILL/T2-R</t>
  </si>
  <si>
    <t>Fluorescent, (1) 24", T-8 lamp, Tandem 2-lamp IS Ballast, RLO (BF&lt; 0.85)</t>
  </si>
  <si>
    <t>F21ILL/T3</t>
  </si>
  <si>
    <t>Fluorescent, (1) 24", T-8 lamp, Tandem 3-lamp IS Ballast, NLO (0.85 &lt; BF &lt; 0.95)</t>
  </si>
  <si>
    <t>F21ILL/T3-R</t>
  </si>
  <si>
    <t>Fluorescent, (1) 24", T-8 lamp, Tandem 3-lamp IS Ballast, RLO (BF&lt; 0.85)</t>
  </si>
  <si>
    <t>F21ILL/T4</t>
  </si>
  <si>
    <t>Fluorescent, (1) 24", T-8 lamp, Tandem 4-lamp IS Ballast, NLO (0.85 &lt; BF &lt; 0.95)</t>
  </si>
  <si>
    <t>F21ILL/T4-R</t>
  </si>
  <si>
    <t>Fluorescent, (1) 24", T-8 lamp, Tandem 4-lamp IS Ballast, RLO (BF&lt; 0.85)</t>
  </si>
  <si>
    <t>F21ILL-R</t>
  </si>
  <si>
    <t>Fluorescent, (1) 24", T-8 lamp, Instant Start Ballast, RLO (BF&lt; 0.85)</t>
  </si>
  <si>
    <t>F21ILU</t>
  </si>
  <si>
    <t>Prem. Elec.</t>
  </si>
  <si>
    <t>F21ILU-R</t>
  </si>
  <si>
    <t>F21ILU-V</t>
  </si>
  <si>
    <t>Fluorescent, (1) 24", T-8 lamps, Instant Start Ballast, VHLO ( BF &gt; 1.1)</t>
  </si>
  <si>
    <t>F21LL</t>
  </si>
  <si>
    <t>Fluorescent, (1) 24", T-8 lamp, Rapid Start Ballast, NLO (0.85 &lt; BF &lt; 0.95)</t>
  </si>
  <si>
    <t>F21LL/T2</t>
  </si>
  <si>
    <t>Fluorescent, (1) 24", T-8 lamp, Tandem 2-Lamp RS Ballast, NLO (0.85 &lt; BF &lt; 0.95)</t>
  </si>
  <si>
    <t>F21LL/T3</t>
  </si>
  <si>
    <t>Fluorescent, (1) 24", T-8 lamp, Tandem 3-Lamp RS Ballast, NLO (0.85 &lt; BF &lt; 0.95)</t>
  </si>
  <si>
    <t>F21LL/T4</t>
  </si>
  <si>
    <t>Fluorescent, (1) 24", T-8 lamp, Tandem 4-Lamp RS Ballast, NLO (0.85 &lt; BF &lt; 0.95)</t>
  </si>
  <si>
    <t>F21LL-R</t>
  </si>
  <si>
    <t>Fluorescent, (1) 24", T-8 lamp, Rapid Start Ballast, RLO (BF&lt; 0.85)</t>
  </si>
  <si>
    <t>F21SL</t>
  </si>
  <si>
    <t>Fluorescent, (1) 24", T-8 lamp, Standard Ballast</t>
  </si>
  <si>
    <t>F22ILL</t>
  </si>
  <si>
    <t>Fluorescent, (2) 24", T-8 lamps, Instant Start Ballast, NLO (0.85 &lt; BF &lt; 0.95)</t>
  </si>
  <si>
    <t>F22ILL/T4</t>
  </si>
  <si>
    <t>Fluorescent, (2) 24", T-8 lamps, Tandem 4-lamp IS Ballast, NLO (0.85 &lt; BF &lt; 0.95)</t>
  </si>
  <si>
    <t>F22ILL/T4-R</t>
  </si>
  <si>
    <t>Fluorescent, (2) 24", T-8 lamps, Tandem 4-lamp IS Ballast, RLO (BF&lt;.85)</t>
  </si>
  <si>
    <t>F22ILL-R</t>
  </si>
  <si>
    <t>Fluorescent, (2) 24", T-8 lamps, Instant Start Ballast, RLO (BF&lt; 0.85)</t>
  </si>
  <si>
    <t>F22ILU</t>
  </si>
  <si>
    <t>F22ILU/T4-R</t>
  </si>
  <si>
    <t>Fluorescent, (2) 24", T-8 lamps, Tandem 4-lamp IS Ballast, RLO (BF&lt; 0.85)</t>
  </si>
  <si>
    <t>F22ILU-R</t>
  </si>
  <si>
    <t>F22ILU-V</t>
  </si>
  <si>
    <t>Fluorescent, (2) 24", T-8 lamps, Instant Start Ballast, VHLO ( BF &gt; 1.1)</t>
  </si>
  <si>
    <t>F22LL</t>
  </si>
  <si>
    <t>Fluorescent, (2) 24", T-8 lamps, Rapid Start Ballast, NLO (0.85 &lt; BF &lt; 0.95)</t>
  </si>
  <si>
    <t>F22LL/T4</t>
  </si>
  <si>
    <t>Fluorescent, (2) 24", T-8 lamps, Tandem 4-lamp RS Ballast, NLO (0.85 &lt; BF &lt; 0.95)</t>
  </si>
  <si>
    <t>F22LL-R</t>
  </si>
  <si>
    <t>Fluorescent, (2) 24", T-8 lamps, Rapid Start Ballast, RLO (BF&lt; 0.85)</t>
  </si>
  <si>
    <t>F23ILL</t>
  </si>
  <si>
    <t>Fluorescent, (3) 24", T-8 lamps, Instant Start Ballast, NLO (0.85 &lt; BF &lt; 0.95)</t>
  </si>
  <si>
    <t>F23ILL-H</t>
  </si>
  <si>
    <t>Fluorescent, (3) 24", T-8 lamps, Instant Start Ballast, HLO (0.95 &lt; BF &lt; 1.1)</t>
  </si>
  <si>
    <t>F23ILL-R</t>
  </si>
  <si>
    <t>Fluorescent, (3) 24", T-8 lamps, Instant Start Ballast, RLO (BF&lt; 0.85)</t>
  </si>
  <si>
    <t>F23ILU</t>
  </si>
  <si>
    <t>F23ILU-R</t>
  </si>
  <si>
    <t>F23ILU-V</t>
  </si>
  <si>
    <t>Fluorescent, (3) 24", T-8 lamps, Instant Start Ballast, VHLO ( BF &gt; 1.1)</t>
  </si>
  <si>
    <t>F23LL</t>
  </si>
  <si>
    <t>Fluorescent, (3) 24", T-8 lamps, Rapid Start Ballast, NLO (0.85 &lt; BF &lt; 0.95)</t>
  </si>
  <si>
    <t>F23LL-R</t>
  </si>
  <si>
    <t>Fluorescent, (3) 24", T-8 lamps, Rapid Start Ballast, RLO (BF&lt; 0.85)</t>
  </si>
  <si>
    <t>F24ILL</t>
  </si>
  <si>
    <t>Fluorescent, (4) 24", T-8 lamps, Instant Start Ballast, NLO (0.85 &lt; BF &lt; 0.95)</t>
  </si>
  <si>
    <t>F24ILL-R</t>
  </si>
  <si>
    <t>Fluorescent, (4) 24", T-8 lamps, Instant Start Ballast, RLO (BF&lt; 0.85)</t>
  </si>
  <si>
    <t>F24ILU</t>
  </si>
  <si>
    <t>F24ILU-R</t>
  </si>
  <si>
    <t>F24LL</t>
  </si>
  <si>
    <t>Fluorescent, (4) 24", T-8 lamps, Rapid Start Ballast, NLO (0.85 &lt; BF &lt; 0.95)</t>
  </si>
  <si>
    <t>F24LL-R</t>
  </si>
  <si>
    <t>Fluorescent, (4) 24", T-8 lamps, Rapid Start Ballast, RLO (BF&lt; 0.85)</t>
  </si>
  <si>
    <t>F31ILL</t>
  </si>
  <si>
    <t>Fluorescent, (1) 36", T-8 lamp, Instant Start Ballast, NLO (0.85 &lt; BF &lt; 0.95)</t>
  </si>
  <si>
    <t>F31ILL/T2</t>
  </si>
  <si>
    <t>Fluorescent, (1) 36", T-8 lamp, Tandem 2-lamp IS Ballast, NLO (0.85 &lt; BF &lt; 0.95)</t>
  </si>
  <si>
    <t>F31ILL/T2-H</t>
  </si>
  <si>
    <t>Fluorescent, (1) 36", T-8 lamp, Tandem 3-lamp IS Ballast, 1 lead capped, HLO (0.95 &lt; BF &lt; 1.1)</t>
  </si>
  <si>
    <t>F31ILL/T2-R</t>
  </si>
  <si>
    <t>Fluorescent, (1) 36", T-8 lamp, Tandem 2-lamp IS Ballast, RLO (BF&lt; 0.85)</t>
  </si>
  <si>
    <t>F31ILL/T3</t>
  </si>
  <si>
    <t>Fluorescent, (1) 36", T-8 lamp, Tandem 3-lamp IS Ballast, NLO (0.85 &lt; BF &lt; 0.95)</t>
  </si>
  <si>
    <t>F31ILL/T3-R</t>
  </si>
  <si>
    <t>Fluorescent, (1) 36", T-8 lamp, Tandem 3-lamp IS Ballast, RLO (BF&lt; 0.85)</t>
  </si>
  <si>
    <t>F31ILL/T4</t>
  </si>
  <si>
    <t>Fluorescent, (1) 36", T-8 lamp, Tandem 4-lamp IS Ballast, NLO (0.85 &lt; BF &lt; 0.95)</t>
  </si>
  <si>
    <t>F31ILL/T4-R</t>
  </si>
  <si>
    <t>Fluorescent, (1) 36", T-8 lamp, Tandem 4-lamp IS Ballast, RLO (BF&lt; 0.85)</t>
  </si>
  <si>
    <t>F31ILL-H</t>
  </si>
  <si>
    <t>Fluorescent, (1) 36", T-8 lamp, Instant Start Ballast, HLO (0.95 &lt; BF &lt; 1.1)</t>
  </si>
  <si>
    <t>F31ILL-R</t>
  </si>
  <si>
    <t>Fluorescent, (1) 36", T-8 lamp, Instant Start Ballast, RLO (BF&lt; 0.85)</t>
  </si>
  <si>
    <t>F31ILU</t>
  </si>
  <si>
    <t>Fluorescent, (1) 36", T-8 lamp,  Instant Start Ballast, NLO (0.85 &lt; BF &lt; 0.95)</t>
  </si>
  <si>
    <t>F31ILU/T2</t>
  </si>
  <si>
    <t>F31ILU/T2-R</t>
  </si>
  <si>
    <t>F31ILU/T3-R</t>
  </si>
  <si>
    <t>F31ILU/T4-R</t>
  </si>
  <si>
    <t>F31ILU-R</t>
  </si>
  <si>
    <t>F31LL</t>
  </si>
  <si>
    <t>Fluorescent, (1) 36", T-8 lamp, Rapid Start Ballast, NLO (0.85 &lt; BF &lt; 0.95)</t>
  </si>
  <si>
    <t>F31LL/T2</t>
  </si>
  <si>
    <t>Fluorescent, (1) 36", T-8 lamp, Tandem 2-lamp RS Ballast, NLO (0.85 &lt; BF &lt; 0.95)</t>
  </si>
  <si>
    <t>F31LL/T3</t>
  </si>
  <si>
    <t>Fluorescent, (1) 36", T-8 lamp, Tandem 3-lamp RS Ballast, NLO (0.85 &lt; BF &lt; 0.95)</t>
  </si>
  <si>
    <t>F31LL/T4</t>
  </si>
  <si>
    <t>Fluorescent, (1) 36", T-8 lamp, Tandem 4-lamp RS Ballast, NLO (0.85 &lt; BF &lt; 0.95)</t>
  </si>
  <si>
    <t>F31LL-H</t>
  </si>
  <si>
    <t>Fluorescent, (1) 36", T-8 lamp, Rapid Start Ballast, HLO (0.95 &lt; BF &lt; 1.1)</t>
  </si>
  <si>
    <t>F31LL-R</t>
  </si>
  <si>
    <t>Fluorescent, (1) 36", T-8 lamp, Rapid Start Ballast, RLO (BF&lt; 0.85)</t>
  </si>
  <si>
    <t>F32ILL</t>
  </si>
  <si>
    <t>Fluorescent, (2) 36", T-8 lamps, Instant Start Ballast, NLO (0.85 &lt; BF &lt; 0.95)</t>
  </si>
  <si>
    <t>F32ILL/2-R</t>
  </si>
  <si>
    <t>Fluorescent, (2) 36", T-8 lamps, (2) Instant Start Ballasts, RLO (BF&lt; 0.85)</t>
  </si>
  <si>
    <t>F32ILL/T4</t>
  </si>
  <si>
    <t>Fluorescent, (2) 36", T-8 lamps, Tandem 4-lamp IS Ballast, NLO (0.85 &lt; BF &lt; 0.95)</t>
  </si>
  <si>
    <t>F32ILL/T4-R</t>
  </si>
  <si>
    <t>Fluorescent, (2) 36", T-8 lamps, Tandem 4-lamp IS Ballast, RLO (BF&lt; 0.85)</t>
  </si>
  <si>
    <t>F32ILL-H</t>
  </si>
  <si>
    <t>Fluorescent, (2) 36", T-8 lamps, Instant Start Ballast, HLO (0.95 &lt; BF &lt; 1.1)</t>
  </si>
  <si>
    <t>F32ILL-R</t>
  </si>
  <si>
    <t>Fluorescent, (2) 36", T-8 lamps, Instant Start Ballast, RLO (BF&lt; 0.85)</t>
  </si>
  <si>
    <t>F32ILU</t>
  </si>
  <si>
    <t>F32ILU/T4-R</t>
  </si>
  <si>
    <t>F32ILU-R</t>
  </si>
  <si>
    <t>F32LL</t>
  </si>
  <si>
    <t>Fluorescent, (2) 36", T-8 lamps, Rapid Start Ballast, NLO (0.85 &lt; BF &lt; 0.95)</t>
  </si>
  <si>
    <t>F32LL/T4</t>
  </si>
  <si>
    <t>Fluorescent, (2) 36", T-8 lamps, Tandem 4-lamp RS Ballast, NLO (0.85 &lt; BF &lt; 0.95)</t>
  </si>
  <si>
    <t>F32LL-H</t>
  </si>
  <si>
    <t>Fluorescent, (2) 36", T-8 lamps, Rapid Start Ballast, HLO (0.95 &lt; BF &lt; 1.1)</t>
  </si>
  <si>
    <t>F32LL-R</t>
  </si>
  <si>
    <t>Fluorescent, (2) 36", T-8 lamps, Rapid Start Ballast, RLO (BF&lt; 0.85)</t>
  </si>
  <si>
    <t>F32LL-V</t>
  </si>
  <si>
    <t>Fluorescent, (2) 36", T-8 lamps, Rapid Start Ballast, VHLO (BF &gt; 1.1)</t>
  </si>
  <si>
    <t>F33ILL</t>
  </si>
  <si>
    <t>Fluorescent, (3) 36", T-8 lamps, Instant Start Ballast, NLO (0.85 &lt; BF &lt; 0.95)</t>
  </si>
  <si>
    <t>F33ILL-R</t>
  </si>
  <si>
    <t>Fluorescent, (3) 36", T-8 lamps, Instant Start Ballast, RLO (BF&lt; 0.85)</t>
  </si>
  <si>
    <t>F33ILU</t>
  </si>
  <si>
    <t>Fluorescent, (3) 36", T-8 lamps,  Instant Start Ballast, NLO (0.85 &lt; BF &lt; 0.95)</t>
  </si>
  <si>
    <t>F33ILU-R</t>
  </si>
  <si>
    <t>Fluorescent, (3) 36", T-8 lamps,  Instant Start Ballast, RLO (BF&lt; 0.85)</t>
  </si>
  <si>
    <t>F33LL</t>
  </si>
  <si>
    <t>Fluorescent, (3) 36", T-8 lamps, Rapid Start Ballast, NLO (0.85 &lt; BF &lt; 0.95)</t>
  </si>
  <si>
    <t>F33LL-R</t>
  </si>
  <si>
    <t>Fluorescent, (3) 36", T-8 lamps, Rapid Start Ballast, RLO (BF&lt; 0.85)</t>
  </si>
  <si>
    <t>F34ILL</t>
  </si>
  <si>
    <t>Fluorescent, (4) 36", T-8 lamps, Instant Start Ballast, NLO (0.85 &lt; BF &lt; 0.95)</t>
  </si>
  <si>
    <t>F34ILL/2-R</t>
  </si>
  <si>
    <t>Fluorescent, (4) 36", T-8 lamps, (2) Instant Start Ballasts, RLO (BF&lt; 0.85)</t>
  </si>
  <si>
    <t>F34ILL-R</t>
  </si>
  <si>
    <t>Fluorescent, (4) 36", T-8 lamps, Instant Start Ballast, RLO (BF&lt; 0.85)</t>
  </si>
  <si>
    <t>F34ILU</t>
  </si>
  <si>
    <t>Fluorescent, (4) 36", T-8 lamps,  Instant Start Ballast, NLO (0.85 &lt; BF &lt; 0.95)</t>
  </si>
  <si>
    <t>F34ILU-R</t>
  </si>
  <si>
    <t>Fluorescent, (4) 36", T-8 lamps,  Instant Start Ballast, RLO (BF&lt; 0.85)</t>
  </si>
  <si>
    <t>F34LL</t>
  </si>
  <si>
    <t>Fluorescent, (4) 36", T-8 lamps, Rapid Start Ballast, NLO (0.85 &lt; BF &lt; 0.95)</t>
  </si>
  <si>
    <t>F34LL-R</t>
  </si>
  <si>
    <t>Fluorescent, (4) 36", T-8 lamps, Rapid Start Ballast, RLO (BF&lt; 0.85)</t>
  </si>
  <si>
    <t>F36ILL/2</t>
  </si>
  <si>
    <t>Fluorescent, (6) 36", T-8 lamps, (2) Instant Start Ballasts, NLO (0.85 &lt; BF &lt; 0.95)</t>
  </si>
  <si>
    <t>F36ILL/2-R</t>
  </si>
  <si>
    <t>Fluorescent, (6) 36", T-8 lamps, (2) Instant Start Ballasts, RLO (BF&lt; 0.85)</t>
  </si>
  <si>
    <t>F41GELL</t>
  </si>
  <si>
    <t xml:space="preserve">Fluorescent (1) 48" T-8 @ 30W lamp, Prog. Start or PRS Ballast, NLO (0.85 &lt; BF &lt; 0.95)  </t>
  </si>
  <si>
    <t>PRS Elec.</t>
  </si>
  <si>
    <t>F41GELL-R</t>
  </si>
  <si>
    <t xml:space="preserve">Fluorescent (1) 48" T-8 @ 30W lamp, Prog. Start or PRS Ballast, RLO (BF &lt; 0.85)  </t>
  </si>
  <si>
    <t>F41GLL</t>
  </si>
  <si>
    <t xml:space="preserve">Fluorescent (1) 48" T-8 lamp, Prog. Start or PRS Ballast, NLO (0.85 &lt; BF &lt; 0.95)  </t>
  </si>
  <si>
    <t>F41GLL-R</t>
  </si>
  <si>
    <t xml:space="preserve">Fluorescent (1) 48" T-8 lamp, Prog. Start or PRS Ballast, RLO (BF&lt; 0.85)  </t>
  </si>
  <si>
    <t>F41GNLL</t>
  </si>
  <si>
    <t xml:space="preserve">Fluorescent (1) 48" T-8 @ 25W lamp, Prog. Start or PRS Ballast, NLO (0.85 &lt; BF &lt; 0.95)  </t>
  </si>
  <si>
    <t>F41GNLL-R</t>
  </si>
  <si>
    <t xml:space="preserve">Fluorescent (1) 48" T-8 @ 25W lamp, Prog. Start or PRS Ballast, RLO (BF&lt; 0.85)  </t>
  </si>
  <si>
    <t>F41GRLL</t>
  </si>
  <si>
    <t xml:space="preserve">Fluorescent (1) 48" T-8 @ 28W lamp, Prog. Start or PRS Ballast, NLO (0.85 &lt; BF &lt; 0.95)  </t>
  </si>
  <si>
    <t>F41GRLL-R</t>
  </si>
  <si>
    <t xml:space="preserve">Fluorescent (1) 48" T-8 @ 28W lamp, Prog. Start or PRS Ballast, RLO (BF&lt; 0.85)  </t>
  </si>
  <si>
    <t>F41IELL</t>
  </si>
  <si>
    <t>Fluorescent (1) 48" T-8 @ 30W lamp, Instant Start Ballast, NLO (0.85 &lt; BF &lt; 0.95)</t>
  </si>
  <si>
    <t>F41IELL/T2</t>
  </si>
  <si>
    <t>Fluorescent (1) 48" T-8 @ 30W lamp, Tandem 2-lamp IS Ballast, NLO (0.85 &lt; BF &lt; 0.95)</t>
  </si>
  <si>
    <t>F41IELL/T3</t>
  </si>
  <si>
    <t>Fluorescent (1) 48" T-8 @ 30W lamp, Tandem 3-lamp IS Ballast, NLO (0.85 &lt; BF &lt; 0.95)</t>
  </si>
  <si>
    <t>F41IELL/T4</t>
  </si>
  <si>
    <t>Fluorescent (1) 48" T-8 @ 30W lamp, Tandem 4-lamp IS Ballast, NLO (0.85 &lt; BF &lt; 0.95)</t>
  </si>
  <si>
    <t>F41IELL-H</t>
  </si>
  <si>
    <t>Fluorescent (1) 48" T-8 @ 30W lamp, Instant Start Ballast, HLO (0.95 &lt; BF &lt; 1.1)</t>
  </si>
  <si>
    <t>F41IELL-R</t>
  </si>
  <si>
    <t>Fluorescent (1) 48" T-8 @ 30W lamp, Instant Start Ballast, RLO (BF &lt; 0.85)</t>
  </si>
  <si>
    <t>F41IELU</t>
  </si>
  <si>
    <t>Fluorescent, (1) 48", T-8 @ 30W lamp,  Instant Start Ballast, NLO (0.85 &lt; BF &lt; 0.95)</t>
  </si>
  <si>
    <t>F41IELU/T2</t>
  </si>
  <si>
    <t>F41IELU/T2-R</t>
  </si>
  <si>
    <t>Fluorescent (1) 48" T-8 @ 30W lamp, Tandem 2-lamp IS Ballast, RLO (BF&lt; 0.85)</t>
  </si>
  <si>
    <t>F41IELU/T3</t>
  </si>
  <si>
    <t>F41IELU/T3-R</t>
  </si>
  <si>
    <t>Fluorescent (1) 48" T-8 @ 30W lamp, Tandem 3-lamp IS Ballast, RLO (BF&lt; 0.85)</t>
  </si>
  <si>
    <t>F41IELU/T4</t>
  </si>
  <si>
    <t>F41IELU/T4-R</t>
  </si>
  <si>
    <t>Fluorescent (1) 48" T-8 @ 30W lamp, Tandem 4-lamp IS Ballast, RLO (BF&lt; 0.85)</t>
  </si>
  <si>
    <t>F41IELU-H</t>
  </si>
  <si>
    <t>F41IELU-R</t>
  </si>
  <si>
    <t>Fluorescent (1) 48" T-8 @ 30W lamp, Instant Start Ballast, RLO (BF&lt; 0.85)</t>
  </si>
  <si>
    <t>F41ILL</t>
  </si>
  <si>
    <t>Fluorescent, (1) 48", T-8 lamp, Instant Start Ballast, NLO (0.85 &lt; BF &lt; 0.95)</t>
  </si>
  <si>
    <t>F41ILL/T2</t>
  </si>
  <si>
    <t>Fluorescent, (1) 48", T-8 lamp, Tandem 2-lamp IS Ballast, NLO (0.85 &lt; BF &lt; 0.95)</t>
  </si>
  <si>
    <t>F41ILL/T2-H</t>
  </si>
  <si>
    <t>Fluorescent, (1) 48", T-8 lamp, Tandem 3-lamp IS Ballast, 1 lead capped, HLO (0.95 &lt; BF &lt; 1.1)</t>
  </si>
  <si>
    <t>F41ILL/T2-R</t>
  </si>
  <si>
    <t>Fluorescent, (1) 48", T-8 lamp, Tandem 2-lamp IS Ballast, RLO (BF&lt; 0.85)</t>
  </si>
  <si>
    <t>F41ILL/T3</t>
  </si>
  <si>
    <t>Fluorescent, (1) 48", T-8 lamp, Tandem 3-lamp IS Ballast, NLO (0.85 &lt; BF &lt; 0.95)</t>
  </si>
  <si>
    <t>F41ILL/T3-H</t>
  </si>
  <si>
    <t>Fluorescent, (1) 48", T-8 lamp, Tandem 4-lamp IS Ballast, 1 lead capped, HLO (0.95 &lt; BF &lt; 1.1)</t>
  </si>
  <si>
    <t>F41ILL/T3-R</t>
  </si>
  <si>
    <t>Fluorescent, (1) 48", T-8 lamp, Tandem 3-lamp IS Ballast, RLO (BF&lt; 0.85)</t>
  </si>
  <si>
    <t>F41ILL/T4</t>
  </si>
  <si>
    <t>Fluorescent, (1) 48", T-8 lamp, Tandem 4-lamp IS Ballast, NLO (0.85 &lt; BF &lt; 0.95)</t>
  </si>
  <si>
    <t>F41ILL/T4-R</t>
  </si>
  <si>
    <t>Fluorescent, (1) 48", T-8 lamp, Tandem 4-lamp IS Ballast, RLO (BF&lt; 0.85)</t>
  </si>
  <si>
    <t>F41ILL-H</t>
  </si>
  <si>
    <t>Fluorescent, (1) 48", T-8 lamp, Instant Start Ballast, HLO (0.95 &lt; BF &lt; 1.1)</t>
  </si>
  <si>
    <t>F41ILL-R</t>
  </si>
  <si>
    <t>Fluorescent, (1) 48", T-8 lamp, Instant Start Ballast, RLO (BF&lt; 0.85)</t>
  </si>
  <si>
    <t>F41ILU</t>
  </si>
  <si>
    <t>Fluorescent, (1) 48", T-8 lamp,  Instant Start  Ballast, NLO (0.85 &lt; BF &lt; 0.95)</t>
  </si>
  <si>
    <t>F41ILU/T2</t>
  </si>
  <si>
    <t>F41ILU/T2-R</t>
  </si>
  <si>
    <t>F41ILU/T3</t>
  </si>
  <si>
    <t>F41ILU/T3-R</t>
  </si>
  <si>
    <t>F41ILU/T4</t>
  </si>
  <si>
    <t>F41ILU/T4-R</t>
  </si>
  <si>
    <t>F41ILU-H</t>
  </si>
  <si>
    <t>Fluorescent, (1) 48", T-8 lamp, Instant Start  Ballast, HLO (0.95 &lt; BF &lt; 1.1)</t>
  </si>
  <si>
    <t>F41ILU-R</t>
  </si>
  <si>
    <t>F41INLU</t>
  </si>
  <si>
    <t>Fluorescent, (1), T-8 @ 25W lamp, Instant Start Ballast, NLO (0.85 &lt; BF &lt; 0.95)</t>
  </si>
  <si>
    <t>F41INLU/T3-R</t>
  </si>
  <si>
    <t>Fluorescent, (1) 48", T-8 @ 25W lamp, Tandem 3-lamp IS Ballast, RLO (BF&lt; 0.85)</t>
  </si>
  <si>
    <t>F41INLU/T4-R</t>
  </si>
  <si>
    <t>Fluorescent, (1) 48", T-8 @ 25W lamp, Tandem 4-lamp IS Ballast, RLO (BF&lt; 0.85)</t>
  </si>
  <si>
    <t>F41INLU-R</t>
  </si>
  <si>
    <t>Fluorescent, (1), T-8 @ 25W lamp, Instant Start Ballast, RLO (BF&lt; 0.85)</t>
  </si>
  <si>
    <t>F41INLU-V</t>
  </si>
  <si>
    <t>Fluorescent, (1), T-8 @ 25W lamp, Instant Start Ballast, VHLO (BF &gt; 1.1)</t>
  </si>
  <si>
    <t xml:space="preserve">F41IRLL </t>
  </si>
  <si>
    <t>Fluorescent, (1) 48", T-8 @ 28W lamp, Instant Start Ballast, NLO (0.85 &lt; BF &lt; 0.95)</t>
  </si>
  <si>
    <t>F41IRLL-V</t>
  </si>
  <si>
    <t>Fluorescent, (1) 48" T-8 @ 28W lamp, Instant Start Ballast, VHLO (BF &gt; 1.1)</t>
  </si>
  <si>
    <t>F41IRLU</t>
  </si>
  <si>
    <t>Fluorescent, (1), T-8 @ 28W lamp, Instant Start Ballast, NLO (0.85 &lt; BF &lt; 0.95)</t>
  </si>
  <si>
    <t>F41IRLU/T3-R</t>
  </si>
  <si>
    <t>Fluorescent, (1) 48", T-8 @ 28W lamp, Tandem 3-lamp IS Ballast, RLO (BF&lt; 0.85)</t>
  </si>
  <si>
    <t>F41IRLU/T4-R</t>
  </si>
  <si>
    <t>Fluorescent, (1) 48", T-8 @ 28W lamp, Tandem 4-lamp IS Ballast, RLO (BF&lt; 0.85)</t>
  </si>
  <si>
    <t>F41IRLU-R</t>
  </si>
  <si>
    <t>Fluorescent, (1), T-8 @ 28W lamp, Instant Start Ballast, RLO (BF&lt; 0.85)</t>
  </si>
  <si>
    <t>F41IRLU-V</t>
  </si>
  <si>
    <t>Fluorescent, (1), T-8 @ 28W lamp, Instant Start Ballast, VHLO (BF &gt; 1.1)</t>
  </si>
  <si>
    <t>F41LE</t>
  </si>
  <si>
    <t>Fluorescent, (1) 48", T-8 lamp</t>
  </si>
  <si>
    <t>Mag-ES</t>
  </si>
  <si>
    <t>F41LHL</t>
  </si>
  <si>
    <t>Fluorescent, (1) 48", T-8 HO lamps, (1) Instant Start Ballast, NLO (0.85 &lt; BF &lt; 0.95)</t>
  </si>
  <si>
    <t>F41LL</t>
  </si>
  <si>
    <t>Fluorescent, (1) 48", T-8 lamp, Rapid Start Ballast, NLO (0.85 &lt; BF &lt; 0.95)</t>
  </si>
  <si>
    <t>F41LL/T2</t>
  </si>
  <si>
    <t>Fluorescent, (1) 48", T-8 lamp, Tandem 2-lamp RS Ballast, NLO (0.85 &lt; BF &lt; 0.95)</t>
  </si>
  <si>
    <t>F41LL/T2-H</t>
  </si>
  <si>
    <t>Fluorescent, (1) 48", T-8 lamp, Tandem 3-lamp RS Ballast, 1 lead capped, HLO (0.95 &lt; BF &lt; 1.1)</t>
  </si>
  <si>
    <t>F41LL/T2-R</t>
  </si>
  <si>
    <t>Fluorescent, (1) 48", T-8 lamp, Tandem 2-lamp RS Ballast, RLO (BF&lt; 0.85)</t>
  </si>
  <si>
    <t>F41LL/T3</t>
  </si>
  <si>
    <t>Fluorescent, (1) 48", T-8 lamp, Tandem 3-lamp RS Ballast, NLO (0.85 &lt; BF &lt; 0.95)</t>
  </si>
  <si>
    <t>F41LL/T3-H</t>
  </si>
  <si>
    <t>Fluorescent, (1) 48", T-8 lamp, Tandem 4-lamp RS Ballast, 1 lead capped, HLO (0.95 &lt; BF &lt; 1.1)</t>
  </si>
  <si>
    <t>F41LL/T3-R</t>
  </si>
  <si>
    <t>Fluorescent, (1) 48", T-8 lamp, Tandem 3-lamp RS Ballast, RLO (BF&lt; 0.85)</t>
  </si>
  <si>
    <t>F41LL/T4</t>
  </si>
  <si>
    <t>Fluorescent, (1) 48", T-8 lamp, Tandem 4-lamp RS Ballast, NLO (0.85 &lt; BF &lt; 0.95)</t>
  </si>
  <si>
    <t>F41LL/T4-R</t>
  </si>
  <si>
    <t>Fluorescent, (1) 48", T-8 lamp, Tandem 4-lamp RS Ballast, RLO (BF&lt; 0.85)</t>
  </si>
  <si>
    <t>F41LL-H</t>
  </si>
  <si>
    <t>Fluorescent, (1) 48", T-8 lamp, Rapid Start Ballast, HLO (0.95 &lt; BF &lt; 1.1)</t>
  </si>
  <si>
    <t>F41LL-R</t>
  </si>
  <si>
    <t>Fluorescent, (1) 48", T-8 lamp, Rapid Start Ballast, RLO (BF&lt; 0.85)</t>
  </si>
  <si>
    <t>F42GELL</t>
  </si>
  <si>
    <t xml:space="preserve">Fluorescent (2) 48" T-8 @ 30W lamps, Prog. Start or PRS Ballast, NLO (0.85 &lt; BF &lt; 0.95)  </t>
  </si>
  <si>
    <t>F42GELL-R</t>
  </si>
  <si>
    <t xml:space="preserve">Fluorescent (2) 48" T-8 @ 30W lamps, Prog. Start or PRS Ballast, RLO (BF &lt; 0.85)  </t>
  </si>
  <si>
    <t>F42GLL</t>
  </si>
  <si>
    <t xml:space="preserve">Fluorescent (2) 48" T-8 lamps, Prog. Start or PRS Ballast, NLO (0.85 &lt; BF &lt; 0.95)  </t>
  </si>
  <si>
    <t>F42GLL-R</t>
  </si>
  <si>
    <t xml:space="preserve">Fluorescent (2) 48" T-8 lamps, Prog. Start or PRS Ballast, RLO (BF &lt; 0.85)  </t>
  </si>
  <si>
    <t>F42GLL-V</t>
  </si>
  <si>
    <t>Fluorescent, (2) 48" T-8 lamps, Prog. Start or PRS Ballast, VHLO (BF &gt; 1.1)</t>
  </si>
  <si>
    <t>F42GNLL</t>
  </si>
  <si>
    <t xml:space="preserve">Fluorescent (2) 48" T-8 @ 25W lamps, Prog. Start or PRS Ballast, NLO (0.85 &lt; BF &lt; 0.95)  </t>
  </si>
  <si>
    <t>F42GNLL-R</t>
  </si>
  <si>
    <t xml:space="preserve">Fluorescent (2) 48" T-8 @ 25W lamps, Prog. Start or PRS Ballast, RLO (BF&lt; 0.85)  </t>
  </si>
  <si>
    <t>F42GRLL</t>
  </si>
  <si>
    <t xml:space="preserve">Fluorescent (2) 48" T-8 @ 28W lamps, Prog. Start or PRS Ballast, NLO (0.85 &lt; BF &lt; 0.95)  </t>
  </si>
  <si>
    <t>F42GRLL-R</t>
  </si>
  <si>
    <t xml:space="preserve">Fluorescent (2) 48" T-8 @ 28W lamps, Prog. Start or PRS Ballast, RLO (BF&lt; 0.85)  </t>
  </si>
  <si>
    <t xml:space="preserve">F42IELL </t>
  </si>
  <si>
    <t>Fluorescent (2) 48" T-8 @ 30W lamps, Instant Start Ballast, NLO (0.85 &lt; BF &lt; 0.95)</t>
  </si>
  <si>
    <t>F42IELL/T4</t>
  </si>
  <si>
    <t>Fluorescent (4) 48" T-8 @ 30W lamps, Tandem 4-lamp IS Ballast, NLO (0.85 &lt; BF &lt; 0.95)</t>
  </si>
  <si>
    <t>F42IELL/T4-R</t>
  </si>
  <si>
    <t>Fluorescent (4) 48" T-8 @ 30W lamps, Tandem 4-lamp IS Ballast, RLO (BF&lt; 0.85)</t>
  </si>
  <si>
    <t>F42IELL-H</t>
  </si>
  <si>
    <t>Fluorescent (2) 48" T-8 @ 30W lamps, Instant Start Ballast, HLO (0.95 &lt; BF &lt; 1.1)</t>
  </si>
  <si>
    <t>F42IELL-R</t>
  </si>
  <si>
    <t xml:space="preserve">Fluorescent (2) 48" T-8 @ 30W lamps, Instant Start Ballast, RLO (BF&lt; 0.85) </t>
  </si>
  <si>
    <t>F42IELU</t>
  </si>
  <si>
    <t>F42IELU/T4</t>
  </si>
  <si>
    <t>Fluorescent (2) 48" T-8 @ 30W lamps, Tandem 4-lamp IS Ballast, NLO (0.85 &lt; BF &lt; 0.95)</t>
  </si>
  <si>
    <t>F42IELU/T4-R</t>
  </si>
  <si>
    <t>Fluorescent (2) 48" T-8 @ 30W lamps, Tandem 4-lamp IS Ballast, RLO (BF&lt; 0.85)</t>
  </si>
  <si>
    <t>F42IELU-R</t>
  </si>
  <si>
    <t>Fluorescent (2) 48" T-8 @ 30W lamps, Instant Start, RLO (BF&lt; 0.85)</t>
  </si>
  <si>
    <t>F42IELU-V</t>
  </si>
  <si>
    <t>Fluorescent (2) 48" T-8 @ 30W lamps, Instant Start, VHLO (BF &gt; 1.1)</t>
  </si>
  <si>
    <t>F42ILL</t>
  </si>
  <si>
    <t>Fluorescent, (2) 48", T-8 lamps, Instant Start Ballast, NLO (0.85 &lt; BF &lt; 0.95)</t>
  </si>
  <si>
    <t>F42ILL/2</t>
  </si>
  <si>
    <t>Fluorescent, (2) 48", T-8 lamps, (2) 1-lamp Instant Start Ballast, NLO (0.85 &lt; BF &lt; 0.95)</t>
  </si>
  <si>
    <t>F42ILL/2-R</t>
  </si>
  <si>
    <t>Fluorescent, (2) 48" T-8 lamps, (2) 1-lamp Instant Start Ballasts, RLO (BF&lt; 0.85)</t>
  </si>
  <si>
    <t>F42ILL/T4</t>
  </si>
  <si>
    <t>Fluorescent, (2) 48", T-8 lamps, Tandem 4-lamp IS Ballast, NLO (0.85 &lt; BF &lt; 0.95)</t>
  </si>
  <si>
    <t>F42ILL/T4-R</t>
  </si>
  <si>
    <t>Fluorescent, (2) 48", T-8 lamps, Tandem 4-lamp IS Ballast, RLO (BF&lt; 0.85)</t>
  </si>
  <si>
    <t>F42ILL-H</t>
  </si>
  <si>
    <t>Fluorescent, (2) 48", T-8 lamp, Instant Start Ballast, HLO (0.95 &lt; BF &lt; 1.1)</t>
  </si>
  <si>
    <t>F42ILL-R</t>
  </si>
  <si>
    <t>Fluorescent, (2) 48", T-8 lamps, Instant Start Ballast, RLO (BF&lt; 0.85)</t>
  </si>
  <si>
    <t>F42ILL-V</t>
  </si>
  <si>
    <t>Fluorescent, (2) 48", T-8 lamps, Instant Start Ballast, VHLO (BF &gt; 1.1)</t>
  </si>
  <si>
    <t>F42ILU</t>
  </si>
  <si>
    <t>Fluorescent, (2) 48", T-8 lamps,  Instant Start Ballast, NLO (0.85 &lt; BF &lt; 0.95)</t>
  </si>
  <si>
    <t>F42ILU/T4</t>
  </si>
  <si>
    <t>F42ILU/T4-R</t>
  </si>
  <si>
    <t>F42ILU-R</t>
  </si>
  <si>
    <t>Fluorescent, (2) 48", T-8 lamps, Instant Start, RLO (BF&lt; 0.85)</t>
  </si>
  <si>
    <t>F42ILU-V</t>
  </si>
  <si>
    <t>Fluorescent, (2) 48", T-8 lamps, Instant Start, VHLO (BF&gt; 1.1)</t>
  </si>
  <si>
    <t>F42INLL</t>
  </si>
  <si>
    <t>Fluorescent, (2) 48", T-8 @ 25W lamps, Instant Start Ballast, NLO (0.85 &lt; BF &lt; 0.95)</t>
  </si>
  <si>
    <t>F42INLL-V</t>
  </si>
  <si>
    <t>Fluorescent, (2) 48" T-8 @ 25W lamps, Instant Start Ballast, VHLO (BF &gt; 1.1)</t>
  </si>
  <si>
    <t>F42INLU</t>
  </si>
  <si>
    <t>Fluorescent, (2), T-8 @ 25W lamps, Instant Start Ballast, NLO (0.85 &lt; BF &lt; 0.95)</t>
  </si>
  <si>
    <t>F42INLU/T4-R</t>
  </si>
  <si>
    <t>Fluorescent, (2) 48", T-8 @ 25W lamps, Tandem 4-lamp IS Ballast, RLO (BF&lt; 0.85)</t>
  </si>
  <si>
    <t>F42INLU-R</t>
  </si>
  <si>
    <t xml:space="preserve">Fluorescent (2) 48" T8 @ 25W lamps, Instant Start Ballast, RLO (BF&lt; 0.85) </t>
  </si>
  <si>
    <t>F42INLU-V</t>
  </si>
  <si>
    <t>Fluorescent, (2) 48", T-8 @ 25W lamps, Instant Start Ballast, VHLO (BF &gt; 1.1)</t>
  </si>
  <si>
    <t xml:space="preserve">F42IRLL </t>
  </si>
  <si>
    <t>Fluorescent, (2) 48", T-8 @ 28W lamps, Instant Start Ballast, NLO (0.85 &lt; BF &lt; 0.95)</t>
  </si>
  <si>
    <t>F42IRLL-V</t>
  </si>
  <si>
    <t>Fluorescent, (2) 48" T-8 @ 28W lamps, Instant Start Ballast, VHLO (BF &gt; 1.1)</t>
  </si>
  <si>
    <t>F42IRLU</t>
  </si>
  <si>
    <t>Fluorescent, (2), T-8 @ 28W lamps, Instant Start Ballast, NLO (0.85 &lt; BF &lt; 0.95)</t>
  </si>
  <si>
    <t>F42IRLU/T4-R</t>
  </si>
  <si>
    <t>Fluorescent, (2) 48", T-8 @ 28W lamps, Tandem 4-lamp IS Ballast, RLO (BF&lt; 0.85)</t>
  </si>
  <si>
    <t>F42IRLU-R</t>
  </si>
  <si>
    <t>Fluorescent, (2) 48", T-8 @ 28W lamps, Instant Start Ballast, RLO (BF&lt; 0.85)</t>
  </si>
  <si>
    <t xml:space="preserve">F42IRLU-V </t>
  </si>
  <si>
    <t>Fluorescent, (2) 48", T-8 @ 28W lamps, Instant Start Ballast, VHLO (BF &gt; 1.1)</t>
  </si>
  <si>
    <t>F42LE</t>
  </si>
  <si>
    <t>Fluorescent, (2) 48", T-8 lamp</t>
  </si>
  <si>
    <t>F42LHL</t>
  </si>
  <si>
    <t>Fluorescent, (2) 48", T-8 HO lamps, (1) Instant Start Ballast, NLO (0.85 &lt; BF &lt; 0.95)</t>
  </si>
  <si>
    <t>F42LL</t>
  </si>
  <si>
    <t>Fluorescent, (2) 48", T-8 lamps, Rapid Start Ballast, NLO (0.85 &lt; BF &lt; 0.95)</t>
  </si>
  <si>
    <t>F42LL/2</t>
  </si>
  <si>
    <t>Fluorescent, (2) 48", T-8 lamps, (2) 1-lamp Rapid Start Ballasts, NLO (0.85 &lt; BF &lt; 0.95)</t>
  </si>
  <si>
    <t>F42LL/T4</t>
  </si>
  <si>
    <t>Fluorescent, (2) 48", T-8 lamps, Tandem 4-lamp RS Ballast, NLO (0.85 &lt; BF &lt; 0.95)</t>
  </si>
  <si>
    <t>F42LL/T4-R</t>
  </si>
  <si>
    <t>Fluorescent, (2) 48", T-8 lamp, Tandem 4-lamp RS Ballast, RLO (BF&lt; 0.85)</t>
  </si>
  <si>
    <t>F42LL-H</t>
  </si>
  <si>
    <t>Fluorescent, (2) 48", T-8 lamp, Rapid Start Ballast, HLO (0.95 &lt; BF &lt; 1.1)</t>
  </si>
  <si>
    <t>F42LL-R</t>
  </si>
  <si>
    <t>Fluorescent, (2) 48", T-8 lamp, Rapid Start Ballast, RLO (BF&lt; 0.85)</t>
  </si>
  <si>
    <t>F42LL-V</t>
  </si>
  <si>
    <t>Fluorescent, (2) 48", T-8 lamp, Rapid Start Ballast, VHLO (BF &gt; 1.1)</t>
  </si>
  <si>
    <t>F43GELL</t>
  </si>
  <si>
    <t xml:space="preserve">Fluorescent (3) 48" T-8 @ 30W lamps, Prog. Start or PRS Ballast, NLO (0.85 &lt; BF &lt; 0.95)  </t>
  </si>
  <si>
    <t>F43GELL-R</t>
  </si>
  <si>
    <t xml:space="preserve">Fluorescent (3) 48" T-8 @ 30W lamps, Prog. Start or PRS Ballast, RLO (BF &lt; 0.85)  </t>
  </si>
  <si>
    <t>F43GLL</t>
  </si>
  <si>
    <t xml:space="preserve">Fluorescent (3) 48" T-8 lamps, Prog. Start or PRS Ballast, NLO (0.85 &lt; BF &lt; 0.95)  </t>
  </si>
  <si>
    <t>F43GLL-R</t>
  </si>
  <si>
    <t xml:space="preserve">Fluorescent (3) 48" T-8 lamps, Prog. Start or PRS Ballast, RLO (BF &lt; 0.85)  </t>
  </si>
  <si>
    <t>F43GLL-V</t>
  </si>
  <si>
    <t>Fluorescent, (3) 48" T-8 lamps, Prog. Start or PRS Ballast, VHLO (BF &gt; 1.1)</t>
  </si>
  <si>
    <t>F43GNLL</t>
  </si>
  <si>
    <t xml:space="preserve">Fluorescent (3) 48" T-8 @ 25W lamps, Prog. Start or PRS Ballast, NLO (0.85 &lt; BF &lt; 0.95)  </t>
  </si>
  <si>
    <t>F43GNLL-R</t>
  </si>
  <si>
    <t xml:space="preserve">Fluorescent, (3) 48" T-8 @ 25W lamps, Prog. Start or PRS Ballast, RLO (BF &lt; 0.85)  </t>
  </si>
  <si>
    <t>F43GRLL</t>
  </si>
  <si>
    <t xml:space="preserve">Fluorescent (3) 48" T-8 @ 28W lamps, Prog. Start or PRS Ballast, NLO (0.85 &lt; BF &lt; 0.95)  </t>
  </si>
  <si>
    <t>F43GRLL-R</t>
  </si>
  <si>
    <t xml:space="preserve">Fluorescent, (3) 48" T-8 @ 28W lamps, Prog. Start or PRS Ballast, RLO (BF &lt; 0.85)  </t>
  </si>
  <si>
    <t xml:space="preserve">F43IELL </t>
  </si>
  <si>
    <t>Fluorescent (3) 48" T-8 @ 30 W lamps, Instant Start Ballast, NLO (0.85 &lt; BF &lt; 0.95)</t>
  </si>
  <si>
    <t>F43IELL/2</t>
  </si>
  <si>
    <t>Fluorescent (3) 48" T-8 @ 30 W lamps,  (1) 1-lamp and (1) 2-lamp IS Ballast, NLO (0.85 &lt; BF &lt; 0.95)</t>
  </si>
  <si>
    <t>F43IELL/2-H</t>
  </si>
  <si>
    <t>Fluorescent (3) 48" T-8 @ 30 W lamps, (1) 2-lamp, (1) 3-lamp IS Ballast, 1 lead capped, HLO (0.95 &lt; BF &lt; 1.1)</t>
  </si>
  <si>
    <t>F43IELL/2-R</t>
  </si>
  <si>
    <t>Fluorescent (3) 48" T-8 @ 30 W lamps, (1) 1-lamp and (1) 2-lamp IS Ballast, RLO (BF &lt; 0.85)</t>
  </si>
  <si>
    <t>F43IELL-H</t>
  </si>
  <si>
    <t>Fluorescent (3) 48" T-8 @ 30 W lamps, Instant Start Ballast, HLO (0.95 &lt; BF &lt; 1.1)</t>
  </si>
  <si>
    <t>F43IELL-R</t>
  </si>
  <si>
    <t>Fluorescent (3) 48" T-8 @ 30 W lamps, Instant Start Ballast, RLO (BF &lt; 0.85)</t>
  </si>
  <si>
    <t>F43IELU</t>
  </si>
  <si>
    <t>Fluorescent (3) 48" T-8 @ 30W lamps, Instant Start Ballast, NLO (0.85 &lt; BF &lt; 0.95)</t>
  </si>
  <si>
    <t>F43IELU-R</t>
  </si>
  <si>
    <t>Fluorescent (3) 48" T-8 @ 30W lamps, Instant Start Ballast, RLO (BF &lt; 0.85)</t>
  </si>
  <si>
    <t>F43IELU-V</t>
  </si>
  <si>
    <t>Fluorescent (3) 48" T-8 @ 30W lamps, Instant Start Ballast, VHLO (BF &gt; 1.1)</t>
  </si>
  <si>
    <t>F43ILL</t>
  </si>
  <si>
    <t>Fluorescent, (3) 48" T-8 lamps, Instant Start Ballast, NLO (0.85 &lt; BF &lt; 0.95)</t>
  </si>
  <si>
    <t>F43ILL/2</t>
  </si>
  <si>
    <t>Fluorescent, (3) 48" T-8 lamps, (2) Instant Start Ballasts, NLO (0.85 &lt; BF &lt; 0.95)</t>
  </si>
  <si>
    <t>F43ILL/2-H</t>
  </si>
  <si>
    <t>Fluorescent (3) 48" T-8 lamps, (1) 2-lamp and (1) 3-lamp IS Ballast,1 lead capped, HLO (0.95 &lt; BF &lt; 1.1)</t>
  </si>
  <si>
    <t>F43ILL/2-R</t>
  </si>
  <si>
    <t>Fluorescent, (3) 48" T-8 lamps, (1) 1-lamp and (1) 2-lamp IS Ballast, RLO (BF &lt; 0.85)</t>
  </si>
  <si>
    <t>F43ILL-H</t>
  </si>
  <si>
    <t>Fluorescent, (3) 48" T-8 lamps, Instant Start Ballast, HLO (0.95 &lt; BF &lt; 1.1)</t>
  </si>
  <si>
    <t>F43ILL-R</t>
  </si>
  <si>
    <t>Fluorescent, (3) 48" T-8 lamps, Instant Start Ballast, RLO (BF &lt; 0.85)</t>
  </si>
  <si>
    <t>F43ILL-V</t>
  </si>
  <si>
    <t>Fluorescent, (3) 48" T-8 lamps, Instant Start Ballast, VHLO (BF &gt; 1.1)</t>
  </si>
  <si>
    <t>F43ILU</t>
  </si>
  <si>
    <t>Fluorescent, (3) 48" T-8 lamps,  Instant Start Ballast, NLO (0.85 &lt; BF &lt; 0.95)</t>
  </si>
  <si>
    <t>F43ILU-R</t>
  </si>
  <si>
    <t>Fluorescent, (3) 48" T-8 lamps,  Instant Start Ballast, RLO (BF &lt; 0.85)</t>
  </si>
  <si>
    <t>F43ILU-V</t>
  </si>
  <si>
    <t>Fluorescent, (3) 48" T-8 lamps,  Instant Start Ballast,  VHLO (BF &gt; 1.1)</t>
  </si>
  <si>
    <t>F43INLL</t>
  </si>
  <si>
    <t>Fluorescent, (3) 48" T-8 @ 25W lamps, Instant Start Ballast, NLO (0.85 &lt; BF &lt; 0.95)</t>
  </si>
  <si>
    <t>F43INLL-V</t>
  </si>
  <si>
    <t>Fluorescent, (3) 48" T-8 @ 25W lamps, Instant Start Ballast, VHLO (BF &gt; 1.1)</t>
  </si>
  <si>
    <t>F43INLU</t>
  </si>
  <si>
    <t>Fluorescent, (3) 48" T-8 lamps @ 25W, Instant Start Ballast, NLO (0.85 &lt; BF &lt; 0.95)</t>
  </si>
  <si>
    <t>F43INLU-R</t>
  </si>
  <si>
    <t>Fluorescent, (3) 48" T-8 @ 25W lamps, Instant Start Ballast, RLO (BF &lt; 0.85)</t>
  </si>
  <si>
    <t>F43INLU-V</t>
  </si>
  <si>
    <t>F43IRLL</t>
  </si>
  <si>
    <t>Fluorescent, (3) 48" T-8 @ 28W lamps, Instant Start Ballast, NLO (0.85 &lt; BF &lt; 0.95)</t>
  </si>
  <si>
    <t>F43IRLL-H</t>
  </si>
  <si>
    <t>Fluorescent, (3) 48" T-8 @ 28W lamps, Instant Start Ballast, HLO (.95 &lt; BF &lt; 1.1)</t>
  </si>
  <si>
    <t>F43IRLL-V</t>
  </si>
  <si>
    <t>Fluorescent, (3) 48" T-8 @ 28W lamps, Instant Start Ballast, VHLO (BF &gt; 1.1)</t>
  </si>
  <si>
    <t>F43IRLU</t>
  </si>
  <si>
    <t>Fluorescent, (3) 48" T-8 lamps @ 28W, Instant Start Ballast, NLO (0.85 &lt; BF &lt; 0.95)</t>
  </si>
  <si>
    <t>F43IRLU-R</t>
  </si>
  <si>
    <t>Fluorescent, (3) 48" T-8 @ 28W lamps, Instant Start Ballast, RLO (BF &lt; 0.85)</t>
  </si>
  <si>
    <t>F43IRLU-V</t>
  </si>
  <si>
    <t>F43LE</t>
  </si>
  <si>
    <t>Fluorescent, (3) 48", T-8 lamp</t>
  </si>
  <si>
    <t>F43LHL</t>
  </si>
  <si>
    <t>Fluorescent, (3) 48", T-8 HO lamps, (2) Instant Start Ballasts, NLO (0.85 &lt; BF &lt; 0.95)</t>
  </si>
  <si>
    <t>F43LL</t>
  </si>
  <si>
    <t>Fluorescent, (3) 48", T-8 lamps, Rapid Start Ballast, NLO (0.85 &lt; BF &lt; 0.95)</t>
  </si>
  <si>
    <t>F43LL/2</t>
  </si>
  <si>
    <t>Fluorescent, (3) 48", T-8 lamps, (1) 1-lamp and (1) 2-lamp RS Ballast, NLO (0.85 &lt; BF &lt; 0.95)</t>
  </si>
  <si>
    <t>F43LL-H</t>
  </si>
  <si>
    <t>Fluorescent, (3) 48", T-8 lamp, Rapid Start Ballast, HLO (.95 &lt; BF &lt; 1.1)</t>
  </si>
  <si>
    <t>F43LL-R</t>
  </si>
  <si>
    <t>Fluorescent, (3) 48", T-8 lamp, Rapid Start Ballast, RLO (BF &lt; 0.85)</t>
  </si>
  <si>
    <t>F44GELL</t>
  </si>
  <si>
    <t xml:space="preserve">Fluorescent (4) 48" T-8 @ 30W lamps, Prog. Start or PRS Ballast, NLO (0.85 &lt; BF &lt; 0.95)  </t>
  </si>
  <si>
    <t>F44GELL-R</t>
  </si>
  <si>
    <t xml:space="preserve">Fluorescent (4) 48" T-8 @ 30W lamps, Prog. Start or PRS Ballast, RLO (BF &lt; 0.85)  </t>
  </si>
  <si>
    <t>F44GLL</t>
  </si>
  <si>
    <t xml:space="preserve">Fluorescent (4) 48" T-8 lamps, Prog. Start or PRS Ballast, NLO (0.85 &lt; BF &lt; 0.95)  </t>
  </si>
  <si>
    <t>F44GLL-R</t>
  </si>
  <si>
    <t xml:space="preserve">Fluorescent (4) 48" T-8 lamps, Prog. Start or PRS Ballast, RLO (BF &lt; 0.85)  </t>
  </si>
  <si>
    <t>F44GLL-V</t>
  </si>
  <si>
    <t>Fluorescent, (4) 48" T-8 lamps, Prog. Start or PRS Ballast, VHLO (BF &gt; 1.1)</t>
  </si>
  <si>
    <t>F44GNLL</t>
  </si>
  <si>
    <t xml:space="preserve">Fluorescent (4) 48" T-8 @ 25W lamps, Prog. Start or PRS Ballast, NLO (0.85 &lt; BF &lt; 0.95)  </t>
  </si>
  <si>
    <t>F44GNLL-R</t>
  </si>
  <si>
    <t>Fluorescent (4) 48" T-8 @ 25W lamps, Prog. Start or PRS Ballast, RLO (BF &lt; 0.85)</t>
  </si>
  <si>
    <t>F44GRLL</t>
  </si>
  <si>
    <t xml:space="preserve">Fluorescent (4) 48" T-8 @ 28W lamps, Prog. Start or PRS Ballast, NLO (0.85 &lt; BF &lt; 0.95)  </t>
  </si>
  <si>
    <t>F44GRLL-R</t>
  </si>
  <si>
    <t>Fluorescent (4) 48" T-8 @ 28W lamps, Prog. Start or PRS Ballast, RLO (BF &lt; 0.85)</t>
  </si>
  <si>
    <t xml:space="preserve">F44IELL </t>
  </si>
  <si>
    <t>Fluorescent (4) 48" T-8 @ 30W lamps, Instant Start Ballast, NLO (0.85 &lt; BF &lt; 0.95)</t>
  </si>
  <si>
    <t>F44IELL/2</t>
  </si>
  <si>
    <t>Fluorescent (4) 48" T-8 @ 30W lamps, (2) 2-lamp IS Ballasts, NLO (0.85 &lt; BF &lt; 0.95)</t>
  </si>
  <si>
    <t>F44IELL/2-H</t>
  </si>
  <si>
    <t>Fluorescent (4) 48" T-8 @ 30W lamps, (2) 3-lamp IS Ballasts, 1 lead capped, HLO (.95 &lt; BF &lt; 1.1)</t>
  </si>
  <si>
    <t>F44IELL/2-R</t>
  </si>
  <si>
    <t>Fluorescent (4) 48" T-8 @ 30W lamps, (2) 2-lamp IS Ballasts, RLO (BF&lt; 0.85)</t>
  </si>
  <si>
    <t>F44IELL-R</t>
  </si>
  <si>
    <t>Fluorescent (4) 48" T-8 @ 30W lamps, Instant Start Ballast, RLO (BF &lt; 0.85)</t>
  </si>
  <si>
    <t>F44IELU</t>
  </si>
  <si>
    <t>F44IELU-R</t>
  </si>
  <si>
    <t>F44ILL</t>
  </si>
  <si>
    <t>Fluorescent, (4) 48", T-8 lamps, Instant Start Ballast, NLO (0.85 &lt; BF &lt; 0.95)</t>
  </si>
  <si>
    <t>F44ILL/2</t>
  </si>
  <si>
    <t>Fluorescent, (4) 48", T-8 lamps, (2) 2-lamp IS Ballasts, NLO (0.85 &lt; BF &lt; 0.95)</t>
  </si>
  <si>
    <t>F44ILL/2-H</t>
  </si>
  <si>
    <t>Fluorescent, (4) 48", T-8 lamps, (2) 3-lamp IS Ballasts, 1 lead capped, HLO (.95 &lt; BF &lt; 1.1)</t>
  </si>
  <si>
    <t>F44ILL/2-R</t>
  </si>
  <si>
    <t>Fluorescent, (4) 48", T-8 lamps, (2) 2-lamp IS Ballasts, RLO (BF &lt; 0.85)</t>
  </si>
  <si>
    <t>F44ILL/2-V</t>
  </si>
  <si>
    <t>Fluorescent, (4) 48", T-8 lamps, (2) 2-lamp IS Ballasts, VHLO (BF &gt; 1.1)</t>
  </si>
  <si>
    <t>F44ILL-R</t>
  </si>
  <si>
    <t>Fluorescent, (4) 48", T-8 lamps, Instant Start Ballast, RLO (BF &lt; 0.85)</t>
  </si>
  <si>
    <t>F44ILL-V</t>
  </si>
  <si>
    <t>Fluorescent, (4) 48", T-8 lamps, Instant Start Ballast, VHLO (BF &gt; 1.1)</t>
  </si>
  <si>
    <t>F44ILU</t>
  </si>
  <si>
    <t>Fluorescent, (4) 48", T-8 lamps,  Instant Start Ballast, NLO (0.85 &lt; BF &lt; 0.95)</t>
  </si>
  <si>
    <t>F44ILU-R</t>
  </si>
  <si>
    <t>Fluorescent, (4) 48", T-8 lamps,  Instant Start Ballast, RLO (BF &lt; 0.85)</t>
  </si>
  <si>
    <t>F44ILU-V</t>
  </si>
  <si>
    <t>Fluorescent, (4) 48", T-8 lamps,  Instant Start Ballast, VHLO (BF &gt; 1.1)</t>
  </si>
  <si>
    <t>F44INLL</t>
  </si>
  <si>
    <t>Fluorescent, (4) 48", T-8 @ 25W lamps,  Instant Start Ballast, NLO (0.85 &lt; BF &lt; 0.95)</t>
  </si>
  <si>
    <t>F44INLU</t>
  </si>
  <si>
    <t>Fluorescent, (4) 48", T-8 @ 25W lamps, Instant Start Ballast, NLO (0.85 &lt; BF &lt; 0.95)</t>
  </si>
  <si>
    <t>F44INLU-R</t>
  </si>
  <si>
    <t xml:space="preserve">Fluorescent, (4) 48" T-8 @ 25W lamps, Instant Start Ballast, RLO (BF &lt; 0.85) </t>
  </si>
  <si>
    <t>F44INLU-V</t>
  </si>
  <si>
    <t>Fluorescent, (4) 48" T-8 @ 25W lamps, Instant Start Ballast, VHLO (BF &gt; 1.1)</t>
  </si>
  <si>
    <t>F44IRLL</t>
  </si>
  <si>
    <t>Fluorescent, (4) 48", T-8 @ 28W lamps,  Instant Start Ballast, NLO (0.85 &lt; BF &lt; 0.95)</t>
  </si>
  <si>
    <t>F44IRLL-R</t>
  </si>
  <si>
    <t>Fluorescent, (4) 48", T-8 @ 28W lamps,  Instant Start Ballast, RLO (BF &lt; 0.85)</t>
  </si>
  <si>
    <t>F44IRLU</t>
  </si>
  <si>
    <t>Fluorescent, (4) 48", T-8 @ 28W lamps, Instant Start Ballast, NLO (0.85 &lt; BF &lt; 0.95)</t>
  </si>
  <si>
    <t>F44IRLU-R</t>
  </si>
  <si>
    <t xml:space="preserve">Fluorescent, (4) 48" T-8 @ 28W lamps, Instant Start Ballast, RLO (BF &lt; 0.85) </t>
  </si>
  <si>
    <t>F44IRLU-V</t>
  </si>
  <si>
    <t>Fluorescent, (4) 48" T-8 @ 28W lamps, Instant Start Ballast, VHLO (BF &gt; 1.1)</t>
  </si>
  <si>
    <t>F44LE</t>
  </si>
  <si>
    <t>Fluorescent, (4) 48", T-8 lamps</t>
  </si>
  <si>
    <t>F44LHL</t>
  </si>
  <si>
    <t>Fluorescent, (4) 48", T-8 HO lamps, (2) Instant Start Ballasts, NLO (0.85 &lt; BF &lt; 0.95)</t>
  </si>
  <si>
    <t>F44LL</t>
  </si>
  <si>
    <t>Fluorescent, (4) 48", T-8 lamps, Rapid Start Ballast, NLO (0.85 &lt; BF &lt; 0.95)</t>
  </si>
  <si>
    <t>F44LL/2</t>
  </si>
  <si>
    <t>Fluorescent, (4) 48", T-8 lamps, (2) 2-lamp Rapid Start Ballast, NLO (0.85 &lt; BF &lt; 0.95)</t>
  </si>
  <si>
    <t>F44LL-R</t>
  </si>
  <si>
    <t>Fluorescent, (4) 48", T-8 lamps, Rapid Start Ballast, RLO (BF &lt; 0.85)</t>
  </si>
  <si>
    <t>F45ILL/2</t>
  </si>
  <si>
    <t>Fluorescent, (5) 48", T-8 lamps, (1) 3-lamp and (1) 2-lamp IS ballast, NLO (0.85 &lt; BF &lt; 0.95)</t>
  </si>
  <si>
    <t>F45GLL/2-V</t>
  </si>
  <si>
    <t>Fluorescent, (5) 48", T-8 lamps, (1) 3-lamp and (1) 2-lamp Prog. Start Ballast, VHLO (BF &gt; 1.1)</t>
  </si>
  <si>
    <t>F46GLL/2</t>
  </si>
  <si>
    <t>Fluorescent (6) 48" T-8 lamps, (2) Prog. Start or PRS Ballasts, NLO (0.85 &lt; BF &lt; 0.95)</t>
  </si>
  <si>
    <t>F46GLL/2-R</t>
  </si>
  <si>
    <t>Fluorescent (6) 48" T-8 lamps, (2) Prog. Start or PRS Ballasts, RLO (BF &lt; 0.85)</t>
  </si>
  <si>
    <t>F46GLL/2-V</t>
  </si>
  <si>
    <t>Fluorescent (6) 48" T-8 lamps, (2) Prog. Start or PRS Ballasts, VHLO (BF &gt; 1.1)</t>
  </si>
  <si>
    <t>F46IELU/2</t>
  </si>
  <si>
    <t>Fluorescent (6) 48" T-8 @ 30W lamps, (2) IS Ballasts, NLO (0.85 &lt; BF &lt; 0.95)</t>
  </si>
  <si>
    <t>F46IELU/2-R</t>
  </si>
  <si>
    <t>Fluorescent (6) 48" T-8 @ 30W lamps, (2) IS Ballasts, RLO (BF &lt; 0.85)</t>
  </si>
  <si>
    <t>F46ILL/2</t>
  </si>
  <si>
    <t>Fluorescent, (6) 48", T-8 lamps, (2) IS Ballasts, NLO (0.85 &lt; BF &lt; 0.95)</t>
  </si>
  <si>
    <t>F46ILL/2-R</t>
  </si>
  <si>
    <t>Fluorescent, (6) 48", T-8 lamps, (2) IS Ballasts, RLO (BF &lt; 0.85)</t>
  </si>
  <si>
    <t>F46ILL/2-V</t>
  </si>
  <si>
    <t>Fluorescent (6) 48" T-8 lamps, (2) IS Ballasts, VHLO (BF &gt; 1.1)</t>
  </si>
  <si>
    <t>F46ILU/2</t>
  </si>
  <si>
    <t>Fluorescent (6) 48" T-8 lamps, (2) IS Ballasts, NLO (0.85 &lt; BF &lt; 0.95)</t>
  </si>
  <si>
    <t>F46ILU/2-R</t>
  </si>
  <si>
    <t>Fluorescent (6) 48" T-8 lamps, (2) IS Ballasts, RLO (BF &lt; 0.85)</t>
  </si>
  <si>
    <t>F46ILU/2-V</t>
  </si>
  <si>
    <t>F46INLU/2-R</t>
  </si>
  <si>
    <t>Fluorescent (6) 48" T-8 @ 25W lamps, (2) IS Ballasts, RLO (BF &lt; 0.85)</t>
  </si>
  <si>
    <t>F46INLU/2-V</t>
  </si>
  <si>
    <t>Fluorescent (6) 48" T-8 @ 25W lamps, (2) IS Ballasts, VHLO (BF &gt; 1.1)</t>
  </si>
  <si>
    <t>F46IRLU/2-R</t>
  </si>
  <si>
    <t>Fluorescent (6) 48" T-8 @ 28W lamps, (2) IS Ballasts, RLO (BF &lt; 0.85)</t>
  </si>
  <si>
    <t>F46IRLU/2-V</t>
  </si>
  <si>
    <t>Fluorescent (6) 48" T-8 @ 28W lamps, (2) IS Ballasts, VHLO (BF &gt; 1.1)</t>
  </si>
  <si>
    <t>F46LL/2</t>
  </si>
  <si>
    <t>Fluorescent, (6) 48", T-8 lamps, (2) Rapid Start Ballasts, NLO (0.85 &lt; BF &lt; 0.95)</t>
  </si>
  <si>
    <t>F48GLL/2</t>
  </si>
  <si>
    <t>Fluorescent (8) 48" T-8 lamps, (2) Prog. Start or PRS Ballasts, NLO (0.85 &lt; BF &lt; 0.95)</t>
  </si>
  <si>
    <t>F48GLL/2-R</t>
  </si>
  <si>
    <t>Fluorescent (8) 48" T-8 lamps, (2) Prog. Start or PRS Ballasts, RLO (BF &lt; 0.85)</t>
  </si>
  <si>
    <t>F48GLL/2-V</t>
  </si>
  <si>
    <t>Fluorescent (8) 48" T-8 lamps, (2) Prog. Start or PRS Ballasts, VHLO (BF &gt; 1.1)</t>
  </si>
  <si>
    <t xml:space="preserve">F48ILL/2 </t>
  </si>
  <si>
    <t>Fluorescent, (8) 48", T-8 lamps, (2) 4-lamp IS Ballasts, NLO (0.85 &lt; BF &lt; 0.95)</t>
  </si>
  <si>
    <t>F48ILL/2-R</t>
  </si>
  <si>
    <t>Fluorescent, (8) 48", T-8 lamps, (2) 4-lamp IS Ballasts, RLO (BF &lt; 0.85)</t>
  </si>
  <si>
    <t>F48ILU/2</t>
  </si>
  <si>
    <t>F48ILU/2-R</t>
  </si>
  <si>
    <t>F51ILL</t>
  </si>
  <si>
    <t>Fluorescent, (1) 60", T-8 lamp, Instant Start Ballast, NLO (0.85 &lt; BF &lt; 0.95)</t>
  </si>
  <si>
    <t>F51ILL/T2</t>
  </si>
  <si>
    <t>Fluorescent, (1) 60", T-8 lamp, Tandem 2-lamp IS Ballast, NLO (0.85 &lt; BF &lt; 0.95)</t>
  </si>
  <si>
    <t>F51ILL/T3</t>
  </si>
  <si>
    <t>Fluorescent, (1) 60", T-8 lamp, Tandem 3-lamp IS Ballast, NLO (0.85 &lt; BF &lt; 0.95)</t>
  </si>
  <si>
    <t>F51ILL/T4</t>
  </si>
  <si>
    <t>Fluorescent, (1) 60", T-8 lamp, Tandem 4-lamp IS Ballast, NLO (0.85 &lt; BF &lt; 0.95)</t>
  </si>
  <si>
    <t>F51ILL-R</t>
  </si>
  <si>
    <t>Fluorescent, (1) 60", T-8 lamp, Instant Start Ballast, RLO (BF &lt; 0.85)</t>
  </si>
  <si>
    <t>F52ILL</t>
  </si>
  <si>
    <t>Fluorescent, (2) 60", T-8 lamps, Instant Start Ballast, NLO (0.85 &lt; BF &lt; 0.95)</t>
  </si>
  <si>
    <t>F52ILL/T4</t>
  </si>
  <si>
    <t>Fluorescent, (2) 60", T-8 lamps, Tandem 4-lamp IS Ballast, NLO (0.85 &lt; BF &lt; 0.95)</t>
  </si>
  <si>
    <t>F52ILL-H</t>
  </si>
  <si>
    <t>Fluorescent, (2) 60", T-8 lamps, Instant Start Ballast, HILO (.95 &lt; BF &lt; 1.1)</t>
  </si>
  <si>
    <t>F52ILL-R</t>
  </si>
  <si>
    <t>Fluorescent, (2) 60", T-8 lamps, Instant Start Ballast, RLO (BF &lt; 0.85)</t>
  </si>
  <si>
    <t>F53ILL</t>
  </si>
  <si>
    <t>Fluorescent, (3) 60", T-8 lamps, Instant Start Ballast, NLO (0.85 &lt; BF &lt; 0.95)</t>
  </si>
  <si>
    <t>F53ILL-H</t>
  </si>
  <si>
    <t>Fluorescent, (3) 60", T-8 lamps, Instant Start Ballast, HILO (.95 &lt; BF &lt; 1.1)</t>
  </si>
  <si>
    <t>F54ILL</t>
  </si>
  <si>
    <t>Fluorescent, (4) 60", T-8 lamps, Instant Start Ballast, NLO (0.85 &lt; BF &lt; 0.95)</t>
  </si>
  <si>
    <t>F54ILL-H</t>
  </si>
  <si>
    <t>Fluorescent, (4) 60", T-8 lamps, Instant Start Ballast, HILO (.95 &lt; BF &lt; 1.1)</t>
  </si>
  <si>
    <t>F81IELU</t>
  </si>
  <si>
    <t>Fluorescent, (1) 96" T-8 @ 57W lamp, Instant Start Ballast, NLO (0.85 &lt; BF &lt; 0.95)</t>
  </si>
  <si>
    <t>F81ILL</t>
  </si>
  <si>
    <t>Fluorescent, (1) 96", T-8 lamp, Instant Start Ballast, NLO (0.85 &lt; BF &lt; 0.95)</t>
  </si>
  <si>
    <t>F81ILL/T2</t>
  </si>
  <si>
    <t>Fluorescent, (1) 96", T-8 lamp, Tandem 2-lamp IS Ballast, NLO (0.85 &lt; BF &lt; 0.95)</t>
  </si>
  <si>
    <t>F81ILL/T2-R</t>
  </si>
  <si>
    <t>Fluorescent, (1) 96", T-8 lamp, Tandem 2-lamp IS Ballast, RLO (BF &lt; 0.85)</t>
  </si>
  <si>
    <t>F81ILL-H</t>
  </si>
  <si>
    <t>Fluorescent, (1) 96", T-8 lamp, Instant Start Ballast, HILO (.95 &lt; BF &lt; 1.1)</t>
  </si>
  <si>
    <t>F81ILL-R</t>
  </si>
  <si>
    <t>Fluorescent, (1) 96", T-8 lamp, Instant Start Ballast, RLO (BF &lt; 0.85)</t>
  </si>
  <si>
    <t>F81ILL-V</t>
  </si>
  <si>
    <t>Fluorescent, (1) 96", T-8 lamp, Instant Start Ballast, VHLO (BF &gt; 1.1)</t>
  </si>
  <si>
    <t>F81ILU</t>
  </si>
  <si>
    <t>Fluorescent, (1) 96" T-8 lamp, Instant Start Ballast, NLO (0.85 &lt; BF &lt; 0.95)</t>
  </si>
  <si>
    <t>F81LHL/T2</t>
  </si>
  <si>
    <t>Fluorescent, (1) 96", T-8 HO lamp, Tandem 2-lamp Ballast</t>
  </si>
  <si>
    <t>F82IELU</t>
  </si>
  <si>
    <t>Fluorescent, (2) 96" T-8 @ 57W lamps, Instant Start Ballast, NLO (0.85 &lt; BF &lt; 0.95)</t>
  </si>
  <si>
    <t>F82ILL</t>
  </si>
  <si>
    <t>Fluorescent, (2) 96", T-8 lamps, Instant Start Ballast, NLO (0.85 &lt; BF &lt; 0.95)</t>
  </si>
  <si>
    <t>F82ILL-R</t>
  </si>
  <si>
    <t>Fluorescent, (2) 96", T-8 lamps, Instant Start Ballast, RLO (BF &lt; 0.85)</t>
  </si>
  <si>
    <t>F82ILL-V</t>
  </si>
  <si>
    <t>Fluorescent, (2) 96", T-8 lamps, Instant Start Ballast, VHLO (BF &gt; 1.1)</t>
  </si>
  <si>
    <t>F82ILU</t>
  </si>
  <si>
    <t>Fluorescent, (2) 96" T-8 ES lamps, Instant Start Ballast, NLO (0.85 &lt; BF &lt; 0.95)</t>
  </si>
  <si>
    <t>F82LHL</t>
  </si>
  <si>
    <t>Fluorescent, (2) 96", T-8 HO lamps</t>
  </si>
  <si>
    <t>F83ILL</t>
  </si>
  <si>
    <t>Fluorescent, (3) 96", T-8 lamps, Instant Start Ballast, NLO (0.85 &lt; BF &lt; 0.95)</t>
  </si>
  <si>
    <t>F84ILL</t>
  </si>
  <si>
    <t>Fluorescent, (4) 96", T-8 lamps, Instant Start Ballast, NLO (0.85 &lt; BF &lt; 0.95)</t>
  </si>
  <si>
    <t>F84ILL/2-V</t>
  </si>
  <si>
    <t>Fluorescent, (4) 96", T-8 lamps, (2) Instant Start Ballasts, VHLO (BF &gt; 1.1)</t>
  </si>
  <si>
    <t>F84LHL</t>
  </si>
  <si>
    <t>Fluorescent, (4) 96", T-8 HO lamps</t>
  </si>
  <si>
    <t>F86ILL</t>
  </si>
  <si>
    <t>Fluorescent, (6) 96", T-8 lamps, (2) 3-lamp IS Ballasts, NLO (0.85 &lt; BF &lt; 0.95)</t>
  </si>
  <si>
    <t>FT12</t>
  </si>
  <si>
    <t>Fluor_T12_Linear_And_Other</t>
  </si>
  <si>
    <t>F1.51SS</t>
  </si>
  <si>
    <t>Fluorescent, (1) 18" T12 lamp</t>
  </si>
  <si>
    <t>F1.52SS</t>
  </si>
  <si>
    <t>Fluorescent, (2) 18", T12 lamps</t>
  </si>
  <si>
    <t>F21HS</t>
  </si>
  <si>
    <t>Fluorescent, (1) 24", HO lamp</t>
  </si>
  <si>
    <t>F21SS</t>
  </si>
  <si>
    <t>Fluorescent, (1) 24", STD lamp</t>
  </si>
  <si>
    <t>F22HS</t>
  </si>
  <si>
    <t>Fluorescent, (2) 24", HO lamps</t>
  </si>
  <si>
    <t>F22SS</t>
  </si>
  <si>
    <t>Fluorescent, (2) 24", STD lamps</t>
  </si>
  <si>
    <t>F23SS</t>
  </si>
  <si>
    <t>Fluorescent, (3) 24", STD lamps</t>
  </si>
  <si>
    <t>F24SS</t>
  </si>
  <si>
    <t>Fluorescent, (4) 24", STD lamps</t>
  </si>
  <si>
    <t>F26SS/2</t>
  </si>
  <si>
    <t>Fluorescent, (6) 24", STD lamps, (2) ballasts</t>
  </si>
  <si>
    <t>F31EE/T2</t>
  </si>
  <si>
    <t>Fluorescent, (1) 36", ES lamp, Tandem 2-lamp ballast</t>
  </si>
  <si>
    <t>F31EL</t>
  </si>
  <si>
    <t>Fluorescent, (1) 36", ES  lamp</t>
  </si>
  <si>
    <t>F31ES</t>
  </si>
  <si>
    <t>F31ES/T2</t>
  </si>
  <si>
    <t>Fluorescent, (1) 36", ES  lamp, Tandem 2-lamp ballast</t>
  </si>
  <si>
    <t>F31SE/T2</t>
  </si>
  <si>
    <t>Fluorescent, (1) 36", STD lamp, Tandem 2-lamp ballast</t>
  </si>
  <si>
    <t>F31SHS</t>
  </si>
  <si>
    <t>Fluorescent, (1) 36", HO lamp</t>
  </si>
  <si>
    <t>F31SL</t>
  </si>
  <si>
    <t>Fluorescent, (1) 36", STD  lamp</t>
  </si>
  <si>
    <t>F31SS</t>
  </si>
  <si>
    <t>F31SS/T2</t>
  </si>
  <si>
    <t>Fluorescent, (1) 36", STD  lamp, Tandem 2-lamp ballast</t>
  </si>
  <si>
    <t>F32EE</t>
  </si>
  <si>
    <t>Fluorescent, (2) 36", ES  lamps</t>
  </si>
  <si>
    <t>F32EL</t>
  </si>
  <si>
    <t>F32EL/T4</t>
  </si>
  <si>
    <t>Fluorescent, (2) 36" ES lamps, Tandem 4-lamp ballast, NLO (0.85 &lt; BF &lt; 0.95)</t>
  </si>
  <si>
    <t>F32ES</t>
  </si>
  <si>
    <t>F32SE</t>
  </si>
  <si>
    <t>Fluorescent, (2) 36", STD  lamps</t>
  </si>
  <si>
    <t>F32SHS</t>
  </si>
  <si>
    <t>Fluorescent, (2) 36", HO, lamps</t>
  </si>
  <si>
    <t>F32SL</t>
  </si>
  <si>
    <t>F32SS</t>
  </si>
  <si>
    <t>F33ES</t>
  </si>
  <si>
    <t>Fluorescent, (3) 36", ES lamps</t>
  </si>
  <si>
    <t>F33SE</t>
  </si>
  <si>
    <t>Fluorescent, (3) 36", STD lamps, (1) STD ballast and (1) ES ballast</t>
  </si>
  <si>
    <t>F33SS</t>
  </si>
  <si>
    <t xml:space="preserve">Fluorescent, (3) 36", STD lamps </t>
  </si>
  <si>
    <t>F34EE</t>
  </si>
  <si>
    <t>Fluorescent, (4) 36", ES  lamps</t>
  </si>
  <si>
    <t>F34SE</t>
  </si>
  <si>
    <t>Fluorescent, (4) 36", STD  lamps</t>
  </si>
  <si>
    <t>F34SL</t>
  </si>
  <si>
    <t>F34SS</t>
  </si>
  <si>
    <t>F36EE</t>
  </si>
  <si>
    <t>Fluorescent, (6) 36", ES  lamps</t>
  </si>
  <si>
    <t>F36ES</t>
  </si>
  <si>
    <t>F36SE</t>
  </si>
  <si>
    <t>Fluorescent, (6) 36", STD  lamps</t>
  </si>
  <si>
    <t>F36SS</t>
  </si>
  <si>
    <t>F40SE/D1</t>
  </si>
  <si>
    <t>Fluorescent, (0) 48" lamps, Completely delamped fixture with (1) hot ballast</t>
  </si>
  <si>
    <t>F40SE/D2</t>
  </si>
  <si>
    <t>Fluorescent, (0) 48" lamps, Completely delamped fixture with (2) hot ballast</t>
  </si>
  <si>
    <t>F41EE</t>
  </si>
  <si>
    <t>Fluorescent, (1) 48", ES lamp</t>
  </si>
  <si>
    <t>F41EE/D2</t>
  </si>
  <si>
    <t xml:space="preserve">Fluorescent, (1) 48", ES lamp, 2 ballast </t>
  </si>
  <si>
    <t>F41EE/T2</t>
  </si>
  <si>
    <t>Fluorescent, (1) 48", ES lamp, Tandem 2-lamp ballast</t>
  </si>
  <si>
    <t>F41EHS</t>
  </si>
  <si>
    <t>Fluorescent, (1) 48", ES HO lamp</t>
  </si>
  <si>
    <t>F41EIS</t>
  </si>
  <si>
    <t>Fluorescent, (1) 48" ES Instant Start lamp. Magnetic ballast</t>
  </si>
  <si>
    <t>F41EL</t>
  </si>
  <si>
    <t>Fluorescent, (1) 48", T12 ES lamp, Electronic Ballast</t>
  </si>
  <si>
    <t>F41IAL</t>
  </si>
  <si>
    <t>Fluorescent, (1) 48", F25T12 lamp, Instant Start Ballast</t>
  </si>
  <si>
    <t>F41IAL/T2-R</t>
  </si>
  <si>
    <t>Fluorescent, (1) 48", F25T12 lamp, Tandem 2-Lamp IS ballast,  RLO (BF &lt; 0.85)</t>
  </si>
  <si>
    <t>F41IAL/T3-R</t>
  </si>
  <si>
    <t>Fluorescent, (1) 48", F25T12 lamp, Tandem 3-Lamp IS ballast, RLO (BF &lt; 0.85)</t>
  </si>
  <si>
    <t>F41IAL/T4-R</t>
  </si>
  <si>
    <t>Fluorescent, (1) 48", F25T12 lamp, Tandem 4-Lamp IS ballast, RLO (BF &lt; 0.85)</t>
  </si>
  <si>
    <t>F41SHS</t>
  </si>
  <si>
    <t>Fluorescent, (1) 48", STD HO lamp</t>
  </si>
  <si>
    <t>F41SIL</t>
  </si>
  <si>
    <t>Fluorescent, (1) 48", STD IS lamp, Electronic ballast</t>
  </si>
  <si>
    <t>F41SIL/T2</t>
  </si>
  <si>
    <t>Fluorescent, (1) 48", STD IS lamp, Tandem 2-lamp IS ballast</t>
  </si>
  <si>
    <t>F41SVS</t>
  </si>
  <si>
    <t>Fluorescent, (1) 48", STD VHO lamp</t>
  </si>
  <si>
    <t>F41TS</t>
  </si>
  <si>
    <t>Fluorescent, (1) 48", T-10 lamp</t>
  </si>
  <si>
    <t>F42EE</t>
  </si>
  <si>
    <t>Fluorescent, (2) 48", ES lamp</t>
  </si>
  <si>
    <t>F42EE/2</t>
  </si>
  <si>
    <t>Fluorescent, (2) 48", ES lamps, (2) 1-lamp ballasts</t>
  </si>
  <si>
    <t>F42EE/D2</t>
  </si>
  <si>
    <t>Fluorescent, (2) 48", ES lamps, 2 Ballasts (delamped)</t>
  </si>
  <si>
    <t>F42EHS</t>
  </si>
  <si>
    <t>Fluorescent, (2) 42", HO lamps (3.5' lamp)</t>
  </si>
  <si>
    <t>F42EIS</t>
  </si>
  <si>
    <t>Fluorescent, (2) 48" ES Instant Start lamps. Magnetic ballast</t>
  </si>
  <si>
    <t>F42EL</t>
  </si>
  <si>
    <t>Fluorescent, (2) 48", T12 ES lamps, Electronic Ballast</t>
  </si>
  <si>
    <t>F42IAL/T4-R</t>
  </si>
  <si>
    <t>Fluorescent, (2) 48", F25T12 lamps, Tandem 4-lamp IS Ballast, RLO (BF &lt; 0.85)</t>
  </si>
  <si>
    <t>F42IAL-R</t>
  </si>
  <si>
    <t>Fluorescent, (2) 48", F25T12 lamps, Instant Start Ballast, RLO (BF &lt; 0.85)</t>
  </si>
  <si>
    <t>F42SHS</t>
  </si>
  <si>
    <t>Fluorescent, (2) 48", STD HO lamps</t>
  </si>
  <si>
    <t>F42SIL</t>
  </si>
  <si>
    <t>Fluorescent, (2) 48", STD IS lamps, Electronic ballast</t>
  </si>
  <si>
    <t>F42SVS</t>
  </si>
  <si>
    <t>Fluorescent, (2) 48", STD VHO lamps</t>
  </si>
  <si>
    <t>F43EE</t>
  </si>
  <si>
    <t>Fluorescent, (3) 48", ES lamps</t>
  </si>
  <si>
    <t>F43EE/T2</t>
  </si>
  <si>
    <t>Fluorescent, (3) 48", ES lamps, Tandem 2-lamp ballasts</t>
  </si>
  <si>
    <t>F43EHS</t>
  </si>
  <si>
    <t>Fluorescent, (3) 42", HO lamps (3.5' lamp)</t>
  </si>
  <si>
    <t>F43EIS</t>
  </si>
  <si>
    <t>Fluorescent, (3) 48" ES Instant Start lamps. Magnetic ballast</t>
  </si>
  <si>
    <t>F43EL</t>
  </si>
  <si>
    <t>Fluorescent, (3) 48", T12 ES lamps, Electronic Ballast</t>
  </si>
  <si>
    <t>F43IAL-R</t>
  </si>
  <si>
    <t>Fluorescent, (3) 48", F25T12 lamps, Instant Start Ballast, RLO (BF &lt; 0.85)</t>
  </si>
  <si>
    <t>F43SHS</t>
  </si>
  <si>
    <t>Fluorescent, (3) 48", STD HO lamps</t>
  </si>
  <si>
    <t>F43SIL</t>
  </si>
  <si>
    <t>Fluorescent, (3) 48", STD IS lamps, Electronic ballast</t>
  </si>
  <si>
    <t>F43SVS</t>
  </si>
  <si>
    <t>Fluorescent, (3) 48", STD VHO lamps</t>
  </si>
  <si>
    <t>F44EE</t>
  </si>
  <si>
    <t>Fluorescent, (4) 48", ES lamps</t>
  </si>
  <si>
    <t>F44EE/D3</t>
  </si>
  <si>
    <t>Fluorescent, (4) 48", ES lamps, 3 Ballasts (delamped)</t>
  </si>
  <si>
    <t>F44EE/D4</t>
  </si>
  <si>
    <t>Fluorescent, (4) 48", ES lamps, 4 Ballasts (delamped)</t>
  </si>
  <si>
    <t>F44EHS</t>
  </si>
  <si>
    <t>Fluorescent, (4) 48", ES HO lamps</t>
  </si>
  <si>
    <t>F44EIS</t>
  </si>
  <si>
    <t>Fluorescent, (4) 48" ES Instant Start lamps. Magnetic ballast</t>
  </si>
  <si>
    <t>F44EL</t>
  </si>
  <si>
    <t>Fluorescent, (4) 48", T12 ES lamps, Electronic Ballast</t>
  </si>
  <si>
    <t>F44EVS</t>
  </si>
  <si>
    <t>Fluorescent, (4) 48", VHO ES lamps</t>
  </si>
  <si>
    <t>F44IAL-R</t>
  </si>
  <si>
    <t>Fluorescent, (4) 48", F25T12 lamps, Instant Start Ballast, RLO (BF &lt; 0.85)</t>
  </si>
  <si>
    <t>F44SHS</t>
  </si>
  <si>
    <t>Fluorescent, (4) 48", STD HO lamps</t>
  </si>
  <si>
    <t>F44SIL</t>
  </si>
  <si>
    <t>Fluorescent, (4) 48", STD IS lamps, Electronic ballast</t>
  </si>
  <si>
    <t>F44SVS</t>
  </si>
  <si>
    <t>Fluorescent, (4) 48", STD VHO lamps</t>
  </si>
  <si>
    <t>F46EE</t>
  </si>
  <si>
    <t>Fluorescent, (6) 48", ES lamps</t>
  </si>
  <si>
    <t>F46EL</t>
  </si>
  <si>
    <t>F46SL</t>
  </si>
  <si>
    <t>Fluorescent, (6) 48", STD lamps</t>
  </si>
  <si>
    <t>F48EE</t>
  </si>
  <si>
    <t>Fluorescent, (8) 48", ES lamps</t>
  </si>
  <si>
    <t>F51SHE</t>
  </si>
  <si>
    <t>Fluorescent, (1) 60", STD HO lamp</t>
  </si>
  <si>
    <t>F51SHL</t>
  </si>
  <si>
    <t>F51SHS</t>
  </si>
  <si>
    <t>F51SL</t>
  </si>
  <si>
    <t>Fluorescent, (1) 60", STD lamp</t>
  </si>
  <si>
    <t>F51SS</t>
  </si>
  <si>
    <t>F51SVS</t>
  </si>
  <si>
    <t>Fluorescent, (1) 60", VHO ES lamp</t>
  </si>
  <si>
    <t>F52SHE</t>
  </si>
  <si>
    <t>Fluorescent, (2) 60", STD HO lamps</t>
  </si>
  <si>
    <t>F52SHL</t>
  </si>
  <si>
    <t>F52SHS</t>
  </si>
  <si>
    <t>F52SL</t>
  </si>
  <si>
    <t>Fluorescent, (2) 60", STD lamps</t>
  </si>
  <si>
    <t>F52SS</t>
  </si>
  <si>
    <t>F52SVS</t>
  </si>
  <si>
    <t>Fluorescent, (2) 60", VHO ES lamps</t>
  </si>
  <si>
    <t>F61ISL</t>
  </si>
  <si>
    <t>Fluorescent, (1) 72", STD lamp, IS electronic ballast</t>
  </si>
  <si>
    <t>F61SHS</t>
  </si>
  <si>
    <t>Fluorescent, (1) 72", STD HO lamp</t>
  </si>
  <si>
    <t>F61SS</t>
  </si>
  <si>
    <t>Fluorescent, (1) 72", STD lamp</t>
  </si>
  <si>
    <t>F61SVS</t>
  </si>
  <si>
    <t>Fluorescent, (1) 72", VHO lamp</t>
  </si>
  <si>
    <t>F62ISL</t>
  </si>
  <si>
    <t>Fluorescent, (2) 72", STD lamps, IS electronic ballast</t>
  </si>
  <si>
    <t>F62SE</t>
  </si>
  <si>
    <t xml:space="preserve">Fluorescent, (2) 72", STD lamps </t>
  </si>
  <si>
    <t>F62SHE</t>
  </si>
  <si>
    <t>Fluorescent, (2) 72", STD HO lamps</t>
  </si>
  <si>
    <t>F62SHL</t>
  </si>
  <si>
    <t>F62SHS</t>
  </si>
  <si>
    <t>F62SL</t>
  </si>
  <si>
    <t>Fluorescent, (2) 72", STD lamps</t>
  </si>
  <si>
    <t>F62SS</t>
  </si>
  <si>
    <t>F62SVS</t>
  </si>
  <si>
    <t>Fluorescent, (2) 72", VHO lamps</t>
  </si>
  <si>
    <t>F63ISL</t>
  </si>
  <si>
    <t>Fluorescent, (3) 72", STD lamps, IS electronic ballast</t>
  </si>
  <si>
    <t>F63SS</t>
  </si>
  <si>
    <t xml:space="preserve">Fluorescent, (3) 72", STD lamps </t>
  </si>
  <si>
    <t>F64ISL</t>
  </si>
  <si>
    <t>Fluorescent, (4) 72", STD lamps, IS electronic ballast</t>
  </si>
  <si>
    <t>F64SE</t>
  </si>
  <si>
    <t xml:space="preserve">Fluorescent, (4) 72", STD lamps </t>
  </si>
  <si>
    <t>F64SHE</t>
  </si>
  <si>
    <t>Fluorescent, (4) 72", HO lamps</t>
  </si>
  <si>
    <t>F64SS</t>
  </si>
  <si>
    <t>Fluorescent, (4) 72", STD lamps</t>
  </si>
  <si>
    <t>F81EE</t>
  </si>
  <si>
    <t>Fluorescent, (1) 96" ES lamp</t>
  </si>
  <si>
    <t>F81EE/T2</t>
  </si>
  <si>
    <t>Fluorescent, (1) 96", ES lamp, Tandem 2-lamp ballast</t>
  </si>
  <si>
    <t>F81EHL</t>
  </si>
  <si>
    <t>Fluorescent, (1) 96", ES HO lamp</t>
  </si>
  <si>
    <t>F81EHS</t>
  </si>
  <si>
    <t>F81EL</t>
  </si>
  <si>
    <t>Fluorescent, (1) 96", ES lamp</t>
  </si>
  <si>
    <t>F81EL/T2</t>
  </si>
  <si>
    <t>F81EVS</t>
  </si>
  <si>
    <t>Fluorescent, (1) 96", ES VHO lamp</t>
  </si>
  <si>
    <t>F81SGS</t>
  </si>
  <si>
    <t>Fluorescent, (1) 96", T17 Grooved lamp</t>
  </si>
  <si>
    <t>F81SHS</t>
  </si>
  <si>
    <t>Fluorescent, (1) 96", STD HO lamp</t>
  </si>
  <si>
    <t>F81SL</t>
  </si>
  <si>
    <t>Fluorescent, (1) 96", STD lamp</t>
  </si>
  <si>
    <t>F81SL/T2</t>
  </si>
  <si>
    <t>Fluorescent, (1) 96", STD lamp, Tandem 2-lamp ballast</t>
  </si>
  <si>
    <t>F81SVS</t>
  </si>
  <si>
    <t>Fluorescent, (1) 96", STD VHO lamp</t>
  </si>
  <si>
    <t>F82EE</t>
  </si>
  <si>
    <t>Fluorescent, (2) 96", ES lamps</t>
  </si>
  <si>
    <t>F82EHE</t>
  </si>
  <si>
    <t>Fluorescent, (2) 96", ES HO lamps</t>
  </si>
  <si>
    <t>F82EHL</t>
  </si>
  <si>
    <t>F82EHS</t>
  </si>
  <si>
    <t>F82EL</t>
  </si>
  <si>
    <t>F82EVS</t>
  </si>
  <si>
    <t>Fluorescent, (2) 96", ES VHO lamps</t>
  </si>
  <si>
    <t>F82SHE</t>
  </si>
  <si>
    <t>Fluorescent, (2) 96", STD HO lamps</t>
  </si>
  <si>
    <t>F82SHL</t>
  </si>
  <si>
    <t>F82SHS</t>
  </si>
  <si>
    <t>F82SL</t>
  </si>
  <si>
    <t>Fluorescent, (2) 96", STD lamps</t>
  </si>
  <si>
    <t>F82SVS</t>
  </si>
  <si>
    <t>Fluorescent, (2) 96", STD VHO lamps</t>
  </si>
  <si>
    <t>F83EE</t>
  </si>
  <si>
    <t>Fluorescent, (3) 96", ES lamps</t>
  </si>
  <si>
    <t>F83EHE</t>
  </si>
  <si>
    <t>Fluorescent, (3) 96", ES HO lamps, (1) 2-lamp ES Ballast and (1) 1-lamp STD Ballast</t>
  </si>
  <si>
    <t>Mag-ES/STD</t>
  </si>
  <si>
    <t>F83EHS</t>
  </si>
  <si>
    <t xml:space="preserve">Fluorescent, (3) 96", ES HO lamps </t>
  </si>
  <si>
    <t>F83EL</t>
  </si>
  <si>
    <t>F83EVS</t>
  </si>
  <si>
    <t>Fluorescent, (3) 96", ES VHO lamps</t>
  </si>
  <si>
    <t>F83SHE</t>
  </si>
  <si>
    <t>Fluorescent, (3) 96", STD HO lamps</t>
  </si>
  <si>
    <t>F83SHS</t>
  </si>
  <si>
    <t>F83SL</t>
  </si>
  <si>
    <t>Fluorescent, (3) 96", STD lamps</t>
  </si>
  <si>
    <t>F83SVS</t>
  </si>
  <si>
    <t>Fluorescent, (3) 96", STD VHO lamps</t>
  </si>
  <si>
    <t>F84EE</t>
  </si>
  <si>
    <t>Fluorescent, (4) 96", ES lamps</t>
  </si>
  <si>
    <t>F84EHE</t>
  </si>
  <si>
    <t>Fluorescent, (4) 96", ES HO lamps</t>
  </si>
  <si>
    <t>F84EHL</t>
  </si>
  <si>
    <t>F84EHS</t>
  </si>
  <si>
    <t>F84EL</t>
  </si>
  <si>
    <t>F84EVS</t>
  </si>
  <si>
    <t>Fluorescent, (4) 96", ES VHO lamps</t>
  </si>
  <si>
    <t>F84SHE</t>
  </si>
  <si>
    <t>Fluorescent, (4) 96", STD HO lamps</t>
  </si>
  <si>
    <t>F84SHL</t>
  </si>
  <si>
    <t>F84SHS</t>
  </si>
  <si>
    <t>F84SL</t>
  </si>
  <si>
    <t>Fluorescent, (4) 96", STD lamps</t>
  </si>
  <si>
    <t>F84SVS</t>
  </si>
  <si>
    <t>Fluorescent, (4) 96", STD VHO lamps</t>
  </si>
  <si>
    <t>F86EE</t>
  </si>
  <si>
    <t>Fluorescent, (6) 96", ES lamps</t>
  </si>
  <si>
    <t>F86EHS</t>
  </si>
  <si>
    <t>Fluorescent, (6) 96", ES HO lamps</t>
  </si>
  <si>
    <t>F88EHE</t>
  </si>
  <si>
    <t>Fluorescent, (8) 96", ES HO lamps</t>
  </si>
  <si>
    <t>F88SHS</t>
  </si>
  <si>
    <t>Fluorescent, (8) 96", STD HO lamps</t>
  </si>
  <si>
    <t>FU</t>
  </si>
  <si>
    <t>Fluor_U_Tubes</t>
  </si>
  <si>
    <t>FU1EE</t>
  </si>
  <si>
    <t>Fluorescent, (1) U-Tube, ES lamp</t>
  </si>
  <si>
    <t>FU1ES</t>
  </si>
  <si>
    <t>Fluorescent, (1) U-Tube, ES Lamp</t>
  </si>
  <si>
    <t>FU1ILL</t>
  </si>
  <si>
    <t>Fluorescent, (1) U-Tube, T-8 lamp, Instant Start ballast</t>
  </si>
  <si>
    <t>FU1ILU</t>
  </si>
  <si>
    <t>Fluorescent, (1) 6" spacing U-Tube, T-8 lamp,  IS Ballast, NLO (0.85 &lt; BF &lt; 0.95)</t>
  </si>
  <si>
    <t>FU1ILU-H</t>
  </si>
  <si>
    <t>Fluorescent, (1) 6" spacing U-Tube, T-8 lamp, IS Ballast, HLO (.95 &lt; BF &lt; 1.1)</t>
  </si>
  <si>
    <t>FU1LL</t>
  </si>
  <si>
    <t>Fluorescent, (1) U-Tube, T-8 lamp</t>
  </si>
  <si>
    <t>FU1LL-R</t>
  </si>
  <si>
    <t>Fluorescent, (1) U-Tube, T-8 lamp, RLO (BF &lt; 0.85)</t>
  </si>
  <si>
    <t>FU1SE</t>
  </si>
  <si>
    <t>Fluorescent, (1) U-Tube, STD lamp</t>
  </si>
  <si>
    <t>FU1SS</t>
  </si>
  <si>
    <t>FU2EE</t>
  </si>
  <si>
    <t>Fluorescent, (2) U-Tube, ES lamps</t>
  </si>
  <si>
    <t>FU2EL</t>
  </si>
  <si>
    <t>Fluorescent (2) 48" U-bent ES lamps, Electronic ballast, NLO (0.85 &lt; BF &lt; 0.95)</t>
  </si>
  <si>
    <t>FU2ES</t>
  </si>
  <si>
    <t>FU2ILL</t>
  </si>
  <si>
    <t>Fluorescent, (2) U-Tube, T-8 lamps, Instant Start Ballast</t>
  </si>
  <si>
    <t>FU2ILL/T4</t>
  </si>
  <si>
    <t>Fluorescent, (2) U-Tube, T-8 lamps, Instant Start Ballast, Tandem 4-lamp ballast</t>
  </si>
  <si>
    <t>FU2ILL/T4-R</t>
  </si>
  <si>
    <t>Fluorescent, (2) U-Tube, T-8 lamps, Instant Start Ballast, RLO, Tandem 4-lamp ballast</t>
  </si>
  <si>
    <t>FU2ILL-H</t>
  </si>
  <si>
    <t>Fluorescent, (2) U-Tube, T-8 lamps, Instant Start HLO Ballast</t>
  </si>
  <si>
    <t>FU2ILL-R</t>
  </si>
  <si>
    <t>Fluorescent, (2) U-Tube, T-8 lamps, Instant Start RLO Ballast</t>
  </si>
  <si>
    <t>FU2ILU</t>
  </si>
  <si>
    <t>Fluorescent, (2) 6" spacing U-Tube, T-8 lamps, IS Ballast, NLO (0.85 &lt; BF &lt; 0.95)</t>
  </si>
  <si>
    <t>FU2ILU-R</t>
  </si>
  <si>
    <t>Fluorescent, (2) 6" spacing U-Tube, T-8 lamps, IS Ballast, RLO (BF &lt; 0.85)</t>
  </si>
  <si>
    <t>FU2ILU-V</t>
  </si>
  <si>
    <t>Fluorescent, (2) 6" spacing U-Tube, T-8 lamps, IS Ballast, VHLO (BF &gt; 1.1)</t>
  </si>
  <si>
    <t>FU2LL</t>
  </si>
  <si>
    <t>Fluorescent, (2) U-Tube, T-8 lamps</t>
  </si>
  <si>
    <t>FU2LL/T2</t>
  </si>
  <si>
    <t>Fluorescent, (2) U-Tube, T-8 lamps, Tandem 4-lamp ballast</t>
  </si>
  <si>
    <t>FU2LL-R</t>
  </si>
  <si>
    <t>Fluorescent, (2) U-Tube, T-8 lamps, RLO (BF &lt; 0.85)</t>
  </si>
  <si>
    <t>FU2SE</t>
  </si>
  <si>
    <t>Fluorescent, (2) U-Tube, STD lamps</t>
  </si>
  <si>
    <t>FU2SL</t>
  </si>
  <si>
    <t>Fluorescent (2) 48" U-bent Standard lamps, Electronic ballast, NLO (0.85 &lt; BF &lt; 0.95)</t>
  </si>
  <si>
    <t>FU2SS</t>
  </si>
  <si>
    <t>Fluorescent, (1) U-Tube, STD lamp, STD Mag Ballast</t>
  </si>
  <si>
    <t>FU3EE</t>
  </si>
  <si>
    <t>Fluorescent, (3) U-Tube, ES lamps</t>
  </si>
  <si>
    <t>H</t>
  </si>
  <si>
    <t>Incand_Halogen</t>
  </si>
  <si>
    <t>H100/1</t>
  </si>
  <si>
    <t>Halogen Incandescent, (1) 100W lamp</t>
  </si>
  <si>
    <t>H150/1</t>
  </si>
  <si>
    <t>Halogen Incandescent, (1) 150W lamp</t>
  </si>
  <si>
    <t>H250/1</t>
  </si>
  <si>
    <t>Halogen Incandescent, (1) 250W lamp</t>
  </si>
  <si>
    <t>H300/1</t>
  </si>
  <si>
    <t>Halogen Incandescent, (1) 300W lamp</t>
  </si>
  <si>
    <t>H35/1</t>
  </si>
  <si>
    <t>Halogen Incandescent, (1) 35W lamp</t>
  </si>
  <si>
    <t>H42/1</t>
  </si>
  <si>
    <t>Halogen Incandescent, (1) 42W lamp</t>
  </si>
  <si>
    <t>H45/1</t>
  </si>
  <si>
    <t>Halogen Incandescent, (1) 45W lamp</t>
  </si>
  <si>
    <t>H50/1</t>
  </si>
  <si>
    <t>Halogen Incandescent, (1) 50W lamp</t>
  </si>
  <si>
    <t>H500/1</t>
  </si>
  <si>
    <t>Halogen Incandescent, (1) 500W lamp</t>
  </si>
  <si>
    <t>H52/1</t>
  </si>
  <si>
    <t>Halogen Incandescent, (1) 52W lamp</t>
  </si>
  <si>
    <t>H55/1</t>
  </si>
  <si>
    <t>Halogen Incandescent, (1) 55W lamp</t>
  </si>
  <si>
    <t>H60/1</t>
  </si>
  <si>
    <t>Halogen Incandescent, (1) 60W lamp</t>
  </si>
  <si>
    <t>H72/1</t>
  </si>
  <si>
    <t>Halogen Incandescent, (1) 72W lamp</t>
  </si>
  <si>
    <t>H75/1</t>
  </si>
  <si>
    <t>Halogen Incandescent, (1) 75W lamp</t>
  </si>
  <si>
    <t>H90/1</t>
  </si>
  <si>
    <t>Halogen Incandescent, (1) 90W lamp</t>
  </si>
  <si>
    <t>HLV50/1</t>
  </si>
  <si>
    <t>Halogen, (1) Low Voltage MR16 lamp</t>
  </si>
  <si>
    <t>HPS</t>
  </si>
  <si>
    <t>HP_Sodium</t>
  </si>
  <si>
    <t>HPS100/1</t>
  </si>
  <si>
    <t>High Pressure Sodium, (1) 100W lamp</t>
  </si>
  <si>
    <t>HPS1000/1</t>
  </si>
  <si>
    <t>High Pressure Sodium, (1) 1000W lamp</t>
  </si>
  <si>
    <t>HPS150/1</t>
  </si>
  <si>
    <t>High Pressure Sodium, (1) 150W lamp</t>
  </si>
  <si>
    <t>HPS200/1</t>
  </si>
  <si>
    <t>High Pressure Sodium, (1) 200W lamp</t>
  </si>
  <si>
    <t>HPS250/1</t>
  </si>
  <si>
    <t>High Pressure Sodium, (1) 250W lamp</t>
  </si>
  <si>
    <t>HPS310/1</t>
  </si>
  <si>
    <t>High Pressure Sodium, (1) 310W lamp</t>
  </si>
  <si>
    <t>HPS35/1</t>
  </si>
  <si>
    <t>High Pressure Sodium, (1) 35W lamp</t>
  </si>
  <si>
    <t>HPS360/1</t>
  </si>
  <si>
    <t>High Pressure Sodium, (1) 360W lamp</t>
  </si>
  <si>
    <t>HPS400/1</t>
  </si>
  <si>
    <t>High Pressure Sodium, (1) 400W lamp</t>
  </si>
  <si>
    <t>HPS50/1</t>
  </si>
  <si>
    <t>High Pressure Sodium, (1) 50W lamp</t>
  </si>
  <si>
    <t>HPS70/1</t>
  </si>
  <si>
    <t>High Pressure Sodium, (1) 70W lamp</t>
  </si>
  <si>
    <t>I</t>
  </si>
  <si>
    <t>Incand_Standard</t>
  </si>
  <si>
    <t>I100/1</t>
  </si>
  <si>
    <t>Incandescent, (1) 100W lamp</t>
  </si>
  <si>
    <t>I1000/1</t>
  </si>
  <si>
    <t>Incandescent, (1) 1000W lamp</t>
  </si>
  <si>
    <t>I100E/1</t>
  </si>
  <si>
    <t>Incandescent, (1) 100W ES lamp</t>
  </si>
  <si>
    <t>I100EL/1</t>
  </si>
  <si>
    <t>Incandescent, (1) 100W ES/LL lamp</t>
  </si>
  <si>
    <t>I110/1</t>
  </si>
  <si>
    <t>Incandescent, (1) 110W lamp</t>
  </si>
  <si>
    <t>I116/1</t>
  </si>
  <si>
    <t>Incandescent, (1) 116W lamp</t>
  </si>
  <si>
    <t>I120/1</t>
  </si>
  <si>
    <t>Incandescent, (1) 120W lamp</t>
  </si>
  <si>
    <t>I125/1</t>
  </si>
  <si>
    <t>Incandescent, (1) 125W lamp</t>
  </si>
  <si>
    <t>I130/1</t>
  </si>
  <si>
    <t>Incandescent, (1) 130W lamp</t>
  </si>
  <si>
    <t>I135/1</t>
  </si>
  <si>
    <t>Incandescent, (1) 135W lamp</t>
  </si>
  <si>
    <t>I15/1</t>
  </si>
  <si>
    <t>Incandescent, (1) 15W lamp</t>
  </si>
  <si>
    <t>I150/1</t>
  </si>
  <si>
    <t>Incandescent, (1) 150W lamp</t>
  </si>
  <si>
    <t>I1500/1</t>
  </si>
  <si>
    <t>Incandescent, (1) 1500W lamp</t>
  </si>
  <si>
    <t>I150E/1</t>
  </si>
  <si>
    <t>Incandescent, (1) 150W ES lamp</t>
  </si>
  <si>
    <t>I150EL/1</t>
  </si>
  <si>
    <t>Incandescent, (1) 150W ES/LL lamp</t>
  </si>
  <si>
    <t>I160/1</t>
  </si>
  <si>
    <t>Incandescent, (1) 160W lamp</t>
  </si>
  <si>
    <t>I170/1</t>
  </si>
  <si>
    <t>Incandescent, (1) 170W lamp</t>
  </si>
  <si>
    <t>I20/1</t>
  </si>
  <si>
    <t>Incandescent, (1) 20W lamp</t>
  </si>
  <si>
    <t>I200/1</t>
  </si>
  <si>
    <t>Incandescent, (1) 200W lamp</t>
  </si>
  <si>
    <t>I2000/1</t>
  </si>
  <si>
    <t>Incandescent, (1) 2000W lamp</t>
  </si>
  <si>
    <t>I200L/1</t>
  </si>
  <si>
    <t>Incandescent, (1) 200W LL lamp</t>
  </si>
  <si>
    <t>I25/1</t>
  </si>
  <si>
    <t>Incandescent, (1) 25W lamp</t>
  </si>
  <si>
    <t>I250/1</t>
  </si>
  <si>
    <t>Incandescent, (1) 250W lamp</t>
  </si>
  <si>
    <t>I30/1</t>
  </si>
  <si>
    <t>Incandescent, (1) 30W lamp</t>
  </si>
  <si>
    <t>I300/1</t>
  </si>
  <si>
    <t>Incandescent, (1) 300W lamp</t>
  </si>
  <si>
    <t>I34/1</t>
  </si>
  <si>
    <t>Incandescent, (1) 34W lamp</t>
  </si>
  <si>
    <t>I36/1</t>
  </si>
  <si>
    <t>Incandescent, (1) 36W lamp</t>
  </si>
  <si>
    <t>I40/1</t>
  </si>
  <si>
    <t>Incandescent, (1) 40W lamp</t>
  </si>
  <si>
    <t>I400/1</t>
  </si>
  <si>
    <t>Incandescent, (1) 400W lamp</t>
  </si>
  <si>
    <t>I40E/1</t>
  </si>
  <si>
    <t>Incandescent, (1) 40W ES lamp</t>
  </si>
  <si>
    <t>I40EL/1</t>
  </si>
  <si>
    <t>Incandescent, (1) 40W ES/LL lamp</t>
  </si>
  <si>
    <t>I42/1</t>
  </si>
  <si>
    <t>Incandescent, (1) 42W lamp</t>
  </si>
  <si>
    <t>I45/1</t>
  </si>
  <si>
    <t>Incandescent, (1) 45W lamp</t>
  </si>
  <si>
    <t>I50/1</t>
  </si>
  <si>
    <t>Incandescent, (1) 50W lamp</t>
  </si>
  <si>
    <t>I500/1</t>
  </si>
  <si>
    <t>Incandescent, (1) 500W lamp</t>
  </si>
  <si>
    <t>I52/1</t>
  </si>
  <si>
    <t>Incandescent, (1) 52W lamp</t>
  </si>
  <si>
    <t>I54/1</t>
  </si>
  <si>
    <t>Incandescent, (1) 54W lamp</t>
  </si>
  <si>
    <t>I55/1</t>
  </si>
  <si>
    <t>Incandescent, (1) 55W lamp</t>
  </si>
  <si>
    <t>I60/1</t>
  </si>
  <si>
    <t>Incandescent, (1) 60W lamp</t>
  </si>
  <si>
    <t>I60E/1</t>
  </si>
  <si>
    <t>Incandescent, (1) 60W ES lamp</t>
  </si>
  <si>
    <t>I60EL/1</t>
  </si>
  <si>
    <t>Incandescent, (1) 60W ES/LL lamp</t>
  </si>
  <si>
    <t>I65/1</t>
  </si>
  <si>
    <t>Incandescent, (1) 65W lamp</t>
  </si>
  <si>
    <t>I67/1</t>
  </si>
  <si>
    <t>Incandescent, (1) 67W lamp</t>
  </si>
  <si>
    <t>I69/1</t>
  </si>
  <si>
    <t>Incandescent, (1) 69W lamp</t>
  </si>
  <si>
    <t>I7.5/1</t>
  </si>
  <si>
    <t>Tungsten exit light, (1) 7.5 W lamp,  used in night light application</t>
  </si>
  <si>
    <t>I72/1</t>
  </si>
  <si>
    <t>Incandescent, (1) 72W lamp</t>
  </si>
  <si>
    <t>I75/1</t>
  </si>
  <si>
    <t>Incandescent, (1) 75W lamp</t>
  </si>
  <si>
    <t>I750/1</t>
  </si>
  <si>
    <t>Incandescent, (1) 750W lamp</t>
  </si>
  <si>
    <t>I75E/1</t>
  </si>
  <si>
    <t>Incandescent, (1) 75W ES lamp</t>
  </si>
  <si>
    <t>I75EL/1</t>
  </si>
  <si>
    <t>Incandescent, (1) 75W ES/LL lamp</t>
  </si>
  <si>
    <t>I80/1</t>
  </si>
  <si>
    <t>Incandescent, (1) 80W lamp</t>
  </si>
  <si>
    <t>I85/1</t>
  </si>
  <si>
    <t>Incandescent, (1) 85W lamp</t>
  </si>
  <si>
    <t>I90/1</t>
  </si>
  <si>
    <t>Incandescent, (1) 90W lamp</t>
  </si>
  <si>
    <t>I93/1</t>
  </si>
  <si>
    <t>Incandescent, (1) 93W lamp</t>
  </si>
  <si>
    <t>I95/1</t>
  </si>
  <si>
    <t>Incandescent, (1) 95W lamp</t>
  </si>
  <si>
    <t>MH</t>
  </si>
  <si>
    <t>Metal_Halide</t>
  </si>
  <si>
    <t>MH100/1</t>
  </si>
  <si>
    <t>Metal Halide, (1) 100W lamp, Magnetic ballast</t>
  </si>
  <si>
    <t>Magnetic</t>
  </si>
  <si>
    <t>MH100/1-L</t>
  </si>
  <si>
    <t>Metal Halide, (1) 100W lamp</t>
  </si>
  <si>
    <t>MH1000/1</t>
  </si>
  <si>
    <t>Metal Halide, (1) 1000W lamp, Magnetic ballast</t>
  </si>
  <si>
    <t>MH125/1</t>
  </si>
  <si>
    <t>Metal Halide, (1) 125W lamp, Magnetic ballast</t>
  </si>
  <si>
    <t>MH150/1</t>
  </si>
  <si>
    <t>Metal Halide, (1) 150W lamp, Magnetic ballast</t>
  </si>
  <si>
    <t>MH150/1-L</t>
  </si>
  <si>
    <t>Metal Halide, (1) 150W lamp</t>
  </si>
  <si>
    <t>MH1500/1</t>
  </si>
  <si>
    <t>Metal Halide, (1) 1500W lamp, Magnetic ballast</t>
  </si>
  <si>
    <t>MH175/1</t>
  </si>
  <si>
    <t>Metal Halide, (1) 175W lamp, Magnetic ballast</t>
  </si>
  <si>
    <t>MH175/1-L</t>
  </si>
  <si>
    <t>Metal Halide, (1) 175W lamp</t>
  </si>
  <si>
    <t>MH20/1-L</t>
  </si>
  <si>
    <t>Metal Halide, (1) 20W lamp</t>
  </si>
  <si>
    <t>MH200/1</t>
  </si>
  <si>
    <t>Metal Halide, (1) 200W lamp, Magnetic ballast</t>
  </si>
  <si>
    <t>MH200/1-L</t>
  </si>
  <si>
    <t>Metal Halide, (1) 200W lamp</t>
  </si>
  <si>
    <t>MH22/1-L</t>
  </si>
  <si>
    <t>Metal Halide, (1) 22W lamp</t>
  </si>
  <si>
    <t>MH250/1</t>
  </si>
  <si>
    <t>Metal Halide, (1) 250W lamp, Magnetic ballast</t>
  </si>
  <si>
    <t>MH250/1-L</t>
  </si>
  <si>
    <t>Metal Halide, (1) 250W lamp</t>
  </si>
  <si>
    <t>MH32/1</t>
  </si>
  <si>
    <t>Metal Halide, (1) 32W lamp, Magnetic ballast</t>
  </si>
  <si>
    <t>MH320/1</t>
  </si>
  <si>
    <t>Metal Halide, (1) 320W lamp, Magnetic ballast</t>
  </si>
  <si>
    <t>MH320/1-L</t>
  </si>
  <si>
    <t>Metal Halide, (1) 320W lamp</t>
  </si>
  <si>
    <t>MH350/1</t>
  </si>
  <si>
    <t>Metal Halide, (1) 350W lamp, Magnetic ballast</t>
  </si>
  <si>
    <t>MH350/1-L</t>
  </si>
  <si>
    <t>Metal Halide, (1) 350W lamp</t>
  </si>
  <si>
    <t>MH360/1</t>
  </si>
  <si>
    <t>Metal Halide, (1) 360W lamp, Magnetic ballast</t>
  </si>
  <si>
    <t>MH39/1</t>
  </si>
  <si>
    <t>Metal Halide, (1) 39W lamp, Magnetic ballast</t>
  </si>
  <si>
    <t>MH39/1-L</t>
  </si>
  <si>
    <t>Metal Halide, (1) 39W lamp</t>
  </si>
  <si>
    <t>MH400/1</t>
  </si>
  <si>
    <t>Metal Halide, (1) 400W lamp, Magnetic ballast</t>
  </si>
  <si>
    <t>MH400/1-L</t>
  </si>
  <si>
    <t>Metal Halide, (1) 400W lamp</t>
  </si>
  <si>
    <t>MH450/1</t>
  </si>
  <si>
    <t>Metal Halide, (1) 450W lamp, Magnetic ballast</t>
  </si>
  <si>
    <t>MH450/1-L</t>
  </si>
  <si>
    <t>Metal Halide, (1) 450W lamp</t>
  </si>
  <si>
    <t>MH50/1</t>
  </si>
  <si>
    <t>Metal Halide, (1) 50W lamp, Magnetic ballast</t>
  </si>
  <si>
    <t>MH50/1-L</t>
  </si>
  <si>
    <t>Metal Halide, (1) 50W lamp</t>
  </si>
  <si>
    <t>MH70/1</t>
  </si>
  <si>
    <t>Metal Halide, (1) 70W lamp, Magnetic ballast</t>
  </si>
  <si>
    <t>MH70/1-L</t>
  </si>
  <si>
    <t>Metal Halide, (1) 70W lamp</t>
  </si>
  <si>
    <t>MH750/1</t>
  </si>
  <si>
    <t>Metal Halide, (1) 750W lamp, Magnetic ballast</t>
  </si>
  <si>
    <t>MV</t>
  </si>
  <si>
    <t>Mercury_Vapor</t>
  </si>
  <si>
    <t>MV100/1</t>
  </si>
  <si>
    <t>Mercury Vapor, (1) 100W lamp</t>
  </si>
  <si>
    <t>MV1000/1</t>
  </si>
  <si>
    <t>Mercury Vapor, (1) 1000W lamp</t>
  </si>
  <si>
    <t>MV160/1</t>
  </si>
  <si>
    <t>Mercury Vapor, Self-Ballasted, (1) 160W self-ballasted lamp</t>
  </si>
  <si>
    <t>MV175/1</t>
  </si>
  <si>
    <t>Mercury Vapor, (1) 175W lamp</t>
  </si>
  <si>
    <t>MV250/1</t>
  </si>
  <si>
    <t>Mercury Vapor, (1) 250W lamp</t>
  </si>
  <si>
    <t>MV40/1</t>
  </si>
  <si>
    <t>Mercury Vapor, (1) 40W lamp</t>
  </si>
  <si>
    <t>MV400/1</t>
  </si>
  <si>
    <t>Mercury Vapor, (1) 400W lamp</t>
  </si>
  <si>
    <t>MV50/1</t>
  </si>
  <si>
    <t>Mercury Vapor, (1) 50W lamp</t>
  </si>
  <si>
    <t>MV700/1</t>
  </si>
  <si>
    <t>Mercury Vapor, (1) 700W lamp</t>
  </si>
  <si>
    <t>MV75/1</t>
  </si>
  <si>
    <t>Mercury Vapor, (1) 75W lamp</t>
  </si>
  <si>
    <t>CFL</t>
  </si>
  <si>
    <t>CFL_Fixtures</t>
  </si>
  <si>
    <t>CFL1-13</t>
  </si>
  <si>
    <t>Interior CF 1L 13W Quad</t>
  </si>
  <si>
    <t>CFL2-13</t>
  </si>
  <si>
    <t>Interior CF 2L 13W Quad</t>
  </si>
  <si>
    <t>CFL1-23</t>
  </si>
  <si>
    <t>Interior CF 1L 23W Quad</t>
  </si>
  <si>
    <t>CFL1-26</t>
  </si>
  <si>
    <t>Interior CF 1L 26W Quad</t>
  </si>
  <si>
    <t>CFL1-32</t>
  </si>
  <si>
    <t>Interior CF 1L 32W Triple</t>
  </si>
  <si>
    <t>CFL2-26</t>
  </si>
  <si>
    <t>Interior CF 2L 26W Quad</t>
  </si>
  <si>
    <t>CFL2-32</t>
  </si>
  <si>
    <t>Interior CF 2L 32W Triple</t>
  </si>
  <si>
    <t>CFL1-42</t>
  </si>
  <si>
    <t>Interior CF 1L 42W Triple</t>
  </si>
  <si>
    <t>CFL2-42</t>
  </si>
  <si>
    <t>Interior CF 2L 42W Triple</t>
  </si>
  <si>
    <t>CFL3-13</t>
  </si>
  <si>
    <t>Interior CF 3L 13W Quad</t>
  </si>
  <si>
    <t>CFL1-57</t>
  </si>
  <si>
    <t>Interior CF 1L 57W Triple</t>
  </si>
  <si>
    <t>TS</t>
  </si>
  <si>
    <t>Traffic_Signals</t>
  </si>
  <si>
    <t>TS12RedC</t>
  </si>
  <si>
    <t>12" Red Circle</t>
  </si>
  <si>
    <t>TS12GreenC</t>
  </si>
  <si>
    <t>12" Green Circle</t>
  </si>
  <si>
    <t>TS8RedC</t>
  </si>
  <si>
    <t>8" Red Circle</t>
  </si>
  <si>
    <t>TS8GreenC</t>
  </si>
  <si>
    <t>8" Green Circle</t>
  </si>
  <si>
    <t>TSPedSig</t>
  </si>
  <si>
    <t>Pedestrian Signal</t>
  </si>
  <si>
    <t>Replacement Lighting Fixtures</t>
  </si>
  <si>
    <t>LED</t>
  </si>
  <si>
    <t>Induction</t>
  </si>
  <si>
    <t>Screw-in CFL</t>
  </si>
  <si>
    <t>ELED2/1</t>
  </si>
  <si>
    <t>EXIT Sign, LED, (1) 2W lamp, Single Sided</t>
  </si>
  <si>
    <t>ELED2/2</t>
  </si>
  <si>
    <t>EXIT Sign, LED, (2) 2W lamps, Dual Sided</t>
  </si>
  <si>
    <t>ELED3</t>
  </si>
  <si>
    <t>EXIT Sign, LED, 3W</t>
  </si>
  <si>
    <t>ELED4</t>
  </si>
  <si>
    <t>EXIT Sign, LED, 4W</t>
  </si>
  <si>
    <t>HPT8</t>
  </si>
  <si>
    <t>HPT8_RWT8_Linear</t>
  </si>
  <si>
    <t>HPT8(1-F032)LBF</t>
  </si>
  <si>
    <t>Fluorescent, (1) 48", HPT8 32W lamp, Instant or Program Start Ballast, (&lt; 0.85)</t>
  </si>
  <si>
    <t>HPT8(1-F032)NBF</t>
  </si>
  <si>
    <t>Fluorescent, (1) 48", HPT8 32W lamp, Instant or Program Start Ballast, (0.85 &lt; BF &lt; 0.95)</t>
  </si>
  <si>
    <t>HPT8(1-F032)HBF</t>
  </si>
  <si>
    <t>Fluorescent, (1) 48", HPT8 32W lamp, Instant or Program Start Ballast, (&gt;/= 0.95)</t>
  </si>
  <si>
    <t>HPT8(2-F032)LBF</t>
  </si>
  <si>
    <t>Fluorescent, (2) 48", HPT8 32W lamp, Instant or Program Start Ballast, (&lt; 0.85)</t>
  </si>
  <si>
    <t>HPT8(2-F032)NBF</t>
  </si>
  <si>
    <t>Fluorescent, (2) 48", HPT8 32W lamp, Instant or Program Start Ballast, (0.85 &lt; BF &lt; 0.95)</t>
  </si>
  <si>
    <t>HPT8(2-F032)HBF</t>
  </si>
  <si>
    <t>Fluorescent, (2) 48", HPT8 32W lamp, Instant or Program Start Ballast, (&gt;/= 0.95)</t>
  </si>
  <si>
    <t>HPT8(3-F032)LBF</t>
  </si>
  <si>
    <t>Fluorescent, (3) 48", HPT8 32W lamp, Instant or Program Start Ballast, (&lt; 0.85)</t>
  </si>
  <si>
    <t>HPT8(3-F032)NBF</t>
  </si>
  <si>
    <t>Fluorescent, (3) 48", HPT8 32W lamp, Instant or Program Start Ballast, (0.85 &lt; BF &lt; 0.95)</t>
  </si>
  <si>
    <t>HPT8(3-F032)HBF</t>
  </si>
  <si>
    <t>Fluorescent, (3) 48", HPT8 32W lamp, Instant or Program Start Ballast, (&gt;/= 0.95)</t>
  </si>
  <si>
    <t>HPT8(4-F032)LBF</t>
  </si>
  <si>
    <t>Fluorescent, (4) 48", HPT8 32W lamp, Instant or Program Start Ballast, (&lt; 0.85)</t>
  </si>
  <si>
    <t>HPT8(4-F032)NBF</t>
  </si>
  <si>
    <t>Fluorescent, (4) 48", HPT8 32W lamp, Instant or Program Start Ballast, (0.85 &lt; BF &lt; 0.95)</t>
  </si>
  <si>
    <t>HPT8(4-F032)HBF</t>
  </si>
  <si>
    <t>Fluorescent, (4) 48", HPT8 32W lamp, Instant or Program Start Ballast, (&gt;/= 0.95)</t>
  </si>
  <si>
    <t>HPT8(6-F032)LBF</t>
  </si>
  <si>
    <t>Fluorescent, (6) 48", HPT8 32W lamp, Instant or Program Start Ballast, (&lt; 0.85)</t>
  </si>
  <si>
    <t>HPT8(6-F032)NBF</t>
  </si>
  <si>
    <t>Fluorescent, (6) 48", HPT8 32W lamp, Instant or Program Start Ballast, (0.85 &lt; BF &lt; 0.95)</t>
  </si>
  <si>
    <t>HPT8(6-F032)HBF</t>
  </si>
  <si>
    <t>Fluorescent, (6) 48", HPT8 32W lamp, Instant or Program Start Ballast, (&gt;/= 0.95)</t>
  </si>
  <si>
    <t>HPT8(8-F032)LBF</t>
  </si>
  <si>
    <t>Fluorescent, (8) 48", HPT8 32W lamp, Instant or Program Start Ballast, (&lt; 0.85)</t>
  </si>
  <si>
    <t>HPT8(8-F032)NBF</t>
  </si>
  <si>
    <t>Fluorescent, (8) 48", HPT8 32W lamp, Instant or Program Start Ballast, (0.85 &lt; BF &lt; 0.95)</t>
  </si>
  <si>
    <t>HPT8(8-F032)HBF</t>
  </si>
  <si>
    <t>Fluorescent, (8) 48", HPT8 32W lamp, Instant or Program Start Ballast, (&gt;/= 0.95)</t>
  </si>
  <si>
    <t>RWT8(1-F028)LBF</t>
  </si>
  <si>
    <t>Fluorescent, (1) 48", HPT8 28W lamp, Instant or Program Start Ballast, (&lt; 0.85)</t>
  </si>
  <si>
    <t>RWT8(1-F028)NBF</t>
  </si>
  <si>
    <t>Fluorescent, (1) 48", HPT8 28W lamp, Instant or Program Start Ballast, (0.85 &lt; BF &lt; 0.95)</t>
  </si>
  <si>
    <t>RWT8(1-F028)HBF</t>
  </si>
  <si>
    <t>Fluorescent, (1) 48", HPT8 28W lamp, Instant or Program Start Ballast, (&gt;/= 0.95)</t>
  </si>
  <si>
    <t>RWT8(2-F028)LBF</t>
  </si>
  <si>
    <t>Fluorescent, (2) 48", HPT8 28W lamp, Instant or Program Start Ballast, (&lt; 0.85)</t>
  </si>
  <si>
    <t>RWT8(2-F028)NBF</t>
  </si>
  <si>
    <t>Fluorescent, (2) 48", HPT8 28W lamp, Instant or Program Start Ballast, (0.85 &lt; BF &lt; 0.95)</t>
  </si>
  <si>
    <t>RWT8(2-F028)HBF</t>
  </si>
  <si>
    <t>Fluorescent, (2) 48", HPT8 28W lamp, Instant or Program Start Ballast, (&gt;/= 0.95)</t>
  </si>
  <si>
    <t>RWT8(3-F028)LBF</t>
  </si>
  <si>
    <t>Fluorescent, (3) 48", HPT8 28W lamp, Instant or Program Start Ballast, (&lt; 0.85)</t>
  </si>
  <si>
    <t>RWT8(3-F028)NBF</t>
  </si>
  <si>
    <t>Fluorescent, (3) 48", HPT8 28W lamp, Instant or Program Start Ballast, (0.85 &lt; BF &lt; 0.95)</t>
  </si>
  <si>
    <t>RWT8(3-F028)HBF</t>
  </si>
  <si>
    <t>Fluorescent, (3) 48", HPT8 28W lamp, Instant or Program Start Ballast, (&gt;/= 0.95)</t>
  </si>
  <si>
    <t>RWT8(4-F028)LBF</t>
  </si>
  <si>
    <t>Fluorescent, (4) 48", HPT8 28W lamp, Instant or Program Start Ballast, (&lt; 0.85)</t>
  </si>
  <si>
    <t>RWT8(4-F028)NBF</t>
  </si>
  <si>
    <t>Fluorescent, (4) 48", HPT8 28W lamp, Instant or Program Start Ballast, (0.85 &lt; BF &lt; 0.95)</t>
  </si>
  <si>
    <t>RWT8(4-F028)HBF</t>
  </si>
  <si>
    <t>Fluorescent, (4) 48", HPT8 28W lamp, Instant or Program Start Ballast, (&gt;/= 0.95)</t>
  </si>
  <si>
    <t>RWT8(1-F025)LBF</t>
  </si>
  <si>
    <t>Fluorescent, (1) 48", HPT8 25W lamp, Instant or Program Start Ballast, (&lt; 0.85)</t>
  </si>
  <si>
    <t>RWT8(1-F025)NBF</t>
  </si>
  <si>
    <t>Fluorescent, (1) 48", HPT8 25W lamp, Instant or Program Start Ballast, (0.85 &lt; BF &lt; 0.95)</t>
  </si>
  <si>
    <t>RWT8(1-F025)HBF</t>
  </si>
  <si>
    <t>Fluorescent, (1) 48", HPT8 25W lamp, Instant or Program Start Ballast, (&gt;/= 0.95)</t>
  </si>
  <si>
    <t>RWT8(2-F025)LBF</t>
  </si>
  <si>
    <t>Fluorescent, (2) 48", HPT8 25W lamp, Instant or Program Start Ballast, (&lt; 0.85)</t>
  </si>
  <si>
    <t>RWT8(2-F025)NBF</t>
  </si>
  <si>
    <t>Fluorescent, (2) 48", HPT8 25W lamp, Instant or Program Start Ballast, (0.85 &lt; BF &lt; 0.95)</t>
  </si>
  <si>
    <t>RWT8(2-F025)HBF</t>
  </si>
  <si>
    <t>Fluorescent, (2) 48", HPT8 25W lamp, Instant or Program Start Ballast, (&gt;/= 0.95)</t>
  </si>
  <si>
    <t>RWT8(3-F025)LBF</t>
  </si>
  <si>
    <t>Fluorescent, (3) 48", HPT8 25W lamp, Instant or Program Start Ballast, (&lt; 0.85)</t>
  </si>
  <si>
    <t>RWT8(3-F025)NBF</t>
  </si>
  <si>
    <t>Fluorescent, (3) 48", HPT8 25W lamp, Instant or Program Start Ballast, (0.85 &lt; BF &lt; 0.95)</t>
  </si>
  <si>
    <t>RWT8(3-F025)HBF</t>
  </si>
  <si>
    <t>Fluorescent, (3) 48", HPT8 25W lamp, Instant or Program Start Ballast, (&gt;/= 0.95)</t>
  </si>
  <si>
    <t>RWT8(4-F025)LBF</t>
  </si>
  <si>
    <t>Fluorescent, (4) 48", HPT8 25W lamp, Instant or Program Start Ballast, (&lt; 0.85)</t>
  </si>
  <si>
    <t>RWT8(4-F025)NBF</t>
  </si>
  <si>
    <t>Fluorescent, (4) 48", HPT8 25W lamp, Instant or Program Start Ballast, (0.85 &lt; BF &lt; 0.95)</t>
  </si>
  <si>
    <t>RWT8(4-F025)HBF</t>
  </si>
  <si>
    <t>Fluorescent, (4) 48", HPT8 25W lamp, Instant or Program Start Ballast, (&gt;/= 0.95)</t>
  </si>
  <si>
    <t>FT5</t>
  </si>
  <si>
    <t>Fluor_T5_Linear</t>
  </si>
  <si>
    <t>F21GPHL-H</t>
  </si>
  <si>
    <t>Fluorescent (1) 22" (563mm) T-5 HO lamp; (1) Prog.Start or PRS Ballast, HLO (.95 &lt; BF &lt; 1.1)</t>
  </si>
  <si>
    <t>F21GPL-H</t>
  </si>
  <si>
    <t>Fluorescent (1) 22" (563mm) T-5 lamp; (1) Prog.Start or PRS Ballast, HLO (.95 &lt; BF &lt; 1.1)</t>
  </si>
  <si>
    <t>F22GPHL-H</t>
  </si>
  <si>
    <t>Fluorescent (2) 22" (563mm) T-5 HO lamps; (1) Prog.Start or PRS Ballast, HLO (.95 &lt; BF &lt; 1.1)</t>
  </si>
  <si>
    <t>F22GPL-H</t>
  </si>
  <si>
    <t>Fluorescent (2) 22" (563mm) T-5 lamps; (1) Prog.Start or PRS Ballast, HLO (.95 &lt; BF &lt; 1.1)</t>
  </si>
  <si>
    <t>F22PS</t>
  </si>
  <si>
    <t>Fluorescent, (2) 21", Preheat T5 lamps, (1) Magnetic ballasts with integral starter, (BF=0.80)</t>
  </si>
  <si>
    <t>F23GPHL/2-H</t>
  </si>
  <si>
    <t>Fluorescent (3) 22" (563mm)T-5 HO lamps; (2) Prog.Start or PRS Ballasts, HLO (.95 &lt; BF &lt; 1.1)</t>
  </si>
  <si>
    <t>F23GPL/2-H</t>
  </si>
  <si>
    <t>Fluorescent (3) 22" (563mm)T-5 lamps; (2) Prog.Start or PRS Ballasts, HLO (.95 &lt; BF &lt; 1.1)</t>
  </si>
  <si>
    <t>F23GPL-H</t>
  </si>
  <si>
    <t>Fluorescent (3) 22" (563mm)T-5 lamps; (1) Prog.Start or PRS Ballast, HLO (.95 &lt; BF &lt; 1.1)</t>
  </si>
  <si>
    <t>F24GPHL/2-H</t>
  </si>
  <si>
    <t>Fluorescent (4) 22" (563mm)T-5  HO lamps; (2) Prog.Start or PRS Ballasts, HLO (.95 &lt; BF &lt; 1.1)</t>
  </si>
  <si>
    <t>F24GPL/2-H</t>
  </si>
  <si>
    <t>Fluorescent (4) 22" (563mm)T-5 lamps; (2) Prog.Start or PRS Ballasts, HLO (.95 &lt; BF &lt; 1.1)</t>
  </si>
  <si>
    <t>F24PS</t>
  </si>
  <si>
    <t>Fluorescent, (4) 21", Preheat T5 lamps, (2) Magnetic ballasts with integral starter (BF=0.80)</t>
  </si>
  <si>
    <t>F31GPHL-H</t>
  </si>
  <si>
    <t>Fluorescent (1) 34" (863mm) T-5 HO lamp; (1) Prog.Start or PRS Ballast, HLO (.95 &lt; BF &lt; 1.1)</t>
  </si>
  <si>
    <t>F31GPL-H</t>
  </si>
  <si>
    <t>Fluorescent (1) 34" (863mm) T-5 lamp; (1) Prog.Start or PRS Ballast, HLO (.95 &lt; BF &lt; 1.1)</t>
  </si>
  <si>
    <t>F32GPHL-H</t>
  </si>
  <si>
    <t>Fluorescent (2) 34" (863mm) T-5 HO lamps; (1) Prog.Start or PRS Ballast, HLO (.95 &lt; BF &lt; 1.1)</t>
  </si>
  <si>
    <t>F32GPL-H</t>
  </si>
  <si>
    <t>Fluorescent (2) 34" (863mm) T-5 lamps; (1) Prog.Start or PRS Ballast, HLO (.95 &lt; BF &lt; 1.1)</t>
  </si>
  <si>
    <t>F33GPHL/2-H</t>
  </si>
  <si>
    <t>Fluorescent (3) 34" (863mm)T-5 HO lamps; (2) Prog.Start or PRS Ballasts, HLO (.95 &lt; BF &lt; 1.1)</t>
  </si>
  <si>
    <t>F33GPL/2-H</t>
  </si>
  <si>
    <t>Fluorescent (3) 34" (863mm)T-5 lamps; (2) Prog.Start or PRS Ballasts, HLO (.95 &lt; BF &lt; 1.1)</t>
  </si>
  <si>
    <t>F34GPHL/2-H</t>
  </si>
  <si>
    <t>Fluorescent (4) 34" (863mm)T-5  HO lamps; (2) Prog.Start or PRS Ballasts, HLO (.95 &lt; BF &lt; 1.1)</t>
  </si>
  <si>
    <t>F34GPL/2-H</t>
  </si>
  <si>
    <t>Fluorescent (4) 34" (863mm)T-5 lamps; (2) Prog.Start or PRS Ballasts, HLO (.95 &lt; BF &lt; 1.1)</t>
  </si>
  <si>
    <t>F41GPHL/T2-H</t>
  </si>
  <si>
    <t>Fluorescent (1) T-5 HO 45.8" lamp, Tandem 2-lamp PRS Ballast, HLO (.95 &lt; BF &lt; 1.1)</t>
  </si>
  <si>
    <t>F41GPHL-H</t>
  </si>
  <si>
    <t>Fluorescent (1) T-5 HO 45.8" lamps, Programmed Rapid Start,  Electronic Ballast, HLO (.95 &lt; BF &lt; 1.1)</t>
  </si>
  <si>
    <t>F41GPL/T2-H</t>
  </si>
  <si>
    <t>Fluorescent (1) 45.8" (1163mm) T-5 lamp; Tandem 2-lamp PRS Ballast,HLO (.95 &lt; BF &lt; 1.1)</t>
  </si>
  <si>
    <t>F41GPL-H</t>
  </si>
  <si>
    <t>Fluorescent (1) 45.8" (1163mm) T-5 lamp; (1) Prog.Start or PRS Ballast, HLO (.95 &lt; BF &lt; 1.1)</t>
  </si>
  <si>
    <t>F410GPHL/5-H</t>
  </si>
  <si>
    <t>Fluorescent, (10) 45.8", T-5 high-output lamps, (5) Programmed Rapid Start Ballasts, HLO (.95 &lt; BF &lt; 1.1)</t>
  </si>
  <si>
    <t>F412GPHL/6-H</t>
  </si>
  <si>
    <t>Fluorescent, (12) 45.8", T-5 high-output lamps, (6) Programmed Rapid Start Ballasts, HLO (.95 &lt; BF &lt; 1.1)</t>
  </si>
  <si>
    <t>F42GPHL-H</t>
  </si>
  <si>
    <t>Fluorescent (2) T-5 HO 45.8" lamps, Programmed Rapid Start,  Electronic Ballast, HLO (.95 &lt; BF &lt; 1.1)</t>
  </si>
  <si>
    <t>F42GPL-H</t>
  </si>
  <si>
    <t>Fluorescent (2) 45.8" (1163mm) T-5 lamps; (1) Prog.Start or PRS Ballast, HLO (.95 &lt; BF &lt; 1.1)</t>
  </si>
  <si>
    <t>F43GPHL/2-H</t>
  </si>
  <si>
    <t>Fluorescent (3) T-5 HO 45.8" lamps, Programmed Rapid Start, (2) Electronic Ballasts, HLO (.95 &lt; BF &lt; 1.1)</t>
  </si>
  <si>
    <t>F43GPHL-H</t>
  </si>
  <si>
    <t>Fluorescent, (3) 45.8", T-5 high-output lamps, (1) Programmed Rapid Start Ballast, HLO (.95 &lt; BF &lt; 1.1)</t>
  </si>
  <si>
    <t>F43GPL/2-H</t>
  </si>
  <si>
    <t>Fluorescent (3) 45.8" (1163mm)T-5 lamps; (2) Prog.Start or PRS Ballasts, HLO (.95 &lt; BF &lt; 1.1)</t>
  </si>
  <si>
    <t>F44GPHL/2-H</t>
  </si>
  <si>
    <t>Fluorescent (4) T-5 HO 45.8" lamps, Programmed Rapid Start, (2) Electronic Ballasts, HLO (.95 &lt; BF &lt; 1.1)</t>
  </si>
  <si>
    <t>F44GPHL-H</t>
  </si>
  <si>
    <t>Fluorescent, (4) 45.8", T-5 high-output lamps, (1) Programmed Rapid Start Ballast, HLO (.95 &lt; BF &lt; 1.1)</t>
  </si>
  <si>
    <t>F44GPL/2-H</t>
  </si>
  <si>
    <t>Fluorescent (4) 45.8" (1163mm)T-5 lamps; (2) Prog.Start or PRS Ballasts, HLO (.95 &lt; BF &lt; 1.1)</t>
  </si>
  <si>
    <t>F46GPHL/2-H</t>
  </si>
  <si>
    <t>Fluorescent, (6) 45.8", T-5 high-output lamps, (2) Programmed Rapid Start Ballast, HLO (.95 &lt; BF &lt; 1.1)</t>
  </si>
  <si>
    <t>F46GPHL/3-H</t>
  </si>
  <si>
    <t>Fluorescent, (6) 45.8", T-5 high-output lamps, (3) Programmed Rapid Start Ballasts, HLO (.95 &lt; BF &lt; 1.1)</t>
  </si>
  <si>
    <t>F48GPHL/2-H</t>
  </si>
  <si>
    <t>Fluorescent, (8) 45.8", T-5 high-output lamps, (2) Programmed Rapid Start Ballasts, HLO (.95 &lt; BF &lt; 1.1)</t>
  </si>
  <si>
    <t>F51GPHL-H</t>
  </si>
  <si>
    <t>Fluorescent (1) 57.6" (1463mm) T-5 HO lamp; (1) Prog.Start or PRS Ballast, HLO (.95 &lt; BF &lt; 1.1)</t>
  </si>
  <si>
    <t>F51GPL-H</t>
  </si>
  <si>
    <t>Fluorescent (1) 57.6" (1463mm) T-5 lamp; (1) Prog.Start or PRS Ballast, HLO (.95 &lt; BF &lt; 1.1)</t>
  </si>
  <si>
    <t>F52GPHL/2-H</t>
  </si>
  <si>
    <t>Fluorescent (2) 57.6" (1463mm) T-5 HO lamps; (1) Prog.Start or PRS Ballast, HLO (.95 &lt; BF &lt; 1.1)</t>
  </si>
  <si>
    <t>F52GPL-H</t>
  </si>
  <si>
    <t>Fluorescent (2) 57.6" (1463mm) T-5 lamps; (1) Prog.Start or PRS Ballast, HLO (.95 &lt; BF &lt; 1.1)</t>
  </si>
  <si>
    <t>F53GPL/2-H</t>
  </si>
  <si>
    <t>Fluorescent (3) 57.6" (1463mm)T-5 lamps; (2) Prog.Start or PRS Ballasts, HLO (.95 &lt; BF &lt; 1.1)</t>
  </si>
  <si>
    <t>F54GPL/2-H</t>
  </si>
  <si>
    <t>Fluorescent (4) 57.6" (1463mm)T-5 lamps; (2) Prog.Start or PRS Ballasts, HLO (.95 &lt; BF &lt; 1.1)</t>
  </si>
  <si>
    <t>Metal_Halide_Pulse_Start</t>
  </si>
  <si>
    <t>MHPS150/1</t>
  </si>
  <si>
    <t>Metal Halide Pulse Start, (1) 150w lamp</t>
  </si>
  <si>
    <t>MHPS175/1</t>
  </si>
  <si>
    <t>Metal Halide Pulse Start, (1) 175w lamp</t>
  </si>
  <si>
    <t>MHPS200/1</t>
  </si>
  <si>
    <t>Metal Halide Pulse Start, (1) 200w Lamp</t>
  </si>
  <si>
    <t>MHPS250/1</t>
  </si>
  <si>
    <t>Metal Halide Pulse Start, (1) 250w lamp</t>
  </si>
  <si>
    <t>MHPS320/1</t>
  </si>
  <si>
    <t>Metal Halide Pulse Start, (1) 320w lamp</t>
  </si>
  <si>
    <t>MHPS350/1</t>
  </si>
  <si>
    <t>Metal Halide Pulse Start, (1) 350W lamp</t>
  </si>
  <si>
    <t>MHPS400/1</t>
  </si>
  <si>
    <t>Metal Halide Pulse Start, (1) 400w lamp</t>
  </si>
  <si>
    <t>MHPS450/1</t>
  </si>
  <si>
    <t>Metal Halide Pulse Start, (1) 450w lamp</t>
  </si>
  <si>
    <t>TS_LED</t>
  </si>
  <si>
    <t>Rep_Traffic_Signals</t>
  </si>
  <si>
    <t>TS_LED12RedC</t>
  </si>
  <si>
    <t>12" Red Circle (LED)</t>
  </si>
  <si>
    <t>TS_LED12GreenC</t>
  </si>
  <si>
    <t>12" Green Circle (LED)</t>
  </si>
  <si>
    <t>TS_LED8RedC</t>
  </si>
  <si>
    <t>8" Red Circle (LED)</t>
  </si>
  <si>
    <t>TS_LED8GreenC</t>
  </si>
  <si>
    <t>8" Green Circle (LED)</t>
  </si>
  <si>
    <t>TS_LEDPedSig</t>
  </si>
  <si>
    <t>Pedestrian Signal (LED)</t>
  </si>
  <si>
    <t>TS_LEDFullTimeFlashing</t>
  </si>
  <si>
    <t>LED_MR16</t>
  </si>
  <si>
    <t>LED_PAR20</t>
  </si>
  <si>
    <t>LED_PAR38_PAR30</t>
  </si>
  <si>
    <t>LED_RSORD_Fixture</t>
  </si>
  <si>
    <t>LED_ExtParkingGarage_GC</t>
  </si>
  <si>
    <t>LED_ExtParkingLot_GC</t>
  </si>
  <si>
    <t>LED_Freezer_Cooler</t>
  </si>
  <si>
    <t>Small Business: Standard Lighting and Control Table Instructions</t>
  </si>
  <si>
    <t>Prescriptive Lighting Instructions-- Use Lighting Table worksheet</t>
  </si>
  <si>
    <t>Provide identifying information requested on Lighting Table tab, in the top left corner. (Program Office will insert Project Number.)</t>
  </si>
  <si>
    <t>Enter data, beginning with Line Item 1.</t>
  </si>
  <si>
    <t xml:space="preserve">    Space Description and Lighting Equipment Operation</t>
  </si>
  <si>
    <t>In Columns (1) and (2), provide specific information to identify where the fixture or sensor is located. (When applying for preliminary pre-approval only, it is acceptable to omit information in these columns and to simply list fixture data.)</t>
  </si>
  <si>
    <t>In Column (3) use the drop down menu to select Building Type.</t>
  </si>
  <si>
    <t xml:space="preserve">In Columns (4) through (6) provide information regarding lighting hours. Calculated result will appear in Column (7). </t>
  </si>
  <si>
    <t>In Columns (8) and (9) use the drop down menus to identify whether the space is Interior or Exterior, and whether it is air conditioned.  (Note that the Coincidence Factor1, which is a function of Building Type and Interior/Exterior location, will appear in Column (11).)</t>
  </si>
  <si>
    <t>In Column (10) use the drop down menu to select the primary source of heat for the space.  Select the type that provides the most heat on an annual basis if there is more than one type of heat source.</t>
  </si>
  <si>
    <t xml:space="preserve">    Existing (Pre-Retrofit) Equipment</t>
  </si>
  <si>
    <t>In Column (12) and (13) use the drop down menus to identify the existing lighting fixture(s). (Note that the equipment description will appear in Column (14), and the Watts per fixture will appear in Column (17).2)</t>
  </si>
  <si>
    <t>In Column (15) provide the number of identical fixtures that are presently installed. The estimated late summer afternoon peak power demand (kW) and annual electricity use by the existing fixtures in the space (kWh) will automatically appear in Columns (18) and (19).</t>
  </si>
  <si>
    <t>Column (16) assumes an Energy Saving Factor (ESF) of "0.0%," which signifies that the fixtures ARE NOT currently controlled by an occupancy sensor or dimming control. If either type of control DOES currently affect the operation of the existing fixture(s), enter the estimated percentage by which the annual electricity use by the controlled fixtures is reduced. An explanation must be provided in the comment box to the right of the table if a reduction of more than 30% is claimed.  (Note if a control is present (ESF &gt; 0.0%), the kWh/yr value in Column (19) is reduced.)</t>
  </si>
  <si>
    <t xml:space="preserve">    Replacement (Post-Retrofit) Equipment</t>
  </si>
  <si>
    <t>Use the drop down menus in Columns (20) through (22) to identify the new energy efficient fixture. Column (20) requires the Measure Code, which is found on the 1st column of the Eligible Measures &amp; Incentives sheet.  (Note that the equipment description will appear in Column (23), and the Watts per fixture will appear in Column (32).3) Note: if an LED replacement fixture is selected the user MUST enter the replacement Watts per fixture in column (32) manually.</t>
  </si>
  <si>
    <t>Provide specific detailed information concerning the lamp(s) and  ballast(s) in Columns (24) and (25). If the fixture has T8 lamps, indicate whether it is (they are) listed in the CEE database at www.cee1.org in Column (26).</t>
  </si>
  <si>
    <t>The same number of fixtures as were previously entered into Column (15) will automatically appear in Column (27). Update the number if necessary. The estimated late summer afternoon peak power demand (kW) and annual electricity use by the replacement fixtures (kWh) will automatically appear in Columns (33) and (34), and the kW and annual kWh savings will appear in Columns (35) and (36). Columns (37) and (38) show the increase in fuel oil or natural gas usage (negative savings) if either of these fuels were identified in Column (10).</t>
  </si>
  <si>
    <t>If occupancy sensors or daylight dimming controls already exist, do not enter data in Columns (28) or (29), otherwise use the drop down menu to identify the Control Measure Code in Column (28) and number of these control units in Column (29). If there are existing controls, Column (30) will display the same ESF percentage as is displayed in Column (16). If a new control is added, Column (30) will display a default ESF value of 30%. If a different percentage is appropriate, overwrite the 30% (justify in the Comments column at the right-hand end of the table if the number entered is greater than 30%.4)  Note that the savings and incentives for controls appear at the top of the sheet, and not on the row where the control Measure Codes and other data are entered. (This is done to differentiate fixture savings from control savings.) The total savings and incentives (i.e., fixture plus controls) appear on the row above Line Item 1. The Watts controlled per control unit will appear in Column (31). The cell turns red if the required Watts are not being controlled. In addition, control LTC7 may only be used with measure LTL16 (Reach-in LED Freezer or Cooler Lighting).</t>
  </si>
  <si>
    <t>Cut sheets for all of the Replacement Fixtures and Controls must be submitted to the Program Office with this workbook.</t>
  </si>
  <si>
    <t>1.</t>
  </si>
  <si>
    <t xml:space="preserve">The Coincidence Factor is the estimated average ratio of: (A) power (kW) drawn by the fixtures in the identified space of the identified Building Type, during the hour from 4:00 PM to 5 PM on the hottest weekday summer afternoon, to (B) the maximum power (kW) drawn by these fixtures. </t>
  </si>
  <si>
    <t>2.</t>
  </si>
  <si>
    <t xml:space="preserve"> If necessary, refer to "Existing Equipment List" to find the description that matches the existing lighting units. Overwrite the description or Fixture Watts value that automatically appears when necessary, but when this is done, highlight the overwritten entries in Bright Yellow.</t>
  </si>
  <si>
    <t>3.</t>
  </si>
  <si>
    <t xml:space="preserve"> If necessary, refer to "Replacement Equipment List" to find the description that matches the fixtures to be installed.  you can overwrite the description or Fixture Watts value that automatically appears when necessary, but when this is done, highlight the overwritten entries in Bright Yellow.</t>
  </si>
  <si>
    <t>4.</t>
  </si>
  <si>
    <t>The following procedure can be used when using Step-Ballasts and Occupancy Controls (which produce only a partial load reduction) are selected:</t>
  </si>
  <si>
    <t>Step 1:  Multiply the full input Watts fixture load by the projected annual fixture operating hours. (Example:  85W x 8760 hours = 744,600 kWh.)</t>
  </si>
  <si>
    <t>Step 2:  Estimate the percentage of time the Occupancy Sensor will be controlling the fixture. (Example:  30% of the time the space will be unoccupied by people.)</t>
  </si>
  <si>
    <t>Step 3:  Multiply percentage of time unoccupied (Step 2) by the annual fixture operating hours (Step 1).  (Example: 30% x 8760 hours = 2628 unoccupied hours.) </t>
  </si>
  <si>
    <t>Step 4:  Multiply the "Step-Down" (partial-load Watts) for the fixture by the unoccupied hours (Step 3).  (Example:  55W x 2628 hours = 144,540 kWh.)</t>
  </si>
  <si>
    <t>Step 5:  Divide the projected ‘no occupancy’ annual kWh (Step 4) by the full-output fixture annual kWh (Step 1).  (Example: 144,540 hours / 744,600 hours = 19%.)</t>
  </si>
  <si>
    <t>Step 6:  Input 19% into the Control Device ESF (%) cell.</t>
  </si>
  <si>
    <t>hidden</t>
  </si>
  <si>
    <t>Small Business: Standard Lighting and Controls Calculations Workbook</t>
  </si>
  <si>
    <t>THIS AREA CONTAINS LIGHTING CONTROLS SUMMARY DATA</t>
  </si>
  <si>
    <t>Fixtures</t>
  </si>
  <si>
    <t>MC</t>
  </si>
  <si>
    <t>Minimum Fixture Watts Controlled per Sensor</t>
  </si>
  <si>
    <t>Control Units</t>
  </si>
  <si>
    <t>Average Fixtures/ Control</t>
  </si>
  <si>
    <t>Total Watts Controlled</t>
  </si>
  <si>
    <t>Control Flag LED Freezer</t>
  </si>
  <si>
    <t>Control Flag: Watts</t>
  </si>
  <si>
    <t>Control Flag: Fixture</t>
  </si>
  <si>
    <t>Avg. Watts Controlled/ Control Unit</t>
  </si>
  <si>
    <t>kW Saved</t>
  </si>
  <si>
    <t>kWh Saved</t>
  </si>
  <si>
    <t>Fuel Oil Saved</t>
  </si>
  <si>
    <t>Natural Gas Saved</t>
  </si>
  <si>
    <t>Potential Incentive</t>
  </si>
  <si>
    <t>Customer Name:</t>
  </si>
  <si>
    <t>60 Watts</t>
  </si>
  <si>
    <t>Project Site:</t>
  </si>
  <si>
    <t>40 Watts</t>
  </si>
  <si>
    <t>Facility Address:</t>
  </si>
  <si>
    <t>120 Watts</t>
  </si>
  <si>
    <t>Project Number:</t>
  </si>
  <si>
    <t>175 Watts</t>
  </si>
  <si>
    <t>Business Operating Hrs:</t>
  </si>
  <si>
    <t>175 Watts, 4 fixtures</t>
  </si>
  <si>
    <t>Existing</t>
  </si>
  <si>
    <t>Totals:</t>
  </si>
  <si>
    <t>Col.:</t>
  </si>
  <si>
    <t>Space Description and Lighting Operation</t>
  </si>
  <si>
    <t>Existing (Pre-Retrofit) Equipment</t>
  </si>
  <si>
    <t>Replacement (Post-Retrofit) Equipment</t>
  </si>
  <si>
    <t>Savings</t>
  </si>
  <si>
    <t>Line Item</t>
  </si>
  <si>
    <t>Floor</t>
  </si>
  <si>
    <t>Room/Area Description</t>
  </si>
  <si>
    <t>Lighting hrs/day</t>
  </si>
  <si>
    <t>Lighting days/wk</t>
  </si>
  <si>
    <t>Weekdays Per Year Lights are OFF</t>
  </si>
  <si>
    <t>Lighting Hours Per Year</t>
  </si>
  <si>
    <t>Space Interior/
Exterior?</t>
  </si>
  <si>
    <t>Air Condi- tioned?
(Y/N)</t>
  </si>
  <si>
    <t>Primary Heating Type for Space?</t>
  </si>
  <si>
    <t>IF_Energy</t>
  </si>
  <si>
    <t>Coinc. Factor (Demand)</t>
  </si>
  <si>
    <t>Lighting Type</t>
  </si>
  <si>
    <t>Fixture Code</t>
  </si>
  <si>
    <t>Equipment  Description</t>
  </si>
  <si>
    <t>Number of Fixtures/ Lamps/ Doors</t>
  </si>
  <si>
    <t xml:space="preserve">Existing Control Device ESF (%) </t>
  </si>
  <si>
    <t>Watts per Fixture</t>
  </si>
  <si>
    <t>kW per Space</t>
  </si>
  <si>
    <t>Annual KWh per Space</t>
  </si>
  <si>
    <t>Fixture or Lamp Code</t>
  </si>
  <si>
    <t>Description</t>
  </si>
  <si>
    <t>Lamp Manufacturer        &amp; Model</t>
  </si>
  <si>
    <t>Ballast Manufacturer        &amp; Model</t>
  </si>
  <si>
    <t>Ballast and Lamp(s) CEE Listed?  (Y/N)</t>
  </si>
  <si>
    <t>Number of Fixtures/Lamps/ Doors</t>
  </si>
  <si>
    <t>Control Measure Code</t>
  </si>
  <si>
    <t># Control Units</t>
  </si>
  <si>
    <t>Control Device ESF (%)</t>
  </si>
  <si>
    <t>Existing Control Flag</t>
  </si>
  <si>
    <t>Control flag LTC7</t>
  </si>
  <si>
    <t>Control Flag Watts</t>
  </si>
  <si>
    <t>Control Flag Fixtures</t>
  </si>
  <si>
    <t>Watts Controlled/ Control Unit</t>
  </si>
  <si>
    <t>Annual Fuel Oil Use per Space (gallons)</t>
  </si>
  <si>
    <t>Annual Natural Gas Use per Space (therms)</t>
  </si>
  <si>
    <t>Peak kW Savings</t>
  </si>
  <si>
    <t>Annual kWh Savings</t>
  </si>
  <si>
    <t>Per-Unit Incentive  Amount</t>
  </si>
  <si>
    <t>Total Incentive Amount</t>
  </si>
  <si>
    <t>Materials Cost</t>
  </si>
  <si>
    <t>Installation Costs</t>
  </si>
  <si>
    <t>Total Costs</t>
  </si>
  <si>
    <t>Wattage Reduction</t>
  </si>
  <si>
    <t>Notes:</t>
  </si>
  <si>
    <t>TOTALS</t>
  </si>
  <si>
    <t>Non - Allocated Installation Costs --&gt;</t>
  </si>
  <si>
    <t>Small Business: Alternative Fixtures and Controls Workbook Instructions</t>
  </si>
  <si>
    <t>Alternative Lighting Fixtures Table -- Use Alternative Fixtures worksheet for any non-prescriptive measures</t>
  </si>
  <si>
    <t xml:space="preserve">Incentives for Alternative fixtures are limited to projects with simple payback periods of .5 years or greater when the total installed fixture cost is reduced by the incentive. The incentive amount is also limited to 80% of the total installation costs. </t>
  </si>
  <si>
    <t>1A</t>
  </si>
  <si>
    <t>Provide identifying information requested on the top left of the screen. (Program Office will insert Project Number.)</t>
  </si>
  <si>
    <t>2A</t>
  </si>
  <si>
    <t>Enter the average cost of electricity at your facility, in cents/kWh in the designated area below and to the right of the Identifying Information. If the building's space heating equipment uses Fuel Oil, then enter the average cost per gallon in the designated area. If the heating fuel is Natural Gas, enter the average cost per therm in the designated area.</t>
  </si>
  <si>
    <t>Enter data on lighting installations proposed in the table, beginning with Line Item 1.</t>
  </si>
  <si>
    <t>3A</t>
  </si>
  <si>
    <t>4A</t>
  </si>
  <si>
    <t>5A</t>
  </si>
  <si>
    <t>In Columns (4) and (5) use the drop down menus to identify whether the space is Interior or Exterior, and whether it is air conditioned. (Note that the Coincidence Factor2, which is a function of Building Type and Interior/Exterior location, will appear in Column (16).)</t>
  </si>
  <si>
    <t>6A</t>
  </si>
  <si>
    <t>In Column (6) use the drop down menu to select the primary source of heat for the space. Select the type that provides the most heat on an annual basis if there is more than one type of heat source.</t>
  </si>
  <si>
    <t>7A</t>
  </si>
  <si>
    <t>In Columns (7) through (9) provide information regarding lighting hours and operations. Further guidance is provided when the user clicks on the cell. Calculated results will appear in Column (10).</t>
  </si>
  <si>
    <t>8A</t>
  </si>
  <si>
    <t>Columns (11) through (15) provide the percentage distribution of hours across the four time periods--Summer Peak (SP), Summer Off Peak(SOP),  Non Summer Peak (NSP), Non Summer Off Peak (NSOP). These are based on location and hours of lighting operations. On rare occasions these default percentages may not apply to a building, e.g., schools. In that instance, the user may override the default percentages with actual experience. The four percentages must add to exactly 100%.</t>
  </si>
  <si>
    <t>9A</t>
  </si>
  <si>
    <t>In Column (17) and (18) use the drop down menus to identify the existing lighting fixture(s). (Note that the equipment description will appear in Column (19), and the Watts per fixture will appear in Column (22).3)</t>
  </si>
  <si>
    <t>10A</t>
  </si>
  <si>
    <t>In Column (20) provide the number of identical fixtures that are presently installed. The estimated late summer afternoon peak power demand (kW) and annual electricity use by the existing fixtures in the space (kWh) will automatically appear in Columns (23) and (23).</t>
  </si>
  <si>
    <t>11A</t>
  </si>
  <si>
    <t>Column (21) assumes an Energy Saving Factor (ESF) of "0.0%," which signifies that the fixtures ARE NOT currently controlled by an occupancy sensor or dimming control. If either type of control DOES currently affect the operation of the existing fixture(s), enter the estimated percentage by which the annual electricity use by the controlled fixtures is reduced. An explanation must be provided in the comment box to the right of the table if a reduction of more than 30% is claimed.  (Note if a control is present (ESF &gt; 0.0%), the kWh/yr value in Column (23) is reduced.)</t>
  </si>
  <si>
    <t>12A</t>
  </si>
  <si>
    <t>Use the drop down menu to enter lighting type in Column (28) then type a description of the light in Column (29) to identify the new energy efficient fixture.</t>
  </si>
  <si>
    <t>13A</t>
  </si>
  <si>
    <t>In Column (30) enter the effective life expectancy (expressed in hours) of the new fixture.4</t>
  </si>
  <si>
    <t>14A</t>
  </si>
  <si>
    <t>The same number of fixtures as were previously entered into Column (20) will automatically appear in Column (32). Update the number if necessary. The estimated late summer afternoon peak power demand (kW) and annual electricity use by the replacement fixtures (kWh) will automatically appear in Columns (38) and (39), and the kW and annual kWh savings will appear in Columns (40) and (41). Columns (42) and (43) show the increase in fuel oil or natural gas usage (negative savings) if either of these fuels were identified in Column (6).</t>
  </si>
  <si>
    <t>15A</t>
  </si>
  <si>
    <t>If occupancy sensors or daylight dimming controls already exist, do not enter data in Columns (33) or (34), otherwise use the drop down menu to identify the Control Measure Code in Column (33) and number of these control units in Column (34). If there are existing controls, Column (35) will display the same ESF percentage as is displayed in Column (21). If a new control is added, Column (33), in which case a default ESF value of 30%. If a different percentage is appropriate, overwrite the 30% (justify in the Comments column at the right-hand end of the table if the number entered is greater than 30%.5)  Note that the savings and incentives for controls appear at the top of the sheet, and not on the row where the control Measure Codes and other data are entered. (This is done to differentiate fixture savings from control savings.) The total savings and incentives (i.e., fixture plus controls) appear on the row above Line Item 1. The average Watts controlled per control unit will appear in Column (36).  The cell turns red if the required Watts are not being controlled.</t>
  </si>
  <si>
    <t>16A</t>
  </si>
  <si>
    <t>In Column (37) enter the Watts of the new fixture.</t>
  </si>
  <si>
    <t>17A</t>
  </si>
  <si>
    <t>Enter the material and installation costs in Columns (46) and (47). (Do not include the costs for any Lighting Controls applied, if any.) Additional guidance concerning cost reporting is provided in the box below.</t>
  </si>
  <si>
    <t>18A</t>
  </si>
  <si>
    <t>Enter, where indicated in Column (47), the amount of unallocated installation costs.</t>
  </si>
  <si>
    <t>Cut sheets for all of the Replacement Fixtures and Controls must be submitted to the Program Office with this workbook. If the new fixtures contain LED lamps, also send evidence of successful completion of LM-79 and LM-80 test procedures, Energy Star and/or Design Lights Consortium certifications, and a 5-year warranty statement. In the case of linear LED lamps, we also request a statement from the customer that a test/sample installation has been made and the light distribution was determined to be satisfactory.</t>
  </si>
  <si>
    <t>Alternative Fixture incentives are subject to an 80% Cost Cap and a simple payback test of 6 months. As such, incentives may be reduced.</t>
  </si>
  <si>
    <t>Effective life of a fixture is typically defined as the time at which 50% have failed or have dimmed to a predetermined point that has been defined as end-of-useful life.</t>
  </si>
  <si>
    <t>5.</t>
  </si>
  <si>
    <t xml:space="preserve">Additional Cost Reporting Guidance:  </t>
  </si>
  <si>
    <t>Interior and Building Attached Fixtures:</t>
  </si>
  <si>
    <t xml:space="preserve">·         M&amp;L for New Fixture or Retrofit components including lamps, ballasts, mounting and electrical hardware at fixture location. </t>
  </si>
  <si>
    <t xml:space="preserve">·         Labor to remove existing fixture and install new fixture at same or other location within project area. Labor to retrofit existing fixture at present location. </t>
  </si>
  <si>
    <t>·         Expense for required temporary scaffolding or mechanical lift associated with the existing fixture replacement or retrofit at the existing and/or new</t>
  </si>
  <si>
    <t xml:space="preserve">       fixture location.  </t>
  </si>
  <si>
    <t>Exterior Non-Building Attached Fixtures:</t>
  </si>
  <si>
    <t xml:space="preserve">  Replacing or Retrofitting Existing Stand Alone Pole Lighting:</t>
  </si>
  <si>
    <t xml:space="preserve">    ‘Installed Cost’ should include pricing for –</t>
  </si>
  <si>
    <t>·         M&amp;L for New fixture head or retrofit components including lamps, ballasts, mounting and electrical hardware at fixture location.  Mounting hardware may</t>
  </si>
  <si>
    <t xml:space="preserve">       include special brackets required to mount new fixture head to existing pole. </t>
  </si>
  <si>
    <t xml:space="preserve">·         Labor to remove existing fixture head and install new fixture head at same location. </t>
  </si>
  <si>
    <t xml:space="preserve">·         Labor to retrofit existing fixture head at present location. </t>
  </si>
  <si>
    <t xml:space="preserve">  Replacing or Retrofitting Existing Bollards, Walkway and Building Façade Lighting:</t>
  </si>
  <si>
    <t>·         M&amp;L for New fixture or retrofit components including lamps, ballasts, mounting and electrical hardware at fixture location.  Mounting hardware may</t>
  </si>
  <si>
    <t xml:space="preserve">        include special brackets required to mount new fixture to existing and/or new fixture location. </t>
  </si>
  <si>
    <t xml:space="preserve">·         Labor to remove existing fixture and install new fixture at same location. </t>
  </si>
  <si>
    <t xml:space="preserve">·         Labor to retrofit existing fixture at present location. </t>
  </si>
  <si>
    <t xml:space="preserve">·         New fixture foundation, trenching and related expense to bring new wire to fixture location shall not be included. </t>
  </si>
  <si>
    <t>Small Business Alternative Lighting Fixtures and Controls Table -- for Installations between August 1, 2011 and July 31, 2012</t>
  </si>
  <si>
    <t>Minimum Control</t>
  </si>
  <si>
    <t>Facility Name:</t>
  </si>
  <si>
    <t>Please enter your average cost of electricity =&gt;</t>
  </si>
  <si>
    <t>Cents/kWh</t>
  </si>
  <si>
    <t>Please enter your average cost of Other Energy, if used =&gt;</t>
  </si>
  <si>
    <t>$/million Btus</t>
  </si>
  <si>
    <t>Please enter your average cost of Natural Gas, if used =&gt;</t>
  </si>
  <si>
    <t>$/therm</t>
  </si>
  <si>
    <t>Column</t>
  </si>
  <si>
    <t>(20)</t>
  </si>
  <si>
    <t>Lighting  hrs/day</t>
  </si>
  <si>
    <t>Lighting  days/wk</t>
  </si>
  <si>
    <t xml:space="preserve"> Percent SP (Summer Peak)</t>
  </si>
  <si>
    <t>Percent SOP (Summer Off Peak)</t>
  </si>
  <si>
    <t>Percent NSP
(Non Summer Peak)</t>
  </si>
  <si>
    <t>Percent NSOP
(Non Summer Off Peak)</t>
  </si>
  <si>
    <t>Total Percent</t>
  </si>
  <si>
    <t>Space Identifier for kWh Lookup (step 1)</t>
  </si>
  <si>
    <t>Space Identifier for kWh Lookup</t>
  </si>
  <si>
    <t>CF (Demand)</t>
  </si>
  <si>
    <t>Number of Fixtures</t>
  </si>
  <si>
    <t>possible fixture code for future use</t>
  </si>
  <si>
    <t>Life Expectancy (Hours)</t>
  </si>
  <si>
    <t>EUL (Years)</t>
  </si>
  <si>
    <t>Number of Control Units</t>
  </si>
  <si>
    <t>Per-kWh Incentive  Amount</t>
  </si>
  <si>
    <t>Total Incentive Amount (Tentative)</t>
  </si>
  <si>
    <t>Materials Cost (Exclude costs associated with Controls)</t>
  </si>
  <si>
    <t>Installation Costs (Exclude costs associated with Controls)</t>
  </si>
  <si>
    <t>Non - Allocated Installation Costs--&gt;</t>
  </si>
  <si>
    <t xml:space="preserve">   </t>
  </si>
  <si>
    <t>THIS AREA CONTAINS SUMMARY DATA FOR USE BY THE PROGRAM OFFICE</t>
  </si>
  <si>
    <t>Project No.:</t>
  </si>
  <si>
    <t>to be hidden</t>
  </si>
  <si>
    <t>LM Captures
Measure Code</t>
  </si>
  <si>
    <t># Fixtures</t>
  </si>
  <si>
    <t># Controls</t>
  </si>
  <si>
    <t>kW</t>
  </si>
  <si>
    <t>kWh</t>
  </si>
  <si>
    <t>Fuel Oil (gallons)</t>
  </si>
  <si>
    <t>Natural Gas (therms)</t>
  </si>
  <si>
    <t>Incentive Before Cap</t>
  </si>
  <si>
    <t>80% Installation cap for Alternative Lighting</t>
  </si>
  <si>
    <t>Buy-down based incentive</t>
  </si>
  <si>
    <t>Total Incentive</t>
  </si>
  <si>
    <t>Material Cost</t>
  </si>
  <si>
    <t>Installation Cost</t>
  </si>
  <si>
    <t>Total Cost</t>
  </si>
  <si>
    <t>Lighting Table</t>
  </si>
  <si>
    <t>Existing Controls</t>
  </si>
  <si>
    <t>Non-Allocated Installation Cost</t>
  </si>
  <si>
    <t>Lighting Table Incentive Subtotal</t>
  </si>
  <si>
    <t>Alternative Fixtures Sheet</t>
  </si>
  <si>
    <t>Alternative Fixtures Incentive Subtotal 1</t>
  </si>
  <si>
    <t>Controls</t>
  </si>
  <si>
    <t>Alternative Fixtures Incentive Subtotal</t>
  </si>
  <si>
    <t>Total Project:</t>
  </si>
  <si>
    <t>Total Number of Fixtures + Controls</t>
  </si>
  <si>
    <t>Small Business Bonus</t>
  </si>
  <si>
    <t>Total Incentive with Bonus</t>
  </si>
  <si>
    <t>Multiple Measure Bonus</t>
  </si>
  <si>
    <t>Alternative Fixtures Additional Data</t>
  </si>
  <si>
    <t>Weighted Average EUL (Years)</t>
  </si>
  <si>
    <t>Total Installed Costs</t>
  </si>
  <si>
    <t>Dollars/ kWh</t>
  </si>
  <si>
    <t>Dollars/
gallon</t>
  </si>
  <si>
    <t>Dollars/
therm</t>
  </si>
  <si>
    <t>Calculated Annual Savings</t>
  </si>
  <si>
    <t>Simple Payback (years)
Adjusted (used for reference)</t>
  </si>
  <si>
    <t>Simple Payback (years) (used in calculation)</t>
  </si>
  <si>
    <t>Benefit Cost Ratio</t>
  </si>
  <si>
    <t>Note: This only looks at Fixture costs.</t>
  </si>
  <si>
    <t>50% Cap Flag</t>
  </si>
  <si>
    <t>Incentive has been capped at 50% of installation costs.</t>
  </si>
  <si>
    <t>Simple Payback Flag</t>
  </si>
  <si>
    <t>Incentive has been adjusted or eliminated to reflect a minimum payback period of 1.5 years</t>
  </si>
  <si>
    <t>B/C failure Flag</t>
  </si>
  <si>
    <t>Fixture does not pass the Benefit/Cost test. Incentive has been denied.</t>
  </si>
  <si>
    <t>1. switch Program Details and Instructions Pages</t>
  </si>
  <si>
    <t>2. replace logos on other pages</t>
  </si>
  <si>
    <t>3. on Alternative Lighting Page replace "trc values pepco" with "trc values delmarva" or visa versa</t>
  </si>
  <si>
    <t>should be 2000</t>
  </si>
  <si>
    <t>On Elig Measures page change the hyperlink between pepco and delmarva trade ally</t>
  </si>
  <si>
    <t>4. switch utility company name using drop down below in green shaded box</t>
  </si>
  <si>
    <t>5. hide non-relevant sheets</t>
  </si>
  <si>
    <t>Project Name:</t>
  </si>
  <si>
    <t>2012 Non-Residential Measure Cost-Effectiveness Tool</t>
  </si>
  <si>
    <t>Assumptions</t>
  </si>
  <si>
    <t>Utility discount rate</t>
  </si>
  <si>
    <t>Program</t>
  </si>
  <si>
    <t>Net-to-Gross ratio</t>
  </si>
  <si>
    <t>Measure</t>
  </si>
  <si>
    <t>Lighting</t>
  </si>
  <si>
    <t>Measure Life</t>
  </si>
  <si>
    <t>Incentive Cost</t>
  </si>
  <si>
    <t>Non-Incentive Cost</t>
  </si>
  <si>
    <t>Cost</t>
  </si>
  <si>
    <t>Annualized Energy Usage</t>
  </si>
  <si>
    <t>Demand</t>
  </si>
  <si>
    <t>Gas</t>
  </si>
  <si>
    <t>Measure Cost</t>
  </si>
  <si>
    <t>SP kWh</t>
  </si>
  <si>
    <t>SOP kWh</t>
  </si>
  <si>
    <t>NSP kWh</t>
  </si>
  <si>
    <t>NSOP kWh</t>
  </si>
  <si>
    <t>Total %/ kWh</t>
  </si>
  <si>
    <t>Adjustment Factor</t>
  </si>
  <si>
    <t>Peak Demand kW Savings</t>
  </si>
  <si>
    <t>Gas therms</t>
  </si>
  <si>
    <t>Base</t>
  </si>
  <si>
    <t>Efficient</t>
  </si>
  <si>
    <t>Savings Distribution (%)</t>
  </si>
  <si>
    <t>Total kWh</t>
  </si>
  <si>
    <t>Summary</t>
  </si>
  <si>
    <t>TRC</t>
  </si>
  <si>
    <t>Prepared by:</t>
  </si>
  <si>
    <t>Tool Version Date:</t>
  </si>
  <si>
    <t>See "Measures" tab for typical Measure names and lives</t>
  </si>
  <si>
    <t>TRC includes line losses and is calculated at the generator level</t>
  </si>
  <si>
    <t>SECTOR</t>
  </si>
  <si>
    <t>PROGRAMS</t>
  </si>
  <si>
    <t>NTG RATIOS</t>
  </si>
  <si>
    <t>PROGRAM COSTS</t>
  </si>
  <si>
    <t>MEASURES</t>
  </si>
  <si>
    <t>MEASURE LIFE</t>
  </si>
  <si>
    <t>Non-Residential</t>
  </si>
  <si>
    <t>Non-Residential Prescriptive</t>
  </si>
  <si>
    <t>Lighting CFL - Existing</t>
  </si>
  <si>
    <t>Non-Residential HVAC</t>
  </si>
  <si>
    <t>E* Refrigerator - Existing</t>
  </si>
  <si>
    <t>Non-Residential Custom</t>
  </si>
  <si>
    <t>Refrigerator Early Retirement (PHI) - Existing</t>
  </si>
  <si>
    <t>Non-Residential Commissioning</t>
  </si>
  <si>
    <t>DHW Efficiency, Fuel E, 40 gal - New</t>
  </si>
  <si>
    <t>Master-Metered Apartments</t>
  </si>
  <si>
    <t>Lighting CFL - New</t>
  </si>
  <si>
    <t>Small Business</t>
  </si>
  <si>
    <t>E* Refrigerator - New</t>
  </si>
  <si>
    <t>Non-Residential New Construction</t>
  </si>
  <si>
    <t>Home Performance with ENERGY STAR (PHI) - Existing</t>
  </si>
  <si>
    <t>Weatherization Assistance Existing (PHI) - Existing</t>
  </si>
  <si>
    <t>Residential New Construction</t>
  </si>
  <si>
    <t>Central AC E* Replace-on-Fail (PHI) - Existing</t>
  </si>
  <si>
    <t>Central HP Tune-Up (PHI) - Existing</t>
  </si>
  <si>
    <t>Window AC E* Replace-on-Fail (PHI) - Existing</t>
  </si>
  <si>
    <t>Central HP E* Replace-on-Fail (PHI) - Existing</t>
  </si>
  <si>
    <t>Duct Sealing, Existing (PHI) - Existing</t>
  </si>
  <si>
    <t>DHW Efficiency, Fuel E, 40 gal - Existing</t>
  </si>
  <si>
    <t>Ceiling Insulation, Existing (PHI) - Existing</t>
  </si>
  <si>
    <t>Programmable Thermostat - Existing</t>
  </si>
  <si>
    <t>Central AC E* Replace-on-Fail (PHI) - New</t>
  </si>
  <si>
    <t>Central HP E* Replace-on-Fail (PHI) - New</t>
  </si>
  <si>
    <t>Duct Sealing, New (PHI) - New</t>
  </si>
  <si>
    <t>Wall Insulation, New (PHI) - New</t>
  </si>
  <si>
    <t>Programmable Thermostat - New</t>
  </si>
  <si>
    <t>High Bay Metal Halide (450 W) - Existing</t>
  </si>
  <si>
    <t>High Bay Metal Halide (450 W) - New</t>
  </si>
  <si>
    <t>Incandescent (75 W, Non-Residential) - Existing</t>
  </si>
  <si>
    <t>Incandescent (75 W, Non-Residential) - New</t>
  </si>
  <si>
    <t>Incandescent Exit Sign (40 W) - Existing</t>
  </si>
  <si>
    <t>Incandescent Exit Sign (40 W) - New</t>
  </si>
  <si>
    <t>Linear Fluorescent (2L4' F32T8) - Existing</t>
  </si>
  <si>
    <t>Linear Fluorescent (2L4' F32T8) - New</t>
  </si>
  <si>
    <t>Standard Efficiency Vending - Existing</t>
  </si>
  <si>
    <t>Standard PC Monitor Power Settings - Existing</t>
  </si>
  <si>
    <t>Standard PC Power Settings - Existing</t>
  </si>
  <si>
    <t>Standard Refrigeration  - Existing</t>
  </si>
  <si>
    <t>Standard Refrigeration  - New</t>
  </si>
  <si>
    <t>HVAC Equipment Efficiency - Existing</t>
  </si>
  <si>
    <t>HVAC Equipment Efficiency - New</t>
  </si>
  <si>
    <t>HVAC Quality Installation - Existing</t>
  </si>
  <si>
    <t>HVAC Quality Installation - New</t>
  </si>
  <si>
    <t>Fenestration Upgrade - Existing</t>
  </si>
  <si>
    <t>Fenestration Upgrade - New</t>
  </si>
  <si>
    <t>Building Commissioning - Existing</t>
  </si>
  <si>
    <t>Building Commissioning - New</t>
  </si>
  <si>
    <t>Energy Management System - Existing</t>
  </si>
  <si>
    <t>Energy Management System - New</t>
  </si>
  <si>
    <t>Operator Training and Maintenance Program - Existing</t>
  </si>
  <si>
    <t>Operator Training and Maintenance Program - New</t>
  </si>
  <si>
    <t>Rows 2-10 are unique for Pepco. Must change for Delmarva</t>
  </si>
  <si>
    <t>Period</t>
  </si>
  <si>
    <t>ANNUAL</t>
  </si>
  <si>
    <t>Avoided Cost</t>
  </si>
  <si>
    <t>SP</t>
  </si>
  <si>
    <t>SOP</t>
  </si>
  <si>
    <t>NSP</t>
  </si>
  <si>
    <t>NSOP</t>
  </si>
  <si>
    <t>Annual kW</t>
  </si>
  <si>
    <t>Annual thm</t>
  </si>
  <si>
    <t>Retail Rate</t>
  </si>
  <si>
    <t>Annual kWh</t>
  </si>
  <si>
    <t>NPV</t>
  </si>
  <si>
    <t>TRC CALCULATION</t>
  </si>
  <si>
    <t>Net</t>
  </si>
  <si>
    <t>Net-Gen</t>
  </si>
  <si>
    <t>Values</t>
  </si>
  <si>
    <t>Benefits</t>
  </si>
  <si>
    <t>Costs</t>
  </si>
  <si>
    <t>Incremental</t>
  </si>
  <si>
    <t>Non-Incentive</t>
  </si>
  <si>
    <t>LINE LOSSES</t>
  </si>
  <si>
    <t>Electricity</t>
  </si>
  <si>
    <t>Discount Utility Rate</t>
  </si>
  <si>
    <t>Percent</t>
  </si>
  <si>
    <t>Interior/Exterior</t>
  </si>
  <si>
    <t>Days per week</t>
  </si>
  <si>
    <t>Hours per day</t>
  </si>
  <si>
    <t>Interior</t>
  </si>
  <si>
    <t>&lt;=5</t>
  </si>
  <si>
    <t>&lt;=12</t>
  </si>
  <si>
    <t>&lt;=16</t>
  </si>
  <si>
    <t>other</t>
  </si>
  <si>
    <t>Exterior</t>
  </si>
  <si>
    <t>Rows 2-10 are unique for Delmarva. Must change for Pepco</t>
  </si>
  <si>
    <t>Cost Cap</t>
  </si>
  <si>
    <t>Incentive Criteria</t>
  </si>
  <si>
    <t>Primary Categories</t>
  </si>
  <si>
    <t>Lookup Results</t>
  </si>
  <si>
    <t>Incentive (dollar for kWh saved)</t>
  </si>
  <si>
    <t>Watts</t>
  </si>
  <si>
    <t>Payback Period</t>
  </si>
  <si>
    <t>Multiple Project Bonus</t>
  </si>
  <si>
    <t>Interactive Factor Demand</t>
  </si>
  <si>
    <t>Interactive Factor Energy (cooling)</t>
  </si>
  <si>
    <t>None</t>
  </si>
  <si>
    <t>In-Service Rate (ISR) Fixture</t>
  </si>
  <si>
    <t>Natural Gas</t>
  </si>
  <si>
    <t>In-Service Rate (ISR) Controls</t>
  </si>
  <si>
    <t>Fuel Oil</t>
  </si>
  <si>
    <t>Operating Hour Adjustment Factor (OHAF)</t>
  </si>
  <si>
    <t>Electric Resistance</t>
  </si>
  <si>
    <t>Interactive Factor Fuel Oil</t>
  </si>
  <si>
    <t>Heat Pump</t>
  </si>
  <si>
    <t>Interactive Factor Electric Resistance Heat</t>
  </si>
  <si>
    <t>Interactive Factor Electric Heat Pump Heat</t>
  </si>
  <si>
    <t>Rep_CFL_Fixtures</t>
  </si>
  <si>
    <t>Interactive Factor Natural Gas</t>
  </si>
  <si>
    <t>Interactive Factor Demand for LTL16 Reach in Freezer or Cooler Ltg</t>
  </si>
  <si>
    <t>Interactive Factor Energy for LTL16 Reach in Freezer or Cooler Ltg</t>
  </si>
  <si>
    <t>UtilityName</t>
  </si>
  <si>
    <t>UtilityName_CAP</t>
  </si>
  <si>
    <t>PEPCO</t>
  </si>
  <si>
    <t>Y</t>
  </si>
  <si>
    <t>DELMARVA POWER</t>
  </si>
  <si>
    <t>12" Yellow Flashing Circle</t>
  </si>
  <si>
    <t>N</t>
  </si>
  <si>
    <t>12" Red Flashing Circle</t>
  </si>
  <si>
    <t>8" Yellow Flashing Circle</t>
  </si>
  <si>
    <t>8" Red Flashing Circle</t>
  </si>
  <si>
    <t>FU3ILL</t>
  </si>
  <si>
    <t>FU3ILL-R</t>
  </si>
  <si>
    <t>FU3ILU</t>
  </si>
  <si>
    <t>FU3ILU-R</t>
  </si>
  <si>
    <t>FU3SE</t>
  </si>
  <si>
    <t>Watts Per Fixture</t>
  </si>
  <si>
    <t>FC12/1</t>
  </si>
  <si>
    <t>Fluorescent, (1) 12" circular lamp, RS ballast</t>
  </si>
  <si>
    <t>FC12/2</t>
  </si>
  <si>
    <t>Fluorescent, (2) 12" circular lamps, RS ballast</t>
  </si>
  <si>
    <t>FC16/1</t>
  </si>
  <si>
    <t>Fluorescent, (1) 16" circular lamp</t>
  </si>
  <si>
    <t>FC20</t>
  </si>
  <si>
    <t>Fluorescent, Circline, (1) 20W lamp, preheat ballast</t>
  </si>
  <si>
    <t>FC22</t>
  </si>
  <si>
    <t>Fluorescent, Circline, (1) 22W lamp, preheat ballast</t>
  </si>
  <si>
    <t>FC32</t>
  </si>
  <si>
    <t>Fluorescent, Circline, (1) 32W lamp, preheat ballast</t>
  </si>
  <si>
    <t>FC40</t>
  </si>
  <si>
    <t>FC6/1</t>
  </si>
  <si>
    <t>Fluorescent, (1) 6" circular lamp, RS ballast</t>
  </si>
  <si>
    <t>FC8/1</t>
  </si>
  <si>
    <t>Fluorescent, (1) 8" circular lamp, RS ballast</t>
  </si>
  <si>
    <t>FC8/2</t>
  </si>
  <si>
    <t>Fluorescent, (2) 8" circular lamps, RS ballast</t>
  </si>
  <si>
    <t>FEI55/1</t>
  </si>
  <si>
    <t>Electrodeless Fluorescent System, (1) 55W lamp</t>
  </si>
  <si>
    <t>FEI70/1</t>
  </si>
  <si>
    <t>Electrodeless Fluorescent System, (1) 70W lamp</t>
  </si>
  <si>
    <t>FEI85/1</t>
  </si>
  <si>
    <t>Electrodeless Fluorescent System, (1) 85W lamp</t>
  </si>
  <si>
    <t>FEI100/1</t>
  </si>
  <si>
    <t>Electrodeless Fluorescent System, (1) 100W lamp</t>
  </si>
  <si>
    <t>FEI150/1</t>
  </si>
  <si>
    <t>Electrodeless Fluorescent System, (1) 150W lamp</t>
  </si>
  <si>
    <t>FEI165/1</t>
  </si>
  <si>
    <t>Electrodeless Fluorescent System, (1) 165W lamp</t>
  </si>
  <si>
    <t>Fluorescent, (3) U-Tube, T-8 lamps, Instant Start Ballast</t>
  </si>
  <si>
    <t>Fluorescent, (3) U-Tube, T-8 lamps, Instant Start RLO Ballast</t>
  </si>
  <si>
    <t>Fluorescent, (3) 6" spacing U-Tube, T-8 lamps, IS Ballast, NLO (0.85 &lt; BF &lt; 0.95)</t>
  </si>
  <si>
    <t>Fluorescent, (3) 6" spacing U-Tube, T-8 lamps, IS Ballast, RLO (BF &lt; 0.85)</t>
  </si>
  <si>
    <t>Fluorescent, (3) U-Tube, STD lamps</t>
  </si>
  <si>
    <t>12" Red Circle Traffic Signal</t>
  </si>
  <si>
    <t>12" Green Circle Traffic Signal</t>
  </si>
  <si>
    <t>12" Yellow Flashing Circle Traffic Signal</t>
  </si>
  <si>
    <t>8" Red Circle Traffic Signal</t>
  </si>
  <si>
    <t>8" Green Circle Traffic Signal</t>
  </si>
  <si>
    <t>8" Yellow Flashing Circle Traffic Signal</t>
  </si>
  <si>
    <t>Replacement Primary Categories</t>
  </si>
  <si>
    <t xml:space="preserve">PAR 20 Screw-In Integral LED Lamp </t>
  </si>
  <si>
    <t>Rep_EXIT_Sign</t>
  </si>
  <si>
    <t>PAR 38 and PAR 30 Screw-In Integral LED Lamp</t>
  </si>
  <si>
    <t>Rep_HPT8_RWT8_Linear</t>
  </si>
  <si>
    <t>Rep_Fluor_T8_Linear</t>
  </si>
  <si>
    <t>Rep_Fluor_T5_Linear</t>
  </si>
  <si>
    <t>Recessed, Surface, Pendant, Track, or Downlight LED Fixture</t>
  </si>
  <si>
    <t>Rep_Fluor_U_Tubes</t>
  </si>
  <si>
    <t>Rep_Metal_Halide_Pulse_Start</t>
  </si>
  <si>
    <t>LED Lamps</t>
  </si>
  <si>
    <t>Rep_LED_Lamp</t>
  </si>
  <si>
    <t xml:space="preserve">Exterior Parking Garage, Gasoline Canopy, or Pole Mounted LED Fixture </t>
  </si>
  <si>
    <t>LED Fixtures</t>
  </si>
  <si>
    <t>Rep_LED_Fixture</t>
  </si>
  <si>
    <t xml:space="preserve">Exterior Parking Lot, area fixtures and wallpacks LED fixtures </t>
  </si>
  <si>
    <t>12" Yellow Flashing Circle (LED)</t>
  </si>
  <si>
    <t>12" Red Flashing Circle (LED)</t>
  </si>
  <si>
    <t>8" Yellow Flashing Circle (LED)</t>
  </si>
  <si>
    <t>8" Red Flashing Circle (LED)</t>
  </si>
  <si>
    <t>Fixture Watts</t>
  </si>
  <si>
    <t>12" Red Circle LED Traffic Signal</t>
  </si>
  <si>
    <t>12" Green Circle LED Traffic Signal</t>
  </si>
  <si>
    <t>Full-time Flashing (LED)</t>
  </si>
  <si>
    <t>Continuous Flashing LED Traffic Signal</t>
  </si>
  <si>
    <t>12" Yellow Flashing Circle LED Traffic Signal</t>
  </si>
  <si>
    <t>temporarily removed until Barry and Bill can resolve</t>
  </si>
  <si>
    <t>12" Red Flashing Circle LED Traffic Signal</t>
  </si>
  <si>
    <t>8" Red Circle LED Traffic Signal</t>
  </si>
  <si>
    <t>8" Green Circle LED Traffic Signal</t>
  </si>
  <si>
    <t>8" Yellow Flashing Circle LED Traffic Signal</t>
  </si>
  <si>
    <t>8" Red Flashing Circle LED Traffic Signal</t>
  </si>
  <si>
    <t>LED Pedestrian Signal</t>
  </si>
  <si>
    <t>codes are on the Elig Measure page, column A</t>
  </si>
  <si>
    <t>Fixture Category</t>
  </si>
  <si>
    <t>Incentive Amt.</t>
  </si>
  <si>
    <t>New Measure Code</t>
  </si>
  <si>
    <t>From Bob's sheet</t>
  </si>
  <si>
    <t>LTN8</t>
  </si>
  <si>
    <t>E-L-FN-520-12</t>
  </si>
  <si>
    <t>Fluorescent Fixtures - New HPT8, RWT8, or T5/T5HO Lamps and Ballasts 1-2 HPT8/T5/T5HO lamps</t>
  </si>
  <si>
    <t>Lighting Control Category</t>
  </si>
  <si>
    <t>ESF</t>
  </si>
  <si>
    <t>Wall Mount</t>
  </si>
  <si>
    <t>Near or replacing wall switch</t>
  </si>
  <si>
    <t>Fixture Mounted</t>
  </si>
  <si>
    <t>Remote or Ceiling Mounted</t>
  </si>
  <si>
    <t>With Step-Dimming Capability</t>
  </si>
  <si>
    <t>Off / On</t>
  </si>
  <si>
    <t>E-L-CO-500-12</t>
  </si>
  <si>
    <t>Continuous or Step-Dimming Capability</t>
  </si>
  <si>
    <t>C-L-OO-540-12</t>
  </si>
  <si>
    <t>For LED Fixtures w/in refrigerated case</t>
  </si>
  <si>
    <t>Building Types</t>
  </si>
  <si>
    <t>Coincidence Factor</t>
  </si>
  <si>
    <t>College</t>
  </si>
  <si>
    <t>Hospital</t>
  </si>
  <si>
    <t>Lodging - Common Area</t>
  </si>
  <si>
    <t>Lodging - Guest Room</t>
  </si>
  <si>
    <t>Manufacturing</t>
  </si>
  <si>
    <t>Office - Common Area</t>
  </si>
  <si>
    <t>Office - Private Office</t>
  </si>
  <si>
    <t>Office - Conference/Storage</t>
  </si>
  <si>
    <t>Parking Garage (Underground)</t>
  </si>
  <si>
    <t>Parking Garage (Above ground)</t>
  </si>
  <si>
    <t>Pepco C&amp;I Energy Savings Program
c/o Lockheed Martin, 2275 Research Blvd MS-8N, Rockville MD 20850
Phone: 1-866-353-5798 | Fax: 301-519-5445 | email: PepcoEnergyEfficiency@LMBPS.com | web: www.pepco.com/business</t>
  </si>
  <si>
    <t>Return completed application and workbook to the Pepco C&amp;I Energy Savings Program
c/o Lockheed Martin, 2275 Research Blvd MS-8N, Rockville MD 20850
Phone: 1-866-353-5798 | Fax: 301-519-5445 | email: PepcoEnergyEfficiency@LMBPS.com | web: www.pepco.com/business</t>
  </si>
  <si>
    <t>1. Program Offer: This application covers products purchased and installed after program pre-approval. This application does not cover products purchased or installed prior to the date of the Program’s Pre-approval (or Commitment) letter. Projects must be pre-approved and must be completed within three (3) months of the preapproval date. Pepco may cancel this application without liability if customer has (1) not installed the approved project, and has (2) not applied to Pepco for a project extension within three (3) months from the date of Pepco’s pre-approval. Within thirty (30) days of installation, Customer must notify Pepco and provide required post-installation documentation as described elsewhere in these Terms and Conditions. Customers who fail to provide timely notification and/or fail to provide required documentation may be denied incentive payment.</t>
  </si>
  <si>
    <t>2. ELIGIBILITY: Incentives are available to Pepco commercial, industrial, governmental, and institutional electric customers for the purchase and installation of Qualifying EEMs (as defined in Paragraph 3, below) in the Pepco Maryland service territory, subject to these Terms and Conditions.</t>
  </si>
  <si>
    <t>3. Qualifying EEMs:  Electric Efficiency Measures (EEMs) identified in official program materials approved by Pepco. Technologies that purport to save energy through reduction of voltage or power conditioning are not eligible. EEMs that displace/replace electrical energy use with another fuel (fuel switching) are not eligible. Unless explicitly pre-approved, EEMs must be new and covered by warranties.</t>
  </si>
  <si>
    <t>4. OWNERSHIP OF CAPACITY AND/OR ENERGY/ENVIRONMENTAL SAVINGS CREDITS: a) EEMs purchased and installed in part through incentives provided by this program are the property of the Customer, subject to any limitations contained within these Terms and Conditions. b) Notwithstanding the above, Pepco holds sole rights to any electric system capacity credits and energy or environmental credits that may be associated with EEMs for which incentives were received, and Pepco can dispose of these credits in any manner authorized by applicable law or regulation. c) In no event will activity associated with any energy or environmental credits noted in Section 4(b) result in interference with the Customer’s ability to operate EEMs as approved in the Program incentive award.</t>
  </si>
  <si>
    <t>5. PROJECT APPROVAL: a) Pre-approval from Pepco is required for all projects. b) Pepco reserves the right to pre-inspect any project. c) Pepco reserves the right to approve or disapprove any proposed EEMs in its sole reasonable discretion. d) No Project-related equipment may be ordered or installed prior to the date of Pepco’s Pre-Approval.</t>
  </si>
  <si>
    <t>6. PROJECT VERIFICATION: Pepco is not obligated to pay any pre-approved incentive awards until it has performed a satisfactory post-installation verification. If Pepco determines that EEMs were not installed in a manner consistent with the approved application, or if unapproved EEMs were installed, or if the installation was not consistent with generally accepted engineering practices, changes may be required before payment is issued. Pepco will not make payment until it has verified that the Customer has received, as appropriate, final drawings, operation and maintenance manuals, and operator training, and is substantially satisfied with the installation of eligible equipment.</t>
  </si>
  <si>
    <t>7. INDEPENDENT TESTING: Pepco reserves the right to deny incentives for any EEMs or equipment that have not been favorably assessed or approved by recognized, independent authorities, such as the Underwriter’s Laboratory (UL), Intertek ETL, or Air Conditioning, Heating, and Refrigeration Institute (AHRI).</t>
  </si>
  <si>
    <t>8. INCENTIVE AMOUNTS: All incentive payments will also be subject to the following limitations: a) Each  Pepco electric account is limited to $250,000 in incentives per program year (including all incentive applications received in the program year) b) Pepco reserves the right to deny any incentive application that may result in Pepco exceeding its program budget. Cash incentives under the programs are offered on a first-come, first-served basis and are subject to project and Customer eligibility and availability of funds. In addition, Alternative Equipment incentive payments will be based on an analysis of the proposed measure and savings, as estimated by the customer and verified by Pepco, and Individual EEM incentive payments for Alternative Equipment will not exceed 50% of EEM total installed cost.</t>
  </si>
  <si>
    <t>9. EEM COSTS: The Customer must provide copies of all invoices or other reasonable documentation that verify the costs of purchasing and installing the EEMs, including all materials, labor, and equipment discounts. Invoices must indicate a verifiable breakout of all EEMs purchased for installation under this Application.</t>
  </si>
  <si>
    <t>10. SCHEDULE FOR INCENTIVE PAYMENTS: a) Pepco expects to pay all incentives within 4 weeks after project completion. Project completion requires: (1) submission to Pepco of all documentation; (2) completed installation of the approved EEMs; and (3) Pepco verification and acceptance of (1) and (2) above, all in accordance with the specifications outlined elsewhere in these Terms and Conditions. b) Pepco reserves the right to perform a post-installation inspection of equipment for which an incentive has been applied for, as part of its verification process. c)  Pepco reserves the right to apply cash incentives to any of the Customer’s unpaid or overdue accounts, whether in DC or Maryland.</t>
  </si>
  <si>
    <t>11. MONITORING AND EVALUATION FOLLOW UP VISITS: Pepco reserves the right to make follow up visits to Customer’s facility during the 36 months following the actual completion date of the project at a time convenient to the Customer, and with at least one-week advance notice. The purpose of the visit(s) is to review the operation of the EEMs for program evaluation purposes, including monitoring their energy performance. The scope of review is limited to determining whether program conditions have been met. The Customer must allow access to the EEMs and related project documentation. Pepco has the right to a refund for incentives paid if, at any time, it learns that the EEMs were not actually and properly installed or were subsequently disconnected within 36 months after installation.</t>
  </si>
  <si>
    <t>12. CHANGES-TO / CANCELLATION OF THE PROGRAM: a) Pepco may change the program requirements, incentives, or Terms &amp; Conditions at any time without notice, including suspending acceptance of applications or terminating the program. b) In the event of program change, pre-approved applications will be processed to completion under the Terms &amp; Conditions in effect at the time of pre-approval by Pepco. c) Submission of a completed application does not entitle the Customer to program participation.</t>
  </si>
  <si>
    <t>13. PUBLICITY OF CUSTOMER PARTICIPATION: Pepco reserves the right to publicize a Customer’s participation in the program, including information such as: projected project energy savings, the incentive amount, and other information that does not compromise reasonable Customer expectations of confidentiality of proprietary or competitive information. In such instances, Pepco will obtain Customer permission to make such information public.</t>
  </si>
  <si>
    <t>14. LIMITATION OF LIABILITY AND INDEMNIFICATION: a) Pepco, its officers, directors, employees, affiliates, contractors and agents shall not be liable to the Customer for any direct, special, indirect, consequential or incidental damages or for any damages in tort (including negligence) caused by any activities associated with this program and Customer’s participation therein. By participating in this Pepco program, Customer agrees to waive any and all claims, whether arising in contract or tort and to fully release Pepco, its officers, directors, employees, affiliates, contractors and agents from any and all damages, of any kind. b) The Customer shall protect, indemnify, and hold harmless Pepco, its officers, directors, employees, affiliates, contractors and agents from and against all liabilities, losses, claims, damages, judgments, penalties, causes of action, costs and expenses (including, without limitation, attorney’s fees and expenses) incurred by or assessed against Pepco or its agents arising out of or relating to the performance of this Application, whether arising in contract or tort.</t>
  </si>
  <si>
    <t>15. NO WARRANTIES: a) NEITHER PEPCO, NOR ITS OFFICERS, DIRECTORS, EMPLOYEES, AFFILIATES, CONTRACTORS NOR AGENTS ENDORSE, GUARANTEE, OR WARRANT ANY PARTICULAR MANUFACTURER, PRODUCT, CONTRACTOR, TRADE ALLY OR VENDOR, NOR DO ANY OF THE FOREGOING PROVIDE ANY WARRANTIES, EXPRESSED OR IMPLIED, INCLUDING ANY IMPLIED WARRANTY OF MERCHANTABILITY OR FITNESS FOR ANY PRODUCT OR SERVICE. PEPCO, ITS OFFICERS, DIRECTORS, EMPLOYEES, AFFILIATES, CONTRACTORS AND AGENTS ARE NOT LIABLE OR RESPONSIBLE FOR ANY ACT OR OMMISSION OF ANY CONTRACTOR HIRED BY THE CUSTOMER (IF ANY) WHETHER OR NOT SAID CONTRACTOR IS A PARTICIPATING PEPCO “TRADE ALLY.” THE CUSTOMER’S RELIANCE ON WARRANTIES IS LIMITED TO ANY WARRANTIES THAT MAY BE PROVIDED BY ITS CONTRACTOR, VENDOR, MANUFACTURER, ETC. b) NEITHER PEPCO NOR ITS OFFICERS, DIRECTORS, EMPLOYEES, AFFILIATES, CONTRACTORS OR AGENTS ARE RESPONSIBLE FOR ASSURING THAT THE DESIGN, ENGINEERING AND CONSTRUCTION OF THE FACILITY OR INSTALLATION OF THE EEMS IS PROPER OR COMPLIES WITH ANY PARTICULAR LAWS, REGULATIONS, CODES, OR INDUSTRY STANDARDS. NEITHER PEPCO NOR ITS OFFICERS, DIRECTORS, EMPLOYEES, AFFILIATES, CONTRACTORS, OR AGENTS MAKE, AND ARE NOT AUTHORIZED TO MAKE, ANY REPRESENTATIONS OF ANY KIND REGARDING THE RESULTS TO BE ACHIEVED BY THE EEMS OR THE ADEQUACY OR SAFETY OF SUCH MEASURES.</t>
  </si>
  <si>
    <t>16. CUSTOMER TAX OBLIGATION: The Customer is responsible for declaring and paying any and all applicable federal, state, and local taxes that may be owed on any Program incentive payment.</t>
  </si>
  <si>
    <t>17. VENDOR SELECTION: The Customer may select any Small Business Trade Ally listed on the Pepco C&amp;I Energy Savings website, unless exception is specifically granted by Pepco. However, Pepco reserves the right, in its sole discretion, to prohibit specific vendors or contractors from program participation.</t>
  </si>
  <si>
    <t>18. REMOVAL OF EQUIPMENT: The Customer agrees, as a condition of participation in the program, to remove and dispose of the equipment being replaced by the EEMs in accordance with all applicable laws, regulations and codes. The Customer agrees not to reinstall any of this equipment anywhere in the State of Maryland, or transfer it to any other party for such installation.</t>
  </si>
  <si>
    <t>19. MISCELLANEOUS: a) The agreement between the Customer and Pepco is composed of all applicable program forms, supporting documentation, and these Terms and Conditions.  b) The Customer acknowledges that the only individuals authorized to bind Pepco under the Pepco program are Pepco staff and authorized agents of Pepco.  c) If any provision of the Terms and Conditions is deemed invalid by any court or administrative body having jurisdiction, such ruling shall not invalidate any other provision, and the remaining Terms and Conditions shall remain in full force and effect in accordance with their terms.  d) Resolution of disputes concerning these Terms and Conditions, or any other requirement of this Application or condition of incentive award, shall be governed in all respects by the laws of the jurisdiction in which the customer is located.  e) In the event of a dispute between the parties which cannot be informally resolved, the following procedure shall apply. (1) NOTICE OF DISPUTE. A party shall deliver a written notice (“Dispute Notice”) to the other describing the nature and substance of any Dispute and proposing a resolution of the Dispute. (2) MANAGEMENT NEGOTIATION. During the first thirty (30) days following the delivery of the Dispute Notice (and during any extension agreed to by the Parties, the “Negotiation Period”) an authorized manager of Customer (the “Customer’s Manager”) and an authorized manager of Pepco (“Pepco’s Manager”) shall attempt in good faith to resolve the Dispute through negotiations. If such negotiations result in an agreement in principle among such negotiators to settle the Dispute, they shall cause a written settlement agreement to be prepared, signed and dated (a “Management Settlement”), whereupon the Dispute shall be deemed settled, and not subject to further dispute resolution. (3) ALTERNATIVE DISPUTE RESOLUTION. (i) Customer and Pepco (1) acknowledge that it is in their best interests to resolve any dispute, claim or controversy arising out of or relating to this engagement letter (any such dispute, claim or controversy, a “Dispute”), in accordance with the dispute resolution procedures set forth herein and (2) agree to use their best efforts so to resolve any such Dispute. Without limitation, such efforts shall include mandatory submission of a Dispute to non-binding mediation. Should such Dispute not be resolved within 90 days after the issuance by one of the parties of a written Request for Mediation (or such longer period as the parties may agree), Pepco and Customer may seek other legal recourse. (ii) Notwithstanding the above, either party may seek injunctive relief to enforce its rights with respect to the use or protection of (1) its confidential or proprietary information or material or (2) its names, trademarks, service marks or logos, in a court of competent jurisdiction in which the customer is located. The parties consent to the personal jurisdiction thereof and to sole venue therein only for such purposes.  f) PEPCO AND CUSTOMER HEREBY IRREVOCABLY AND UNCONDITIONALLY WAIVE ANY RIGHT EITHER SUCH PARTY MAY HAVE TO A TRIAL BY JURY OR TO INITIATE OR BECOME A PARTY TO ANY CLASS ACTION CLAIMS IN RESPECT OF ANY ACTION, SUIT OR PROCEEDING DIRECTLY OR INDIRECTLY ARISING OUT OF OR RELATING TO THIS APPLICATION OR THE TRANSACTIONS CONTEMPLATED BY THIS APPLICATION.</t>
  </si>
  <si>
    <t>Delmarva Power C&amp;I Energy Savings Program
c/o Lockheed Martin, 2275 Research Blvd MS-8N, Rockville MD 20850
Phone: 1-866-353-5798 | Fax: 301-519-5445 | email: DelmarvaEnergyEfficiency@LMBPS.com | web: www.Delmarva.com/business</t>
  </si>
  <si>
    <t>Return completed application and workbook to the Delmarva Power C&amp;I Energy Savings Program
c/o Lockheed Martin, 2275 Research Blvd MS-8N, Rockville MD 20850
Phone: 1-866-353-5798 | Fax: 301-519-5445 | email: DelmarvaEnergyEfficiency@LMBPS.com | web: www.Delmarva.com/business</t>
  </si>
  <si>
    <t>1. Program Offer: This application covers products purchased and installed after program pre-approval. This application does not cover products purchased or installed prior to the date of the Program’s Pre-approval (or Commitment) letter. Projects must be pre-approved and must be completed within three (3) months of the preapproval date. Delmarva Power may cancel this application without liability if customer has (1) not installed the approved project, and has (2) not applied to Delmarva Power for a project extension within three (3) months from the date of Delmarva Power’s pre-approval. Within thirty (30) days of installation, Customer must notify Delmarva Power and provide required post-installation documentation as described elsewhere in these Terms and Conditions. Customers who fail to provide timely notification and/or fail to provide required documentation may be denied incentive payment.</t>
  </si>
  <si>
    <t>2. ELIGIBILITY: Incentives are available to Delmarva Power commercial, industrial, governmental, and institutional electric customers for the purchase and installation of Qualifying EEMs (as defined in Paragraph 3, below) in the Delmarva Power Maryland service territory, subject to these Terms and Conditions.</t>
  </si>
  <si>
    <t>3. Qualifying EEMs:  Electric Efficiency Measures (EEMs) identified in official program materials approved by Delmarva Power. Technologies that purport to save energy through reduction of voltage or power conditioning are not eligible. EEMs that displace/replace electrical energy use with another fuel (fuel switching) are not eligible. Unless explicitly pre-approved, EEMs must be new and covered by warranties.</t>
  </si>
  <si>
    <t>4. OWNERSHIP OF CAPACITY AND/OR ENERGY/ENVIRONMENTAL SAVINGS CREDITS: a) EEMs purchased and installed in part through incentives provided by this program are the property of the Customer, subject to any limitations contained within these Terms and Conditions. b) Notwithstanding the above, Delmarva Power holds sole rights to any electric system capacity credits and energy or environmental credits that may be associated with EEMs for which incentives were received, and Delmarva Power can dispose of these credits in any manner authorized by applicable law or regulation. c) In no event will activity associated with any energy or environmental credits noted in Section 4(b) result in interference with the Customer’s ability to operate EEMs as approved in the Program incentive award.</t>
  </si>
  <si>
    <t>5. PROJECT APPROVAL: a) Pre-approval from Delmarva Power is required for all projects. b) Delmarva Power reserves the right to pre-inspect any project. c) Delmarva Power reserves the right to approve or disapprove any proposed EEMs in its sole reasonable discretion. d) No Project-related equipment may be ordered or installed prior to the date of Delmarva Power’s Pre-Approval.</t>
  </si>
  <si>
    <t>6. PROJECT VERIFICATION: Delmarva Power is not obligated to pay any pre-approved incentive awards until it has performed a satisfactory post-installation verification. If Delmarva Power determines that EEMs were not installed in a manner consistent with the approved application, or if unapproved EEMs were installed, or if the installation was not consistent with generally accepted engineering practices, changes may be required before payment is issued. Delmarva Power will not make payment until it has verified that the Customer has received, as appropriate, final drawings, operation and maintenance manuals, and operator training, and is substantially satisfied with the installation of eligible equipment.</t>
  </si>
  <si>
    <t>7. INDEPENDENT TESTING: Delmarva Power reserves the right to deny incentives for any EEMs or equipment that have not been favorably assessed or approved by recognized, independent authorities, such as the Underwriter’s Laboratory (UL), Intertek ETL, or Air Conditioning, Heating, and Refrigeration Institute (AHRI).</t>
  </si>
  <si>
    <t>8. INCENTIVE AMOUNTS: All incentive payments will also be subject to the following limitations: a) Each  Delmarva Power electric account is limited to $250,000 in incentives per program year (including all incentive applications received in the program year) b) Delmarva Power reserves the right to deny any incentive application that may result in Delmarva Power exceeding its program budget. Cash incentives under the programs are offered on a first-come, first-served basis and are subject to project and Customer eligibility and availability of funds. In addition, Alternative Equipment incentive payments will be based on an analysis of the proposed measure and savings, as estimated by the customer and verified by Delmarva Power, and Individual EEM incentive payments for Alternative Equipment will not exceed 50% of EEM total installed cost.</t>
  </si>
  <si>
    <t>10. SCHEDULE FOR INCENTIVE PAYMENTS: a) Delmarva Power expects to pay all incentives within 4 weeks after project completion. Project completion requires: (1) submission to Delmarva Power of all documentation; (2) completed installation of the approved EEMs; and (3) Delmarva Power verification and acceptance of (1) and (2) above, all in accordance with the specifications outlined elsewhere in these Terms and Conditions. b) Delmarva Power reserves the right to perform a post-installation inspection of equipment for which an incentive has been applied for, as part of its verification process. c)  Delmarva Power reserves the right to apply cash incentives to any of the Customer’s unpaid or overdue accounts, whether in DC or Maryland.</t>
  </si>
  <si>
    <t>11. MONITORING AND EVALUATION FOLLOW UP VISITS: Delmarva Power reserves the right to make follow up visits to Customer’s facility during the 36 months following the actual completion date of the project at a time convenient to the Customer, and with at least one-week advance notice. The purpose of the visit(s) is to review the operation of the EEMs for program evaluation purposes, including monitoring their energy performance. The scope of review is limited to determining whether program conditions have been met. The Customer must allow access to the EEMs and related project documentation. Delmarva Power has the right to a refund for incentives paid if, at any time, it learns that the EEMs were not actually and properly installed or were subsequently disconnected within 36 months after installation.</t>
  </si>
  <si>
    <t>12. CHANGES-TO / CANCELLATION OF THE PROGRAM: a) Delmarva Power may change the program requirements, incentives, or Terms &amp; Conditions at any time without notice, including suspending acceptance of applications or terminating the program. b) In the event of program change, pre-approved applications will be processed to completion under the Terms &amp; Conditions in effect at the time of pre-approval by Delmarva Power. c) Submission of a completed application does not entitle the Customer to program participation.</t>
  </si>
  <si>
    <t>13. PUBLICITY OF CUSTOMER PARTICIPATION: Delmarva Power reserves the right to publicize a Customer’s participation in the program, including information such as: projected project energy savings, the incentive amount, and other information that does not compromise reasonable Customer expectations of confidentiality of proprietary or competitive information. In such instances, Delmarva Power will obtain Customer permission to make such information public.</t>
  </si>
  <si>
    <t>14. LIMITATION OF LIABILITY AND INDEMNIFICATION: a) Delmarva Power, its officers, directors, employees, affiliates, contractors and agents shall not be liable to the Customer for any direct, special, indirect, consequential or incidental damages or for any damages in tort (including negligence) caused by any activities associated with this program and Customer’s participation therein. By participating in this Delmarva Power program, Customer agrees to waive any and all claims, whether arising in contract or tort and to fully release Delmarva Power, its officers, directors, employees, affiliates, contractors and agents from any and all damages, of any kind. b) The Customer shall protect, indemnify, and hold harmless Delmarva Power, its officers, directors, employees, affiliates, contractors and agents from and against all liabilities, losses, claims, damages, judgments, penalties, causes of action, costs and expenses (including, without limitation, attorney’s fees and expenses) incurred by or assessed against Delmarva Power or its agents arising out of or relating to the performance of this Application, whether arising in contract or tort.</t>
  </si>
  <si>
    <t>15. NO WARRANTIES: a) NEITHER DELMARVA POWER, NOR ITS OFFICERS, DIRECTORS, EMPLOYEES, AFFILIATES, CONTRACTORS NOR AGENTS ENDORSE, GUARANTEE, OR WARRANT ANY PARTICULAR MANUFACTURER, PRODUCT, CONTRACTOR, TRADE ALLY OR VENDOR, NOR DO ANY OF THE FOREGOING PROVIDE ANY WARRANTIES, EXPRESSED OR IMPLIED, INCLUDING ANY IMPLIED WARRANTY OF MERCHANTABILITY OR FITNESS FOR ANY PRODUCT OR SERVICE. DELMARVA POWER, ITS OFFICERS, DIRECTORS, EMPLOYEES, AFFILIATES, CONTRACTORS AND AGENTS ARE NOT LIABLE OR RESPONSIBLE FOR ANY ACT OR OMMISSION OF ANY CONTRACTOR HIRED BY THE CUSTOMER (IF ANY) WHETHER OR NOT SAID CONTRACTOR IS A PARTICIPATING DELMARVA POWER “TRADE ALLY.” THE CUSTOMER’S RELIANCE ON WARRANTIES IS LIMITED TO ANY WARRANTIES THAT MAY BE PROVIDED BY ITS CONTRACTOR, VENDOR, MANUFACTURER, ETC. b) NEITHER DELMARVA POWER NOR ITS OFFICERS, DIRECTORS, EMPLOYEES, AFFILIATES, CONTRACTORS OR AGENTS ARE RESPONSIBLE FOR ASSURING THAT THE DESIGN, ENGINEERING AND CONSTRUCTION OF THE FACILITY OR INSTALLATION OF THE EEMS IS PROPER OR COMPLIES WITH ANY PARTICULAR LAWS, REGULATIONS, CODES, OR INDUSTRY STANDARDS. NEITHER DELMARVA POWER NOR ITS OFFICERS, DIRECTORS, EMPLOYEES, AFFILIATES, CONTRACTORS, OR AGENTS MAKE, AND ARE NOT AUTHORIZED TO MAKE, ANY REPRESENTATIONS OF ANY KIND REGARDING THE RESULTS TO BE ACHIEVED BY THE EEMS OR THE ADEQUACY OR SAFETY OF SUCH MEASURES.</t>
  </si>
  <si>
    <t>17. VENDOR SELECTION: The Customer may select any Small Business Trade Ally listed on the Delmarva Power C&amp;I Energy Savings website, unless exception is specifically granted by Delmarva Power. However, Delmarva Power reserves the right, in its sole discretion, to prohibit specific vendors or contractors from program participation.</t>
  </si>
  <si>
    <t>19. MISCELLANEOUS: a) The agreement between the Customer and Delmarva Power is composed of all applicable program forms, supporting documentation, and these Terms and Conditions.  b) The Customer acknowledges that the only individuals authorized to bind Delmarva Power under the Delmarva Power program are Delmarva Power staff and authorized agents of Delmarva Power.  c) If any provision of the Terms and Conditions is deemed invalid by any court or administrative body having jurisdiction, such ruling shall not invalidate any other provision, and the remaining Terms and Conditions shall remain in full force and effect in accordance with their terms.  d) Resolution of disputes concerning these Terms and Conditions, or any other requirement of this Application or condition of incentive award, shall be governed in all respects by the laws of the jurisdiction in which the customer is located.  e) In the event of a dispute between the parties which cannot be informally resolved, the following procedure shall apply. (1) NOTICE OF DISPUTE. A party shall deliver a written notice (“Dispute Notice”) to the other describing the nature and substance of any Dispute and proposing a resolution of the Dispute. (2) MANAGEMENT NEGOTIATION. During the first thirty (30) days following the delivery of the Dispute Notice (and during any extension agreed to by the Parties, the “Negotiation Period”) an authorized manager of Customer (the “Customer’s Manager”) and an authorized manager of Delmarva Power (“Delmarva Power’s Manager”) shall attempt in good faith to resolve the Dispute through negotiations. If such negotiations result in an agreement in principle among such negotiators to settle the Dispute, they shall cause a written settlement agreement to be prepared, signed and dated (a “Management Settlement”), whereupon the Dispute shall be deemed settled, and not subject to further dispute resolution. (3) ALTERNATIVE DISPUTE RESOLUTION. (i) Customer and Delmarva Power (1) acknowledge that it is in their best interests to resolve any dispute, claim or controversy arising out of or relating to this engagement letter (any such dispute, claim or controversy, a “Dispute”), in accordance with the dispute resolution procedures set forth herein and (2) agree to use their best efforts so to resolve any such Dispute. Without limitation, such efforts shall include mandatory submission of a Dispute to non-binding mediation. Should such Dispute not be resolved within 90 days after the issuance by one of the parties of a written Request for Mediation (or such longer period as the parties may agree), Delmarva Power and Customer may seek other legal recourse. (ii) Notwithstanding the above, either party may seek injunctive relief to enforce its rights with respect to the use or protection of (1) its confidential or proprietary information or material or (2) its names, trademarks, service marks or logos, in a court of competent jurisdiction in which the customer is located. The parties consent to the personal jurisdiction thereof and to sole venue therein only for such purposes.  f) DELMARVA POWER AND CUSTOMER HEREBY IRREVOCABLY AND UNCONDITIONALLY WAIVE ANY RIGHT EITHER SUCH PARTY MAY HAVE TO A TRIAL BY JURY OR TO INITIATE OR BECOME A PARTY TO ANY CLASS ACTION CLAIMS IN RESPECT OF ANY ACTION, SUIT OR PROCEEDING DIRECTLY OR INDIRECTLY ARISING OUT OF OR RELATING TO THIS APPLICATION OR THE TRANSACTIONS CONTEMPLATED BY THIS APPLICATION.</t>
  </si>
  <si>
    <t>Changes</t>
  </si>
  <si>
    <t>Date</t>
  </si>
  <si>
    <t>Action</t>
  </si>
  <si>
    <t>1. Joe put in Program Details and Instructions page for Pepco</t>
  </si>
  <si>
    <t>2. Joe reviewed the Application page to ensure it was appropriate for Pepco</t>
  </si>
  <si>
    <t>3. Joe and Judith updated the application to great rows with incentive figures to toggle back and forth for both Delmarva and Pepco</t>
  </si>
  <si>
    <t>4. Cliff had problems with replacement controls so I took off the protection that shouldn't have been on it and put a pop up box with detailed instructions</t>
  </si>
  <si>
    <t>5. Cliff noticed that on the lighting worksheet the drop down box for fixture type didn't carry through the entire column so I fixed that</t>
  </si>
  <si>
    <t>6. Adjusted the Replacement kWh to reflect the control for the replacement as it was referencing the initial control</t>
  </si>
  <si>
    <t>1. Adjusted the TRC values to pick up next year's values, assuming that the project will be completed after July 1</t>
  </si>
  <si>
    <t>2. Put a pop-up box lettting users know that if they choose building fuel as natural gas or fuel oil they need to enter the unit price. If they don't, it adversely impacts the payback period.</t>
  </si>
  <si>
    <t>3. Cleaned up some Div/0 error messages.</t>
  </si>
  <si>
    <t>1. Adjusted the replacement control ESF pop up box to include requirement to provide explanation if &gt;30% is claimed.</t>
  </si>
  <si>
    <t>2. Added additional calculations in Control summary area on top of sheet to include Watts controlled/ control. They will turn red if the average Watts/control is not met.</t>
  </si>
  <si>
    <t>3. Added additional column to calculate total watts controlled by measure. The cells will turn red if it doesn't meet minimum criteria for that control type.</t>
  </si>
  <si>
    <t>Since controls are always prescriptive I altered the Summary Page to isolate fixtures from controls. Controls will never be reduced.</t>
  </si>
  <si>
    <t>Per Bill, for those situations where there is an existing control, we need to capture the savings from that control. So I added an additional row to the top Controls section that identify the savings. Those savings numbers, but not the count of controls, is carried onto the Summary sheet.</t>
  </si>
  <si>
    <t>In addition, if there is an existing control and a user enters a new one, the ESF replacement cell will turn red.</t>
  </si>
  <si>
    <t>Something was off in the controls, still. Got with Bill--added total watts controlled column and determined controlled watts per fixture correctly. He also had me remove the pre and post fuel oil and natural gas savings from the lighting table. But after doing so I realized that we couldn't accurately capture that information for controls so we ended up putting the replacement columns back in, but hidden. Also hid the fuel oil and natural gas savings on the Alt sheet.</t>
  </si>
  <si>
    <t>And sometime between the 10th and the 4th, Ross noticed an error in the controls total and I fixed that.</t>
  </si>
  <si>
    <t>Updated the instructions. To Alt Fixtures added CFL screw in option that does not get an incentive.</t>
  </si>
  <si>
    <t>Bill did more updates to the instructions to incorporate Cliff's concerns and, and had me make the Alt instructions a separate page.</t>
  </si>
  <si>
    <t>I also unprotected the input watts column but left it colored so it could be overwritten but it wouldn't be obvious.</t>
  </si>
  <si>
    <t>Updated the watts calculation column to screen out a Div/0 error message.</t>
  </si>
  <si>
    <t>Ellen Embry raised the question about having different dates on  both the application and workbooks. Per Bill, with input from Nick, agree that there should be only one date. So I've updated the files as such. The formulas have not changed.</t>
  </si>
  <si>
    <t>Bill requested that I update the application to ask for Facility Name and to tie that and the address to the top left of each input sheet. He also requested that in the controls section, if the control doesn't meet the specifications, that in addition to the existing red highlight, I modify the savings and incentives values so that they become 0. And finally, he requested that on both the Alt fixture and the Summary page, I change the formula for Total Installation costs to read the entire column, not add up the totals of Materials and Installation as the engineers sometimes change those values.</t>
  </si>
  <si>
    <t>Changed the names of the fixtures to be consistent with Bill's statement that:  “HPT8” is used when the fixture has one or more CEE-listed 32W T8 lamps</t>
  </si>
  <si>
    <t>  “RWT8” is used when the fixture has one or more CEE-listed 25W or 28W T8 lamps</t>
  </si>
  <si>
    <t>Updated TRC tool values to reflect start date of 2012.</t>
  </si>
  <si>
    <t>Changed the TRC tool cell D13 to be a direct link to the 49%, not a lookup. Per Bill, since there is only one valid value no need for lookup.</t>
  </si>
  <si>
    <t>Updated small business bonus and multiple submission bonus for delmarva to reflect only Prescriptive incentives, not alternative</t>
  </si>
  <si>
    <t>Converted the file to .xls format.</t>
  </si>
  <si>
    <t>Rounded the incentive cost on the TRC tool to 0 decimals. Also added company name and project number to that sheet.</t>
  </si>
  <si>
    <t>Changed the coincidence factor to only be zero for Exterior if the hours per day is 12 or under, otherwise, it's based upon building code.</t>
  </si>
  <si>
    <t>Changed the conditional formatting on the % wattage reduction to be red if it's less than 20% (including negatives); yellow if it's between 50 and 65%; and orange if it's over 65%. This is for both prescriptive and custom.</t>
  </si>
  <si>
    <t>rounded incentive costs on application to not show decimal places. Began the process of adding additional replacement LED measures per Bill</t>
  </si>
  <si>
    <t>Per Bill, capped the EUL on the Alternative replacement fixture at 25 years. Did this in 2 places: data validation in the expected life column (however this could still be an issue if the lamp is barely used during the year, so I also capped it when it brought it over to the TRC tool.</t>
  </si>
  <si>
    <t>Changed the alternative incentive from $0.08 per kWh to $0.16 per kWh.</t>
  </si>
  <si>
    <t>Added text and formatting to Eligible measures page, per Ellen Embry. This is to become a stand-alone PDF on the website, in addition to being in this workbook.</t>
  </si>
  <si>
    <t>Incorporated the new TRC values, received from PHI.</t>
  </si>
  <si>
    <t>Added CFLs to Existing List</t>
  </si>
  <si>
    <t>changed the % Watts reduction calculation to be (units * watts savings)b - (units * watts savings)ee/(units * watts savings)b. Previously it had been based on kWh.</t>
  </si>
  <si>
    <t>fixed all the &lt;= to the character. Changed all LA measure designations to CLT. Deleted MR16 from not in column AH on Alt page.</t>
  </si>
  <si>
    <t>≤</t>
  </si>
  <si>
    <t>incorporated the new measure list, including the LEDs</t>
  </si>
  <si>
    <t>≥</t>
  </si>
  <si>
    <t>incorporated new global application.</t>
  </si>
  <si>
    <t>inserted the VFD application Ts&amp;Cs, per Bill.</t>
  </si>
  <si>
    <t>put in conditional formatting so that the LTC7 control can only be used with LT16 (LED freezer/cooler measure). However, LT16 can use any control.</t>
  </si>
  <si>
    <t>updated instruction page for prescriptive lighting</t>
  </si>
  <si>
    <t>Updated the wording on 2 of the measure descriptions to map to the filing.</t>
  </si>
  <si>
    <t>changed the wording on the instruction page (on the yellow lines).</t>
  </si>
  <si>
    <t>incoporated Barry's changes to the text of the eligible incentives page. Also changed the word "identify" to "indicate" on completion form.</t>
  </si>
  <si>
    <t>Added the new measure codes (the long ones) to the summary page.</t>
  </si>
  <si>
    <t>adjusted the watter reduction column as it was wrong. I didn’t put in the formula as in row 41 above.</t>
  </si>
  <si>
    <t>Barry and Bill decided to treat the integral fixture/control as one measure rather than two, so incoporated code to handle that. Issue with LTC7 measure code so on hold until that's resolved.</t>
  </si>
  <si>
    <t>Received the new LTC7 measure code so that's resolved.</t>
  </si>
  <si>
    <t>Final review on the two changes above. Yooku suggested some conditional formatting (grey out the control input if LTN7) so implemented that.</t>
  </si>
  <si>
    <t>Updated the Alt Instructions text regarding submission requirements for LEDs</t>
  </si>
  <si>
    <t>Created the small business version</t>
  </si>
  <si>
    <t>added statement to application and changed completion period to 3 months.</t>
  </si>
  <si>
    <t>also linked the control minimums on the Ref sheet to the control box on top of the standard lighting form.</t>
  </si>
  <si>
    <t>updated T&amp;C - #1 and #17</t>
  </si>
  <si>
    <t>added 10% bonus information</t>
  </si>
  <si>
    <t>UPDATED THE DPL AND PEPCO program cost for the TRC, per new information from PHI</t>
  </si>
  <si>
    <t>removed the traffic lights as an option; updated some of the incentives;</t>
  </si>
  <si>
    <t>incorporated new IF for demand and energy for reach in freezer or cooler measure LTL16.</t>
  </si>
  <si>
    <t>1.       Eligible measures and incentives page. Update yellow.</t>
  </si>
  <si>
    <t>done except for footnote</t>
  </si>
  <si>
    <t>2.       On input sheet, why do we make the user enter a measure code and then the fixture code? Can we just make the measure code a lookup?</t>
  </si>
  <si>
    <t>Not sure we can. Discuss with Bill.</t>
  </si>
  <si>
    <t>3.       New fixture codes  beginning on line 542 on Ref2. Okay?</t>
  </si>
  <si>
    <t>yes.</t>
  </si>
  <si>
    <t>4.       Need watts per fixture for same section on Ref2.</t>
  </si>
  <si>
    <t>Bill to provide. Note that he may need to split out certain lamps into multiple measures.</t>
  </si>
  <si>
    <t>5.       On replacement Fixture list page need to update missing information.</t>
  </si>
  <si>
    <t>Bill to provide</t>
  </si>
  <si>
    <t>6.       On same page we’re missing some traffic signals. Just confirm they should be there.</t>
  </si>
  <si>
    <t>Bill checking on this.</t>
  </si>
  <si>
    <t>Add alternative energy savings to Alt page and adjust the TRC tool and simple payback calculation.</t>
  </si>
  <si>
    <t>Confirm that this replaces Fuel Oil or is in addition to.</t>
  </si>
  <si>
    <t>Per Bill on 1-4-2012:</t>
  </si>
  <si>
    <t xml:space="preserve">1. The sensor needs to be relabeled and moved to the control section on the top of the sheet. </t>
  </si>
  <si>
    <t>Do we need to test it for wattage or number of fixtures?</t>
  </si>
  <si>
    <t>2. We'll probably need to break out the initial list into more choices to reflect Wattages.</t>
  </si>
  <si>
    <t>In the  meantime, I'm to add the LC7 to the top section and away further instructions.</t>
  </si>
  <si>
    <t>Has Sensor?</t>
  </si>
  <si>
    <t>Fix Height</t>
  </si>
</sst>
</file>

<file path=xl/styles.xml><?xml version="1.0" encoding="utf-8"?>
<styleSheet xmlns="http://schemas.openxmlformats.org/spreadsheetml/2006/main">
  <numFmts count="40">
    <numFmt numFmtId="5" formatCode="&quot;$&quot;#,##0_);\(&quot;$&quot;#,##0\)"/>
    <numFmt numFmtId="7" formatCode="&quot;$&quot;#,##0.00_);\(&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d\-mmm\-yy;@"/>
    <numFmt numFmtId="165" formatCode="&quot;$&quot;#,##0"/>
    <numFmt numFmtId="166" formatCode="&quot;$&quot;#,##0.00\ ;&quot;$&quot;\(#,##0.00\)"/>
    <numFmt numFmtId="167" formatCode="[&lt;=9999999]###\-####;\(###\)\ ###\-####"/>
    <numFmt numFmtId="168" formatCode="mmmm\ d\,\ yyyy;@"/>
    <numFmt numFmtId="169" formatCode="00000"/>
    <numFmt numFmtId="170" formatCode="&quot;$&quot;#,##0.00"/>
    <numFmt numFmtId="171" formatCode="0.000"/>
    <numFmt numFmtId="172" formatCode="mm/dd/yy;@"/>
    <numFmt numFmtId="173" formatCode="#,##0.0"/>
    <numFmt numFmtId="174" formatCode="\ #,##0\ ;\(#,##0\)"/>
    <numFmt numFmtId="175" formatCode="0.0"/>
    <numFmt numFmtId="176" formatCode="&quot;$&quot;#,##0\ ;&quot;$&quot;\(#,##0\)"/>
    <numFmt numFmtId="177" formatCode="#,##0.000\ ;\(#,##0.000\)"/>
    <numFmt numFmtId="178" formatCode="#,##0.000"/>
    <numFmt numFmtId="179" formatCode="0.0%"/>
    <numFmt numFmtId="180" formatCode="0.00\ ;\(0.00\)"/>
    <numFmt numFmtId="181" formatCode="&quot;$&quot;#,##0.00;&quot;$&quot;\(#,##0.00\)"/>
    <numFmt numFmtId="182" formatCode="#,##0.0\ ;\(#,##0.0\)"/>
    <numFmt numFmtId="183" formatCode="0.0\ ;\(0.0\)"/>
    <numFmt numFmtId="184" formatCode="0.0000\ ;\(0.0000\)"/>
    <numFmt numFmtId="185" formatCode="m/d/yyyy;@"/>
    <numFmt numFmtId="186" formatCode="d\-mmm;@"/>
    <numFmt numFmtId="187" formatCode="mmm\-yy;@"/>
    <numFmt numFmtId="188" formatCode="0_);\(0\)"/>
    <numFmt numFmtId="189" formatCode="_(* #,##0.0_);_(* \(#,##0.0\);_(* &quot;-&quot;??_);_(@_)"/>
    <numFmt numFmtId="190" formatCode="_(* #,##0_);_(* \(#,##0\);_(* &quot;-&quot;??_);_(@_)"/>
    <numFmt numFmtId="191" formatCode="#,##0.000_);\(#,##0.000\)"/>
    <numFmt numFmtId="192" formatCode="0.000_);\(0.000\)"/>
    <numFmt numFmtId="193" formatCode="[$-409]mmmm\ d\,\ yyyy;@"/>
    <numFmt numFmtId="194" formatCode="[$-409]d\-mmm\-yy;@"/>
    <numFmt numFmtId="195" formatCode="General_)"/>
    <numFmt numFmtId="196" formatCode="0.00_);\(0.00\)"/>
    <numFmt numFmtId="197" formatCode="#,##0.0_);\(#,##0.0\)"/>
  </numFmts>
  <fonts count="108">
    <font>
      <sz val="10"/>
      <name val="Arial"/>
      <family val="2"/>
    </font>
    <font>
      <sz val="11"/>
      <color theme="1"/>
      <name val="Calibri"/>
      <family val="2"/>
      <scheme val="minor"/>
    </font>
    <font>
      <sz val="10"/>
      <color rgb="FF000000"/>
      <name val="Arial"/>
      <family val="2"/>
    </font>
    <font>
      <b/>
      <sz val="9"/>
      <color rgb="FFFFFFFF"/>
      <name val="Arial"/>
      <family val="2"/>
    </font>
    <font>
      <u/>
      <sz val="10"/>
      <color rgb="FF0000FF"/>
      <name val="Arial"/>
      <family val="2"/>
    </font>
    <font>
      <b/>
      <sz val="10"/>
      <color rgb="FF000000"/>
      <name val="Arial"/>
      <family val="2"/>
    </font>
    <font>
      <sz val="11"/>
      <color rgb="FF000000"/>
      <name val="Arial"/>
      <family val="2"/>
    </font>
    <font>
      <b/>
      <sz val="10"/>
      <color rgb="FFFFFFFF"/>
      <name val="Arial"/>
      <family val="2"/>
    </font>
    <font>
      <b/>
      <sz val="10"/>
      <color rgb="FF7030A0"/>
      <name val="Arial"/>
      <family val="2"/>
    </font>
    <font>
      <sz val="10"/>
      <color rgb="FFFF0000"/>
      <name val="Arial"/>
      <family val="2"/>
    </font>
    <font>
      <b/>
      <sz val="11"/>
      <color rgb="FF7030A0"/>
      <name val="Arial"/>
      <family val="2"/>
    </font>
    <font>
      <b/>
      <sz val="11"/>
      <color rgb="FFC00000"/>
      <name val="Arial"/>
      <family val="2"/>
    </font>
    <font>
      <sz val="11"/>
      <color rgb="FFFF0000"/>
      <name val="Arial"/>
      <family val="2"/>
    </font>
    <font>
      <sz val="11"/>
      <color rgb="FF000000"/>
      <name val="Calibri"/>
      <family val="2"/>
    </font>
    <font>
      <sz val="9"/>
      <color rgb="FF000000"/>
      <name val="Calibri"/>
      <family val="2"/>
    </font>
    <font>
      <b/>
      <sz val="10"/>
      <color rgb="FFFF0000"/>
      <name val="Arial"/>
      <family val="2"/>
    </font>
    <font>
      <b/>
      <sz val="14"/>
      <color rgb="FFFF0000"/>
      <name val="Arial"/>
      <family val="2"/>
    </font>
    <font>
      <b/>
      <sz val="11"/>
      <color rgb="FF000000"/>
      <name val="Calibri"/>
      <family val="2"/>
    </font>
    <font>
      <sz val="8"/>
      <color rgb="FF000000"/>
      <name val="Arial"/>
      <family val="2"/>
    </font>
    <font>
      <b/>
      <sz val="16"/>
      <color rgb="FFFFFFFF"/>
      <name val="Arial"/>
      <family val="2"/>
    </font>
    <font>
      <b/>
      <sz val="12"/>
      <color rgb="FF000000"/>
      <name val="Arial"/>
      <family val="2"/>
    </font>
    <font>
      <b/>
      <sz val="12"/>
      <color rgb="FFFFFFFF"/>
      <name val="Arial"/>
      <family val="2"/>
    </font>
    <font>
      <b/>
      <sz val="11"/>
      <color rgb="FF000000"/>
      <name val="Arial"/>
      <family val="2"/>
    </font>
    <font>
      <b/>
      <i/>
      <sz val="11"/>
      <color rgb="FF000000"/>
      <name val="Calibri"/>
      <family val="2"/>
    </font>
    <font>
      <b/>
      <sz val="9"/>
      <color rgb="FF000000"/>
      <name val="Calibri"/>
      <family val="2"/>
    </font>
    <font>
      <b/>
      <sz val="11"/>
      <color rgb="FFFF0000"/>
      <name val="Calibri"/>
      <family val="2"/>
    </font>
    <font>
      <b/>
      <u/>
      <sz val="11"/>
      <color rgb="FF000000"/>
      <name val="Calibri"/>
      <family val="2"/>
    </font>
    <font>
      <sz val="11"/>
      <color rgb="FFFF0000"/>
      <name val="Calibri"/>
      <family val="2"/>
    </font>
    <font>
      <strike/>
      <sz val="11"/>
      <color rgb="FF000000"/>
      <name val="Calibri"/>
      <family val="2"/>
    </font>
    <font>
      <sz val="8"/>
      <color rgb="FF000000"/>
      <name val="Calibri"/>
      <family val="2"/>
    </font>
    <font>
      <sz val="11"/>
      <color rgb="FF1F497D"/>
      <name val="Calibri"/>
      <family val="2"/>
    </font>
    <font>
      <b/>
      <sz val="8"/>
      <color rgb="FF000000"/>
      <name val="Arial"/>
      <family val="2"/>
    </font>
    <font>
      <sz val="10"/>
      <color rgb="FF1F497D"/>
      <name val="Arial"/>
      <family val="2"/>
    </font>
    <font>
      <sz val="10"/>
      <name val="Arial"/>
      <family val="2"/>
    </font>
    <font>
      <b/>
      <sz val="10"/>
      <color indexed="9"/>
      <name val="Arial"/>
      <family val="2"/>
    </font>
    <font>
      <b/>
      <sz val="11"/>
      <color theme="1"/>
      <name val="Calibri"/>
      <family val="2"/>
      <scheme val="minor"/>
    </font>
    <font>
      <b/>
      <sz val="12"/>
      <color indexed="8"/>
      <name val="Arial"/>
      <family val="2"/>
    </font>
    <font>
      <sz val="12"/>
      <color indexed="8"/>
      <name val="Arial"/>
      <family val="2"/>
    </font>
    <font>
      <b/>
      <sz val="9"/>
      <color indexed="8"/>
      <name val="Arial"/>
      <family val="2"/>
    </font>
    <font>
      <sz val="12"/>
      <name val="Arial"/>
      <family val="2"/>
    </font>
    <font>
      <b/>
      <sz val="16"/>
      <color indexed="8"/>
      <name val="Arial"/>
      <family val="2"/>
    </font>
    <font>
      <sz val="16"/>
      <color indexed="8"/>
      <name val="Arial"/>
      <family val="2"/>
    </font>
    <font>
      <sz val="9"/>
      <color indexed="8"/>
      <name val="Arial"/>
      <family val="2"/>
    </font>
    <font>
      <sz val="16"/>
      <name val="Arial"/>
      <family val="2"/>
    </font>
    <font>
      <b/>
      <sz val="11"/>
      <color indexed="8"/>
      <name val="Calibri"/>
      <family val="2"/>
    </font>
    <font>
      <sz val="11"/>
      <name val="Calibri"/>
      <family val="2"/>
      <scheme val="minor"/>
    </font>
    <font>
      <sz val="11"/>
      <color indexed="8"/>
      <name val="Calibri"/>
      <family val="2"/>
    </font>
    <font>
      <sz val="11"/>
      <color rgb="FFFFFFCC"/>
      <name val="Calibri"/>
      <family val="2"/>
      <scheme val="minor"/>
    </font>
    <font>
      <b/>
      <sz val="10"/>
      <name val="Arial"/>
      <family val="2"/>
    </font>
    <font>
      <sz val="10"/>
      <color indexed="8"/>
      <name val="Arial"/>
      <family val="2"/>
    </font>
    <font>
      <b/>
      <sz val="10"/>
      <color indexed="8"/>
      <name val="Arial"/>
      <family val="2"/>
    </font>
    <font>
      <b/>
      <sz val="10"/>
      <color indexed="8"/>
      <name val="Arial Black"/>
      <family val="2"/>
    </font>
    <font>
      <sz val="10"/>
      <color indexed="8"/>
      <name val="Arial Black"/>
      <family val="2"/>
    </font>
    <font>
      <sz val="10"/>
      <name val="Arial Black"/>
      <family val="2"/>
    </font>
    <font>
      <b/>
      <sz val="11"/>
      <color indexed="8"/>
      <name val="Arial"/>
      <family val="2"/>
    </font>
    <font>
      <b/>
      <sz val="11"/>
      <name val="Arial"/>
      <family val="2"/>
    </font>
    <font>
      <sz val="11"/>
      <color indexed="8"/>
      <name val="Arial"/>
      <family val="2"/>
    </font>
    <font>
      <b/>
      <sz val="10"/>
      <color indexed="10"/>
      <name val="ARIAL"/>
      <family val="2"/>
    </font>
    <font>
      <sz val="11"/>
      <name val="Calibri"/>
      <family val="2"/>
    </font>
    <font>
      <b/>
      <sz val="11"/>
      <name val="Calibri"/>
      <family val="2"/>
    </font>
    <font>
      <sz val="10"/>
      <color theme="1"/>
      <name val="Arial"/>
      <family val="2"/>
    </font>
    <font>
      <sz val="9"/>
      <color theme="1"/>
      <name val="Calibri"/>
      <family val="2"/>
      <scheme val="minor"/>
    </font>
    <font>
      <i/>
      <sz val="10"/>
      <name val="Arial"/>
      <family val="2"/>
    </font>
    <font>
      <b/>
      <sz val="14"/>
      <name val="Arial"/>
      <family val="2"/>
    </font>
    <font>
      <sz val="14"/>
      <name val="Calibri"/>
      <family val="2"/>
      <scheme val="minor"/>
    </font>
    <font>
      <b/>
      <i/>
      <sz val="10"/>
      <name val="Arial"/>
      <family val="2"/>
    </font>
    <font>
      <i/>
      <sz val="11"/>
      <color theme="1"/>
      <name val="Calibri"/>
      <family val="2"/>
      <scheme val="minor"/>
    </font>
    <font>
      <sz val="8"/>
      <name val="Arial"/>
      <family val="2"/>
    </font>
    <font>
      <u/>
      <sz val="10"/>
      <color theme="10"/>
      <name val="Arial"/>
      <family val="2"/>
    </font>
    <font>
      <sz val="11"/>
      <color rgb="FFFF0000"/>
      <name val="Calibri"/>
      <family val="2"/>
      <scheme val="minor"/>
    </font>
    <font>
      <sz val="11"/>
      <color theme="0"/>
      <name val="Calibri"/>
      <family val="2"/>
      <scheme val="minor"/>
    </font>
    <font>
      <b/>
      <sz val="10"/>
      <color theme="1"/>
      <name val="Arial"/>
      <family val="2"/>
    </font>
    <font>
      <sz val="10"/>
      <color theme="0"/>
      <name val="Arial"/>
      <family val="2"/>
    </font>
    <font>
      <b/>
      <sz val="9"/>
      <color indexed="9"/>
      <name val="Arial"/>
      <family val="2"/>
    </font>
    <font>
      <sz val="11"/>
      <color theme="1"/>
      <name val="Arial"/>
      <family val="2"/>
    </font>
    <font>
      <sz val="16"/>
      <color theme="1"/>
      <name val="Arial"/>
      <family val="2"/>
    </font>
    <font>
      <u/>
      <sz val="11"/>
      <color theme="10"/>
      <name val="Arial"/>
      <family val="2"/>
    </font>
    <font>
      <b/>
      <sz val="14"/>
      <color theme="0"/>
      <name val="Arial"/>
      <family val="2"/>
    </font>
    <font>
      <b/>
      <sz val="10"/>
      <color theme="0"/>
      <name val="Arial"/>
      <family val="2"/>
    </font>
    <font>
      <b/>
      <sz val="10"/>
      <color theme="3" tint="-0.249977111117893"/>
      <name val="Arial"/>
      <family val="2"/>
    </font>
    <font>
      <sz val="11"/>
      <name val="Arial"/>
      <family val="2"/>
    </font>
    <font>
      <sz val="10"/>
      <color indexed="10"/>
      <name val="Arial"/>
      <family val="2"/>
    </font>
    <font>
      <sz val="8"/>
      <color indexed="8"/>
      <name val="Arial"/>
      <family val="2"/>
    </font>
    <font>
      <sz val="14"/>
      <color indexed="8"/>
      <name val="Arial"/>
      <family val="2"/>
    </font>
    <font>
      <b/>
      <sz val="14"/>
      <color indexed="8"/>
      <name val="Arial"/>
      <family val="2"/>
    </font>
    <font>
      <b/>
      <sz val="11"/>
      <color indexed="10"/>
      <name val="Arial"/>
      <family val="2"/>
    </font>
    <font>
      <b/>
      <sz val="12"/>
      <color indexed="10"/>
      <name val="Arial"/>
      <family val="2"/>
    </font>
    <font>
      <b/>
      <sz val="12"/>
      <name val="Arial"/>
      <family val="2"/>
    </font>
    <font>
      <b/>
      <i/>
      <sz val="12"/>
      <color indexed="8"/>
      <name val="Arial"/>
      <family val="2"/>
    </font>
    <font>
      <sz val="11"/>
      <color indexed="10"/>
      <name val="Arial"/>
      <family val="2"/>
    </font>
    <font>
      <sz val="9"/>
      <name val="Arial"/>
      <family val="2"/>
    </font>
    <font>
      <sz val="9"/>
      <color theme="1"/>
      <name val="Arial"/>
      <family val="2"/>
    </font>
    <font>
      <b/>
      <sz val="11"/>
      <color theme="1"/>
      <name val="Arial"/>
      <family val="2"/>
    </font>
    <font>
      <b/>
      <u/>
      <sz val="10"/>
      <color theme="1"/>
      <name val="ARIAL"/>
      <family val="2"/>
    </font>
    <font>
      <sz val="10"/>
      <color rgb="FF000000"/>
      <name val="Symbol"/>
      <family val="1"/>
      <charset val="2"/>
    </font>
    <font>
      <b/>
      <sz val="14"/>
      <color rgb="FFFF0000"/>
      <name val="Calibri"/>
      <family val="2"/>
      <scheme val="minor"/>
    </font>
    <font>
      <b/>
      <sz val="11"/>
      <color indexed="36"/>
      <name val="Calibri"/>
      <family val="2"/>
    </font>
    <font>
      <b/>
      <sz val="11"/>
      <name val="Calibri"/>
      <family val="2"/>
      <scheme val="minor"/>
    </font>
    <font>
      <sz val="11"/>
      <color theme="9"/>
      <name val="Calibri"/>
      <family val="2"/>
      <scheme val="minor"/>
    </font>
    <font>
      <b/>
      <sz val="12"/>
      <color indexed="8"/>
      <name val="Calibri"/>
      <family val="2"/>
    </font>
    <font>
      <b/>
      <sz val="11"/>
      <color theme="0"/>
      <name val="Calibri"/>
      <family val="2"/>
    </font>
    <font>
      <b/>
      <u/>
      <sz val="11"/>
      <color indexed="8"/>
      <name val="Calibri"/>
      <family val="2"/>
    </font>
    <font>
      <b/>
      <i/>
      <sz val="11"/>
      <color indexed="8"/>
      <name val="Calibri"/>
      <family val="2"/>
    </font>
    <font>
      <i/>
      <sz val="11"/>
      <color indexed="8"/>
      <name val="Calibri"/>
      <family val="2"/>
    </font>
    <font>
      <i/>
      <sz val="11"/>
      <name val="Calibri"/>
      <family val="2"/>
      <scheme val="minor"/>
    </font>
    <font>
      <b/>
      <i/>
      <sz val="11"/>
      <color rgb="FFFF0000"/>
      <name val="Calibri"/>
      <family val="2"/>
      <scheme val="minor"/>
    </font>
    <font>
      <sz val="12"/>
      <color indexed="8"/>
      <name val="Calibri"/>
      <family val="2"/>
    </font>
    <font>
      <b/>
      <i/>
      <sz val="11"/>
      <color theme="1"/>
      <name val="Calibri"/>
      <family val="2"/>
      <scheme val="minor"/>
    </font>
  </fonts>
  <fills count="54">
    <fill>
      <patternFill patternType="none"/>
    </fill>
    <fill>
      <patternFill patternType="gray125"/>
    </fill>
    <fill>
      <patternFill patternType="solid">
        <fgColor rgb="FF0000FF"/>
        <bgColor indexed="64"/>
      </patternFill>
    </fill>
    <fill>
      <patternFill patternType="solid">
        <fgColor rgb="FFD9D9D9"/>
        <bgColor indexed="64"/>
      </patternFill>
    </fill>
    <fill>
      <patternFill patternType="solid">
        <fgColor rgb="FFFFFF00"/>
        <bgColor indexed="64"/>
      </patternFill>
    </fill>
    <fill>
      <patternFill patternType="solid">
        <fgColor rgb="FFCCFFFF"/>
        <bgColor indexed="64"/>
      </patternFill>
    </fill>
    <fill>
      <patternFill patternType="solid">
        <fgColor rgb="FFFAC090"/>
        <bgColor indexed="64"/>
      </patternFill>
    </fill>
    <fill>
      <patternFill patternType="solid">
        <fgColor rgb="FF00FF00"/>
        <bgColor indexed="64"/>
      </patternFill>
    </fill>
    <fill>
      <patternFill patternType="solid">
        <fgColor rgb="FFFFC000"/>
        <bgColor indexed="64"/>
      </patternFill>
    </fill>
    <fill>
      <patternFill patternType="solid">
        <fgColor rgb="FF3366FF"/>
        <bgColor indexed="64"/>
      </patternFill>
    </fill>
    <fill>
      <patternFill patternType="solid">
        <fgColor rgb="FFEEECE1"/>
        <bgColor indexed="64"/>
      </patternFill>
    </fill>
    <fill>
      <patternFill patternType="solid">
        <fgColor rgb="FF92D050"/>
        <bgColor indexed="64"/>
      </patternFill>
    </fill>
    <fill>
      <patternFill patternType="solid">
        <fgColor rgb="FFFFFF99"/>
        <bgColor indexed="64"/>
      </patternFill>
    </fill>
    <fill>
      <patternFill patternType="solid">
        <fgColor rgb="FFCC99FF"/>
        <bgColor indexed="64"/>
      </patternFill>
    </fill>
    <fill>
      <patternFill patternType="solid">
        <fgColor rgb="FFFFFFCC"/>
        <bgColor indexed="64"/>
      </patternFill>
    </fill>
    <fill>
      <patternFill patternType="solid">
        <fgColor rgb="FFFFCC99"/>
        <bgColor indexed="64"/>
      </patternFill>
    </fill>
    <fill>
      <patternFill patternType="solid">
        <fgColor rgb="FFFF0000"/>
        <bgColor indexed="64"/>
      </patternFill>
    </fill>
    <fill>
      <patternFill patternType="solid">
        <fgColor rgb="FFBFBFBF"/>
        <bgColor indexed="64"/>
      </patternFill>
    </fill>
    <fill>
      <patternFill patternType="solid">
        <fgColor rgb="FFC0C0C0"/>
        <bgColor indexed="64"/>
      </patternFill>
    </fill>
    <fill>
      <patternFill patternType="solid">
        <fgColor rgb="FFCCCCFF"/>
        <bgColor indexed="64"/>
      </patternFill>
    </fill>
    <fill>
      <patternFill patternType="solid">
        <fgColor rgb="FFFDEADA"/>
        <bgColor indexed="64"/>
      </patternFill>
    </fill>
    <fill>
      <patternFill patternType="solid">
        <fgColor rgb="FF33CC33"/>
        <bgColor indexed="64"/>
      </patternFill>
    </fill>
    <fill>
      <patternFill patternType="solid">
        <fgColor indexed="12"/>
        <bgColor indexed="64"/>
      </patternFill>
    </fill>
    <fill>
      <patternFill patternType="solid">
        <fgColor indexed="26"/>
        <bgColor indexed="64"/>
      </patternFill>
    </fill>
    <fill>
      <patternFill patternType="solid">
        <fgColor theme="9" tint="-0.24994659260841701"/>
        <bgColor indexed="64"/>
      </patternFill>
    </fill>
    <fill>
      <patternFill patternType="solid">
        <fgColor indexed="44"/>
        <bgColor indexed="64"/>
      </patternFill>
    </fill>
    <fill>
      <patternFill patternType="solid">
        <fgColor indexed="11"/>
        <bgColor indexed="64"/>
      </patternFill>
    </fill>
    <fill>
      <patternFill patternType="solid">
        <fgColor theme="7" tint="0.39997558519241921"/>
        <bgColor indexed="64"/>
      </patternFill>
    </fill>
    <fill>
      <patternFill patternType="solid">
        <fgColor indexed="9"/>
        <bgColor indexed="64"/>
      </patternFill>
    </fill>
    <fill>
      <patternFill patternType="solid">
        <fgColor indexed="47"/>
        <bgColor indexed="64"/>
      </patternFill>
    </fill>
    <fill>
      <patternFill patternType="solid">
        <fgColor indexed="43"/>
        <bgColor indexed="64"/>
      </patternFill>
    </fill>
    <fill>
      <patternFill patternType="solid">
        <fgColor indexed="8"/>
        <bgColor indexed="64"/>
      </patternFill>
    </fill>
    <fill>
      <patternFill patternType="solid">
        <fgColor indexed="52"/>
        <bgColor indexed="64"/>
      </patternFill>
    </fill>
    <fill>
      <patternFill patternType="solid">
        <fgColor theme="1" tint="0.34998626667073579"/>
        <bgColor indexed="64"/>
      </patternFill>
    </fill>
    <fill>
      <patternFill patternType="solid">
        <fgColor indexed="41"/>
        <bgColor indexed="64"/>
      </patternFill>
    </fill>
    <fill>
      <patternFill patternType="solid">
        <fgColor theme="9" tint="0.39994506668294322"/>
        <bgColor indexed="64"/>
      </patternFill>
    </fill>
    <fill>
      <patternFill patternType="solid">
        <fgColor theme="9" tint="0.39997558519241921"/>
        <bgColor indexed="64"/>
      </patternFill>
    </fill>
    <fill>
      <patternFill patternType="solid">
        <fgColor indexed="42"/>
        <bgColor indexed="64"/>
      </patternFill>
    </fill>
    <fill>
      <patternFill patternType="solid">
        <fgColor indexed="48"/>
        <bgColor indexed="64"/>
      </patternFill>
    </fill>
    <fill>
      <patternFill patternType="solid">
        <fgColor theme="0"/>
        <bgColor indexed="64"/>
      </patternFill>
    </fill>
    <fill>
      <patternFill patternType="solid">
        <fgColor theme="3" tint="0.399975585192419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3"/>
        <bgColor indexed="64"/>
      </patternFill>
    </fill>
    <fill>
      <patternFill patternType="solid">
        <fgColor indexed="13"/>
        <bgColor indexed="64"/>
      </patternFill>
    </fill>
    <fill>
      <patternFill patternType="solid">
        <fgColor indexed="46"/>
        <bgColor indexed="64"/>
      </patternFill>
    </fill>
    <fill>
      <patternFill patternType="solid">
        <fgColor theme="9"/>
        <bgColor indexed="64"/>
      </patternFill>
    </fill>
    <fill>
      <patternFill patternType="solid">
        <fgColor theme="7" tint="0.39994506668294322"/>
        <bgColor indexed="64"/>
      </patternFill>
    </fill>
    <fill>
      <patternFill patternType="solid">
        <fgColor indexed="51"/>
        <bgColor indexed="64"/>
      </patternFill>
    </fill>
    <fill>
      <patternFill patternType="solid">
        <fgColor theme="1"/>
        <bgColor indexed="64"/>
      </patternFill>
    </fill>
    <fill>
      <patternFill patternType="solid">
        <fgColor indexed="50"/>
        <bgColor indexed="64"/>
      </patternFill>
    </fill>
  </fills>
  <borders count="128">
    <border>
      <left/>
      <right/>
      <top/>
      <bottom/>
      <diagonal/>
    </border>
    <border>
      <left/>
      <right/>
      <top/>
      <bottom style="thin">
        <color auto="1"/>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medium">
        <color indexed="64"/>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bottom style="medium">
        <color indexed="64"/>
      </bottom>
      <diagonal/>
    </border>
    <border>
      <left/>
      <right style="thick">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ck">
        <color indexed="64"/>
      </left>
      <right style="thin">
        <color indexed="64"/>
      </right>
      <top style="thick">
        <color indexed="64"/>
      </top>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bottom style="thick">
        <color indexed="64"/>
      </bottom>
      <diagonal/>
    </border>
    <border>
      <left/>
      <right style="thick">
        <color indexed="64"/>
      </right>
      <top/>
      <bottom/>
      <diagonal/>
    </border>
    <border>
      <left style="thin">
        <color indexed="64"/>
      </left>
      <right style="medium">
        <color indexed="64"/>
      </right>
      <top/>
      <bottom/>
      <diagonal/>
    </border>
    <border>
      <left style="thin">
        <color indexed="64"/>
      </left>
      <right style="medium">
        <color indexed="64"/>
      </right>
      <top style="medium">
        <color indexed="64"/>
      </top>
      <bottom style="medium">
        <color indexed="64"/>
      </bottom>
      <diagonal/>
    </border>
    <border>
      <left/>
      <right style="thick">
        <color indexed="64"/>
      </right>
      <top style="medium">
        <color indexed="64"/>
      </top>
      <bottom/>
      <diagonal/>
    </border>
    <border>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medium">
        <color indexed="64"/>
      </left>
      <right style="thick">
        <color indexed="64"/>
      </right>
      <top style="thick">
        <color indexed="64"/>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n">
        <color indexed="64"/>
      </right>
      <top style="thick">
        <color indexed="64"/>
      </top>
      <bottom style="thick">
        <color indexed="64"/>
      </bottom>
      <diagonal/>
    </border>
    <border>
      <left/>
      <right style="thick">
        <color indexed="64"/>
      </right>
      <top style="thick">
        <color indexed="64"/>
      </top>
      <bottom style="thick">
        <color indexed="64"/>
      </bottom>
      <diagonal/>
    </border>
    <border>
      <left/>
      <right style="medium">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medium">
        <color indexed="64"/>
      </right>
      <top style="thick">
        <color indexed="64"/>
      </top>
      <bottom style="thick">
        <color indexed="64"/>
      </bottom>
      <diagonal/>
    </border>
    <border>
      <left style="medium">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n">
        <color indexed="64"/>
      </left>
      <right/>
      <top style="thick">
        <color indexed="64"/>
      </top>
      <bottom style="thick">
        <color indexed="64"/>
      </bottom>
      <diagonal/>
    </border>
    <border>
      <left style="medium">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thin">
        <color indexed="64"/>
      </left>
      <right/>
      <top style="thick">
        <color indexed="64"/>
      </top>
      <bottom style="thin">
        <color indexed="64"/>
      </bottom>
      <diagonal/>
    </border>
    <border>
      <left style="medium">
        <color indexed="64"/>
      </left>
      <right style="thick">
        <color indexed="64"/>
      </right>
      <top style="thick">
        <color indexed="64"/>
      </top>
      <bottom style="thin">
        <color indexed="64"/>
      </bottom>
      <diagonal/>
    </border>
    <border>
      <left style="thick">
        <color indexed="64"/>
      </left>
      <right style="thin">
        <color indexed="64"/>
      </right>
      <top/>
      <bottom style="thin">
        <color indexed="64"/>
      </bottom>
      <diagonal/>
    </border>
    <border>
      <left/>
      <right style="thick">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ck">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medium">
        <color indexed="64"/>
      </bottom>
      <diagonal/>
    </border>
    <border>
      <left/>
      <right style="thin">
        <color indexed="64"/>
      </right>
      <top/>
      <bottom style="medium">
        <color indexed="64"/>
      </bottom>
      <diagonal/>
    </border>
    <border>
      <left/>
      <right style="thin">
        <color indexed="64"/>
      </right>
      <top style="medium">
        <color indexed="64"/>
      </top>
      <bottom/>
      <diagonal/>
    </border>
    <border>
      <left style="thin">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bottom style="hair">
        <color indexed="64"/>
      </bottom>
      <diagonal/>
    </border>
    <border>
      <left/>
      <right/>
      <top/>
      <bottom style="hair">
        <color indexed="64"/>
      </bottom>
      <diagonal/>
    </border>
    <border>
      <left/>
      <right style="medium">
        <color indexed="64"/>
      </right>
      <top/>
      <bottom style="hair">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style="thick">
        <color indexed="64"/>
      </right>
      <top style="thick">
        <color indexed="64"/>
      </top>
      <bottom style="thick">
        <color indexed="64"/>
      </bottom>
      <diagonal/>
    </border>
    <border>
      <left style="medium">
        <color indexed="64"/>
      </left>
      <right/>
      <top style="thick">
        <color indexed="64"/>
      </top>
      <bottom style="thick">
        <color indexed="64"/>
      </bottom>
      <diagonal/>
    </border>
    <border>
      <left style="medium">
        <color indexed="64"/>
      </left>
      <right style="medium">
        <color indexed="64"/>
      </right>
      <top style="thick">
        <color indexed="64"/>
      </top>
      <bottom style="thick">
        <color indexed="64"/>
      </bottom>
      <diagonal/>
    </border>
    <border>
      <left style="thick">
        <color indexed="64"/>
      </left>
      <right style="thin">
        <color indexed="64"/>
      </right>
      <top style="thick">
        <color indexed="64"/>
      </top>
      <bottom style="thick">
        <color indexed="64"/>
      </bottom>
      <diagonal/>
    </border>
    <border>
      <left style="medium">
        <color indexed="64"/>
      </left>
      <right style="thin">
        <color indexed="64"/>
      </right>
      <top/>
      <bottom style="thick">
        <color indexed="64"/>
      </bottom>
      <diagonal/>
    </border>
    <border>
      <left style="thin">
        <color indexed="64"/>
      </left>
      <right style="medium">
        <color indexed="64"/>
      </right>
      <top/>
      <bottom style="thick">
        <color indexed="64"/>
      </bottom>
      <diagonal/>
    </border>
    <border>
      <left style="thin">
        <color indexed="64"/>
      </left>
      <right style="thick">
        <color indexed="64"/>
      </right>
      <top/>
      <bottom/>
      <diagonal/>
    </border>
    <border>
      <left/>
      <right style="thin">
        <color indexed="64"/>
      </right>
      <top/>
      <bottom style="thick">
        <color indexed="64"/>
      </bottom>
      <diagonal/>
    </border>
    <border>
      <left style="medium">
        <color indexed="64"/>
      </left>
      <right style="thin">
        <color indexed="64"/>
      </right>
      <top style="thick">
        <color indexed="64"/>
      </top>
      <bottom/>
      <diagonal/>
    </border>
    <border>
      <left/>
      <right style="medium">
        <color indexed="64"/>
      </right>
      <top style="thick">
        <color indexed="64"/>
      </top>
      <bottom/>
      <diagonal/>
    </border>
    <border>
      <left style="thin">
        <color indexed="64"/>
      </left>
      <right style="medium">
        <color indexed="64"/>
      </right>
      <top style="thick">
        <color indexed="64"/>
      </top>
      <bottom/>
      <diagonal/>
    </border>
    <border>
      <left style="thick">
        <color indexed="64"/>
      </left>
      <right/>
      <top style="thick">
        <color indexed="64"/>
      </top>
      <bottom style="medium">
        <color indexed="64"/>
      </bottom>
      <diagonal/>
    </border>
    <border>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thick">
        <color indexed="64"/>
      </left>
      <right style="thin">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n">
        <color indexed="64"/>
      </left>
      <right style="thick">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bottom style="medium">
        <color indexed="64"/>
      </bottom>
      <diagonal/>
    </border>
    <border>
      <left style="thick">
        <color indexed="64"/>
      </left>
      <right/>
      <top style="thick">
        <color indexed="64"/>
      </top>
      <bottom style="thin">
        <color indexed="64"/>
      </bottom>
      <diagonal/>
    </border>
  </borders>
  <cellStyleXfs count="12">
    <xf numFmtId="0" fontId="0"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33" fillId="0" borderId="0"/>
    <xf numFmtId="0" fontId="33" fillId="0" borderId="0"/>
    <xf numFmtId="0" fontId="68" fillId="0" borderId="0" applyNumberFormat="0" applyFill="0" applyBorder="0" applyAlignment="0" applyProtection="0"/>
    <xf numFmtId="0" fontId="33" fillId="0" borderId="0"/>
    <xf numFmtId="44" fontId="46" fillId="0" borderId="0" applyFont="0" applyFill="0" applyBorder="0" applyAlignment="0" applyProtection="0"/>
    <xf numFmtId="195" fontId="39" fillId="0" borderId="0"/>
  </cellStyleXfs>
  <cellXfs count="1510">
    <xf numFmtId="0" fontId="0" fillId="0" borderId="0" xfId="0"/>
    <xf numFmtId="0" fontId="0" fillId="0" borderId="1" xfId="0" applyNumberFormat="1" applyFont="1" applyBorder="1" applyAlignment="1">
      <alignment wrapText="1"/>
    </xf>
    <xf numFmtId="0" fontId="0" fillId="0" borderId="2" xfId="0" applyNumberFormat="1" applyFont="1" applyBorder="1" applyAlignment="1">
      <alignment wrapText="1"/>
    </xf>
    <xf numFmtId="164" fontId="2" fillId="0" borderId="3" xfId="0" applyNumberFormat="1" applyFont="1" applyBorder="1" applyAlignment="1">
      <alignment horizontal="left"/>
    </xf>
    <xf numFmtId="0" fontId="2" fillId="0" borderId="4" xfId="0" applyNumberFormat="1" applyFont="1" applyBorder="1" applyAlignment="1"/>
    <xf numFmtId="0" fontId="2" fillId="0" borderId="5" xfId="0" applyNumberFormat="1" applyFont="1" applyBorder="1" applyAlignment="1"/>
    <xf numFmtId="0" fontId="2" fillId="0" borderId="6" xfId="0" applyNumberFormat="1" applyFont="1" applyBorder="1" applyAlignment="1"/>
    <xf numFmtId="0" fontId="2" fillId="0" borderId="1" xfId="0" applyNumberFormat="1" applyFont="1" applyBorder="1" applyAlignment="1"/>
    <xf numFmtId="0" fontId="2" fillId="0" borderId="7" xfId="0" applyNumberFormat="1" applyFont="1" applyBorder="1" applyAlignment="1"/>
    <xf numFmtId="0" fontId="0" fillId="0" borderId="9" xfId="0" applyNumberFormat="1" applyFont="1" applyBorder="1" applyAlignment="1">
      <alignment wrapText="1"/>
    </xf>
    <xf numFmtId="0" fontId="0" fillId="0" borderId="4" xfId="0" applyNumberFormat="1" applyFont="1" applyBorder="1" applyAlignment="1">
      <alignment wrapText="1"/>
    </xf>
    <xf numFmtId="0" fontId="2" fillId="0" borderId="10" xfId="0" applyNumberFormat="1" applyFont="1" applyBorder="1" applyAlignment="1"/>
    <xf numFmtId="0" fontId="2" fillId="0" borderId="2" xfId="0" applyNumberFormat="1" applyFont="1" applyBorder="1" applyAlignment="1"/>
    <xf numFmtId="0" fontId="2" fillId="0" borderId="2" xfId="0" applyNumberFormat="1" applyFont="1" applyBorder="1" applyAlignment="1"/>
    <xf numFmtId="0" fontId="2" fillId="0" borderId="0" xfId="0" applyNumberFormat="1" applyFont="1" applyAlignment="1"/>
    <xf numFmtId="0" fontId="0" fillId="0" borderId="10" xfId="0" applyNumberFormat="1" applyFont="1" applyBorder="1" applyAlignment="1">
      <alignment wrapText="1"/>
    </xf>
    <xf numFmtId="0" fontId="6" fillId="0" borderId="0" xfId="0" applyNumberFormat="1" applyFont="1" applyAlignment="1"/>
    <xf numFmtId="0" fontId="2" fillId="0" borderId="11" xfId="0" applyNumberFormat="1" applyFont="1" applyBorder="1" applyAlignment="1">
      <alignment horizontal="center"/>
    </xf>
    <xf numFmtId="0" fontId="2" fillId="3" borderId="11" xfId="0" applyNumberFormat="1" applyFont="1" applyFill="1" applyBorder="1" applyAlignment="1">
      <alignment horizontal="center"/>
    </xf>
    <xf numFmtId="0" fontId="0" fillId="0" borderId="8" xfId="0" applyNumberFormat="1" applyFont="1" applyBorder="1" applyAlignment="1">
      <alignment wrapText="1"/>
    </xf>
    <xf numFmtId="0" fontId="2" fillId="0" borderId="11" xfId="0" applyNumberFormat="1" applyFont="1" applyBorder="1" applyAlignment="1">
      <alignment horizontal="left" wrapText="1"/>
    </xf>
    <xf numFmtId="0" fontId="13" fillId="0" borderId="1" xfId="0" applyNumberFormat="1" applyFont="1" applyBorder="1" applyAlignment="1"/>
    <xf numFmtId="0" fontId="13" fillId="0" borderId="10" xfId="0" applyNumberFormat="1" applyFont="1" applyBorder="1" applyAlignment="1"/>
    <xf numFmtId="0" fontId="0" fillId="0" borderId="7" xfId="0" applyNumberFormat="1" applyFont="1" applyBorder="1" applyAlignment="1">
      <alignment wrapText="1"/>
    </xf>
    <xf numFmtId="0" fontId="5" fillId="6" borderId="11" xfId="0" applyNumberFormat="1" applyFont="1" applyFill="1" applyBorder="1" applyAlignment="1"/>
    <xf numFmtId="0" fontId="13" fillId="0" borderId="11" xfId="0" applyNumberFormat="1" applyFont="1" applyBorder="1" applyAlignment="1"/>
    <xf numFmtId="0" fontId="5" fillId="6" borderId="11" xfId="0" applyNumberFormat="1" applyFont="1" applyFill="1" applyBorder="1" applyAlignment="1">
      <alignment horizontal="left"/>
    </xf>
    <xf numFmtId="0" fontId="5" fillId="6" borderId="11" xfId="0" applyNumberFormat="1" applyFont="1" applyFill="1" applyBorder="1" applyAlignment="1">
      <alignment horizontal="center"/>
    </xf>
    <xf numFmtId="0" fontId="5" fillId="6" borderId="8" xfId="0" applyNumberFormat="1" applyFont="1" applyFill="1" applyBorder="1" applyAlignment="1"/>
    <xf numFmtId="0" fontId="13" fillId="0" borderId="8" xfId="0" applyNumberFormat="1" applyFont="1" applyBorder="1" applyAlignment="1"/>
    <xf numFmtId="0" fontId="2" fillId="0" borderId="10" xfId="0" applyNumberFormat="1" applyFont="1" applyBorder="1" applyAlignment="1">
      <alignment horizontal="left"/>
    </xf>
    <xf numFmtId="0" fontId="5" fillId="6" borderId="11" xfId="0" applyNumberFormat="1" applyFont="1" applyFill="1" applyBorder="1" applyAlignment="1"/>
    <xf numFmtId="0" fontId="20" fillId="0" borderId="3" xfId="0" applyNumberFormat="1" applyFont="1" applyBorder="1" applyAlignment="1">
      <alignment horizontal="left"/>
    </xf>
    <xf numFmtId="0" fontId="13" fillId="0" borderId="9" xfId="0" applyNumberFormat="1" applyFont="1" applyBorder="1" applyAlignment="1"/>
    <xf numFmtId="0" fontId="21" fillId="0" borderId="9" xfId="0" applyNumberFormat="1" applyFont="1" applyBorder="1" applyAlignment="1">
      <alignment horizontal="center"/>
    </xf>
    <xf numFmtId="0" fontId="21" fillId="0" borderId="12" xfId="0" applyNumberFormat="1" applyFont="1" applyBorder="1" applyAlignment="1">
      <alignment horizontal="center"/>
    </xf>
    <xf numFmtId="0" fontId="13" fillId="0" borderId="13" xfId="0" applyNumberFormat="1" applyFont="1" applyBorder="1" applyAlignment="1"/>
    <xf numFmtId="0" fontId="13" fillId="0" borderId="15" xfId="0" applyNumberFormat="1" applyFont="1" applyBorder="1" applyAlignment="1"/>
    <xf numFmtId="0" fontId="5" fillId="6" borderId="8" xfId="0" applyNumberFormat="1" applyFont="1" applyFill="1" applyBorder="1" applyAlignment="1"/>
    <xf numFmtId="0" fontId="5" fillId="6" borderId="9" xfId="0" applyNumberFormat="1" applyFont="1" applyFill="1" applyBorder="1" applyAlignment="1"/>
    <xf numFmtId="0" fontId="5" fillId="6" borderId="12" xfId="0" applyNumberFormat="1" applyFont="1" applyFill="1" applyBorder="1" applyAlignment="1"/>
    <xf numFmtId="0" fontId="5" fillId="6" borderId="9" xfId="0" applyNumberFormat="1" applyFont="1" applyFill="1" applyBorder="1" applyAlignment="1"/>
    <xf numFmtId="0" fontId="5" fillId="6" borderId="12" xfId="0" applyNumberFormat="1" applyFont="1" applyFill="1" applyBorder="1" applyAlignment="1"/>
    <xf numFmtId="0" fontId="13" fillId="10" borderId="11" xfId="0" applyNumberFormat="1" applyFont="1" applyFill="1" applyBorder="1" applyAlignment="1"/>
    <xf numFmtId="0" fontId="13" fillId="0" borderId="11" xfId="0" applyNumberFormat="1" applyFont="1" applyBorder="1" applyAlignment="1">
      <alignment horizontal="center"/>
    </xf>
    <xf numFmtId="0" fontId="20" fillId="0" borderId="13" xfId="0" applyNumberFormat="1" applyFont="1" applyBorder="1" applyAlignment="1">
      <alignment horizontal="left" wrapText="1"/>
    </xf>
    <xf numFmtId="0" fontId="22" fillId="6" borderId="11" xfId="0" applyNumberFormat="1" applyFont="1" applyFill="1" applyBorder="1" applyAlignment="1"/>
    <xf numFmtId="0" fontId="22" fillId="0" borderId="11" xfId="0" applyNumberFormat="1" applyFont="1" applyBorder="1" applyAlignment="1">
      <alignment horizontal="center" wrapText="1"/>
    </xf>
    <xf numFmtId="0" fontId="14" fillId="0" borderId="13" xfId="0" applyNumberFormat="1" applyFont="1" applyBorder="1" applyAlignment="1"/>
    <xf numFmtId="0" fontId="14" fillId="0" borderId="15" xfId="0" applyNumberFormat="1" applyFont="1" applyBorder="1" applyAlignment="1"/>
    <xf numFmtId="172" fontId="24" fillId="0" borderId="12" xfId="0" applyNumberFormat="1" applyFont="1" applyBorder="1" applyAlignment="1">
      <alignment horizontal="right"/>
    </xf>
    <xf numFmtId="0" fontId="5" fillId="0" borderId="0" xfId="0" applyNumberFormat="1" applyFont="1" applyAlignment="1"/>
    <xf numFmtId="0" fontId="13" fillId="0" borderId="0" xfId="0" applyNumberFormat="1" applyFont="1" applyAlignment="1"/>
    <xf numFmtId="0" fontId="13" fillId="4" borderId="0" xfId="0" applyNumberFormat="1" applyFont="1" applyFill="1" applyAlignment="1"/>
    <xf numFmtId="0" fontId="5" fillId="0" borderId="1" xfId="0" applyNumberFormat="1" applyFont="1" applyBorder="1" applyAlignment="1"/>
    <xf numFmtId="0" fontId="13" fillId="11" borderId="11" xfId="0" applyNumberFormat="1" applyFont="1" applyFill="1" applyBorder="1" applyAlignment="1">
      <alignment horizontal="center"/>
    </xf>
    <xf numFmtId="0" fontId="13" fillId="11" borderId="11" xfId="0" applyNumberFormat="1" applyFont="1" applyFill="1" applyBorder="1" applyAlignment="1"/>
    <xf numFmtId="0" fontId="17" fillId="0" borderId="0" xfId="0" applyNumberFormat="1" applyFont="1" applyAlignment="1"/>
    <xf numFmtId="0" fontId="2" fillId="0" borderId="0" xfId="0" applyNumberFormat="1" applyFont="1" applyAlignment="1">
      <alignment wrapText="1"/>
    </xf>
    <xf numFmtId="0" fontId="2" fillId="0" borderId="13" xfId="0" applyNumberFormat="1" applyFont="1" applyBorder="1" applyAlignment="1">
      <alignment horizontal="center"/>
    </xf>
    <xf numFmtId="0" fontId="2" fillId="0" borderId="0" xfId="0" applyNumberFormat="1" applyFont="1" applyAlignment="1">
      <alignment horizontal="center"/>
    </xf>
    <xf numFmtId="0" fontId="5" fillId="0" borderId="0" xfId="0" applyNumberFormat="1" applyFont="1" applyAlignment="1">
      <alignment horizontal="center"/>
    </xf>
    <xf numFmtId="0" fontId="2" fillId="0" borderId="15" xfId="0" applyNumberFormat="1" applyFont="1" applyBorder="1" applyAlignment="1">
      <alignment horizontal="center"/>
    </xf>
    <xf numFmtId="0" fontId="2" fillId="0" borderId="6" xfId="0" applyNumberFormat="1" applyFont="1" applyBorder="1" applyAlignment="1">
      <alignment horizontal="left"/>
    </xf>
    <xf numFmtId="0" fontId="2" fillId="0" borderId="1" xfId="0" applyNumberFormat="1" applyFont="1" applyBorder="1" applyAlignment="1">
      <alignment horizontal="center"/>
    </xf>
    <xf numFmtId="0" fontId="2" fillId="0" borderId="1" xfId="0" applyNumberFormat="1" applyFont="1" applyBorder="1" applyAlignment="1">
      <alignment horizontal="right"/>
    </xf>
    <xf numFmtId="0" fontId="2" fillId="0" borderId="4" xfId="0" applyNumberFormat="1" applyFont="1" applyBorder="1" applyAlignment="1">
      <alignment horizontal="left"/>
    </xf>
    <xf numFmtId="0" fontId="2" fillId="0" borderId="4" xfId="0" applyNumberFormat="1" applyFont="1" applyBorder="1" applyAlignment="1">
      <alignment horizontal="center"/>
    </xf>
    <xf numFmtId="1" fontId="2" fillId="0" borderId="5" xfId="0" applyNumberFormat="1" applyFont="1" applyBorder="1" applyAlignment="1">
      <alignment horizontal="center"/>
    </xf>
    <xf numFmtId="0" fontId="2" fillId="0" borderId="10" xfId="0" applyNumberFormat="1" applyFont="1" applyBorder="1" applyAlignment="1"/>
    <xf numFmtId="0" fontId="2" fillId="0" borderId="0" xfId="0" applyNumberFormat="1" applyFont="1" applyAlignment="1">
      <alignment horizontal="left"/>
    </xf>
    <xf numFmtId="0" fontId="2" fillId="0" borderId="6" xfId="0" applyNumberFormat="1" applyFont="1" applyBorder="1" applyAlignment="1"/>
    <xf numFmtId="0" fontId="2" fillId="0" borderId="1" xfId="0" applyNumberFormat="1" applyFont="1" applyBorder="1" applyAlignment="1">
      <alignment horizontal="left"/>
    </xf>
    <xf numFmtId="0" fontId="2" fillId="0" borderId="13" xfId="0" applyNumberFormat="1" applyFont="1" applyBorder="1" applyAlignment="1"/>
    <xf numFmtId="1" fontId="2" fillId="0" borderId="2" xfId="0" applyNumberFormat="1" applyFont="1" applyBorder="1" applyAlignment="1">
      <alignment horizontal="center"/>
    </xf>
    <xf numFmtId="0" fontId="2" fillId="0" borderId="15" xfId="0" applyNumberFormat="1" applyFont="1" applyBorder="1" applyAlignment="1"/>
    <xf numFmtId="1" fontId="2" fillId="0" borderId="7" xfId="0" applyNumberFormat="1" applyFont="1" applyBorder="1" applyAlignment="1">
      <alignment horizontal="center"/>
    </xf>
    <xf numFmtId="0" fontId="2" fillId="0" borderId="2" xfId="0" applyNumberFormat="1" applyFont="1" applyBorder="1" applyAlignment="1">
      <alignment horizontal="center"/>
    </xf>
    <xf numFmtId="0" fontId="2" fillId="0" borderId="7" xfId="0" applyNumberFormat="1" applyFont="1" applyBorder="1" applyAlignment="1">
      <alignment horizontal="center"/>
    </xf>
    <xf numFmtId="0" fontId="2" fillId="0" borderId="14" xfId="0" applyNumberFormat="1" applyFont="1" applyBorder="1" applyAlignment="1"/>
    <xf numFmtId="0" fontId="2" fillId="0" borderId="3" xfId="0" applyNumberFormat="1" applyFont="1" applyBorder="1" applyAlignment="1">
      <alignment horizontal="left"/>
    </xf>
    <xf numFmtId="0" fontId="2" fillId="0" borderId="5" xfId="0" applyNumberFormat="1" applyFont="1" applyBorder="1" applyAlignment="1">
      <alignment horizontal="center"/>
    </xf>
    <xf numFmtId="0" fontId="2" fillId="0" borderId="2" xfId="0" applyNumberFormat="1" applyFont="1" applyBorder="1" applyAlignment="1">
      <alignment horizontal="center"/>
    </xf>
    <xf numFmtId="0" fontId="2" fillId="0" borderId="7" xfId="0" applyNumberFormat="1" applyFont="1" applyBorder="1" applyAlignment="1">
      <alignment horizontal="center"/>
    </xf>
    <xf numFmtId="0" fontId="9" fillId="0" borderId="0" xfId="0" applyNumberFormat="1" applyFont="1" applyAlignment="1">
      <alignment horizontal="left"/>
    </xf>
    <xf numFmtId="0" fontId="13" fillId="0" borderId="0" xfId="0" applyNumberFormat="1" applyFont="1" applyAlignment="1">
      <alignment horizontal="center" wrapText="1"/>
    </xf>
    <xf numFmtId="0" fontId="17" fillId="0" borderId="0" xfId="0" applyNumberFormat="1" applyFont="1" applyAlignment="1">
      <alignment horizontal="left"/>
    </xf>
    <xf numFmtId="0" fontId="13" fillId="0" borderId="2" xfId="0" applyNumberFormat="1" applyFont="1" applyBorder="1" applyAlignment="1">
      <alignment wrapText="1"/>
    </xf>
    <xf numFmtId="0" fontId="13" fillId="0" borderId="4" xfId="0" applyNumberFormat="1" applyFont="1" applyBorder="1" applyAlignment="1"/>
    <xf numFmtId="0" fontId="13" fillId="0" borderId="5" xfId="0" applyNumberFormat="1" applyFont="1" applyBorder="1" applyAlignment="1"/>
    <xf numFmtId="0" fontId="13" fillId="11" borderId="0" xfId="0" applyNumberFormat="1" applyFont="1" applyFill="1" applyAlignment="1"/>
    <xf numFmtId="0" fontId="13" fillId="15" borderId="8" xfId="0" applyNumberFormat="1" applyFont="1" applyFill="1" applyBorder="1" applyAlignment="1">
      <alignment wrapText="1"/>
    </xf>
    <xf numFmtId="0" fontId="13" fillId="15" borderId="12" xfId="0" applyNumberFormat="1" applyFont="1" applyFill="1" applyBorder="1" applyAlignment="1">
      <alignment wrapText="1"/>
    </xf>
    <xf numFmtId="0" fontId="2" fillId="0" borderId="3" xfId="0" applyNumberFormat="1" applyFont="1" applyBorder="1" applyAlignment="1"/>
    <xf numFmtId="0" fontId="2" fillId="0" borderId="9" xfId="0" applyNumberFormat="1" applyFont="1" applyBorder="1" applyAlignment="1"/>
    <xf numFmtId="0" fontId="5" fillId="3" borderId="8" xfId="0" applyNumberFormat="1" applyFont="1" applyFill="1" applyBorder="1" applyAlignment="1">
      <alignment horizontal="left"/>
    </xf>
    <xf numFmtId="0" fontId="5" fillId="3" borderId="9" xfId="0" applyNumberFormat="1" applyFont="1" applyFill="1" applyBorder="1" applyAlignment="1">
      <alignment horizontal="left"/>
    </xf>
    <xf numFmtId="0" fontId="5" fillId="3" borderId="9" xfId="0" applyNumberFormat="1" applyFont="1" applyFill="1" applyBorder="1" applyAlignment="1"/>
    <xf numFmtId="0" fontId="5" fillId="3" borderId="12" xfId="0" applyNumberFormat="1" applyFont="1" applyFill="1" applyBorder="1" applyAlignment="1"/>
    <xf numFmtId="0" fontId="5" fillId="17" borderId="8" xfId="0" applyNumberFormat="1" applyFont="1" applyFill="1" applyBorder="1" applyAlignment="1">
      <alignment horizontal="left"/>
    </xf>
    <xf numFmtId="0" fontId="5" fillId="17" borderId="9" xfId="0" applyNumberFormat="1" applyFont="1" applyFill="1" applyBorder="1" applyAlignment="1"/>
    <xf numFmtId="0" fontId="5" fillId="17" borderId="12" xfId="0" applyNumberFormat="1" applyFont="1" applyFill="1" applyBorder="1" applyAlignment="1"/>
    <xf numFmtId="0" fontId="5" fillId="3" borderId="8" xfId="0" applyNumberFormat="1" applyFont="1" applyFill="1" applyBorder="1" applyAlignment="1">
      <alignment horizontal="center"/>
    </xf>
    <xf numFmtId="0" fontId="5" fillId="3" borderId="12" xfId="0" applyNumberFormat="1" applyFont="1" applyFill="1" applyBorder="1" applyAlignment="1">
      <alignment horizontal="center"/>
    </xf>
    <xf numFmtId="0" fontId="2" fillId="3" borderId="11" xfId="0" applyNumberFormat="1" applyFont="1" applyFill="1" applyBorder="1" applyAlignment="1">
      <alignment horizontal="left"/>
    </xf>
    <xf numFmtId="10" fontId="13" fillId="4" borderId="11" xfId="0" applyNumberFormat="1" applyFont="1" applyFill="1" applyBorder="1" applyAlignment="1"/>
    <xf numFmtId="0" fontId="2" fillId="3" borderId="11" xfId="0" applyNumberFormat="1" applyFont="1" applyFill="1" applyBorder="1" applyAlignment="1">
      <alignment horizontal="left" wrapText="1"/>
    </xf>
    <xf numFmtId="0" fontId="2" fillId="6" borderId="11" xfId="0" applyNumberFormat="1" applyFont="1" applyFill="1" applyBorder="1" applyAlignment="1"/>
    <xf numFmtId="180" fontId="2" fillId="4" borderId="11" xfId="0" applyNumberFormat="1" applyFont="1" applyFill="1" applyBorder="1" applyAlignment="1"/>
    <xf numFmtId="0" fontId="2" fillId="6" borderId="8" xfId="0" applyNumberFormat="1" applyFont="1" applyFill="1" applyBorder="1" applyAlignment="1"/>
    <xf numFmtId="0" fontId="2" fillId="6" borderId="12" xfId="0" applyNumberFormat="1" applyFont="1" applyFill="1" applyBorder="1" applyAlignment="1"/>
    <xf numFmtId="182" fontId="2" fillId="6" borderId="11" xfId="0" applyNumberFormat="1" applyFont="1" applyFill="1" applyBorder="1" applyAlignment="1"/>
    <xf numFmtId="166" fontId="2" fillId="6" borderId="11" xfId="0" applyNumberFormat="1" applyFont="1" applyFill="1" applyBorder="1" applyAlignment="1"/>
    <xf numFmtId="166" fontId="2" fillId="4" borderId="11" xfId="0" applyNumberFormat="1" applyFont="1" applyFill="1" applyBorder="1" applyAlignment="1"/>
    <xf numFmtId="0" fontId="5" fillId="3" borderId="11" xfId="0" applyNumberFormat="1" applyFont="1" applyFill="1" applyBorder="1" applyAlignment="1">
      <alignment horizontal="center" wrapText="1"/>
    </xf>
    <xf numFmtId="0" fontId="5" fillId="3" borderId="8" xfId="0" applyNumberFormat="1" applyFont="1" applyFill="1" applyBorder="1" applyAlignment="1">
      <alignment horizontal="center" wrapText="1"/>
    </xf>
    <xf numFmtId="0" fontId="2" fillId="18" borderId="11" xfId="0" applyNumberFormat="1" applyFont="1" applyFill="1" applyBorder="1" applyAlignment="1"/>
    <xf numFmtId="183" fontId="2" fillId="4" borderId="11" xfId="0" applyNumberFormat="1" applyFont="1" applyFill="1" applyBorder="1" applyAlignment="1"/>
    <xf numFmtId="183" fontId="2" fillId="19" borderId="11" xfId="0" applyNumberFormat="1" applyFont="1" applyFill="1" applyBorder="1" applyAlignment="1"/>
    <xf numFmtId="9" fontId="2" fillId="4" borderId="11" xfId="0" applyNumberFormat="1" applyFont="1" applyFill="1" applyBorder="1" applyAlignment="1">
      <alignment horizontal="center"/>
    </xf>
    <xf numFmtId="184" fontId="2" fillId="19" borderId="11" xfId="0" applyNumberFormat="1" applyFont="1" applyFill="1" applyBorder="1" applyAlignment="1"/>
    <xf numFmtId="174" fontId="2" fillId="4" borderId="11" xfId="0" applyNumberFormat="1" applyFont="1" applyFill="1" applyBorder="1" applyAlignment="1"/>
    <xf numFmtId="166" fontId="9" fillId="4" borderId="11" xfId="0" applyNumberFormat="1" applyFont="1" applyFill="1" applyBorder="1" applyAlignment="1"/>
    <xf numFmtId="183" fontId="9" fillId="4" borderId="11" xfId="0" applyNumberFormat="1" applyFont="1" applyFill="1" applyBorder="1" applyAlignment="1"/>
    <xf numFmtId="166" fontId="9" fillId="6" borderId="11" xfId="0" applyNumberFormat="1" applyFont="1" applyFill="1" applyBorder="1" applyAlignment="1"/>
    <xf numFmtId="179" fontId="2" fillId="6" borderId="11" xfId="0" applyNumberFormat="1" applyFont="1" applyFill="1" applyBorder="1" applyAlignment="1"/>
    <xf numFmtId="9" fontId="2" fillId="6" borderId="11" xfId="0" applyNumberFormat="1" applyFont="1" applyFill="1" applyBorder="1" applyAlignment="1">
      <alignment horizontal="center"/>
    </xf>
    <xf numFmtId="184" fontId="2" fillId="6" borderId="11" xfId="0" applyNumberFormat="1" applyFont="1" applyFill="1" applyBorder="1" applyAlignment="1"/>
    <xf numFmtId="174" fontId="2" fillId="6" borderId="11" xfId="0" applyNumberFormat="1" applyFont="1" applyFill="1" applyBorder="1" applyAlignment="1"/>
    <xf numFmtId="183" fontId="2" fillId="6" borderId="11" xfId="0" applyNumberFormat="1" applyFont="1" applyFill="1" applyBorder="1" applyAlignment="1"/>
    <xf numFmtId="0" fontId="5" fillId="3" borderId="12" xfId="0" applyNumberFormat="1" applyFont="1" applyFill="1" applyBorder="1" applyAlignment="1">
      <alignment horizontal="center" wrapText="1"/>
    </xf>
    <xf numFmtId="0" fontId="5" fillId="3" borderId="11" xfId="0" applyNumberFormat="1" applyFont="1" applyFill="1" applyBorder="1" applyAlignment="1">
      <alignment horizontal="center"/>
    </xf>
    <xf numFmtId="180" fontId="5" fillId="4" borderId="11" xfId="0" applyNumberFormat="1" applyFont="1" applyFill="1" applyBorder="1" applyAlignment="1"/>
    <xf numFmtId="0" fontId="2" fillId="3" borderId="11" xfId="0" applyNumberFormat="1" applyFont="1" applyFill="1" applyBorder="1" applyAlignment="1">
      <alignment horizontal="right"/>
    </xf>
    <xf numFmtId="185" fontId="13" fillId="0" borderId="1" xfId="0" applyNumberFormat="1" applyFont="1" applyBorder="1" applyAlignment="1"/>
    <xf numFmtId="0" fontId="2" fillId="18" borderId="0" xfId="0" applyNumberFormat="1" applyFont="1" applyFill="1" applyAlignment="1"/>
    <xf numFmtId="180" fontId="13" fillId="0" borderId="0" xfId="0" applyNumberFormat="1" applyFont="1" applyAlignment="1">
      <alignment horizontal="center"/>
    </xf>
    <xf numFmtId="9" fontId="9" fillId="0" borderId="0" xfId="0" applyNumberFormat="1" applyFont="1" applyAlignment="1">
      <alignment horizontal="center"/>
    </xf>
    <xf numFmtId="180" fontId="13" fillId="4" borderId="0" xfId="0" applyNumberFormat="1" applyFont="1" applyFill="1" applyAlignment="1">
      <alignment horizontal="center"/>
    </xf>
    <xf numFmtId="9" fontId="9" fillId="4" borderId="0" xfId="0" applyNumberFormat="1" applyFont="1" applyFill="1" applyAlignment="1">
      <alignment horizontal="center"/>
    </xf>
    <xf numFmtId="9" fontId="13" fillId="0" borderId="0" xfId="0" applyNumberFormat="1" applyFont="1" applyAlignment="1">
      <alignment horizontal="center"/>
    </xf>
    <xf numFmtId="0" fontId="2" fillId="4" borderId="0" xfId="0" applyNumberFormat="1" applyFont="1" applyFill="1" applyAlignment="1"/>
    <xf numFmtId="166" fontId="2" fillId="0" borderId="0" xfId="0" applyNumberFormat="1" applyFont="1" applyAlignment="1"/>
    <xf numFmtId="166" fontId="13" fillId="0" borderId="0" xfId="0" applyNumberFormat="1" applyFont="1" applyAlignment="1"/>
    <xf numFmtId="176" fontId="2" fillId="0" borderId="0" xfId="0" applyNumberFormat="1" applyFont="1" applyAlignment="1"/>
    <xf numFmtId="176" fontId="13" fillId="0" borderId="0" xfId="0" applyNumberFormat="1" applyFont="1" applyAlignment="1"/>
    <xf numFmtId="166" fontId="2" fillId="20" borderId="0" xfId="0" applyNumberFormat="1" applyFont="1" applyFill="1" applyAlignment="1"/>
    <xf numFmtId="176" fontId="2" fillId="20" borderId="0" xfId="0" applyNumberFormat="1" applyFont="1" applyFill="1" applyAlignment="1"/>
    <xf numFmtId="182" fontId="2" fillId="0" borderId="0" xfId="0" applyNumberFormat="1" applyFont="1" applyAlignment="1"/>
    <xf numFmtId="170" fontId="2" fillId="0" borderId="0" xfId="0" applyNumberFormat="1" applyFont="1" applyAlignment="1"/>
    <xf numFmtId="177" fontId="2" fillId="0" borderId="0" xfId="0" applyNumberFormat="1" applyFont="1" applyAlignment="1"/>
    <xf numFmtId="179" fontId="13" fillId="0" borderId="0" xfId="0" applyNumberFormat="1" applyFont="1" applyAlignment="1"/>
    <xf numFmtId="0" fontId="17" fillId="0" borderId="1" xfId="0" applyNumberFormat="1" applyFont="1" applyBorder="1" applyAlignment="1">
      <alignment horizontal="left"/>
    </xf>
    <xf numFmtId="0" fontId="17" fillId="17" borderId="11" xfId="0" applyNumberFormat="1" applyFont="1" applyFill="1" applyBorder="1" applyAlignment="1">
      <alignment horizontal="center"/>
    </xf>
    <xf numFmtId="0" fontId="5" fillId="18" borderId="11" xfId="0" applyNumberFormat="1" applyFont="1" applyFill="1" applyBorder="1" applyAlignment="1">
      <alignment horizontal="center" wrapText="1"/>
    </xf>
    <xf numFmtId="0" fontId="5" fillId="15" borderId="14" xfId="0" applyNumberFormat="1" applyFont="1" applyFill="1" applyBorder="1" applyAlignment="1">
      <alignment horizontal="center" wrapText="1"/>
    </xf>
    <xf numFmtId="0" fontId="13" fillId="0" borderId="4" xfId="0" applyNumberFormat="1" applyFont="1" applyBorder="1" applyAlignment="1">
      <alignment horizontal="center"/>
    </xf>
    <xf numFmtId="9" fontId="13" fillId="0" borderId="4" xfId="0" applyNumberFormat="1" applyFont="1" applyBorder="1" applyAlignment="1"/>
    <xf numFmtId="0" fontId="13" fillId="0" borderId="0" xfId="0" applyNumberFormat="1" applyFont="1" applyAlignment="1">
      <alignment horizontal="center"/>
    </xf>
    <xf numFmtId="9" fontId="13" fillId="0" borderId="0" xfId="0" applyNumberFormat="1" applyFont="1" applyAlignment="1"/>
    <xf numFmtId="0" fontId="17" fillId="0" borderId="2" xfId="0" applyNumberFormat="1" applyFont="1" applyBorder="1" applyAlignment="1">
      <alignment horizontal="left"/>
    </xf>
    <xf numFmtId="9" fontId="13" fillId="4" borderId="0" xfId="0" applyNumberFormat="1" applyFont="1" applyFill="1" applyAlignment="1"/>
    <xf numFmtId="0" fontId="13" fillId="0" borderId="1" xfId="0" applyNumberFormat="1" applyFont="1" applyBorder="1" applyAlignment="1">
      <alignment horizontal="center"/>
    </xf>
    <xf numFmtId="0" fontId="26" fillId="0" borderId="0" xfId="0" applyNumberFormat="1" applyFont="1" applyAlignment="1"/>
    <xf numFmtId="181" fontId="13" fillId="4" borderId="0" xfId="0" applyNumberFormat="1" applyFont="1" applyFill="1" applyAlignment="1"/>
    <xf numFmtId="0" fontId="28" fillId="0" borderId="0" xfId="0" applyNumberFormat="1" applyFont="1" applyAlignment="1"/>
    <xf numFmtId="9" fontId="28" fillId="4" borderId="0" xfId="0" applyNumberFormat="1" applyFont="1" applyFill="1" applyAlignment="1"/>
    <xf numFmtId="0" fontId="17" fillId="0" borderId="4" xfId="0" applyNumberFormat="1" applyFont="1" applyBorder="1" applyAlignment="1">
      <alignment horizontal="center" wrapText="1"/>
    </xf>
    <xf numFmtId="0" fontId="17" fillId="0" borderId="4" xfId="0" applyNumberFormat="1" applyFont="1" applyBorder="1" applyAlignment="1">
      <alignment horizontal="left"/>
    </xf>
    <xf numFmtId="0" fontId="13" fillId="0" borderId="0" xfId="0" applyNumberFormat="1" applyFont="1" applyAlignment="1">
      <alignment horizontal="center"/>
    </xf>
    <xf numFmtId="0" fontId="28" fillId="4" borderId="0" xfId="0" applyNumberFormat="1" applyFont="1" applyFill="1" applyAlignment="1"/>
    <xf numFmtId="171" fontId="13" fillId="4" borderId="0" xfId="0" applyNumberFormat="1" applyFont="1" applyFill="1" applyAlignment="1"/>
    <xf numFmtId="0" fontId="27" fillId="0" borderId="0" xfId="0" applyNumberFormat="1" applyFont="1" applyAlignment="1"/>
    <xf numFmtId="0" fontId="17" fillId="0" borderId="0" xfId="0" applyNumberFormat="1" applyFont="1" applyAlignment="1">
      <alignment horizontal="center"/>
    </xf>
    <xf numFmtId="1" fontId="2" fillId="0" borderId="0" xfId="0" applyNumberFormat="1" applyFont="1" applyAlignment="1">
      <alignment horizontal="center"/>
    </xf>
    <xf numFmtId="0" fontId="26" fillId="0" borderId="0" xfId="0" applyNumberFormat="1" applyFont="1" applyAlignment="1">
      <alignment wrapText="1"/>
    </xf>
    <xf numFmtId="0" fontId="2" fillId="2" borderId="11" xfId="0" applyNumberFormat="1" applyFont="1" applyFill="1" applyBorder="1" applyAlignment="1">
      <alignment horizontal="center"/>
    </xf>
    <xf numFmtId="0" fontId="2" fillId="2" borderId="11" xfId="0" applyNumberFormat="1" applyFont="1" applyFill="1" applyBorder="1" applyAlignment="1">
      <alignment horizontal="left" wrapText="1"/>
    </xf>
    <xf numFmtId="0" fontId="2" fillId="3" borderId="11" xfId="0" applyNumberFormat="1" applyFont="1" applyFill="1" applyBorder="1" applyAlignment="1">
      <alignment horizontal="left" wrapText="1"/>
    </xf>
    <xf numFmtId="0" fontId="17" fillId="0" borderId="2" xfId="0" applyNumberFormat="1" applyFont="1" applyBorder="1" applyAlignment="1">
      <alignment horizontal="center"/>
    </xf>
    <xf numFmtId="0" fontId="2" fillId="0" borderId="14" xfId="0" applyNumberFormat="1" applyFont="1" applyBorder="1" applyAlignment="1">
      <alignment horizontal="center"/>
    </xf>
    <xf numFmtId="0" fontId="2" fillId="0" borderId="10" xfId="0" applyNumberFormat="1" applyFont="1" applyBorder="1" applyAlignment="1">
      <alignment horizontal="center"/>
    </xf>
    <xf numFmtId="0" fontId="13" fillId="0" borderId="2" xfId="0" applyNumberFormat="1" applyFont="1" applyBorder="1" applyAlignment="1">
      <alignment horizontal="center"/>
    </xf>
    <xf numFmtId="0" fontId="13" fillId="0" borderId="7" xfId="0" applyNumberFormat="1" applyFont="1" applyBorder="1" applyAlignment="1">
      <alignment horizontal="center"/>
    </xf>
    <xf numFmtId="0" fontId="13" fillId="0" borderId="5" xfId="0" applyNumberFormat="1" applyFont="1" applyBorder="1" applyAlignment="1">
      <alignment horizontal="center"/>
    </xf>
    <xf numFmtId="0" fontId="2" fillId="0" borderId="3" xfId="0" applyNumberFormat="1" applyFont="1" applyBorder="1" applyAlignment="1"/>
    <xf numFmtId="0" fontId="2" fillId="0" borderId="5" xfId="0" applyNumberFormat="1" applyFont="1" applyBorder="1" applyAlignment="1">
      <alignment horizontal="center"/>
    </xf>
    <xf numFmtId="1" fontId="2" fillId="0" borderId="4" xfId="0" applyNumberFormat="1" applyFont="1" applyBorder="1" applyAlignment="1">
      <alignment horizontal="center"/>
    </xf>
    <xf numFmtId="0" fontId="9" fillId="0" borderId="0" xfId="0" applyNumberFormat="1" applyFont="1" applyAlignment="1">
      <alignment horizontal="center"/>
    </xf>
    <xf numFmtId="0" fontId="9" fillId="0" borderId="0" xfId="0" applyNumberFormat="1" applyFont="1" applyAlignment="1"/>
    <xf numFmtId="1" fontId="9" fillId="0" borderId="0" xfId="0" applyNumberFormat="1" applyFont="1" applyAlignment="1">
      <alignment horizontal="center"/>
    </xf>
    <xf numFmtId="1" fontId="2" fillId="0" borderId="1" xfId="0" applyNumberFormat="1" applyFont="1" applyBorder="1" applyAlignment="1">
      <alignment horizontal="center"/>
    </xf>
    <xf numFmtId="0" fontId="2" fillId="0" borderId="3" xfId="0" applyNumberFormat="1" applyFont="1" applyBorder="1" applyAlignment="1">
      <alignment horizontal="center"/>
    </xf>
    <xf numFmtId="0" fontId="2" fillId="0" borderId="6" xfId="0" applyNumberFormat="1" applyFont="1" applyBorder="1" applyAlignment="1">
      <alignment horizontal="center"/>
    </xf>
    <xf numFmtId="165" fontId="13" fillId="4" borderId="0" xfId="0" applyNumberFormat="1" applyFont="1" applyFill="1" applyAlignment="1"/>
    <xf numFmtId="0" fontId="29" fillId="21" borderId="11" xfId="0" applyNumberFormat="1" applyFont="1" applyFill="1" applyBorder="1" applyAlignment="1">
      <alignment vertical="top" wrapText="1"/>
    </xf>
    <xf numFmtId="0" fontId="29" fillId="21" borderId="10" xfId="0" applyNumberFormat="1" applyFont="1" applyFill="1" applyBorder="1" applyAlignment="1">
      <alignment vertical="top" wrapText="1"/>
    </xf>
    <xf numFmtId="0" fontId="29" fillId="21" borderId="6" xfId="0" applyNumberFormat="1" applyFont="1" applyFill="1" applyBorder="1" applyAlignment="1">
      <alignment vertical="top" wrapText="1"/>
    </xf>
    <xf numFmtId="0" fontId="29" fillId="21" borderId="14" xfId="0" applyNumberFormat="1" applyFont="1" applyFill="1" applyBorder="1" applyAlignment="1">
      <alignment vertical="top" wrapText="1"/>
    </xf>
    <xf numFmtId="0" fontId="29" fillId="21" borderId="15" xfId="0" applyNumberFormat="1" applyFont="1" applyFill="1" applyBorder="1" applyAlignment="1">
      <alignment vertical="top" wrapText="1"/>
    </xf>
    <xf numFmtId="0" fontId="30" fillId="0" borderId="8" xfId="0" applyNumberFormat="1" applyFont="1" applyBorder="1" applyAlignment="1"/>
    <xf numFmtId="0" fontId="29" fillId="21" borderId="12" xfId="0" applyNumberFormat="1" applyFont="1" applyFill="1" applyBorder="1" applyAlignment="1">
      <alignment vertical="top" wrapText="1"/>
    </xf>
    <xf numFmtId="2" fontId="13" fillId="0" borderId="0" xfId="0" applyNumberFormat="1" applyFont="1" applyAlignment="1"/>
    <xf numFmtId="0" fontId="13" fillId="0" borderId="14" xfId="0" applyNumberFormat="1" applyFont="1" applyBorder="1" applyAlignment="1"/>
    <xf numFmtId="186" fontId="13" fillId="0" borderId="13" xfId="0" applyNumberFormat="1" applyFont="1" applyBorder="1" applyAlignment="1"/>
    <xf numFmtId="185" fontId="13" fillId="0" borderId="4" xfId="0" applyNumberFormat="1" applyFont="1" applyBorder="1" applyAlignment="1"/>
    <xf numFmtId="0" fontId="13" fillId="0" borderId="2" xfId="0" applyNumberFormat="1" applyFont="1" applyBorder="1" applyAlignment="1">
      <alignment wrapText="1"/>
    </xf>
    <xf numFmtId="186" fontId="13" fillId="0" borderId="0" xfId="0" applyNumberFormat="1" applyFont="1" applyAlignment="1"/>
    <xf numFmtId="0" fontId="13" fillId="0" borderId="0" xfId="0" applyNumberFormat="1" applyFont="1" applyAlignment="1">
      <alignment wrapText="1"/>
    </xf>
    <xf numFmtId="185" fontId="13" fillId="0" borderId="0" xfId="0" applyNumberFormat="1" applyFont="1" applyAlignment="1"/>
    <xf numFmtId="0" fontId="32" fillId="0" borderId="0" xfId="0" applyNumberFormat="1" applyFont="1" applyAlignment="1"/>
    <xf numFmtId="164" fontId="13" fillId="0" borderId="0" xfId="0" applyNumberFormat="1" applyFont="1" applyAlignment="1"/>
    <xf numFmtId="187" fontId="13" fillId="0" borderId="0" xfId="0" applyNumberFormat="1" applyFont="1" applyAlignment="1"/>
    <xf numFmtId="0" fontId="13" fillId="0" borderId="0" xfId="0" applyNumberFormat="1" applyFont="1" applyAlignment="1">
      <alignment horizontal="left"/>
    </xf>
    <xf numFmtId="0" fontId="36" fillId="0" borderId="0" xfId="0" applyFont="1" applyBorder="1" applyAlignment="1" applyProtection="1">
      <alignment vertical="center"/>
      <protection hidden="1"/>
    </xf>
    <xf numFmtId="0" fontId="37" fillId="0" borderId="0" xfId="0" applyFont="1" applyBorder="1" applyAlignment="1" applyProtection="1">
      <alignment vertical="center"/>
      <protection hidden="1"/>
    </xf>
    <xf numFmtId="0" fontId="37" fillId="0" borderId="0" xfId="0" applyFont="1" applyAlignment="1" applyProtection="1">
      <alignment vertical="center"/>
      <protection hidden="1"/>
    </xf>
    <xf numFmtId="0" fontId="36" fillId="0" borderId="0" xfId="0" applyFont="1" applyAlignment="1" applyProtection="1">
      <alignment vertical="center"/>
      <protection hidden="1"/>
    </xf>
    <xf numFmtId="0" fontId="38" fillId="0" borderId="0" xfId="0" applyFont="1" applyAlignment="1" applyProtection="1">
      <alignment horizontal="center" vertical="center"/>
      <protection hidden="1"/>
    </xf>
    <xf numFmtId="0" fontId="37" fillId="0" borderId="0" xfId="0" applyFont="1" applyAlignment="1" applyProtection="1">
      <alignment horizontal="center" vertical="center"/>
      <protection hidden="1"/>
    </xf>
    <xf numFmtId="0" fontId="36" fillId="0" borderId="0" xfId="0" applyFont="1" applyAlignment="1" applyProtection="1">
      <alignment horizontal="center" vertical="center"/>
      <protection hidden="1"/>
    </xf>
    <xf numFmtId="188" fontId="15" fillId="0" borderId="0" xfId="0" applyNumberFormat="1" applyFont="1" applyFill="1" applyAlignment="1" applyProtection="1">
      <alignment horizontal="center" vertical="center"/>
      <protection hidden="1"/>
    </xf>
    <xf numFmtId="0" fontId="37" fillId="0" borderId="0" xfId="0" quotePrefix="1" applyFont="1" applyAlignment="1" applyProtection="1">
      <alignment vertical="center"/>
      <protection hidden="1"/>
    </xf>
    <xf numFmtId="0" fontId="39" fillId="0" borderId="0" xfId="0" applyFont="1" applyAlignment="1" applyProtection="1">
      <alignment vertical="center"/>
      <protection hidden="1"/>
    </xf>
    <xf numFmtId="0" fontId="40" fillId="0" borderId="0" xfId="0" applyFont="1" applyBorder="1" applyAlignment="1" applyProtection="1">
      <alignment vertical="center"/>
      <protection hidden="1"/>
    </xf>
    <xf numFmtId="0" fontId="41" fillId="0" borderId="0" xfId="0" applyFont="1" applyBorder="1" applyAlignment="1" applyProtection="1">
      <alignment vertical="center"/>
      <protection hidden="1"/>
    </xf>
    <xf numFmtId="0" fontId="41" fillId="0" borderId="0" xfId="0" applyFont="1" applyAlignment="1" applyProtection="1">
      <alignment vertical="center"/>
      <protection hidden="1"/>
    </xf>
    <xf numFmtId="0" fontId="40" fillId="0" borderId="0" xfId="0" applyFont="1" applyAlignment="1" applyProtection="1">
      <alignment vertical="center"/>
      <protection hidden="1"/>
    </xf>
    <xf numFmtId="0" fontId="41" fillId="0" borderId="0" xfId="0" applyFont="1" applyAlignment="1" applyProtection="1">
      <alignment horizontal="center" vertical="center"/>
      <protection hidden="1"/>
    </xf>
    <xf numFmtId="0" fontId="42" fillId="0" borderId="0" xfId="0" applyFont="1" applyAlignment="1" applyProtection="1">
      <alignment horizontal="center" vertical="center" wrapText="1"/>
      <protection hidden="1"/>
    </xf>
    <xf numFmtId="0" fontId="40" fillId="23" borderId="17" xfId="0" applyFont="1" applyFill="1" applyBorder="1" applyAlignment="1" applyProtection="1">
      <alignment horizontal="centerContinuous" vertical="center"/>
      <protection hidden="1"/>
    </xf>
    <xf numFmtId="0" fontId="40" fillId="23" borderId="18" xfId="0" applyFont="1" applyFill="1" applyBorder="1" applyAlignment="1" applyProtection="1">
      <alignment horizontal="centerContinuous" vertical="center"/>
      <protection hidden="1"/>
    </xf>
    <xf numFmtId="0" fontId="40" fillId="23" borderId="19" xfId="0" applyFont="1" applyFill="1" applyBorder="1" applyAlignment="1" applyProtection="1">
      <alignment horizontal="centerContinuous" vertical="center"/>
      <protection hidden="1"/>
    </xf>
    <xf numFmtId="0" fontId="43" fillId="0" borderId="0" xfId="0" applyFont="1" applyAlignment="1" applyProtection="1">
      <alignment vertical="center"/>
      <protection hidden="1"/>
    </xf>
    <xf numFmtId="0" fontId="44" fillId="0" borderId="0" xfId="0" applyFont="1" applyBorder="1" applyAlignment="1" applyProtection="1">
      <alignment horizontal="right" vertical="center" wrapText="1"/>
      <protection hidden="1"/>
    </xf>
    <xf numFmtId="0" fontId="0" fillId="0" borderId="0" xfId="0" applyFont="1" applyBorder="1" applyAlignment="1" applyProtection="1">
      <alignment vertical="center" wrapText="1"/>
      <protection hidden="1"/>
    </xf>
    <xf numFmtId="0" fontId="0" fillId="0" borderId="0" xfId="0" applyFont="1" applyAlignment="1" applyProtection="1">
      <alignment vertical="center" wrapText="1"/>
      <protection hidden="1"/>
    </xf>
    <xf numFmtId="0" fontId="0" fillId="0" borderId="0" xfId="0" applyFont="1" applyAlignment="1" applyProtection="1">
      <alignment horizontal="center" vertical="center" wrapText="1"/>
      <protection hidden="1"/>
    </xf>
    <xf numFmtId="0" fontId="0" fillId="0" borderId="0" xfId="0" applyAlignment="1" applyProtection="1">
      <alignment vertical="center"/>
      <protection hidden="1"/>
    </xf>
    <xf numFmtId="0" fontId="0" fillId="0" borderId="0" xfId="0" applyAlignment="1" applyProtection="1">
      <alignment vertical="center" wrapText="1"/>
      <protection hidden="1"/>
    </xf>
    <xf numFmtId="0" fontId="0" fillId="0" borderId="0" xfId="0" applyAlignment="1" applyProtection="1">
      <alignment horizontal="center" vertical="center" wrapText="1"/>
      <protection hidden="1"/>
    </xf>
    <xf numFmtId="0" fontId="0" fillId="23" borderId="20" xfId="0" applyFont="1" applyFill="1" applyBorder="1" applyAlignment="1" applyProtection="1">
      <alignment vertical="center" wrapText="1"/>
      <protection hidden="1"/>
    </xf>
    <xf numFmtId="0" fontId="44" fillId="23" borderId="21" xfId="0" applyFont="1" applyFill="1" applyBorder="1" applyAlignment="1" applyProtection="1">
      <alignment horizontal="center" vertical="center"/>
      <protection hidden="1"/>
    </xf>
    <xf numFmtId="0" fontId="44" fillId="23" borderId="21" xfId="0" applyFont="1" applyFill="1" applyBorder="1" applyAlignment="1" applyProtection="1">
      <alignment horizontal="center" vertical="center" wrapText="1"/>
      <protection hidden="1"/>
    </xf>
    <xf numFmtId="0" fontId="35" fillId="23" borderId="21" xfId="0" applyFont="1" applyFill="1" applyBorder="1" applyAlignment="1" applyProtection="1">
      <alignment horizontal="center" vertical="center" wrapText="1"/>
      <protection hidden="1"/>
    </xf>
    <xf numFmtId="0" fontId="25" fillId="23" borderId="21" xfId="0" applyFont="1" applyFill="1" applyBorder="1" applyAlignment="1" applyProtection="1">
      <alignment horizontal="center" vertical="center" wrapText="1"/>
      <protection hidden="1"/>
    </xf>
    <xf numFmtId="0" fontId="35" fillId="14" borderId="0" xfId="0" applyFont="1" applyFill="1" applyAlignment="1" applyProtection="1">
      <alignment horizontal="center" vertical="center" wrapText="1"/>
      <protection hidden="1"/>
    </xf>
    <xf numFmtId="0" fontId="44" fillId="14" borderId="21" xfId="0" applyFont="1" applyFill="1" applyBorder="1" applyAlignment="1" applyProtection="1">
      <alignment horizontal="center" vertical="center" wrapText="1"/>
      <protection hidden="1"/>
    </xf>
    <xf numFmtId="0" fontId="44" fillId="23" borderId="0" xfId="0" applyFont="1" applyFill="1" applyAlignment="1" applyProtection="1">
      <alignment horizontal="center" wrapText="1"/>
      <protection hidden="1"/>
    </xf>
    <xf numFmtId="0" fontId="0" fillId="23" borderId="22" xfId="0" applyFont="1" applyFill="1" applyBorder="1" applyAlignment="1" applyProtection="1">
      <alignment vertical="center" wrapText="1"/>
      <protection hidden="1"/>
    </xf>
    <xf numFmtId="0" fontId="45" fillId="0" borderId="0" xfId="0" applyFont="1" applyAlignment="1" applyProtection="1">
      <alignment vertical="center" wrapText="1"/>
      <protection hidden="1"/>
    </xf>
    <xf numFmtId="179" fontId="0" fillId="0" borderId="0" xfId="0" applyNumberFormat="1" applyAlignment="1" applyProtection="1">
      <alignment vertical="center" wrapText="1"/>
      <protection hidden="1"/>
    </xf>
    <xf numFmtId="175" fontId="0" fillId="0" borderId="0" xfId="0" applyNumberFormat="1" applyAlignment="1" applyProtection="1">
      <alignment vertical="center" wrapText="1"/>
      <protection hidden="1"/>
    </xf>
    <xf numFmtId="0" fontId="44" fillId="0" borderId="0" xfId="0" applyFont="1" applyBorder="1" applyAlignment="1" applyProtection="1">
      <alignment horizontal="left" vertical="center"/>
      <protection hidden="1"/>
    </xf>
    <xf numFmtId="0" fontId="45" fillId="15" borderId="23" xfId="0" applyFont="1" applyFill="1" applyBorder="1" applyAlignment="1" applyProtection="1">
      <alignment vertical="center" wrapText="1"/>
      <protection hidden="1"/>
    </xf>
    <xf numFmtId="0" fontId="0" fillId="0" borderId="0" xfId="0" applyBorder="1" applyAlignment="1" applyProtection="1">
      <alignment vertical="center" wrapText="1"/>
      <protection locked="0"/>
    </xf>
    <xf numFmtId="0" fontId="0" fillId="23" borderId="24" xfId="0" applyFont="1" applyFill="1" applyBorder="1" applyAlignment="1" applyProtection="1">
      <alignment vertical="center" wrapText="1"/>
      <protection hidden="1"/>
    </xf>
    <xf numFmtId="0" fontId="0" fillId="23" borderId="0" xfId="0" applyFont="1" applyFill="1" applyBorder="1" applyAlignment="1" applyProtection="1">
      <alignment horizontal="center" vertical="center" wrapText="1"/>
      <protection hidden="1"/>
    </xf>
    <xf numFmtId="0" fontId="46" fillId="23" borderId="0" xfId="0" applyFont="1" applyFill="1" applyBorder="1" applyAlignment="1" applyProtection="1">
      <alignment horizontal="center" vertical="center" wrapText="1"/>
      <protection hidden="1"/>
    </xf>
    <xf numFmtId="0" fontId="46" fillId="23" borderId="0" xfId="0" applyFont="1" applyFill="1" applyBorder="1" applyAlignment="1" applyProtection="1">
      <alignment horizontal="center" vertical="center"/>
      <protection hidden="1"/>
    </xf>
    <xf numFmtId="3" fontId="47" fillId="14" borderId="0" xfId="0" applyNumberFormat="1" applyFont="1" applyFill="1" applyBorder="1" applyAlignment="1" applyProtection="1">
      <alignment vertical="center" wrapText="1"/>
      <protection hidden="1"/>
    </xf>
    <xf numFmtId="173" fontId="0" fillId="14" borderId="0" xfId="0" applyNumberFormat="1" applyFont="1" applyFill="1" applyBorder="1" applyAlignment="1" applyProtection="1">
      <alignment horizontal="center" vertical="center" wrapText="1"/>
      <protection hidden="1"/>
    </xf>
    <xf numFmtId="37" fontId="46" fillId="14" borderId="0" xfId="4" applyNumberFormat="1" applyFont="1" applyFill="1" applyBorder="1" applyAlignment="1" applyProtection="1">
      <alignment horizontal="center" vertical="center" wrapText="1"/>
      <protection hidden="1"/>
    </xf>
    <xf numFmtId="175" fontId="0" fillId="23" borderId="0" xfId="0" applyNumberFormat="1" applyFill="1" applyBorder="1" applyAlignment="1" applyProtection="1">
      <alignment horizontal="center" vertical="center" wrapText="1"/>
      <protection hidden="1"/>
    </xf>
    <xf numFmtId="3" fontId="0" fillId="14" borderId="0" xfId="0" applyNumberFormat="1" applyFont="1" applyFill="1" applyBorder="1" applyAlignment="1" applyProtection="1">
      <alignment horizontal="center" vertical="center" wrapText="1"/>
      <protection hidden="1"/>
    </xf>
    <xf numFmtId="189" fontId="46" fillId="23" borderId="0" xfId="4" applyNumberFormat="1" applyFont="1" applyFill="1" applyBorder="1" applyAlignment="1" applyProtection="1">
      <alignment vertical="center" wrapText="1"/>
      <protection hidden="1"/>
    </xf>
    <xf numFmtId="190" fontId="46" fillId="23" borderId="0" xfId="4" applyNumberFormat="1" applyFont="1" applyFill="1" applyBorder="1" applyAlignment="1" applyProtection="1">
      <alignment vertical="center" wrapText="1"/>
      <protection hidden="1"/>
    </xf>
    <xf numFmtId="5" fontId="46" fillId="23" borderId="0" xfId="2" applyNumberFormat="1" applyFont="1" applyFill="1" applyAlignment="1" applyProtection="1">
      <alignment vertical="center" wrapText="1"/>
      <protection hidden="1"/>
    </xf>
    <xf numFmtId="0" fontId="0" fillId="23" borderId="25" xfId="0" applyFont="1" applyFill="1" applyBorder="1" applyAlignment="1" applyProtection="1">
      <alignment vertical="center" wrapText="1"/>
      <protection hidden="1"/>
    </xf>
    <xf numFmtId="0" fontId="45" fillId="15" borderId="26" xfId="0" applyFont="1" applyFill="1" applyBorder="1" applyAlignment="1" applyProtection="1">
      <alignment vertical="center" wrapText="1"/>
      <protection hidden="1"/>
    </xf>
    <xf numFmtId="0" fontId="45" fillId="15" borderId="27" xfId="0" applyFont="1" applyFill="1" applyBorder="1" applyAlignment="1" applyProtection="1">
      <alignment vertical="center" wrapText="1"/>
      <protection hidden="1"/>
    </xf>
    <xf numFmtId="0" fontId="0" fillId="15" borderId="28" xfId="0" applyFill="1" applyBorder="1" applyAlignment="1" applyProtection="1">
      <alignment vertical="center" wrapText="1"/>
      <protection hidden="1"/>
    </xf>
    <xf numFmtId="0" fontId="0" fillId="0" borderId="28" xfId="0" applyBorder="1" applyAlignment="1" applyProtection="1">
      <alignment vertical="center" wrapText="1"/>
      <protection locked="0"/>
    </xf>
    <xf numFmtId="0" fontId="44" fillId="0" borderId="0" xfId="0" applyFont="1" applyAlignment="1" applyProtection="1">
      <alignment horizontal="right" vertical="center" wrapText="1"/>
      <protection hidden="1"/>
    </xf>
    <xf numFmtId="3" fontId="45" fillId="14" borderId="0" xfId="0" applyNumberFormat="1" applyFont="1" applyFill="1" applyBorder="1" applyAlignment="1" applyProtection="1">
      <alignment vertical="center" wrapText="1"/>
      <protection hidden="1"/>
    </xf>
    <xf numFmtId="0" fontId="44" fillId="23" borderId="0" xfId="0" applyFont="1" applyFill="1" applyBorder="1" applyAlignment="1" applyProtection="1">
      <alignment horizontal="center" vertical="center"/>
      <protection hidden="1"/>
    </xf>
    <xf numFmtId="3" fontId="0" fillId="23" borderId="0" xfId="0" applyNumberFormat="1" applyFont="1" applyFill="1" applyBorder="1" applyAlignment="1" applyProtection="1">
      <alignment horizontal="center" vertical="center" wrapText="1"/>
      <protection hidden="1"/>
    </xf>
    <xf numFmtId="175" fontId="0" fillId="23" borderId="0" xfId="0" applyNumberFormat="1" applyFont="1" applyFill="1" applyBorder="1" applyAlignment="1" applyProtection="1">
      <alignment horizontal="center" vertical="center" wrapText="1"/>
      <protection hidden="1"/>
    </xf>
    <xf numFmtId="0" fontId="44" fillId="23" borderId="29" xfId="0" applyFont="1" applyFill="1" applyBorder="1" applyAlignment="1" applyProtection="1">
      <alignment horizontal="center" vertical="center" wrapText="1"/>
      <protection hidden="1"/>
    </xf>
    <xf numFmtId="0" fontId="44" fillId="23" borderId="30" xfId="0" applyFont="1" applyFill="1" applyBorder="1" applyAlignment="1" applyProtection="1">
      <alignment horizontal="center" vertical="center" wrapText="1"/>
      <protection hidden="1"/>
    </xf>
    <xf numFmtId="0" fontId="0" fillId="23" borderId="30" xfId="0" applyFont="1" applyFill="1" applyBorder="1" applyAlignment="1" applyProtection="1">
      <alignment vertical="center" wrapText="1"/>
      <protection hidden="1"/>
    </xf>
    <xf numFmtId="0" fontId="0" fillId="23" borderId="30" xfId="0" applyFill="1" applyBorder="1" applyAlignment="1" applyProtection="1">
      <alignment vertical="center" wrapText="1"/>
      <protection hidden="1"/>
    </xf>
    <xf numFmtId="0" fontId="0" fillId="23" borderId="30" xfId="0" applyFont="1" applyFill="1" applyBorder="1" applyAlignment="1" applyProtection="1">
      <alignment horizontal="center" vertical="center" wrapText="1"/>
      <protection hidden="1"/>
    </xf>
    <xf numFmtId="3" fontId="44" fillId="23" borderId="30" xfId="0" applyNumberFormat="1" applyFont="1" applyFill="1" applyBorder="1" applyAlignment="1" applyProtection="1">
      <alignment horizontal="center" vertical="center" wrapText="1"/>
      <protection hidden="1"/>
    </xf>
    <xf numFmtId="189" fontId="44" fillId="23" borderId="30" xfId="4" applyNumberFormat="1" applyFont="1" applyFill="1" applyBorder="1" applyAlignment="1" applyProtection="1">
      <alignment vertical="center" wrapText="1"/>
      <protection hidden="1"/>
    </xf>
    <xf numFmtId="190" fontId="44" fillId="23" borderId="30" xfId="4" applyNumberFormat="1" applyFont="1" applyFill="1" applyBorder="1" applyAlignment="1" applyProtection="1">
      <alignment vertical="center" wrapText="1"/>
      <protection hidden="1"/>
    </xf>
    <xf numFmtId="5" fontId="46" fillId="23" borderId="30" xfId="0" applyNumberFormat="1" applyFont="1" applyFill="1" applyBorder="1" applyAlignment="1" applyProtection="1">
      <alignment vertical="center" wrapText="1"/>
      <protection hidden="1"/>
    </xf>
    <xf numFmtId="0" fontId="0" fillId="23" borderId="31" xfId="0" applyFont="1" applyFill="1" applyBorder="1" applyAlignment="1" applyProtection="1">
      <alignment vertical="center" wrapText="1"/>
      <protection hidden="1"/>
    </xf>
    <xf numFmtId="0" fontId="48" fillId="0" borderId="0" xfId="6" applyFont="1" applyFill="1" applyBorder="1" applyAlignment="1" applyProtection="1">
      <alignment horizontal="right" vertical="center" wrapText="1"/>
      <protection hidden="1"/>
    </xf>
    <xf numFmtId="0" fontId="49" fillId="0" borderId="0" xfId="6" applyFont="1" applyFill="1" applyBorder="1" applyAlignment="1" applyProtection="1">
      <alignment vertical="center" wrapText="1"/>
      <protection hidden="1"/>
    </xf>
    <xf numFmtId="0" fontId="49" fillId="0" borderId="0" xfId="6" applyNumberFormat="1" applyFont="1" applyFill="1" applyBorder="1" applyAlignment="1" applyProtection="1">
      <alignment vertical="center" wrapText="1"/>
      <protection hidden="1"/>
    </xf>
    <xf numFmtId="2" fontId="33" fillId="0" borderId="0" xfId="6" applyNumberFormat="1" applyFont="1" applyFill="1" applyBorder="1" applyAlignment="1" applyProtection="1">
      <alignment vertical="center"/>
      <protection hidden="1"/>
    </xf>
    <xf numFmtId="2" fontId="33" fillId="0" borderId="0" xfId="6" applyNumberFormat="1" applyFont="1" applyFill="1" applyBorder="1" applyAlignment="1" applyProtection="1">
      <alignment vertical="center" wrapText="1"/>
      <protection hidden="1"/>
    </xf>
    <xf numFmtId="3" fontId="33" fillId="0" borderId="0" xfId="6" applyNumberFormat="1" applyFont="1" applyFill="1" applyBorder="1" applyAlignment="1" applyProtection="1">
      <alignment horizontal="center" vertical="center" wrapText="1"/>
      <protection hidden="1"/>
    </xf>
    <xf numFmtId="3" fontId="33" fillId="0" borderId="0" xfId="6" applyNumberFormat="1" applyFont="1" applyFill="1" applyBorder="1" applyAlignment="1" applyProtection="1">
      <alignment vertical="center" wrapText="1"/>
      <protection hidden="1"/>
    </xf>
    <xf numFmtId="173" fontId="33" fillId="0" borderId="0" xfId="6" applyNumberFormat="1" applyFont="1" applyFill="1" applyBorder="1" applyAlignment="1" applyProtection="1">
      <alignment vertical="center" wrapText="1"/>
      <protection hidden="1"/>
    </xf>
    <xf numFmtId="173" fontId="33" fillId="0" borderId="0" xfId="6" applyNumberFormat="1" applyFont="1" applyFill="1" applyBorder="1" applyAlignment="1" applyProtection="1">
      <alignment horizontal="center" vertical="center" wrapText="1"/>
      <protection hidden="1"/>
    </xf>
    <xf numFmtId="0" fontId="33" fillId="0" borderId="0" xfId="6" applyFont="1" applyFill="1" applyAlignment="1" applyProtection="1">
      <alignment horizontal="center" vertical="center" wrapText="1"/>
      <protection hidden="1"/>
    </xf>
    <xf numFmtId="0" fontId="49" fillId="0" borderId="0" xfId="6" applyFont="1" applyFill="1" applyAlignment="1" applyProtection="1">
      <alignment horizontal="center" vertical="center" wrapText="1"/>
      <protection hidden="1"/>
    </xf>
    <xf numFmtId="0" fontId="33" fillId="0" borderId="0" xfId="6" applyFont="1" applyFill="1" applyAlignment="1" applyProtection="1">
      <alignment vertical="center" wrapText="1"/>
      <protection hidden="1"/>
    </xf>
    <xf numFmtId="0" fontId="44" fillId="0" borderId="0" xfId="0" applyFont="1" applyFill="1" applyAlignment="1" applyProtection="1">
      <alignment vertical="center" wrapText="1"/>
      <protection hidden="1"/>
    </xf>
    <xf numFmtId="0" fontId="0" fillId="0" borderId="0" xfId="0" applyFill="1" applyAlignment="1" applyProtection="1">
      <alignment vertical="center" wrapText="1"/>
      <protection hidden="1"/>
    </xf>
    <xf numFmtId="0" fontId="0" fillId="0" borderId="0" xfId="0" applyFont="1" applyFill="1" applyAlignment="1" applyProtection="1">
      <alignment vertical="center" wrapText="1"/>
      <protection hidden="1"/>
    </xf>
    <xf numFmtId="0" fontId="45" fillId="0" borderId="0" xfId="0" applyFont="1" applyFill="1" applyAlignment="1" applyProtection="1">
      <alignment vertical="center" wrapText="1"/>
      <protection hidden="1"/>
    </xf>
    <xf numFmtId="0" fontId="50" fillId="0" borderId="0" xfId="0" applyFont="1" applyBorder="1" applyAlignment="1" applyProtection="1">
      <alignment horizontal="right" vertical="center"/>
      <protection hidden="1"/>
    </xf>
    <xf numFmtId="188" fontId="50" fillId="0" borderId="0" xfId="0" quotePrefix="1" applyNumberFormat="1" applyFont="1" applyAlignment="1" applyProtection="1">
      <alignment horizontal="center" vertical="center"/>
      <protection hidden="1"/>
    </xf>
    <xf numFmtId="188" fontId="50" fillId="0" borderId="0" xfId="0" quotePrefix="1" applyNumberFormat="1" applyFont="1" applyFill="1" applyAlignment="1" applyProtection="1">
      <alignment horizontal="center" vertical="center"/>
      <protection hidden="1"/>
    </xf>
    <xf numFmtId="0" fontId="50" fillId="0" borderId="0" xfId="0" applyFont="1" applyAlignment="1" applyProtection="1">
      <alignment vertical="center"/>
      <protection hidden="1"/>
    </xf>
    <xf numFmtId="0" fontId="51" fillId="24" borderId="17" xfId="7" applyNumberFormat="1" applyFont="1" applyFill="1" applyBorder="1" applyAlignment="1" applyProtection="1">
      <alignment horizontal="centerContinuous" vertical="center" wrapText="1"/>
      <protection hidden="1"/>
    </xf>
    <xf numFmtId="0" fontId="0" fillId="24" borderId="18" xfId="0" applyFont="1" applyFill="1" applyBorder="1" applyAlignment="1" applyProtection="1">
      <alignment horizontal="centerContinuous" vertical="center" wrapText="1"/>
      <protection hidden="1"/>
    </xf>
    <xf numFmtId="0" fontId="0" fillId="24" borderId="32" xfId="0" applyFont="1" applyFill="1" applyBorder="1" applyAlignment="1" applyProtection="1">
      <alignment horizontal="centerContinuous" vertical="center" wrapText="1"/>
      <protection hidden="1"/>
    </xf>
    <xf numFmtId="0" fontId="0" fillId="24" borderId="33" xfId="0" applyFill="1" applyBorder="1" applyAlignment="1" applyProtection="1">
      <alignment horizontal="centerContinuous" vertical="center" wrapText="1"/>
      <protection hidden="1"/>
    </xf>
    <xf numFmtId="0" fontId="0" fillId="24" borderId="32" xfId="0" applyFill="1" applyBorder="1" applyAlignment="1" applyProtection="1">
      <alignment horizontal="centerContinuous" vertical="center" wrapText="1"/>
      <protection hidden="1"/>
    </xf>
    <xf numFmtId="0" fontId="52" fillId="25" borderId="18" xfId="7" applyNumberFormat="1" applyFont="1" applyFill="1" applyBorder="1" applyAlignment="1" applyProtection="1">
      <alignment horizontal="centerContinuous" vertical="center"/>
      <protection hidden="1"/>
    </xf>
    <xf numFmtId="0" fontId="52" fillId="25" borderId="19" xfId="7" applyNumberFormat="1" applyFont="1" applyFill="1" applyBorder="1" applyAlignment="1" applyProtection="1">
      <alignment horizontal="centerContinuous" vertical="center"/>
      <protection hidden="1"/>
    </xf>
    <xf numFmtId="0" fontId="53" fillId="26" borderId="18" xfId="7" applyNumberFormat="1" applyFont="1" applyFill="1" applyBorder="1" applyAlignment="1" applyProtection="1">
      <alignment horizontal="centerContinuous" vertical="center" wrapText="1"/>
      <protection hidden="1"/>
    </xf>
    <xf numFmtId="0" fontId="53" fillId="27" borderId="17" xfId="7" applyNumberFormat="1" applyFont="1" applyFill="1" applyBorder="1" applyAlignment="1" applyProtection="1">
      <alignment horizontal="centerContinuous" vertical="center" wrapText="1"/>
      <protection hidden="1"/>
    </xf>
    <xf numFmtId="0" fontId="53" fillId="27" borderId="32" xfId="7" applyNumberFormat="1" applyFont="1" applyFill="1" applyBorder="1" applyAlignment="1" applyProtection="1">
      <alignment horizontal="centerContinuous" vertical="center" wrapText="1"/>
      <protection hidden="1"/>
    </xf>
    <xf numFmtId="0" fontId="53" fillId="27" borderId="19" xfId="7" applyNumberFormat="1" applyFont="1" applyFill="1" applyBorder="1" applyAlignment="1" applyProtection="1">
      <alignment horizontal="centerContinuous" vertical="center" wrapText="1"/>
      <protection hidden="1"/>
    </xf>
    <xf numFmtId="0" fontId="33" fillId="0" borderId="0" xfId="7" applyAlignment="1" applyProtection="1">
      <alignment vertical="center" wrapText="1"/>
      <protection hidden="1"/>
    </xf>
    <xf numFmtId="0" fontId="48" fillId="0" borderId="0" xfId="7" applyFont="1" applyAlignment="1" applyProtection="1">
      <alignment vertical="center" wrapText="1"/>
      <protection hidden="1"/>
    </xf>
    <xf numFmtId="0" fontId="50" fillId="15" borderId="34" xfId="7" applyNumberFormat="1" applyFont="1" applyFill="1" applyBorder="1" applyAlignment="1" applyProtection="1">
      <alignment horizontal="center" vertical="center" wrapText="1"/>
      <protection hidden="1"/>
    </xf>
    <xf numFmtId="0" fontId="50" fillId="28" borderId="13" xfId="7" applyNumberFormat="1" applyFont="1" applyFill="1" applyBorder="1" applyAlignment="1" applyProtection="1">
      <alignment horizontal="center" vertical="center" wrapText="1"/>
      <protection hidden="1"/>
    </xf>
    <xf numFmtId="0" fontId="50" fillId="28" borderId="10" xfId="7" applyNumberFormat="1" applyFont="1" applyFill="1" applyBorder="1" applyAlignment="1" applyProtection="1">
      <alignment horizontal="center" vertical="center" wrapText="1"/>
      <protection hidden="1"/>
    </xf>
    <xf numFmtId="0" fontId="50" fillId="15" borderId="35" xfId="7" applyNumberFormat="1" applyFont="1" applyFill="1" applyBorder="1" applyAlignment="1" applyProtection="1">
      <alignment horizontal="center" vertical="center" wrapText="1"/>
      <protection hidden="1"/>
    </xf>
    <xf numFmtId="0" fontId="50" fillId="28" borderId="13" xfId="6" applyFont="1" applyFill="1" applyBorder="1" applyAlignment="1" applyProtection="1">
      <alignment horizontal="center" vertical="center" wrapText="1"/>
      <protection hidden="1"/>
    </xf>
    <xf numFmtId="0" fontId="50" fillId="28" borderId="36" xfId="6" applyFont="1" applyFill="1" applyBorder="1" applyAlignment="1" applyProtection="1">
      <alignment horizontal="center" vertical="center" wrapText="1"/>
      <protection hidden="1"/>
    </xf>
    <xf numFmtId="0" fontId="50" fillId="15" borderId="36" xfId="6" applyFont="1" applyFill="1" applyBorder="1" applyAlignment="1" applyProtection="1">
      <alignment horizontal="center" vertical="center" wrapText="1"/>
      <protection hidden="1"/>
    </xf>
    <xf numFmtId="0" fontId="50" fillId="15" borderId="37" xfId="7" applyNumberFormat="1" applyFont="1" applyFill="1" applyBorder="1" applyAlignment="1" applyProtection="1">
      <alignment horizontal="center" vertical="center" wrapText="1"/>
      <protection hidden="1"/>
    </xf>
    <xf numFmtId="0" fontId="50" fillId="28" borderId="2" xfId="7" applyNumberFormat="1" applyFont="1" applyFill="1" applyBorder="1" applyAlignment="1" applyProtection="1">
      <alignment horizontal="center" vertical="center"/>
      <protection hidden="1"/>
    </xf>
    <xf numFmtId="0" fontId="50" fillId="28" borderId="2" xfId="7" applyNumberFormat="1" applyFont="1" applyFill="1" applyBorder="1" applyAlignment="1" applyProtection="1">
      <alignment horizontal="center" vertical="center" wrapText="1"/>
      <protection hidden="1"/>
    </xf>
    <xf numFmtId="0" fontId="50" fillId="29" borderId="2" xfId="7" applyNumberFormat="1" applyFont="1" applyFill="1" applyBorder="1" applyAlignment="1" applyProtection="1">
      <alignment horizontal="center" vertical="center" wrapText="1"/>
      <protection hidden="1"/>
    </xf>
    <xf numFmtId="0" fontId="48" fillId="28" borderId="13" xfId="7" applyNumberFormat="1" applyFont="1" applyFill="1" applyBorder="1" applyAlignment="1" applyProtection="1">
      <alignment horizontal="center" vertical="center" wrapText="1"/>
      <protection hidden="1"/>
    </xf>
    <xf numFmtId="0" fontId="50" fillId="29" borderId="13" xfId="7" applyNumberFormat="1" applyFont="1" applyFill="1" applyBorder="1" applyAlignment="1" applyProtection="1">
      <alignment horizontal="center" vertical="center" wrapText="1"/>
      <protection hidden="1"/>
    </xf>
    <xf numFmtId="0" fontId="50" fillId="29" borderId="38" xfId="7" applyNumberFormat="1" applyFont="1" applyFill="1" applyBorder="1" applyAlignment="1" applyProtection="1">
      <alignment horizontal="center" vertical="center" wrapText="1"/>
      <protection hidden="1"/>
    </xf>
    <xf numFmtId="0" fontId="50" fillId="0" borderId="2" xfId="7" applyNumberFormat="1" applyFont="1" applyFill="1" applyBorder="1" applyAlignment="1" applyProtection="1">
      <alignment horizontal="center" vertical="center" wrapText="1"/>
      <protection hidden="1"/>
    </xf>
    <xf numFmtId="0" fontId="50" fillId="0" borderId="13" xfId="7" applyNumberFormat="1" applyFont="1" applyFill="1" applyBorder="1" applyAlignment="1" applyProtection="1">
      <alignment horizontal="center" vertical="center" wrapText="1"/>
      <protection hidden="1"/>
    </xf>
    <xf numFmtId="0" fontId="50" fillId="15" borderId="13" xfId="7" applyNumberFormat="1" applyFont="1" applyFill="1" applyBorder="1" applyAlignment="1" applyProtection="1">
      <alignment horizontal="center" vertical="center" wrapText="1"/>
    </xf>
    <xf numFmtId="0" fontId="50" fillId="29" borderId="36" xfId="7" applyNumberFormat="1" applyFont="1" applyFill="1" applyBorder="1" applyAlignment="1" applyProtection="1">
      <alignment horizontal="center" vertical="center" wrapText="1"/>
      <protection hidden="1"/>
    </xf>
    <xf numFmtId="0" fontId="50" fillId="29" borderId="39" xfId="7" applyNumberFormat="1" applyFont="1" applyFill="1" applyBorder="1" applyAlignment="1" applyProtection="1">
      <alignment horizontal="center" vertical="center" wrapText="1"/>
      <protection hidden="1"/>
    </xf>
    <xf numFmtId="0" fontId="48" fillId="29" borderId="2" xfId="7" applyFont="1" applyFill="1" applyBorder="1" applyAlignment="1" applyProtection="1">
      <alignment horizontal="center" vertical="center" wrapText="1"/>
      <protection hidden="1"/>
    </xf>
    <xf numFmtId="0" fontId="48" fillId="29" borderId="2" xfId="7" applyNumberFormat="1" applyFont="1" applyFill="1" applyBorder="1" applyAlignment="1" applyProtection="1">
      <alignment horizontal="center" vertical="center" wrapText="1"/>
      <protection hidden="1"/>
    </xf>
    <xf numFmtId="0" fontId="50" fillId="29" borderId="40" xfId="7" applyNumberFormat="1" applyFont="1" applyFill="1" applyBorder="1" applyAlignment="1" applyProtection="1">
      <alignment horizontal="center" vertical="center" wrapText="1"/>
      <protection hidden="1"/>
    </xf>
    <xf numFmtId="0" fontId="48" fillId="29" borderId="41" xfId="7" applyFont="1" applyFill="1" applyBorder="1" applyAlignment="1" applyProtection="1">
      <alignment horizontal="center" vertical="center" wrapText="1"/>
      <protection hidden="1"/>
    </xf>
    <xf numFmtId="0" fontId="48" fillId="29" borderId="42" xfId="7" applyFont="1" applyFill="1" applyBorder="1" applyAlignment="1" applyProtection="1">
      <alignment horizontal="center" vertical="center" wrapText="1"/>
      <protection hidden="1"/>
    </xf>
    <xf numFmtId="0" fontId="48" fillId="29" borderId="43" xfId="7" applyFont="1" applyFill="1" applyBorder="1" applyAlignment="1" applyProtection="1">
      <alignment horizontal="center" vertical="center" wrapText="1"/>
      <protection hidden="1"/>
    </xf>
    <xf numFmtId="0" fontId="48" fillId="0" borderId="44" xfId="7" applyFont="1" applyBorder="1" applyAlignment="1" applyProtection="1">
      <alignment horizontal="center" vertical="center" wrapText="1"/>
      <protection hidden="1"/>
    </xf>
    <xf numFmtId="0" fontId="44" fillId="0" borderId="0" xfId="0" applyFont="1" applyAlignment="1" applyProtection="1">
      <alignment vertical="center" wrapText="1"/>
      <protection hidden="1"/>
    </xf>
    <xf numFmtId="0" fontId="50" fillId="30" borderId="45" xfId="0" applyFont="1" applyFill="1" applyBorder="1" applyAlignment="1" applyProtection="1">
      <alignment horizontal="right" vertical="center" wrapText="1"/>
      <protection hidden="1"/>
    </xf>
    <xf numFmtId="0" fontId="50" fillId="30" borderId="46" xfId="0" applyFont="1" applyFill="1" applyBorder="1" applyAlignment="1" applyProtection="1">
      <alignment vertical="center" wrapText="1"/>
      <protection hidden="1"/>
    </xf>
    <xf numFmtId="0" fontId="50" fillId="30" borderId="46" xfId="0" applyFont="1" applyFill="1" applyBorder="1" applyAlignment="1" applyProtection="1">
      <alignment horizontal="center" vertical="center" wrapText="1"/>
      <protection hidden="1"/>
    </xf>
    <xf numFmtId="0" fontId="50" fillId="30" borderId="47" xfId="0" applyFont="1" applyFill="1" applyBorder="1" applyAlignment="1" applyProtection="1">
      <alignment horizontal="center" vertical="center" wrapText="1"/>
      <protection hidden="1"/>
    </xf>
    <xf numFmtId="0" fontId="50" fillId="30" borderId="48" xfId="0" applyFont="1" applyFill="1" applyBorder="1" applyAlignment="1" applyProtection="1">
      <alignment vertical="center" wrapText="1"/>
      <protection hidden="1"/>
    </xf>
    <xf numFmtId="0" fontId="54" fillId="30" borderId="49" xfId="0" applyFont="1" applyFill="1" applyBorder="1" applyAlignment="1" applyProtection="1">
      <alignment horizontal="center" vertical="center" wrapText="1"/>
      <protection hidden="1"/>
    </xf>
    <xf numFmtId="37" fontId="54" fillId="30" borderId="50" xfId="0" applyNumberFormat="1" applyFont="1" applyFill="1" applyBorder="1" applyAlignment="1" applyProtection="1">
      <alignment horizontal="right" vertical="center" wrapText="1"/>
      <protection hidden="1"/>
    </xf>
    <xf numFmtId="191" fontId="54" fillId="30" borderId="50" xfId="0" applyNumberFormat="1" applyFont="1" applyFill="1" applyBorder="1" applyAlignment="1" applyProtection="1">
      <alignment horizontal="right" vertical="center" wrapText="1"/>
      <protection hidden="1"/>
    </xf>
    <xf numFmtId="37" fontId="54" fillId="30" borderId="51" xfId="0" applyNumberFormat="1" applyFont="1" applyFill="1" applyBorder="1" applyAlignment="1" applyProtection="1">
      <alignment horizontal="right" vertical="center" wrapText="1"/>
      <protection hidden="1"/>
    </xf>
    <xf numFmtId="3" fontId="54" fillId="30" borderId="50" xfId="0" applyNumberFormat="1" applyFont="1" applyFill="1" applyBorder="1" applyAlignment="1" applyProtection="1">
      <alignment horizontal="right" vertical="center" wrapText="1"/>
      <protection hidden="1"/>
    </xf>
    <xf numFmtId="3" fontId="54" fillId="30" borderId="46" xfId="0" applyNumberFormat="1" applyFont="1" applyFill="1" applyBorder="1" applyAlignment="1" applyProtection="1">
      <alignment horizontal="right" vertical="center" wrapText="1"/>
      <protection hidden="1"/>
    </xf>
    <xf numFmtId="178" fontId="54" fillId="30" borderId="50" xfId="0" applyNumberFormat="1" applyFont="1" applyFill="1" applyBorder="1" applyAlignment="1" applyProtection="1">
      <alignment horizontal="right" vertical="center" wrapText="1"/>
      <protection hidden="1"/>
    </xf>
    <xf numFmtId="3" fontId="54" fillId="30" borderId="47" xfId="0" applyNumberFormat="1" applyFont="1" applyFill="1" applyBorder="1" applyAlignment="1" applyProtection="1">
      <alignment horizontal="right" vertical="center" wrapText="1"/>
      <protection hidden="1"/>
    </xf>
    <xf numFmtId="178" fontId="54" fillId="30" borderId="52" xfId="0" applyNumberFormat="1" applyFont="1" applyFill="1" applyBorder="1" applyAlignment="1" applyProtection="1">
      <alignment horizontal="right" vertical="center" wrapText="1"/>
      <protection hidden="1"/>
    </xf>
    <xf numFmtId="3" fontId="54" fillId="30" borderId="53" xfId="0" applyNumberFormat="1" applyFont="1" applyFill="1" applyBorder="1" applyAlignment="1" applyProtection="1">
      <alignment horizontal="right" vertical="center" wrapText="1"/>
      <protection hidden="1"/>
    </xf>
    <xf numFmtId="0" fontId="50" fillId="30" borderId="47" xfId="0" applyFont="1" applyFill="1" applyBorder="1" applyAlignment="1" applyProtection="1">
      <alignment vertical="center" wrapText="1"/>
      <protection hidden="1"/>
    </xf>
    <xf numFmtId="165" fontId="54" fillId="30" borderId="50" xfId="0" applyNumberFormat="1" applyFont="1" applyFill="1" applyBorder="1" applyAlignment="1" applyProtection="1">
      <alignment horizontal="right" vertical="center" wrapText="1"/>
      <protection hidden="1"/>
    </xf>
    <xf numFmtId="165" fontId="55" fillId="30" borderId="50" xfId="0" applyNumberFormat="1" applyFont="1" applyFill="1" applyBorder="1" applyAlignment="1" applyProtection="1">
      <alignment horizontal="right" vertical="center" wrapText="1"/>
      <protection hidden="1"/>
    </xf>
    <xf numFmtId="0" fontId="50" fillId="30" borderId="54" xfId="0" quotePrefix="1" applyFont="1" applyFill="1" applyBorder="1" applyAlignment="1" applyProtection="1">
      <alignment horizontal="left" vertical="center" wrapText="1"/>
      <protection hidden="1"/>
    </xf>
    <xf numFmtId="0" fontId="48" fillId="30" borderId="55" xfId="0" applyFont="1" applyFill="1" applyBorder="1" applyAlignment="1" applyProtection="1">
      <alignment horizontal="left" vertical="center" wrapText="1"/>
      <protection hidden="1"/>
    </xf>
    <xf numFmtId="0" fontId="50" fillId="0" borderId="0" xfId="0" applyFont="1" applyFill="1" applyAlignment="1" applyProtection="1">
      <alignment vertical="center" wrapText="1"/>
      <protection hidden="1"/>
    </xf>
    <xf numFmtId="0" fontId="49" fillId="0" borderId="0" xfId="0" applyFont="1" applyFill="1" applyAlignment="1" applyProtection="1">
      <alignment vertical="center" wrapText="1"/>
      <protection hidden="1"/>
    </xf>
    <xf numFmtId="0" fontId="50" fillId="31" borderId="56" xfId="0" applyFont="1" applyFill="1" applyBorder="1" applyAlignment="1" applyProtection="1">
      <alignment horizontal="right" vertical="center" wrapText="1"/>
      <protection hidden="1"/>
    </xf>
    <xf numFmtId="0" fontId="49" fillId="31" borderId="57" xfId="0" applyFont="1" applyFill="1" applyBorder="1" applyAlignment="1" applyProtection="1">
      <alignment vertical="center" wrapText="1"/>
      <protection hidden="1"/>
    </xf>
    <xf numFmtId="0" fontId="49" fillId="31" borderId="57" xfId="0" applyFont="1" applyFill="1" applyBorder="1" applyAlignment="1" applyProtection="1">
      <alignment horizontal="center" vertical="center" wrapText="1"/>
      <protection hidden="1"/>
    </xf>
    <xf numFmtId="0" fontId="49" fillId="31" borderId="58" xfId="0" applyFont="1" applyFill="1" applyBorder="1" applyAlignment="1" applyProtection="1">
      <alignment horizontal="center" vertical="center" wrapText="1"/>
      <protection hidden="1"/>
    </xf>
    <xf numFmtId="0" fontId="49" fillId="31" borderId="59" xfId="0" applyFont="1" applyFill="1" applyBorder="1" applyAlignment="1" applyProtection="1">
      <alignment vertical="center" wrapText="1"/>
      <protection hidden="1"/>
    </xf>
    <xf numFmtId="0" fontId="54" fillId="31" borderId="60" xfId="0" applyFont="1" applyFill="1" applyBorder="1" applyAlignment="1" applyProtection="1">
      <alignment horizontal="center" vertical="center" wrapText="1"/>
      <protection hidden="1"/>
    </xf>
    <xf numFmtId="37" fontId="54" fillId="31" borderId="57" xfId="0" applyNumberFormat="1" applyFont="1" applyFill="1" applyBorder="1" applyAlignment="1" applyProtection="1">
      <alignment horizontal="center" vertical="center" wrapText="1"/>
      <protection hidden="1"/>
    </xf>
    <xf numFmtId="0" fontId="49" fillId="31" borderId="61" xfId="0" applyFont="1" applyFill="1" applyBorder="1" applyAlignment="1" applyProtection="1">
      <alignment vertical="center" wrapText="1"/>
      <protection hidden="1"/>
    </xf>
    <xf numFmtId="0" fontId="49" fillId="31" borderId="60" xfId="0" applyFont="1" applyFill="1" applyBorder="1" applyAlignment="1" applyProtection="1">
      <alignment horizontal="center" vertical="center" wrapText="1"/>
      <protection hidden="1"/>
    </xf>
    <xf numFmtId="3" fontId="54" fillId="31" borderId="57" xfId="0" applyNumberFormat="1" applyFont="1" applyFill="1" applyBorder="1" applyAlignment="1" applyProtection="1">
      <alignment horizontal="center" vertical="center" wrapText="1"/>
      <protection hidden="1"/>
    </xf>
    <xf numFmtId="3" fontId="56" fillId="31" borderId="57" xfId="0" applyNumberFormat="1" applyFont="1" applyFill="1" applyBorder="1" applyAlignment="1" applyProtection="1">
      <alignment horizontal="right" vertical="center" wrapText="1"/>
      <protection hidden="1"/>
    </xf>
    <xf numFmtId="0" fontId="49" fillId="31" borderId="58" xfId="0" applyFont="1" applyFill="1" applyBorder="1" applyAlignment="1" applyProtection="1">
      <alignment horizontal="right" vertical="center" wrapText="1"/>
      <protection hidden="1"/>
    </xf>
    <xf numFmtId="0" fontId="54" fillId="31" borderId="57" xfId="0" applyFont="1" applyFill="1" applyBorder="1" applyAlignment="1" applyProtection="1">
      <alignment horizontal="center" vertical="center" wrapText="1"/>
      <protection hidden="1"/>
    </xf>
    <xf numFmtId="0" fontId="49" fillId="31" borderId="60" xfId="0" applyFont="1" applyFill="1" applyBorder="1" applyAlignment="1" applyProtection="1">
      <alignment vertical="center" wrapText="1"/>
      <protection hidden="1"/>
    </xf>
    <xf numFmtId="173" fontId="54" fillId="31" borderId="60" xfId="0" applyNumberFormat="1" applyFont="1" applyFill="1" applyBorder="1" applyAlignment="1" applyProtection="1">
      <alignment horizontal="right" vertical="center" wrapText="1"/>
      <protection hidden="1"/>
    </xf>
    <xf numFmtId="3" fontId="54" fillId="31" borderId="57" xfId="0" applyNumberFormat="1" applyFont="1" applyFill="1" applyBorder="1" applyAlignment="1" applyProtection="1">
      <alignment horizontal="right" vertical="center" wrapText="1"/>
      <protection hidden="1"/>
    </xf>
    <xf numFmtId="3" fontId="54" fillId="31" borderId="58" xfId="0" applyNumberFormat="1" applyFont="1" applyFill="1" applyBorder="1" applyAlignment="1" applyProtection="1">
      <alignment horizontal="right" vertical="center" wrapText="1"/>
      <protection hidden="1"/>
    </xf>
    <xf numFmtId="3" fontId="54" fillId="31" borderId="59" xfId="0" applyNumberFormat="1" applyFont="1" applyFill="1" applyBorder="1" applyAlignment="1" applyProtection="1">
      <alignment horizontal="right" vertical="center" wrapText="1"/>
      <protection hidden="1"/>
    </xf>
    <xf numFmtId="0" fontId="49" fillId="32" borderId="58" xfId="0" applyFont="1" applyFill="1" applyBorder="1" applyAlignment="1" applyProtection="1">
      <alignment horizontal="left" vertical="center"/>
      <protection hidden="1"/>
    </xf>
    <xf numFmtId="0" fontId="49" fillId="32" borderId="60" xfId="0" applyFont="1" applyFill="1" applyBorder="1" applyAlignment="1" applyProtection="1">
      <alignment horizontal="left" vertical="center"/>
      <protection hidden="1"/>
    </xf>
    <xf numFmtId="165" fontId="54" fillId="0" borderId="57" xfId="0" applyNumberFormat="1" applyFont="1" applyFill="1" applyBorder="1" applyAlignment="1" applyProtection="1">
      <alignment horizontal="right" vertical="center" wrapText="1"/>
      <protection locked="0"/>
    </xf>
    <xf numFmtId="165" fontId="55" fillId="31" borderId="57" xfId="0" applyNumberFormat="1" applyFont="1" applyFill="1" applyBorder="1" applyAlignment="1" applyProtection="1">
      <alignment horizontal="right" vertical="center" wrapText="1"/>
      <protection hidden="1"/>
    </xf>
    <xf numFmtId="0" fontId="50" fillId="31" borderId="62" xfId="0" quotePrefix="1" applyFont="1" applyFill="1" applyBorder="1" applyAlignment="1" applyProtection="1">
      <alignment horizontal="left" vertical="center" wrapText="1"/>
      <protection hidden="1"/>
    </xf>
    <xf numFmtId="0" fontId="33" fillId="0" borderId="63" xfId="0" applyFont="1" applyFill="1" applyBorder="1" applyAlignment="1" applyProtection="1">
      <alignment horizontal="left" vertical="center" wrapText="1"/>
      <protection locked="0"/>
    </xf>
    <xf numFmtId="0" fontId="48" fillId="15" borderId="64" xfId="7" applyNumberFormat="1" applyFont="1" applyFill="1" applyBorder="1" applyAlignment="1" applyProtection="1">
      <alignment horizontal="right" vertical="center" wrapText="1" indent="2"/>
      <protection hidden="1"/>
    </xf>
    <xf numFmtId="0" fontId="33" fillId="0" borderId="15" xfId="0" applyFont="1" applyBorder="1" applyAlignment="1" applyProtection="1">
      <alignment vertical="center" wrapText="1"/>
      <protection locked="0"/>
    </xf>
    <xf numFmtId="0" fontId="33" fillId="0" borderId="15" xfId="0" applyFont="1" applyBorder="1" applyAlignment="1" applyProtection="1">
      <alignment horizontal="center" vertical="center" wrapText="1"/>
      <protection locked="0"/>
    </xf>
    <xf numFmtId="3" fontId="33" fillId="29" borderId="11" xfId="0" applyNumberFormat="1" applyFont="1" applyFill="1" applyBorder="1" applyAlignment="1" applyProtection="1">
      <alignment horizontal="center" vertical="center" wrapText="1"/>
      <protection hidden="1"/>
    </xf>
    <xf numFmtId="0" fontId="33" fillId="0" borderId="11" xfId="0" applyFont="1" applyBorder="1" applyAlignment="1" applyProtection="1">
      <alignment horizontal="left" vertical="center" wrapText="1"/>
      <protection locked="0"/>
    </xf>
    <xf numFmtId="0" fontId="33" fillId="15" borderId="15" xfId="0" applyFont="1" applyFill="1" applyBorder="1" applyAlignment="1" applyProtection="1">
      <alignment horizontal="center" vertical="center" wrapText="1"/>
    </xf>
    <xf numFmtId="4" fontId="33" fillId="15" borderId="65" xfId="0" applyNumberFormat="1" applyFont="1" applyFill="1" applyBorder="1" applyAlignment="1" applyProtection="1">
      <alignment horizontal="center" vertical="center" wrapText="1"/>
      <protection hidden="1"/>
    </xf>
    <xf numFmtId="0" fontId="33" fillId="0" borderId="7" xfId="0" applyFont="1" applyBorder="1" applyAlignment="1" applyProtection="1">
      <alignment vertical="center" wrapText="1"/>
      <protection locked="0"/>
    </xf>
    <xf numFmtId="0" fontId="33" fillId="29" borderId="11" xfId="0" applyFont="1" applyFill="1" applyBorder="1" applyAlignment="1" applyProtection="1">
      <alignment vertical="center" wrapText="1"/>
      <protection hidden="1"/>
    </xf>
    <xf numFmtId="3" fontId="33" fillId="0" borderId="15" xfId="4" applyNumberFormat="1" applyFont="1" applyBorder="1" applyAlignment="1" applyProtection="1">
      <alignment vertical="center" wrapText="1"/>
      <protection locked="0"/>
    </xf>
    <xf numFmtId="179" fontId="33" fillId="0" borderId="15" xfId="0" applyNumberFormat="1" applyFont="1" applyBorder="1" applyAlignment="1" applyProtection="1">
      <alignment horizontal="center" vertical="center" wrapText="1"/>
      <protection locked="0"/>
    </xf>
    <xf numFmtId="0" fontId="33" fillId="29" borderId="15" xfId="0" applyFont="1" applyFill="1" applyBorder="1" applyAlignment="1" applyProtection="1">
      <alignment vertical="center" wrapText="1"/>
      <protection hidden="1"/>
    </xf>
    <xf numFmtId="192" fontId="33" fillId="29" borderId="15" xfId="0" applyNumberFormat="1" applyFont="1" applyFill="1" applyBorder="1" applyAlignment="1" applyProtection="1">
      <alignment vertical="center" wrapText="1"/>
      <protection hidden="1"/>
    </xf>
    <xf numFmtId="37" fontId="33" fillId="29" borderId="66" xfId="0" applyNumberFormat="1" applyFont="1" applyFill="1" applyBorder="1" applyAlignment="1" applyProtection="1">
      <alignment vertical="center" wrapText="1"/>
      <protection hidden="1"/>
    </xf>
    <xf numFmtId="37" fontId="33" fillId="0" borderId="7" xfId="0" applyNumberFormat="1" applyFont="1" applyBorder="1" applyAlignment="1" applyProtection="1">
      <alignment horizontal="center" vertical="center" wrapText="1"/>
      <protection locked="0"/>
    </xf>
    <xf numFmtId="0" fontId="33" fillId="33" borderId="15" xfId="0" applyFont="1" applyFill="1" applyBorder="1" applyAlignment="1" applyProtection="1">
      <alignment horizontal="center" vertical="center" wrapText="1"/>
      <protection locked="0"/>
    </xf>
    <xf numFmtId="190" fontId="33" fillId="29" borderId="15" xfId="4" applyNumberFormat="1" applyFont="1" applyFill="1" applyBorder="1" applyAlignment="1" applyProtection="1">
      <alignment horizontal="center" vertical="center" wrapText="1"/>
      <protection locked="0"/>
    </xf>
    <xf numFmtId="0" fontId="33" fillId="0" borderId="15" xfId="0" applyFont="1" applyFill="1" applyBorder="1" applyAlignment="1" applyProtection="1">
      <alignment horizontal="center" vertical="center" wrapText="1"/>
      <protection locked="0"/>
    </xf>
    <xf numFmtId="0" fontId="33" fillId="0" borderId="15" xfId="0" applyFont="1" applyFill="1" applyBorder="1" applyAlignment="1" applyProtection="1">
      <alignment horizontal="right" vertical="center" wrapText="1"/>
      <protection locked="0"/>
    </xf>
    <xf numFmtId="179" fontId="33" fillId="15" borderId="15" xfId="0" applyNumberFormat="1" applyFont="1" applyFill="1" applyBorder="1" applyAlignment="1" applyProtection="1">
      <alignment horizontal="center" vertical="center" wrapText="1"/>
      <protection locked="0"/>
    </xf>
    <xf numFmtId="3" fontId="33" fillId="15" borderId="15" xfId="0" applyNumberFormat="1" applyFont="1" applyFill="1" applyBorder="1" applyAlignment="1" applyProtection="1">
      <alignment horizontal="right" vertical="center" wrapText="1"/>
    </xf>
    <xf numFmtId="0" fontId="33" fillId="15" borderId="15" xfId="0" applyFont="1" applyFill="1" applyBorder="1" applyAlignment="1" applyProtection="1">
      <alignment horizontal="right" vertical="center" wrapText="1"/>
    </xf>
    <xf numFmtId="37" fontId="33" fillId="29" borderId="15" xfId="0" applyNumberFormat="1" applyFont="1" applyFill="1" applyBorder="1" applyAlignment="1" applyProtection="1">
      <alignment vertical="center" wrapText="1"/>
      <protection hidden="1"/>
    </xf>
    <xf numFmtId="0" fontId="33" fillId="29" borderId="11" xfId="0" applyFont="1" applyFill="1" applyBorder="1" applyAlignment="1" applyProtection="1">
      <alignment vertical="center" wrapText="1"/>
      <protection locked="0"/>
    </xf>
    <xf numFmtId="192" fontId="33" fillId="29" borderId="7" xfId="0" applyNumberFormat="1" applyFont="1" applyFill="1" applyBorder="1" applyAlignment="1" applyProtection="1">
      <alignment vertical="center" wrapText="1"/>
      <protection hidden="1"/>
    </xf>
    <xf numFmtId="37" fontId="33" fillId="29" borderId="67" xfId="0" applyNumberFormat="1" applyFont="1" applyFill="1" applyBorder="1" applyAlignment="1" applyProtection="1">
      <alignment vertical="center" wrapText="1"/>
      <protection hidden="1"/>
    </xf>
    <xf numFmtId="7" fontId="33" fillId="29" borderId="7" xfId="0" applyNumberFormat="1" applyFont="1" applyFill="1" applyBorder="1" applyAlignment="1" applyProtection="1">
      <alignment horizontal="right" vertical="center" wrapText="1"/>
      <protection hidden="1"/>
    </xf>
    <xf numFmtId="5" fontId="33" fillId="29" borderId="6" xfId="0" applyNumberFormat="1" applyFont="1" applyFill="1" applyBorder="1" applyAlignment="1" applyProtection="1">
      <alignment horizontal="right" vertical="center" wrapText="1"/>
      <protection hidden="1"/>
    </xf>
    <xf numFmtId="5" fontId="33" fillId="0" borderId="6" xfId="0" applyNumberFormat="1" applyFont="1" applyFill="1" applyBorder="1" applyAlignment="1" applyProtection="1">
      <alignment horizontal="right" vertical="center" wrapText="1"/>
      <protection locked="0"/>
    </xf>
    <xf numFmtId="9" fontId="33" fillId="29" borderId="6" xfId="0" applyNumberFormat="1" applyFont="1" applyFill="1" applyBorder="1" applyAlignment="1" applyProtection="1">
      <alignment horizontal="right" vertical="center" wrapText="1"/>
      <protection hidden="1"/>
    </xf>
    <xf numFmtId="0" fontId="33" fillId="0" borderId="68" xfId="0" applyFont="1" applyBorder="1" applyAlignment="1" applyProtection="1">
      <alignment vertical="center" wrapText="1"/>
      <protection locked="0"/>
    </xf>
    <xf numFmtId="0" fontId="48" fillId="0" borderId="0" xfId="0" applyFont="1" applyAlignment="1" applyProtection="1">
      <alignment vertical="center" wrapText="1"/>
      <protection hidden="1"/>
    </xf>
    <xf numFmtId="0" fontId="50" fillId="15" borderId="64" xfId="7" applyNumberFormat="1" applyFont="1" applyFill="1" applyBorder="1" applyAlignment="1" applyProtection="1">
      <alignment horizontal="right" vertical="center" wrapText="1" indent="2"/>
      <protection hidden="1"/>
    </xf>
    <xf numFmtId="0" fontId="33" fillId="0" borderId="6" xfId="0" applyFont="1" applyBorder="1" applyAlignment="1" applyProtection="1">
      <alignment horizontal="center" vertical="center" wrapText="1"/>
      <protection locked="0"/>
    </xf>
    <xf numFmtId="3" fontId="33" fillId="0" borderId="11" xfId="0" applyNumberFormat="1" applyFont="1" applyBorder="1" applyAlignment="1" applyProtection="1">
      <alignment vertical="center" wrapText="1"/>
      <protection locked="0"/>
    </xf>
    <xf numFmtId="0" fontId="33" fillId="0" borderId="11" xfId="0" applyFont="1" applyBorder="1" applyAlignment="1" applyProtection="1">
      <alignment vertical="center" wrapText="1"/>
      <protection locked="0"/>
    </xf>
    <xf numFmtId="0" fontId="33" fillId="33" borderId="11" xfId="0" applyFont="1" applyFill="1" applyBorder="1" applyAlignment="1" applyProtection="1">
      <alignment horizontal="center" vertical="center" wrapText="1"/>
      <protection locked="0"/>
    </xf>
    <xf numFmtId="7" fontId="33" fillId="29" borderId="12" xfId="0" applyNumberFormat="1" applyFont="1" applyFill="1" applyBorder="1" applyAlignment="1" applyProtection="1">
      <alignment horizontal="right" vertical="center" wrapText="1"/>
      <protection hidden="1"/>
    </xf>
    <xf numFmtId="0" fontId="33" fillId="0" borderId="69" xfId="0" applyFont="1" applyBorder="1" applyAlignment="1" applyProtection="1">
      <alignment vertical="center" wrapText="1"/>
      <protection locked="0"/>
    </xf>
    <xf numFmtId="0" fontId="57" fillId="0" borderId="0" xfId="0" applyFont="1" applyAlignment="1" applyProtection="1">
      <alignment vertical="center" wrapText="1"/>
      <protection hidden="1"/>
    </xf>
    <xf numFmtId="7" fontId="33" fillId="29" borderId="70" xfId="0" applyNumberFormat="1" applyFont="1" applyFill="1" applyBorder="1" applyAlignment="1" applyProtection="1">
      <alignment horizontal="right" vertical="center" wrapText="1"/>
      <protection hidden="1"/>
    </xf>
    <xf numFmtId="0" fontId="33" fillId="0" borderId="15" xfId="0" applyFont="1" applyBorder="1" applyAlignment="1" applyProtection="1">
      <alignment horizontal="left" vertical="center" wrapText="1"/>
      <protection locked="0"/>
    </xf>
    <xf numFmtId="0" fontId="33" fillId="0" borderId="0" xfId="0" applyFont="1" applyAlignment="1" applyProtection="1">
      <alignment vertical="center" wrapText="1"/>
      <protection hidden="1"/>
    </xf>
    <xf numFmtId="0" fontId="49" fillId="0" borderId="0" xfId="0" applyFont="1" applyAlignment="1" applyProtection="1">
      <alignment vertical="center" wrapText="1"/>
      <protection hidden="1"/>
    </xf>
    <xf numFmtId="0" fontId="33" fillId="0" borderId="6" xfId="0" applyFont="1" applyBorder="1" applyAlignment="1" applyProtection="1">
      <alignment vertical="center" wrapText="1"/>
      <protection locked="0"/>
    </xf>
    <xf numFmtId="0" fontId="58" fillId="0" borderId="0" xfId="0" applyFont="1" applyAlignment="1" applyProtection="1">
      <alignment horizontal="right" vertical="center" wrapText="1"/>
      <protection hidden="1"/>
    </xf>
    <xf numFmtId="0" fontId="58" fillId="0" borderId="0" xfId="0" applyFont="1" applyAlignment="1" applyProtection="1">
      <alignment horizontal="center" vertical="center" wrapText="1"/>
      <protection hidden="1"/>
    </xf>
    <xf numFmtId="0" fontId="45" fillId="0" borderId="0" xfId="0" applyFont="1" applyAlignment="1" applyProtection="1">
      <alignment horizontal="center" vertical="center" wrapText="1"/>
      <protection hidden="1"/>
    </xf>
    <xf numFmtId="0" fontId="45" fillId="0" borderId="0" xfId="0" applyFont="1" applyAlignment="1" applyProtection="1">
      <alignment vertical="center"/>
      <protection hidden="1"/>
    </xf>
    <xf numFmtId="179" fontId="45" fillId="0" borderId="0" xfId="0" applyNumberFormat="1" applyFont="1" applyAlignment="1" applyProtection="1">
      <alignment vertical="center" wrapText="1"/>
      <protection hidden="1"/>
    </xf>
    <xf numFmtId="175" fontId="45" fillId="0" borderId="0" xfId="0" applyNumberFormat="1" applyFont="1" applyAlignment="1" applyProtection="1">
      <alignment vertical="center" wrapText="1"/>
      <protection hidden="1"/>
    </xf>
    <xf numFmtId="0" fontId="59" fillId="0" borderId="0" xfId="0" applyFont="1" applyAlignment="1" applyProtection="1">
      <alignment vertical="center" wrapText="1"/>
      <protection hidden="1"/>
    </xf>
    <xf numFmtId="0" fontId="0" fillId="0" borderId="0" xfId="0"/>
    <xf numFmtId="0" fontId="61" fillId="0" borderId="0" xfId="0" applyFont="1" applyBorder="1"/>
    <xf numFmtId="0" fontId="0" fillId="0" borderId="71" xfId="0" applyBorder="1"/>
    <xf numFmtId="0" fontId="0" fillId="0" borderId="0" xfId="0" applyBorder="1"/>
    <xf numFmtId="0" fontId="48" fillId="35" borderId="74" xfId="0" applyFont="1" applyFill="1" applyBorder="1"/>
    <xf numFmtId="0" fontId="48" fillId="35" borderId="72" xfId="0" applyFont="1" applyFill="1" applyBorder="1"/>
    <xf numFmtId="0" fontId="0" fillId="0" borderId="8" xfId="0" applyFill="1" applyBorder="1" applyAlignment="1" applyProtection="1">
      <protection locked="0"/>
    </xf>
    <xf numFmtId="0" fontId="48" fillId="35" borderId="75" xfId="0" applyFont="1" applyFill="1" applyBorder="1"/>
    <xf numFmtId="0" fontId="48" fillId="35" borderId="0" xfId="0" applyFont="1" applyFill="1" applyBorder="1" applyAlignment="1">
      <alignment horizontal="left"/>
    </xf>
    <xf numFmtId="0" fontId="48" fillId="35" borderId="0" xfId="0" applyFont="1" applyFill="1" applyBorder="1" applyAlignment="1">
      <alignment horizontal="center"/>
    </xf>
    <xf numFmtId="0" fontId="48" fillId="35" borderId="4" xfId="0" applyFont="1" applyFill="1" applyBorder="1" applyAlignment="1">
      <alignment horizontal="left"/>
    </xf>
    <xf numFmtId="0" fontId="48" fillId="35" borderId="76" xfId="0" applyFont="1" applyFill="1" applyBorder="1"/>
    <xf numFmtId="0" fontId="48" fillId="0" borderId="76" xfId="0" applyFont="1" applyFill="1" applyBorder="1"/>
    <xf numFmtId="0" fontId="0" fillId="0" borderId="9" xfId="0" applyFill="1" applyBorder="1" applyAlignment="1" applyProtection="1">
      <alignment horizontal="left"/>
      <protection locked="0"/>
    </xf>
    <xf numFmtId="0" fontId="48" fillId="0" borderId="4" xfId="0" applyFont="1" applyFill="1" applyBorder="1" applyAlignment="1">
      <alignment horizontal="left"/>
    </xf>
    <xf numFmtId="0" fontId="0" fillId="0" borderId="16" xfId="0" applyFill="1" applyBorder="1" applyAlignment="1" applyProtection="1">
      <alignment horizontal="left"/>
      <protection locked="0"/>
    </xf>
    <xf numFmtId="0" fontId="16" fillId="0" borderId="76" xfId="0" applyFont="1" applyFill="1" applyBorder="1" applyAlignment="1">
      <alignment horizontal="centerContinuous"/>
    </xf>
    <xf numFmtId="0" fontId="63" fillId="0" borderId="9" xfId="0" applyFont="1" applyFill="1" applyBorder="1" applyAlignment="1">
      <alignment horizontal="centerContinuous"/>
    </xf>
    <xf numFmtId="0" fontId="63" fillId="0" borderId="1" xfId="0" applyFont="1" applyFill="1" applyBorder="1" applyAlignment="1">
      <alignment horizontal="centerContinuous"/>
    </xf>
    <xf numFmtId="0" fontId="64" fillId="0" borderId="9" xfId="0" applyFont="1" applyFill="1" applyBorder="1" applyAlignment="1" applyProtection="1">
      <alignment horizontal="centerContinuous"/>
      <protection locked="0"/>
    </xf>
    <xf numFmtId="0" fontId="64" fillId="0" borderId="9" xfId="0" applyFont="1" applyFill="1" applyBorder="1" applyAlignment="1" applyProtection="1">
      <alignment horizontal="centerContinuous" wrapText="1"/>
      <protection locked="0"/>
    </xf>
    <xf numFmtId="0" fontId="64" fillId="0" borderId="16" xfId="0" applyFont="1" applyFill="1" applyBorder="1" applyAlignment="1" applyProtection="1">
      <alignment horizontal="centerContinuous" wrapText="1"/>
      <protection locked="0"/>
    </xf>
    <xf numFmtId="0" fontId="48" fillId="35" borderId="1" xfId="0" applyFont="1" applyFill="1" applyBorder="1"/>
    <xf numFmtId="0" fontId="48" fillId="35" borderId="11" xfId="0" applyFont="1" applyFill="1" applyBorder="1" applyAlignment="1">
      <alignment horizontal="center"/>
    </xf>
    <xf numFmtId="0" fontId="45" fillId="0" borderId="8" xfId="0" applyFont="1" applyFill="1" applyBorder="1" applyProtection="1">
      <protection locked="0"/>
    </xf>
    <xf numFmtId="0" fontId="48" fillId="35" borderId="14" xfId="0" applyFont="1" applyFill="1" applyBorder="1"/>
    <xf numFmtId="0" fontId="48" fillId="35" borderId="15" xfId="0" applyFont="1" applyFill="1" applyBorder="1"/>
    <xf numFmtId="0" fontId="45" fillId="0" borderId="78" xfId="0" applyFont="1" applyFill="1" applyBorder="1" applyAlignment="1" applyProtection="1">
      <alignment horizontal="left"/>
      <protection locked="0"/>
    </xf>
    <xf numFmtId="0" fontId="45" fillId="0" borderId="30" xfId="0" applyFont="1" applyFill="1" applyBorder="1" applyAlignment="1" applyProtection="1">
      <alignment horizontal="left"/>
      <protection locked="0"/>
    </xf>
    <xf numFmtId="0" fontId="48" fillId="0" borderId="30" xfId="0" applyFont="1" applyFill="1" applyBorder="1" applyAlignment="1" applyProtection="1">
      <alignment horizontal="left"/>
      <protection locked="0"/>
    </xf>
    <xf numFmtId="0" fontId="48" fillId="0" borderId="80" xfId="0" applyFont="1" applyFill="1" applyBorder="1" applyAlignment="1" applyProtection="1">
      <alignment horizontal="left"/>
      <protection locked="0"/>
    </xf>
    <xf numFmtId="0" fontId="48" fillId="8" borderId="81" xfId="0" applyFont="1" applyFill="1" applyBorder="1" applyAlignment="1">
      <alignment horizontal="left"/>
    </xf>
    <xf numFmtId="0" fontId="48" fillId="8" borderId="82" xfId="0" applyFont="1" applyFill="1" applyBorder="1" applyAlignment="1">
      <alignment horizontal="left"/>
    </xf>
    <xf numFmtId="170" fontId="0" fillId="8" borderId="10" xfId="0" applyNumberFormat="1" applyFill="1" applyBorder="1" applyAlignment="1" applyProtection="1">
      <protection hidden="1"/>
    </xf>
    <xf numFmtId="170" fontId="0" fillId="8" borderId="0" xfId="0" applyNumberFormat="1" applyFill="1" applyBorder="1" applyAlignment="1" applyProtection="1">
      <protection hidden="1"/>
    </xf>
    <xf numFmtId="170" fontId="0" fillId="8" borderId="25" xfId="0" applyNumberFormat="1" applyFill="1" applyBorder="1" applyAlignment="1" applyProtection="1">
      <protection hidden="1"/>
    </xf>
    <xf numFmtId="0" fontId="60" fillId="0" borderId="0" xfId="0" applyFont="1" applyBorder="1" applyAlignment="1">
      <alignment horizontal="left"/>
    </xf>
    <xf numFmtId="0" fontId="48" fillId="35" borderId="24" xfId="0" applyFont="1" applyFill="1" applyBorder="1"/>
    <xf numFmtId="0" fontId="48" fillId="0" borderId="76" xfId="0" applyFont="1" applyBorder="1" applyAlignment="1" applyProtection="1">
      <alignment horizontal="center"/>
    </xf>
    <xf numFmtId="0" fontId="48" fillId="0" borderId="9" xfId="0" applyFont="1" applyBorder="1" applyAlignment="1" applyProtection="1">
      <alignment horizontal="center"/>
    </xf>
    <xf numFmtId="0" fontId="0" fillId="0" borderId="9" xfId="0" applyBorder="1" applyAlignment="1" applyProtection="1">
      <alignment horizontal="center"/>
    </xf>
    <xf numFmtId="0" fontId="0" fillId="0" borderId="16" xfId="0" applyBorder="1" applyAlignment="1" applyProtection="1">
      <alignment horizontal="center"/>
    </xf>
    <xf numFmtId="0" fontId="48" fillId="37" borderId="76" xfId="0" applyFont="1" applyFill="1" applyBorder="1" applyAlignment="1"/>
    <xf numFmtId="0" fontId="48" fillId="37" borderId="9" xfId="0" applyFont="1" applyFill="1" applyBorder="1" applyAlignment="1"/>
    <xf numFmtId="0" fontId="48" fillId="37" borderId="16" xfId="0" applyFont="1" applyFill="1" applyBorder="1" applyAlignment="1">
      <alignment horizontal="right"/>
    </xf>
    <xf numFmtId="0" fontId="48" fillId="35" borderId="74" xfId="0" applyFont="1" applyFill="1" applyBorder="1" applyAlignment="1">
      <alignment vertical="center"/>
    </xf>
    <xf numFmtId="0" fontId="0" fillId="0" borderId="11" xfId="0" applyFill="1" applyBorder="1" applyProtection="1">
      <protection locked="0"/>
    </xf>
    <xf numFmtId="193" fontId="35" fillId="35" borderId="11" xfId="0" applyNumberFormat="1" applyFont="1" applyFill="1" applyBorder="1" applyAlignment="1" applyProtection="1">
      <alignment horizontal="left"/>
      <protection locked="0"/>
    </xf>
    <xf numFmtId="0" fontId="35" fillId="35" borderId="11" xfId="0" applyFont="1" applyFill="1" applyBorder="1"/>
    <xf numFmtId="0" fontId="0" fillId="0" borderId="15" xfId="0" applyFill="1" applyBorder="1" applyProtection="1">
      <protection locked="0"/>
    </xf>
    <xf numFmtId="0" fontId="48" fillId="35" borderId="29" xfId="0" applyFont="1" applyFill="1" applyBorder="1"/>
    <xf numFmtId="193" fontId="35" fillId="35" borderId="85" xfId="0" applyNumberFormat="1" applyFont="1" applyFill="1" applyBorder="1" applyAlignment="1" applyProtection="1">
      <alignment horizontal="left"/>
      <protection locked="0"/>
    </xf>
    <xf numFmtId="0" fontId="35" fillId="35" borderId="85" xfId="0" applyFont="1" applyFill="1" applyBorder="1"/>
    <xf numFmtId="0" fontId="60" fillId="0" borderId="0" xfId="0" applyFont="1"/>
    <xf numFmtId="194" fontId="72" fillId="0" borderId="20" xfId="0" applyNumberFormat="1" applyFont="1" applyBorder="1" applyAlignment="1">
      <alignment horizontal="left"/>
    </xf>
    <xf numFmtId="0" fontId="60" fillId="0" borderId="21" xfId="0" applyFont="1" applyBorder="1"/>
    <xf numFmtId="0" fontId="60" fillId="0" borderId="21" xfId="0" applyFont="1" applyFill="1" applyBorder="1"/>
    <xf numFmtId="0" fontId="60" fillId="0" borderId="22" xfId="0" applyFont="1" applyBorder="1"/>
    <xf numFmtId="0" fontId="60" fillId="0" borderId="24" xfId="0" applyFont="1" applyBorder="1"/>
    <xf numFmtId="0" fontId="60" fillId="0" borderId="0" xfId="0" applyFont="1" applyBorder="1"/>
    <xf numFmtId="0" fontId="60" fillId="0" borderId="25" xfId="0" applyFont="1" applyBorder="1"/>
    <xf numFmtId="0" fontId="48" fillId="0" borderId="0" xfId="0" applyFont="1" applyFill="1"/>
    <xf numFmtId="0" fontId="60" fillId="0" borderId="0" xfId="0" applyFont="1" applyBorder="1" applyAlignment="1">
      <alignment vertical="center"/>
    </xf>
    <xf numFmtId="0" fontId="60" fillId="0" borderId="25" xfId="0" applyFont="1" applyBorder="1" applyAlignment="1">
      <alignment vertical="center"/>
    </xf>
    <xf numFmtId="0" fontId="60" fillId="0" borderId="0" xfId="0" applyFont="1" applyFill="1"/>
    <xf numFmtId="0" fontId="60" fillId="0" borderId="24" xfId="0" applyFont="1" applyBorder="1" applyProtection="1"/>
    <xf numFmtId="0" fontId="60" fillId="0" borderId="0" xfId="0" applyFont="1" applyBorder="1" applyProtection="1"/>
    <xf numFmtId="0" fontId="60" fillId="0" borderId="25" xfId="0" applyFont="1" applyBorder="1" applyProtection="1"/>
    <xf numFmtId="0" fontId="60" fillId="0" borderId="81" xfId="0" applyFont="1" applyBorder="1" applyProtection="1"/>
    <xf numFmtId="0" fontId="60" fillId="0" borderId="71" xfId="0" applyFont="1" applyBorder="1" applyProtection="1"/>
    <xf numFmtId="0" fontId="60" fillId="0" borderId="31" xfId="0" applyFont="1" applyBorder="1" applyProtection="1"/>
    <xf numFmtId="0" fontId="74" fillId="0" borderId="0" xfId="0" applyFont="1"/>
    <xf numFmtId="0" fontId="74" fillId="0" borderId="0" xfId="0" applyFont="1" applyAlignment="1">
      <alignment horizontal="center" vertical="center"/>
    </xf>
    <xf numFmtId="0" fontId="74" fillId="0" borderId="0" xfId="0" applyFont="1" applyAlignment="1">
      <alignment horizontal="center"/>
    </xf>
    <xf numFmtId="165" fontId="74" fillId="0" borderId="0" xfId="0" applyNumberFormat="1" applyFont="1"/>
    <xf numFmtId="0" fontId="75" fillId="0" borderId="20" xfId="0" applyFont="1" applyBorder="1" applyAlignment="1">
      <alignment horizontal="left" vertical="center"/>
    </xf>
    <xf numFmtId="0" fontId="74" fillId="0" borderId="21" xfId="0" applyFont="1" applyBorder="1"/>
    <xf numFmtId="0" fontId="74" fillId="0" borderId="21" xfId="0" applyFont="1" applyBorder="1" applyAlignment="1">
      <alignment horizontal="center"/>
    </xf>
    <xf numFmtId="165" fontId="74" fillId="0" borderId="21" xfId="0" applyNumberFormat="1" applyFont="1" applyBorder="1"/>
    <xf numFmtId="0" fontId="74" fillId="0" borderId="22" xfId="0" applyFont="1" applyBorder="1"/>
    <xf numFmtId="0" fontId="75" fillId="0" borderId="81" xfId="0" applyFont="1" applyBorder="1" applyAlignment="1">
      <alignment horizontal="left" vertical="center" indent="2"/>
    </xf>
    <xf numFmtId="0" fontId="74" fillId="0" borderId="71" xfId="0" applyFont="1" applyBorder="1"/>
    <xf numFmtId="0" fontId="74" fillId="0" borderId="71" xfId="0" applyFont="1" applyBorder="1" applyAlignment="1">
      <alignment horizontal="center"/>
    </xf>
    <xf numFmtId="165" fontId="74" fillId="0" borderId="71" xfId="0" applyNumberFormat="1" applyFont="1" applyBorder="1"/>
    <xf numFmtId="0" fontId="74" fillId="0" borderId="31" xfId="0" applyFont="1" applyBorder="1"/>
    <xf numFmtId="0" fontId="74" fillId="0" borderId="0" xfId="0" applyFont="1" applyBorder="1"/>
    <xf numFmtId="0" fontId="75" fillId="0" borderId="24" xfId="0" applyFont="1" applyBorder="1" applyAlignment="1">
      <alignment horizontal="left" vertical="center" indent="2"/>
    </xf>
    <xf numFmtId="0" fontId="74" fillId="0" borderId="0" xfId="0" applyFont="1" applyBorder="1" applyAlignment="1">
      <alignment horizontal="center"/>
    </xf>
    <xf numFmtId="165" fontId="74" fillId="0" borderId="0" xfId="0" applyNumberFormat="1" applyFont="1" applyBorder="1"/>
    <xf numFmtId="0" fontId="74" fillId="0" borderId="25" xfId="0" applyFont="1" applyBorder="1"/>
    <xf numFmtId="0" fontId="74" fillId="0" borderId="24" xfId="0" applyFont="1" applyBorder="1"/>
    <xf numFmtId="0" fontId="74" fillId="0" borderId="24" xfId="0" applyFont="1" applyBorder="1" applyAlignment="1"/>
    <xf numFmtId="0" fontId="74" fillId="0" borderId="0" xfId="0" applyFont="1" applyBorder="1" applyAlignment="1"/>
    <xf numFmtId="165" fontId="74" fillId="0" borderId="0" xfId="0" applyNumberFormat="1" applyFont="1" applyBorder="1" applyAlignment="1"/>
    <xf numFmtId="0" fontId="74" fillId="0" borderId="25" xfId="0" applyFont="1" applyBorder="1" applyAlignment="1"/>
    <xf numFmtId="0" fontId="74" fillId="0" borderId="24" xfId="0" applyFont="1" applyBorder="1" applyAlignment="1">
      <alignment horizontal="right"/>
    </xf>
    <xf numFmtId="0" fontId="74" fillId="0" borderId="0" xfId="0" applyFont="1" applyBorder="1" applyAlignment="1">
      <alignment horizontal="left" wrapText="1"/>
    </xf>
    <xf numFmtId="0" fontId="74" fillId="0" borderId="0" xfId="0" applyFont="1" applyBorder="1" applyAlignment="1">
      <alignment horizontal="left"/>
    </xf>
    <xf numFmtId="0" fontId="74" fillId="0" borderId="81" xfId="0" applyFont="1" applyBorder="1" applyAlignment="1" applyProtection="1">
      <alignment vertical="center"/>
      <protection hidden="1"/>
    </xf>
    <xf numFmtId="0" fontId="74" fillId="0" borderId="71" xfId="0" applyFont="1" applyBorder="1" applyAlignment="1" applyProtection="1">
      <alignment vertical="center"/>
      <protection hidden="1"/>
    </xf>
    <xf numFmtId="0" fontId="76" fillId="0" borderId="71" xfId="8" applyFont="1" applyBorder="1" applyAlignment="1" applyProtection="1">
      <alignment horizontal="center" vertical="center"/>
      <protection hidden="1"/>
    </xf>
    <xf numFmtId="0" fontId="74" fillId="0" borderId="31" xfId="0" applyFont="1" applyBorder="1" applyAlignment="1" applyProtection="1">
      <alignment vertical="center"/>
      <protection hidden="1"/>
    </xf>
    <xf numFmtId="0" fontId="74" fillId="0" borderId="0" xfId="0" applyFont="1" applyProtection="1">
      <protection hidden="1"/>
    </xf>
    <xf numFmtId="0" fontId="74" fillId="0" borderId="0" xfId="0" applyFont="1" applyAlignment="1" applyProtection="1">
      <alignment vertical="center"/>
      <protection hidden="1"/>
    </xf>
    <xf numFmtId="0" fontId="74" fillId="0" borderId="0" xfId="0" applyFont="1" applyAlignment="1" applyProtection="1">
      <protection hidden="1"/>
    </xf>
    <xf numFmtId="0" fontId="76" fillId="0" borderId="0" xfId="8" applyFont="1" applyBorder="1" applyAlignment="1" applyProtection="1">
      <alignment horizontal="center"/>
      <protection hidden="1"/>
    </xf>
    <xf numFmtId="0" fontId="77" fillId="40" borderId="74" xfId="0" applyFont="1" applyFill="1" applyBorder="1" applyAlignment="1" applyProtection="1">
      <alignment horizontal="left"/>
      <protection hidden="1"/>
    </xf>
    <xf numFmtId="0" fontId="78" fillId="40" borderId="11" xfId="0" applyFont="1" applyFill="1" applyBorder="1" applyAlignment="1" applyProtection="1">
      <alignment horizontal="center"/>
      <protection hidden="1"/>
    </xf>
    <xf numFmtId="165" fontId="78" fillId="40" borderId="11" xfId="0" applyNumberFormat="1" applyFont="1" applyFill="1" applyBorder="1" applyAlignment="1" applyProtection="1">
      <alignment horizontal="center"/>
      <protection hidden="1"/>
    </xf>
    <xf numFmtId="165" fontId="78" fillId="40" borderId="8" xfId="0" applyNumberFormat="1" applyFont="1" applyFill="1" applyBorder="1" applyAlignment="1" applyProtection="1">
      <alignment horizontal="center"/>
      <protection hidden="1"/>
    </xf>
    <xf numFmtId="0" fontId="78" fillId="40" borderId="66" xfId="0" applyFont="1" applyFill="1" applyBorder="1" applyAlignment="1" applyProtection="1">
      <alignment horizontal="center"/>
      <protection hidden="1"/>
    </xf>
    <xf numFmtId="0" fontId="74" fillId="0" borderId="0" xfId="0" applyFont="1" applyAlignment="1">
      <alignment wrapText="1"/>
    </xf>
    <xf numFmtId="0" fontId="71" fillId="0" borderId="86" xfId="0" applyFont="1" applyBorder="1" applyAlignment="1" applyProtection="1">
      <alignment horizontal="center" vertical="center" wrapText="1"/>
      <protection hidden="1"/>
    </xf>
    <xf numFmtId="0" fontId="71" fillId="0" borderId="33" xfId="0" applyFont="1" applyBorder="1" applyAlignment="1" applyProtection="1">
      <alignment horizontal="center" vertical="center" wrapText="1"/>
      <protection hidden="1"/>
    </xf>
    <xf numFmtId="7" fontId="71" fillId="0" borderId="33" xfId="0" applyNumberFormat="1" applyFont="1" applyBorder="1" applyAlignment="1" applyProtection="1">
      <alignment horizontal="center" vertical="center" wrapText="1"/>
      <protection hidden="1"/>
    </xf>
    <xf numFmtId="0" fontId="71" fillId="0" borderId="39" xfId="0" applyFont="1" applyBorder="1" applyAlignment="1" applyProtection="1">
      <alignment horizontal="center" vertical="center" wrapText="1"/>
      <protection hidden="1"/>
    </xf>
    <xf numFmtId="165" fontId="8" fillId="41" borderId="11" xfId="0" applyNumberFormat="1" applyFont="1" applyFill="1" applyBorder="1" applyAlignment="1">
      <alignment horizontal="center" vertical="center"/>
    </xf>
    <xf numFmtId="165" fontId="8" fillId="41" borderId="11" xfId="0" applyNumberFormat="1" applyFont="1" applyFill="1" applyBorder="1" applyAlignment="1">
      <alignment horizontal="center" vertical="center" wrapText="1"/>
    </xf>
    <xf numFmtId="7" fontId="60" fillId="42" borderId="33" xfId="0" applyNumberFormat="1" applyFont="1" applyFill="1" applyBorder="1" applyAlignment="1" applyProtection="1">
      <alignment vertical="center" wrapText="1"/>
      <protection hidden="1"/>
    </xf>
    <xf numFmtId="0" fontId="60" fillId="42" borderId="13" xfId="0" applyFont="1" applyFill="1" applyBorder="1" applyAlignment="1" applyProtection="1">
      <alignment vertical="center" wrapText="1"/>
      <protection hidden="1"/>
    </xf>
    <xf numFmtId="0" fontId="9" fillId="42" borderId="13" xfId="0" applyFont="1" applyFill="1" applyBorder="1" applyAlignment="1" applyProtection="1">
      <alignment horizontal="center" vertical="center" wrapText="1"/>
      <protection hidden="1"/>
    </xf>
    <xf numFmtId="165" fontId="10" fillId="43" borderId="11" xfId="0" applyNumberFormat="1" applyFont="1" applyFill="1" applyBorder="1" applyAlignment="1" applyProtection="1">
      <alignment horizontal="center" vertical="center"/>
      <protection hidden="1"/>
    </xf>
    <xf numFmtId="0" fontId="80" fillId="43" borderId="11" xfId="0" applyFont="1" applyFill="1" applyBorder="1" applyAlignment="1" applyProtection="1">
      <alignment vertical="center"/>
      <protection hidden="1"/>
    </xf>
    <xf numFmtId="0" fontId="60" fillId="0" borderId="88" xfId="0" applyFont="1" applyBorder="1" applyAlignment="1" applyProtection="1">
      <alignment horizontal="center" vertical="center"/>
      <protection hidden="1"/>
    </xf>
    <xf numFmtId="0" fontId="33" fillId="0" borderId="89" xfId="0" applyFont="1" applyFill="1" applyBorder="1" applyAlignment="1" applyProtection="1">
      <alignment vertical="center" wrapText="1"/>
      <protection hidden="1"/>
    </xf>
    <xf numFmtId="7" fontId="60" fillId="0" borderId="15" xfId="10" applyNumberFormat="1" applyFont="1" applyFill="1" applyBorder="1" applyAlignment="1" applyProtection="1">
      <alignment vertical="center"/>
      <protection hidden="1"/>
    </xf>
    <xf numFmtId="0" fontId="60" fillId="0" borderId="89" xfId="0" applyFont="1" applyBorder="1" applyAlignment="1" applyProtection="1">
      <alignment horizontal="center" vertical="center"/>
      <protection hidden="1"/>
    </xf>
    <xf numFmtId="165" fontId="60" fillId="0" borderId="90" xfId="0" applyNumberFormat="1" applyFont="1" applyBorder="1" applyAlignment="1" applyProtection="1">
      <alignment horizontal="center" vertical="center"/>
      <protection hidden="1"/>
    </xf>
    <xf numFmtId="9" fontId="60" fillId="0" borderId="90" xfId="0" applyNumberFormat="1" applyFont="1" applyBorder="1" applyAlignment="1" applyProtection="1">
      <alignment horizontal="center" vertical="center"/>
      <protection hidden="1"/>
    </xf>
    <xf numFmtId="0" fontId="60" fillId="0" borderId="91" xfId="0" applyFont="1" applyBorder="1" applyAlignment="1" applyProtection="1">
      <alignment horizontal="center" vertical="center" wrapText="1"/>
      <protection hidden="1"/>
    </xf>
    <xf numFmtId="165" fontId="10" fillId="0" borderId="11" xfId="0" applyNumberFormat="1" applyFont="1" applyBorder="1" applyAlignment="1">
      <alignment horizontal="center" vertical="center"/>
    </xf>
    <xf numFmtId="0" fontId="60" fillId="0" borderId="11" xfId="0" applyFont="1" applyBorder="1" applyAlignment="1" applyProtection="1">
      <alignment horizontal="center" vertical="center"/>
      <protection hidden="1"/>
    </xf>
    <xf numFmtId="9" fontId="60" fillId="0" borderId="11" xfId="0" applyNumberFormat="1" applyFont="1" applyBorder="1" applyAlignment="1" applyProtection="1">
      <alignment horizontal="center" vertical="center"/>
      <protection hidden="1"/>
    </xf>
    <xf numFmtId="0" fontId="60" fillId="0" borderId="74" xfId="0" applyFont="1" applyBorder="1" applyAlignment="1" applyProtection="1">
      <alignment horizontal="center" vertical="center"/>
      <protection hidden="1"/>
    </xf>
    <xf numFmtId="0" fontId="33" fillId="0" borderId="11" xfId="0" applyFont="1" applyFill="1" applyBorder="1" applyAlignment="1" applyProtection="1">
      <alignment vertical="center" wrapText="1"/>
      <protection hidden="1"/>
    </xf>
    <xf numFmtId="7" fontId="60" fillId="0" borderId="11" xfId="10" applyNumberFormat="1" applyFont="1" applyFill="1" applyBorder="1" applyAlignment="1" applyProtection="1">
      <alignment vertical="center"/>
      <protection hidden="1"/>
    </xf>
    <xf numFmtId="165" fontId="60" fillId="0" borderId="8" xfId="0" applyNumberFormat="1" applyFont="1" applyBorder="1" applyAlignment="1" applyProtection="1">
      <alignment horizontal="center" vertical="center"/>
      <protection hidden="1"/>
    </xf>
    <xf numFmtId="9" fontId="60" fillId="0" borderId="8" xfId="0" applyNumberFormat="1" applyFont="1" applyBorder="1" applyAlignment="1" applyProtection="1">
      <alignment horizontal="center" vertical="center"/>
      <protection hidden="1"/>
    </xf>
    <xf numFmtId="0" fontId="60" fillId="0" borderId="66" xfId="0" applyFont="1" applyBorder="1" applyAlignment="1" applyProtection="1">
      <alignment horizontal="center" vertical="center" wrapText="1"/>
      <protection hidden="1"/>
    </xf>
    <xf numFmtId="0" fontId="33" fillId="0" borderId="66" xfId="0" applyFont="1" applyBorder="1" applyAlignment="1" applyProtection="1">
      <alignment horizontal="center" vertical="center" wrapText="1"/>
      <protection hidden="1"/>
    </xf>
    <xf numFmtId="0" fontId="33" fillId="0" borderId="66" xfId="0" applyFont="1" applyFill="1" applyBorder="1" applyAlignment="1" applyProtection="1">
      <alignment horizontal="center" vertical="center" wrapText="1"/>
      <protection hidden="1"/>
    </xf>
    <xf numFmtId="165" fontId="11" fillId="44" borderId="11" xfId="0" applyNumberFormat="1" applyFont="1" applyFill="1" applyBorder="1" applyAlignment="1">
      <alignment horizontal="center" vertical="center"/>
    </xf>
    <xf numFmtId="7" fontId="60" fillId="42" borderId="15" xfId="0" applyNumberFormat="1" applyFont="1" applyFill="1" applyBorder="1" applyAlignment="1" applyProtection="1">
      <alignment vertical="center"/>
      <protection hidden="1"/>
    </xf>
    <xf numFmtId="0" fontId="60" fillId="42" borderId="15" xfId="0" applyFont="1" applyFill="1" applyBorder="1" applyAlignment="1" applyProtection="1">
      <alignment horizontal="center" vertical="center"/>
      <protection hidden="1"/>
    </xf>
    <xf numFmtId="0" fontId="60" fillId="42" borderId="6" xfId="0" applyFont="1" applyFill="1" applyBorder="1" applyAlignment="1" applyProtection="1">
      <alignment horizontal="center" vertical="center"/>
      <protection hidden="1"/>
    </xf>
    <xf numFmtId="0" fontId="9" fillId="42" borderId="66" xfId="0" applyFont="1" applyFill="1" applyBorder="1" applyAlignment="1" applyProtection="1">
      <alignment horizontal="center" vertical="center" wrapText="1"/>
      <protection hidden="1"/>
    </xf>
    <xf numFmtId="0" fontId="33" fillId="0" borderId="11" xfId="0" applyFont="1" applyBorder="1" applyAlignment="1" applyProtection="1">
      <alignment vertical="center" wrapText="1"/>
      <protection hidden="1"/>
    </xf>
    <xf numFmtId="0" fontId="60" fillId="0" borderId="11" xfId="0" applyFont="1" applyBorder="1" applyAlignment="1" applyProtection="1">
      <alignment vertical="center" wrapText="1"/>
      <protection hidden="1"/>
    </xf>
    <xf numFmtId="0" fontId="33" fillId="0" borderId="74" xfId="0" applyFont="1" applyBorder="1" applyAlignment="1" applyProtection="1">
      <alignment horizontal="center" vertical="center"/>
      <protection hidden="1"/>
    </xf>
    <xf numFmtId="7" fontId="60" fillId="42" borderId="11" xfId="0" applyNumberFormat="1" applyFont="1" applyFill="1" applyBorder="1" applyAlignment="1" applyProtection="1">
      <alignment vertical="center"/>
      <protection hidden="1"/>
    </xf>
    <xf numFmtId="0" fontId="60" fillId="42" borderId="11" xfId="0" applyFont="1" applyFill="1" applyBorder="1" applyAlignment="1" applyProtection="1">
      <alignment vertical="center"/>
      <protection hidden="1"/>
    </xf>
    <xf numFmtId="0" fontId="60" fillId="42" borderId="8" xfId="0" applyFont="1" applyFill="1" applyBorder="1" applyAlignment="1" applyProtection="1">
      <alignment vertical="center"/>
      <protection hidden="1"/>
    </xf>
    <xf numFmtId="0" fontId="60" fillId="0" borderId="11" xfId="0" applyFont="1" applyFill="1" applyBorder="1" applyAlignment="1" applyProtection="1">
      <alignment vertical="center" wrapText="1"/>
      <protection hidden="1"/>
    </xf>
    <xf numFmtId="0" fontId="60" fillId="0" borderId="74" xfId="0" applyFont="1" applyFill="1" applyBorder="1" applyAlignment="1" applyProtection="1">
      <alignment horizontal="center" vertical="center"/>
      <protection hidden="1"/>
    </xf>
    <xf numFmtId="0" fontId="33" fillId="0" borderId="11" xfId="0" applyFont="1" applyFill="1" applyBorder="1" applyAlignment="1">
      <alignment vertical="center" wrapText="1"/>
    </xf>
    <xf numFmtId="0" fontId="60" fillId="0" borderId="11" xfId="0" applyFont="1" applyFill="1" applyBorder="1" applyAlignment="1" applyProtection="1">
      <alignment horizontal="center" vertical="center"/>
      <protection hidden="1"/>
    </xf>
    <xf numFmtId="0" fontId="33" fillId="4" borderId="11" xfId="0" applyFont="1" applyFill="1" applyBorder="1" applyAlignment="1" applyProtection="1">
      <alignment horizontal="center" vertical="center" wrapText="1"/>
      <protection hidden="1"/>
    </xf>
    <xf numFmtId="0" fontId="33" fillId="0" borderId="66" xfId="0" applyFont="1" applyFill="1" applyBorder="1" applyAlignment="1">
      <alignment horizontal="center" vertical="center" wrapText="1"/>
    </xf>
    <xf numFmtId="0" fontId="74" fillId="0" borderId="11" xfId="0" applyFont="1" applyBorder="1"/>
    <xf numFmtId="0" fontId="33" fillId="0" borderId="66" xfId="0" applyFont="1" applyFill="1" applyBorder="1"/>
    <xf numFmtId="0" fontId="33" fillId="0" borderId="11" xfId="0" applyFont="1" applyFill="1" applyBorder="1" applyAlignment="1" applyProtection="1">
      <alignment horizontal="center" vertical="center" wrapText="1"/>
      <protection hidden="1"/>
    </xf>
    <xf numFmtId="0" fontId="74" fillId="4" borderId="0" xfId="0" applyFont="1" applyFill="1"/>
    <xf numFmtId="0" fontId="9" fillId="0" borderId="74" xfId="0" applyFont="1" applyFill="1" applyBorder="1" applyAlignment="1" applyProtection="1">
      <alignment horizontal="center" vertical="center"/>
      <protection hidden="1"/>
    </xf>
    <xf numFmtId="0" fontId="9" fillId="0" borderId="11" xfId="0" applyFont="1" applyFill="1" applyBorder="1" applyAlignment="1" applyProtection="1">
      <alignment horizontal="left" vertical="center" wrapText="1"/>
      <protection hidden="1"/>
    </xf>
    <xf numFmtId="7" fontId="9" fillId="0" borderId="11" xfId="10" applyNumberFormat="1" applyFont="1" applyFill="1" applyBorder="1" applyAlignment="1" applyProtection="1">
      <alignment vertical="center"/>
      <protection hidden="1"/>
    </xf>
    <xf numFmtId="0" fontId="9" fillId="0" borderId="11" xfId="0" applyFont="1" applyFill="1" applyBorder="1" applyAlignment="1" applyProtection="1">
      <alignment horizontal="center" vertical="center"/>
      <protection hidden="1"/>
    </xf>
    <xf numFmtId="165" fontId="9" fillId="0" borderId="8" xfId="0" applyNumberFormat="1" applyFont="1" applyBorder="1" applyAlignment="1" applyProtection="1">
      <alignment horizontal="center" vertical="center"/>
      <protection hidden="1"/>
    </xf>
    <xf numFmtId="9" fontId="9" fillId="0" borderId="8" xfId="0" applyNumberFormat="1" applyFont="1" applyBorder="1" applyAlignment="1" applyProtection="1">
      <alignment horizontal="center" vertical="center"/>
      <protection hidden="1"/>
    </xf>
    <xf numFmtId="0" fontId="9" fillId="0" borderId="66" xfId="0" applyFont="1" applyFill="1" applyBorder="1" applyAlignment="1">
      <alignment horizontal="center" vertical="center" wrapText="1"/>
    </xf>
    <xf numFmtId="0" fontId="33" fillId="0" borderId="11" xfId="0" applyFont="1" applyFill="1" applyBorder="1" applyAlignment="1" applyProtection="1">
      <alignment horizontal="left" vertical="center" wrapText="1"/>
      <protection hidden="1"/>
    </xf>
    <xf numFmtId="0" fontId="33" fillId="0" borderId="11" xfId="0" applyFont="1" applyBorder="1" applyAlignment="1" applyProtection="1">
      <alignment horizontal="center" vertical="center" wrapText="1"/>
      <protection hidden="1"/>
    </xf>
    <xf numFmtId="0" fontId="33" fillId="0" borderId="8" xfId="0" applyFont="1" applyBorder="1" applyAlignment="1" applyProtection="1">
      <alignment horizontal="center" vertical="center" wrapText="1"/>
      <protection hidden="1"/>
    </xf>
    <xf numFmtId="7" fontId="33" fillId="0" borderId="11" xfId="0" applyNumberFormat="1" applyFont="1" applyBorder="1" applyAlignment="1" applyProtection="1">
      <alignment horizontal="right" vertical="center"/>
      <protection hidden="1"/>
    </xf>
    <xf numFmtId="0" fontId="60" fillId="0" borderId="11" xfId="0" applyFont="1" applyBorder="1" applyAlignment="1" applyProtection="1">
      <alignment horizontal="center" vertical="center" wrapText="1"/>
      <protection hidden="1"/>
    </xf>
    <xf numFmtId="0" fontId="60" fillId="45" borderId="11" xfId="0" applyFont="1" applyFill="1" applyBorder="1" applyAlignment="1" applyProtection="1">
      <alignment horizontal="center" vertical="center" wrapText="1"/>
      <protection hidden="1"/>
    </xf>
    <xf numFmtId="165" fontId="10" fillId="45" borderId="11" xfId="0" applyNumberFormat="1" applyFont="1" applyFill="1" applyBorder="1" applyAlignment="1">
      <alignment horizontal="center" vertical="center"/>
    </xf>
    <xf numFmtId="165" fontId="10" fillId="44" borderId="11" xfId="0" applyNumberFormat="1" applyFont="1" applyFill="1" applyBorder="1" applyAlignment="1">
      <alignment horizontal="center" vertical="center"/>
    </xf>
    <xf numFmtId="0" fontId="74" fillId="0" borderId="0" xfId="0" applyFont="1" applyAlignment="1" applyProtection="1">
      <alignment horizontal="center" vertical="center"/>
      <protection hidden="1"/>
    </xf>
    <xf numFmtId="0" fontId="74" fillId="0" borderId="0" xfId="0" applyFont="1" applyAlignment="1" applyProtection="1">
      <alignment horizontal="center"/>
      <protection hidden="1"/>
    </xf>
    <xf numFmtId="165" fontId="74" fillId="0" borderId="0" xfId="0" applyNumberFormat="1" applyFont="1" applyProtection="1">
      <protection hidden="1"/>
    </xf>
    <xf numFmtId="0" fontId="78" fillId="40" borderId="92" xfId="0" applyFont="1" applyFill="1" applyBorder="1" applyAlignment="1" applyProtection="1">
      <alignment horizontal="left"/>
      <protection hidden="1"/>
    </xf>
    <xf numFmtId="0" fontId="78" fillId="40" borderId="90" xfId="0" applyFont="1" applyFill="1" applyBorder="1" applyAlignment="1" applyProtection="1">
      <alignment horizontal="center"/>
      <protection hidden="1"/>
    </xf>
    <xf numFmtId="0" fontId="78" fillId="40" borderId="93" xfId="0" applyFont="1" applyFill="1" applyBorder="1" applyAlignment="1" applyProtection="1">
      <alignment horizontal="center"/>
      <protection hidden="1"/>
    </xf>
    <xf numFmtId="165" fontId="78" fillId="40" borderId="93" xfId="0" applyNumberFormat="1" applyFont="1" applyFill="1" applyBorder="1" applyAlignment="1" applyProtection="1">
      <alignment horizontal="center"/>
      <protection hidden="1"/>
    </xf>
    <xf numFmtId="165" fontId="78" fillId="40" borderId="21" xfId="0" applyNumberFormat="1" applyFont="1" applyFill="1" applyBorder="1" applyAlignment="1" applyProtection="1">
      <alignment horizontal="center"/>
      <protection hidden="1"/>
    </xf>
    <xf numFmtId="0" fontId="78" fillId="40" borderId="22" xfId="0" applyFont="1" applyFill="1" applyBorder="1" applyAlignment="1" applyProtection="1">
      <alignment horizontal="center"/>
      <protection hidden="1"/>
    </xf>
    <xf numFmtId="0" fontId="78" fillId="40" borderId="94" xfId="0" applyFont="1" applyFill="1" applyBorder="1" applyAlignment="1" applyProtection="1">
      <alignment horizontal="center"/>
      <protection hidden="1"/>
    </xf>
    <xf numFmtId="0" fontId="74" fillId="0" borderId="74" xfId="0" applyFont="1" applyBorder="1" applyAlignment="1" applyProtection="1">
      <alignment horizontal="center" vertical="center"/>
      <protection hidden="1"/>
    </xf>
    <xf numFmtId="0" fontId="12" fillId="0" borderId="74" xfId="0" applyFont="1" applyBorder="1" applyAlignment="1" applyProtection="1">
      <alignment horizontal="center" vertical="center"/>
      <protection hidden="1"/>
    </xf>
    <xf numFmtId="0" fontId="60" fillId="0" borderId="0" xfId="0" applyFont="1" applyAlignment="1">
      <alignment vertical="center"/>
    </xf>
    <xf numFmtId="0" fontId="36" fillId="0" borderId="0" xfId="0" applyFont="1" applyAlignment="1">
      <alignment horizontal="left"/>
    </xf>
    <xf numFmtId="0" fontId="54" fillId="0" borderId="0" xfId="0" applyFont="1" applyAlignment="1">
      <alignment horizontal="left"/>
    </xf>
    <xf numFmtId="0" fontId="54" fillId="0" borderId="0" xfId="0" applyFont="1"/>
    <xf numFmtId="0" fontId="54" fillId="0" borderId="0" xfId="0" applyFont="1" applyAlignment="1">
      <alignment horizontal="right" indent="1"/>
    </xf>
    <xf numFmtId="0" fontId="74" fillId="0" borderId="0" xfId="0" applyFont="1" applyFill="1" applyAlignment="1">
      <alignment horizontal="center"/>
    </xf>
    <xf numFmtId="0" fontId="74" fillId="0" borderId="0" xfId="0" applyFont="1" applyFill="1" applyAlignment="1">
      <alignment horizontal="right" indent="1"/>
    </xf>
    <xf numFmtId="0" fontId="78" fillId="46" borderId="24" xfId="0" applyFont="1" applyFill="1" applyBorder="1" applyAlignment="1" applyProtection="1">
      <alignment horizontal="center"/>
    </xf>
    <xf numFmtId="0" fontId="78" fillId="46" borderId="0" xfId="0" applyFont="1" applyFill="1" applyBorder="1" applyAlignment="1" applyProtection="1">
      <alignment horizontal="center" shrinkToFit="1"/>
    </xf>
    <xf numFmtId="0" fontId="78" fillId="46" borderId="0" xfId="0" applyFont="1" applyFill="1" applyBorder="1" applyAlignment="1" applyProtection="1">
      <alignment horizontal="right" indent="1" shrinkToFit="1"/>
    </xf>
    <xf numFmtId="1" fontId="78" fillId="46" borderId="25" xfId="0" applyNumberFormat="1" applyFont="1" applyFill="1" applyBorder="1" applyAlignment="1" applyProtection="1">
      <alignment horizontal="right" indent="1"/>
    </xf>
    <xf numFmtId="0" fontId="78" fillId="46" borderId="81" xfId="0" applyFont="1" applyFill="1" applyBorder="1" applyAlignment="1" applyProtection="1">
      <alignment horizontal="center"/>
    </xf>
    <xf numFmtId="0" fontId="78" fillId="46" borderId="71" xfId="0" applyFont="1" applyFill="1" applyBorder="1" applyAlignment="1" applyProtection="1">
      <alignment horizontal="center" shrinkToFit="1"/>
    </xf>
    <xf numFmtId="0" fontId="78" fillId="46" borderId="71" xfId="0" applyFont="1" applyFill="1" applyBorder="1" applyAlignment="1" applyProtection="1">
      <alignment horizontal="right" indent="1" shrinkToFit="1"/>
    </xf>
    <xf numFmtId="1" fontId="78" fillId="46" borderId="31" xfId="0" applyNumberFormat="1" applyFont="1" applyFill="1" applyBorder="1" applyAlignment="1" applyProtection="1">
      <alignment horizontal="right" indent="1"/>
    </xf>
    <xf numFmtId="0" fontId="48" fillId="0" borderId="95" xfId="0" applyFont="1" applyFill="1" applyBorder="1" applyAlignment="1" applyProtection="1">
      <alignment horizontal="center"/>
    </xf>
    <xf numFmtId="0" fontId="48" fillId="0" borderId="0" xfId="0" applyFont="1" applyFill="1" applyBorder="1" applyAlignment="1" applyProtection="1">
      <alignment horizontal="left" shrinkToFit="1"/>
    </xf>
    <xf numFmtId="0" fontId="48" fillId="0" borderId="0" xfId="0" applyFont="1" applyFill="1" applyBorder="1" applyAlignment="1" applyProtection="1">
      <alignment horizontal="center" shrinkToFit="1"/>
    </xf>
    <xf numFmtId="0" fontId="48" fillId="0" borderId="0" xfId="0" applyFont="1" applyFill="1" applyBorder="1" applyAlignment="1" applyProtection="1">
      <alignment horizontal="center"/>
    </xf>
    <xf numFmtId="0" fontId="48" fillId="0" borderId="0" xfId="0" applyFont="1" applyFill="1" applyBorder="1" applyAlignment="1" applyProtection="1">
      <alignment horizontal="right" indent="1"/>
    </xf>
    <xf numFmtId="1" fontId="48" fillId="0" borderId="25" xfId="0" applyNumberFormat="1" applyFont="1" applyFill="1" applyBorder="1" applyAlignment="1" applyProtection="1">
      <alignment horizontal="right" indent="1"/>
    </xf>
    <xf numFmtId="0" fontId="33" fillId="0" borderId="95" xfId="0" applyFont="1" applyFill="1" applyBorder="1" applyAlignment="1" applyProtection="1">
      <alignment horizontal="center"/>
    </xf>
    <xf numFmtId="0" fontId="33" fillId="0" borderId="0" xfId="0" applyFont="1" applyFill="1" applyBorder="1" applyAlignment="1" applyProtection="1">
      <alignment horizontal="left" shrinkToFit="1"/>
    </xf>
    <xf numFmtId="0" fontId="33" fillId="0" borderId="0" xfId="0" applyFont="1" applyFill="1" applyBorder="1" applyAlignment="1" applyProtection="1">
      <alignment horizontal="center" shrinkToFit="1"/>
    </xf>
    <xf numFmtId="0" fontId="33" fillId="0" borderId="0" xfId="0" applyFont="1" applyFill="1" applyBorder="1" applyAlignment="1" applyProtection="1">
      <alignment horizontal="center"/>
    </xf>
    <xf numFmtId="0" fontId="33" fillId="0" borderId="0" xfId="0" applyFont="1" applyFill="1" applyBorder="1" applyAlignment="1" applyProtection="1">
      <alignment horizontal="right" indent="1"/>
    </xf>
    <xf numFmtId="1" fontId="33" fillId="0" borderId="25" xfId="0" applyNumberFormat="1" applyFont="1" applyFill="1" applyBorder="1" applyAlignment="1" applyProtection="1">
      <alignment horizontal="right" indent="1"/>
    </xf>
    <xf numFmtId="0" fontId="49" fillId="0" borderId="95" xfId="0" applyFont="1" applyFill="1" applyBorder="1" applyAlignment="1" applyProtection="1">
      <alignment horizontal="center"/>
    </xf>
    <xf numFmtId="0" fontId="49" fillId="0" borderId="0" xfId="0" applyFont="1" applyFill="1" applyBorder="1" applyAlignment="1" applyProtection="1">
      <alignment horizontal="left" shrinkToFit="1"/>
    </xf>
    <xf numFmtId="0" fontId="49" fillId="0" borderId="0" xfId="0" applyFont="1" applyFill="1" applyBorder="1" applyAlignment="1" applyProtection="1">
      <alignment horizontal="center" shrinkToFit="1"/>
    </xf>
    <xf numFmtId="0" fontId="49" fillId="0" borderId="0" xfId="0" applyFont="1" applyFill="1" applyBorder="1" applyAlignment="1" applyProtection="1">
      <alignment horizontal="center"/>
    </xf>
    <xf numFmtId="0" fontId="49" fillId="0" borderId="0" xfId="0" applyFont="1" applyFill="1" applyBorder="1" applyAlignment="1" applyProtection="1">
      <alignment horizontal="right" indent="1"/>
    </xf>
    <xf numFmtId="1" fontId="49" fillId="0" borderId="25" xfId="0" applyNumberFormat="1" applyFont="1" applyFill="1" applyBorder="1" applyAlignment="1" applyProtection="1">
      <alignment horizontal="right" indent="1"/>
    </xf>
    <xf numFmtId="0" fontId="33" fillId="0" borderId="0" xfId="0" applyFont="1" applyFill="1" applyBorder="1" applyAlignment="1" applyProtection="1">
      <alignment horizontal="left" shrinkToFit="1"/>
      <protection locked="0"/>
    </xf>
    <xf numFmtId="0" fontId="33" fillId="0" borderId="0" xfId="0" applyFont="1" applyFill="1" applyBorder="1" applyAlignment="1">
      <alignment horizontal="center"/>
    </xf>
    <xf numFmtId="0" fontId="33" fillId="0" borderId="0" xfId="0" applyFont="1" applyFill="1" applyBorder="1" applyAlignment="1">
      <alignment horizontal="right" indent="1"/>
    </xf>
    <xf numFmtId="1" fontId="33" fillId="0" borderId="25" xfId="0" applyNumberFormat="1" applyFont="1" applyFill="1" applyBorder="1" applyAlignment="1">
      <alignment horizontal="right" indent="1"/>
    </xf>
    <xf numFmtId="0" fontId="33" fillId="0" borderId="96" xfId="0" applyFont="1" applyFill="1" applyBorder="1" applyAlignment="1" applyProtection="1">
      <alignment horizontal="center"/>
    </xf>
    <xf numFmtId="0" fontId="33" fillId="0" borderId="71" xfId="0" applyFont="1" applyFill="1" applyBorder="1" applyAlignment="1" applyProtection="1">
      <alignment horizontal="left" shrinkToFit="1"/>
    </xf>
    <xf numFmtId="0" fontId="33" fillId="0" borderId="71" xfId="0" applyFont="1" applyFill="1" applyBorder="1" applyAlignment="1" applyProtection="1">
      <alignment horizontal="center" shrinkToFit="1"/>
    </xf>
    <xf numFmtId="0" fontId="33" fillId="0" borderId="71" xfId="0" applyFont="1" applyFill="1" applyBorder="1" applyAlignment="1" applyProtection="1">
      <alignment horizontal="center"/>
    </xf>
    <xf numFmtId="0" fontId="33" fillId="0" borderId="71" xfId="0" applyFont="1" applyFill="1" applyBorder="1" applyAlignment="1" applyProtection="1">
      <alignment horizontal="right" indent="1"/>
    </xf>
    <xf numFmtId="1" fontId="33" fillId="0" borderId="31" xfId="0" applyNumberFormat="1" applyFont="1" applyFill="1" applyBorder="1" applyAlignment="1" applyProtection="1">
      <alignment horizontal="right" indent="1"/>
    </xf>
    <xf numFmtId="0" fontId="33" fillId="0" borderId="0" xfId="0" applyFont="1" applyFill="1" applyBorder="1" applyAlignment="1" applyProtection="1">
      <alignment horizontal="left"/>
    </xf>
    <xf numFmtId="0" fontId="48" fillId="0" borderId="10" xfId="0" applyFont="1" applyFill="1" applyBorder="1" applyAlignment="1" applyProtection="1">
      <alignment horizontal="left"/>
    </xf>
    <xf numFmtId="1" fontId="33" fillId="0" borderId="25" xfId="0" applyNumberFormat="1" applyFont="1" applyFill="1" applyBorder="1" applyAlignment="1" applyProtection="1">
      <alignment horizontal="center"/>
    </xf>
    <xf numFmtId="0" fontId="33" fillId="0" borderId="0" xfId="0" applyFont="1" applyFill="1" applyBorder="1" applyAlignment="1" applyProtection="1">
      <alignment vertical="center"/>
    </xf>
    <xf numFmtId="0" fontId="33" fillId="0" borderId="0" xfId="0" applyFont="1" applyFill="1" applyBorder="1" applyAlignment="1" applyProtection="1">
      <alignment horizontal="center" vertical="center"/>
    </xf>
    <xf numFmtId="195" fontId="33" fillId="0" borderId="0" xfId="11" applyFont="1" applyFill="1" applyBorder="1" applyAlignment="1" applyProtection="1">
      <alignment horizontal="center" vertical="center"/>
    </xf>
    <xf numFmtId="0" fontId="33" fillId="0" borderId="71" xfId="0" applyFont="1" applyFill="1" applyBorder="1" applyAlignment="1" applyProtection="1">
      <alignment vertical="center"/>
    </xf>
    <xf numFmtId="0" fontId="33" fillId="0" borderId="71" xfId="0" applyFont="1" applyFill="1" applyBorder="1" applyAlignment="1" applyProtection="1">
      <alignment horizontal="left"/>
    </xf>
    <xf numFmtId="0" fontId="33" fillId="0" borderId="71" xfId="0" applyFont="1" applyFill="1" applyBorder="1" applyAlignment="1" applyProtection="1">
      <alignment horizontal="center" vertical="center"/>
    </xf>
    <xf numFmtId="0" fontId="48" fillId="0" borderId="92" xfId="0" applyFont="1" applyFill="1" applyBorder="1" applyAlignment="1" applyProtection="1">
      <alignment horizontal="center"/>
    </xf>
    <xf numFmtId="0" fontId="60" fillId="0" borderId="21" xfId="0" applyFont="1" applyBorder="1" applyAlignment="1">
      <alignment horizontal="right" indent="1"/>
    </xf>
    <xf numFmtId="0" fontId="60" fillId="0" borderId="22" xfId="0" applyFont="1" applyBorder="1" applyAlignment="1">
      <alignment horizontal="right" indent="1"/>
    </xf>
    <xf numFmtId="0" fontId="60" fillId="0" borderId="25" xfId="0" applyFont="1" applyBorder="1" applyAlignment="1">
      <alignment horizontal="right" indent="1"/>
    </xf>
    <xf numFmtId="0" fontId="60" fillId="0" borderId="71" xfId="0" applyFont="1" applyBorder="1" applyAlignment="1">
      <alignment horizontal="right" indent="1"/>
    </xf>
    <xf numFmtId="0" fontId="60" fillId="0" borderId="31" xfId="0" applyFont="1" applyBorder="1" applyAlignment="1">
      <alignment horizontal="right" indent="1"/>
    </xf>
    <xf numFmtId="0" fontId="74" fillId="0" borderId="0" xfId="0" applyFont="1" applyAlignment="1">
      <alignment horizontal="left"/>
    </xf>
    <xf numFmtId="0" fontId="74" fillId="0" borderId="0" xfId="0" applyFont="1" applyAlignment="1">
      <alignment horizontal="right" indent="1"/>
    </xf>
    <xf numFmtId="0" fontId="36" fillId="0" borderId="0" xfId="0" applyFont="1" applyAlignment="1"/>
    <xf numFmtId="0" fontId="50" fillId="0" borderId="0" xfId="0" applyFont="1" applyAlignment="1"/>
    <xf numFmtId="0" fontId="50" fillId="0" borderId="0" xfId="0" applyFont="1" applyAlignment="1">
      <alignment horizontal="left"/>
    </xf>
    <xf numFmtId="0" fontId="60" fillId="0" borderId="0" xfId="0" applyFont="1" applyFill="1" applyAlignment="1"/>
    <xf numFmtId="0" fontId="60" fillId="0" borderId="0" xfId="0" applyFont="1" applyAlignment="1"/>
    <xf numFmtId="0" fontId="60" fillId="0" borderId="0" xfId="0" applyFont="1" applyAlignment="1">
      <alignment horizontal="left"/>
    </xf>
    <xf numFmtId="0" fontId="78" fillId="46" borderId="0" xfId="0" applyFont="1" applyFill="1" applyBorder="1" applyAlignment="1" applyProtection="1">
      <alignment horizontal="center"/>
    </xf>
    <xf numFmtId="1" fontId="78" fillId="46" borderId="25" xfId="0" applyNumberFormat="1" applyFont="1" applyFill="1" applyBorder="1" applyAlignment="1" applyProtection="1">
      <alignment horizontal="center"/>
    </xf>
    <xf numFmtId="0" fontId="78" fillId="46" borderId="71" xfId="0" applyFont="1" applyFill="1" applyBorder="1" applyAlignment="1" applyProtection="1">
      <alignment horizontal="center"/>
    </xf>
    <xf numFmtId="1" fontId="78" fillId="46" borderId="31" xfId="0" applyNumberFormat="1" applyFont="1" applyFill="1" applyBorder="1" applyAlignment="1" applyProtection="1">
      <alignment horizontal="center"/>
    </xf>
    <xf numFmtId="0" fontId="48" fillId="0" borderId="95" xfId="0" applyFont="1" applyFill="1" applyBorder="1" applyAlignment="1" applyProtection="1"/>
    <xf numFmtId="0" fontId="48" fillId="0" borderId="0" xfId="0" applyFont="1" applyFill="1" applyBorder="1" applyAlignment="1" applyProtection="1">
      <alignment horizontal="left"/>
    </xf>
    <xf numFmtId="1" fontId="48" fillId="0" borderId="25" xfId="0" applyNumberFormat="1" applyFont="1" applyFill="1" applyBorder="1" applyAlignment="1" applyProtection="1">
      <alignment horizontal="center"/>
    </xf>
    <xf numFmtId="0" fontId="33" fillId="0" borderId="95" xfId="0" applyFont="1" applyFill="1" applyBorder="1" applyAlignment="1" applyProtection="1"/>
    <xf numFmtId="0" fontId="33" fillId="0" borderId="96" xfId="0" applyFont="1" applyFill="1" applyBorder="1" applyAlignment="1" applyProtection="1"/>
    <xf numFmtId="1" fontId="33" fillId="0" borderId="31" xfId="0" applyNumberFormat="1" applyFont="1" applyFill="1" applyBorder="1" applyAlignment="1" applyProtection="1">
      <alignment horizontal="center"/>
    </xf>
    <xf numFmtId="0" fontId="60" fillId="0" borderId="0" xfId="0" quotePrefix="1" applyFont="1" applyFill="1"/>
    <xf numFmtId="0" fontId="60" fillId="0" borderId="25" xfId="0" applyFont="1" applyFill="1" applyBorder="1" applyAlignment="1">
      <alignment horizontal="center"/>
    </xf>
    <xf numFmtId="0" fontId="33" fillId="0" borderId="97" xfId="0" applyFont="1" applyFill="1" applyBorder="1" applyAlignment="1" applyProtection="1"/>
    <xf numFmtId="0" fontId="33" fillId="0" borderId="98" xfId="0" applyFont="1" applyFill="1" applyBorder="1" applyAlignment="1" applyProtection="1">
      <alignment horizontal="left"/>
    </xf>
    <xf numFmtId="0" fontId="33" fillId="0" borderId="98" xfId="0" applyFont="1" applyFill="1" applyBorder="1" applyAlignment="1" applyProtection="1">
      <alignment horizontal="center"/>
    </xf>
    <xf numFmtId="0" fontId="60" fillId="0" borderId="99" xfId="0" applyFont="1" applyFill="1" applyBorder="1" applyAlignment="1">
      <alignment horizontal="center"/>
    </xf>
    <xf numFmtId="1" fontId="33" fillId="0" borderId="99" xfId="0" applyNumberFormat="1" applyFont="1" applyFill="1" applyBorder="1" applyAlignment="1" applyProtection="1">
      <alignment horizontal="center"/>
    </xf>
    <xf numFmtId="0" fontId="60" fillId="0" borderId="31" xfId="0" applyFont="1" applyFill="1" applyBorder="1" applyAlignment="1">
      <alignment horizontal="center"/>
    </xf>
    <xf numFmtId="0" fontId="49" fillId="0" borderId="95" xfId="0" applyFont="1" applyFill="1" applyBorder="1" applyAlignment="1" applyProtection="1"/>
    <xf numFmtId="0" fontId="49" fillId="0" borderId="0" xfId="0" applyFont="1" applyFill="1" applyBorder="1" applyAlignment="1" applyProtection="1">
      <alignment horizontal="left"/>
    </xf>
    <xf numFmtId="1" fontId="49" fillId="0" borderId="25" xfId="0" applyNumberFormat="1" applyFont="1" applyFill="1" applyBorder="1" applyAlignment="1" applyProtection="1">
      <alignment horizontal="center"/>
    </xf>
    <xf numFmtId="0" fontId="33" fillId="0" borderId="0" xfId="0" applyFont="1" applyFill="1" applyBorder="1" applyAlignment="1" applyProtection="1">
      <alignment horizontal="left"/>
      <protection locked="0"/>
    </xf>
    <xf numFmtId="1" fontId="33" fillId="0" borderId="25" xfId="0" applyNumberFormat="1" applyFont="1" applyFill="1" applyBorder="1" applyAlignment="1">
      <alignment horizontal="center"/>
    </xf>
    <xf numFmtId="0" fontId="33" fillId="0" borderId="10" xfId="0" applyFont="1" applyFill="1" applyBorder="1" applyAlignment="1" applyProtection="1">
      <alignment horizontal="left"/>
    </xf>
    <xf numFmtId="0" fontId="33" fillId="0" borderId="84" xfId="0" applyFont="1" applyFill="1" applyBorder="1" applyAlignment="1" applyProtection="1">
      <alignment horizontal="left"/>
    </xf>
    <xf numFmtId="195" fontId="33" fillId="0" borderId="25" xfId="11" applyFont="1" applyFill="1" applyBorder="1" applyAlignment="1" applyProtection="1">
      <alignment horizontal="center" vertical="center"/>
    </xf>
    <xf numFmtId="195" fontId="33" fillId="0" borderId="31" xfId="11" applyFont="1" applyFill="1" applyBorder="1" applyAlignment="1" applyProtection="1">
      <alignment horizontal="center" vertical="center"/>
    </xf>
    <xf numFmtId="0" fontId="49" fillId="0" borderId="0" xfId="0" applyFont="1"/>
    <xf numFmtId="0" fontId="49" fillId="0" borderId="95" xfId="0" applyFont="1" applyBorder="1" applyAlignment="1"/>
    <xf numFmtId="0" fontId="49" fillId="0" borderId="10" xfId="0" applyFont="1" applyBorder="1" applyAlignment="1"/>
    <xf numFmtId="0" fontId="49" fillId="0" borderId="0" xfId="0" applyFont="1" applyBorder="1" applyAlignment="1">
      <alignment horizontal="left"/>
    </xf>
    <xf numFmtId="0" fontId="49" fillId="0" borderId="0" xfId="0" applyFont="1" applyBorder="1" applyAlignment="1">
      <alignment horizontal="center"/>
    </xf>
    <xf numFmtId="0" fontId="49" fillId="0" borderId="25" xfId="0" applyFont="1" applyBorder="1" applyAlignment="1">
      <alignment horizontal="center"/>
    </xf>
    <xf numFmtId="0" fontId="49" fillId="0" borderId="96" xfId="0" applyFont="1" applyBorder="1" applyAlignment="1"/>
    <xf numFmtId="0" fontId="49" fillId="0" borderId="84" xfId="0" applyFont="1" applyBorder="1" applyAlignment="1"/>
    <xf numFmtId="0" fontId="49" fillId="0" borderId="71" xfId="0" applyFont="1" applyBorder="1" applyAlignment="1">
      <alignment horizontal="left"/>
    </xf>
    <xf numFmtId="0" fontId="49" fillId="0" borderId="71" xfId="0" applyFont="1" applyBorder="1" applyAlignment="1">
      <alignment horizontal="center"/>
    </xf>
    <xf numFmtId="0" fontId="49" fillId="0" borderId="31" xfId="0" applyFont="1" applyBorder="1" applyAlignment="1">
      <alignment horizontal="center"/>
    </xf>
    <xf numFmtId="0" fontId="48" fillId="0" borderId="92" xfId="0" applyFont="1" applyFill="1" applyBorder="1" applyAlignment="1" applyProtection="1"/>
    <xf numFmtId="0" fontId="48" fillId="0" borderId="87" xfId="0" applyFont="1" applyFill="1" applyBorder="1" applyAlignment="1" applyProtection="1">
      <alignment horizontal="left"/>
    </xf>
    <xf numFmtId="0" fontId="60" fillId="0" borderId="21" xfId="0" applyFont="1" applyBorder="1" applyAlignment="1">
      <alignment horizontal="left"/>
    </xf>
    <xf numFmtId="0" fontId="60" fillId="0" borderId="21" xfId="0" applyFont="1" applyBorder="1" applyAlignment="1">
      <alignment horizontal="center"/>
    </xf>
    <xf numFmtId="0" fontId="60" fillId="0" borderId="22" xfId="0" applyFont="1" applyBorder="1" applyAlignment="1">
      <alignment horizontal="center"/>
    </xf>
    <xf numFmtId="0" fontId="49" fillId="0" borderId="95" xfId="0" applyFont="1" applyFill="1" applyBorder="1" applyAlignment="1"/>
    <xf numFmtId="0" fontId="49" fillId="0" borderId="0" xfId="0" applyFont="1" applyFill="1" applyBorder="1" applyAlignment="1">
      <alignment horizontal="center"/>
    </xf>
    <xf numFmtId="0" fontId="60" fillId="0" borderId="25" xfId="0" applyFont="1" applyBorder="1" applyAlignment="1">
      <alignment horizontal="center"/>
    </xf>
    <xf numFmtId="0" fontId="48" fillId="0" borderId="21" xfId="0" applyFont="1" applyFill="1" applyBorder="1" applyAlignment="1" applyProtection="1">
      <alignment horizontal="left"/>
    </xf>
    <xf numFmtId="0" fontId="60" fillId="0" borderId="21" xfId="0" applyFont="1" applyFill="1" applyBorder="1" applyAlignment="1">
      <alignment horizontal="center"/>
    </xf>
    <xf numFmtId="0" fontId="60" fillId="0" borderId="22" xfId="0" applyFont="1" applyFill="1" applyBorder="1" applyAlignment="1">
      <alignment horizontal="center"/>
    </xf>
    <xf numFmtId="0" fontId="33" fillId="0" borderId="95" xfId="0" applyFont="1" applyFill="1" applyBorder="1" applyAlignment="1"/>
    <xf numFmtId="0" fontId="33" fillId="0" borderId="10" xfId="0" applyFont="1" applyBorder="1" applyAlignment="1"/>
    <xf numFmtId="0" fontId="9" fillId="0" borderId="0" xfId="0" applyFont="1" applyFill="1" applyBorder="1" applyAlignment="1">
      <alignment horizontal="left"/>
    </xf>
    <xf numFmtId="0" fontId="60" fillId="0" borderId="0" xfId="0" applyFont="1" applyFill="1" applyBorder="1" applyAlignment="1"/>
    <xf numFmtId="0" fontId="33" fillId="0" borderId="81" xfId="0" applyFont="1" applyFill="1" applyBorder="1" applyAlignment="1"/>
    <xf numFmtId="0" fontId="33" fillId="0" borderId="84" xfId="0" applyFont="1" applyBorder="1" applyAlignment="1"/>
    <xf numFmtId="0" fontId="60" fillId="0" borderId="71" xfId="0" applyFont="1" applyBorder="1" applyAlignment="1">
      <alignment horizontal="left"/>
    </xf>
    <xf numFmtId="0" fontId="49" fillId="0" borderId="71" xfId="0" applyFont="1" applyFill="1" applyBorder="1" applyAlignment="1">
      <alignment horizontal="center"/>
    </xf>
    <xf numFmtId="0" fontId="36" fillId="4" borderId="20" xfId="0" applyFont="1" applyFill="1" applyBorder="1"/>
    <xf numFmtId="0" fontId="36" fillId="4" borderId="21" xfId="0" applyFont="1" applyFill="1" applyBorder="1" applyProtection="1">
      <protection hidden="1"/>
    </xf>
    <xf numFmtId="0" fontId="38" fillId="4" borderId="22" xfId="0" applyFont="1" applyFill="1" applyBorder="1" applyAlignment="1">
      <alignment wrapText="1"/>
    </xf>
    <xf numFmtId="0" fontId="36" fillId="0" borderId="0" xfId="0" applyFont="1"/>
    <xf numFmtId="0" fontId="40" fillId="4" borderId="81" xfId="0" applyFont="1" applyFill="1" applyBorder="1"/>
    <xf numFmtId="0" fontId="40" fillId="47" borderId="71" xfId="0" applyFont="1" applyFill="1" applyBorder="1" applyProtection="1">
      <protection hidden="1"/>
    </xf>
    <xf numFmtId="0" fontId="82" fillId="4" borderId="31" xfId="0" applyFont="1" applyFill="1" applyBorder="1" applyAlignment="1">
      <alignment horizontal="right"/>
    </xf>
    <xf numFmtId="0" fontId="40" fillId="0" borderId="0" xfId="0" applyFont="1"/>
    <xf numFmtId="0" fontId="49" fillId="0" borderId="0" xfId="0" applyFont="1" applyProtection="1">
      <protection hidden="1"/>
    </xf>
    <xf numFmtId="0" fontId="83" fillId="12" borderId="0" xfId="0" applyFont="1" applyFill="1"/>
    <xf numFmtId="0" fontId="84" fillId="30" borderId="0" xfId="0" applyFont="1" applyFill="1" applyProtection="1">
      <protection hidden="1"/>
    </xf>
    <xf numFmtId="0" fontId="83" fillId="30" borderId="0" xfId="0" applyFont="1" applyFill="1" applyProtection="1">
      <protection hidden="1"/>
    </xf>
    <xf numFmtId="0" fontId="83" fillId="0" borderId="0" xfId="0" applyFont="1"/>
    <xf numFmtId="0" fontId="56" fillId="12" borderId="0" xfId="0" applyFont="1" applyFill="1"/>
    <xf numFmtId="0" fontId="56" fillId="30" borderId="0" xfId="0" applyFont="1" applyFill="1" applyAlignment="1" applyProtection="1">
      <alignment horizontal="right" vertical="top"/>
      <protection hidden="1"/>
    </xf>
    <xf numFmtId="0" fontId="56" fillId="0" borderId="0" xfId="0" applyFont="1" applyProtection="1">
      <protection hidden="1"/>
    </xf>
    <xf numFmtId="0" fontId="50" fillId="0" borderId="0" xfId="0" applyFont="1"/>
    <xf numFmtId="0" fontId="56" fillId="0" borderId="0" xfId="0" applyFont="1"/>
    <xf numFmtId="0" fontId="55" fillId="12" borderId="0" xfId="0" applyFont="1" applyFill="1"/>
    <xf numFmtId="0" fontId="85" fillId="0" borderId="0" xfId="0" applyFont="1" applyAlignment="1" applyProtection="1">
      <alignment horizontal="right" vertical="top"/>
      <protection hidden="1"/>
    </xf>
    <xf numFmtId="0" fontId="85" fillId="0" borderId="0" xfId="0" applyFont="1" applyProtection="1">
      <protection hidden="1"/>
    </xf>
    <xf numFmtId="0" fontId="55" fillId="0" borderId="0" xfId="0" applyFont="1"/>
    <xf numFmtId="0" fontId="86" fillId="12" borderId="0" xfId="0" applyFont="1" applyFill="1"/>
    <xf numFmtId="0" fontId="87" fillId="0" borderId="0" xfId="0" applyFont="1" applyFill="1" applyAlignment="1" applyProtection="1">
      <alignment vertical="top"/>
      <protection hidden="1"/>
    </xf>
    <xf numFmtId="0" fontId="88" fillId="0" borderId="0" xfId="0" applyFont="1" applyFill="1" applyProtection="1">
      <protection hidden="1"/>
    </xf>
    <xf numFmtId="0" fontId="86" fillId="0" borderId="0" xfId="0" applyFont="1"/>
    <xf numFmtId="0" fontId="86" fillId="24" borderId="0" xfId="0" applyFont="1" applyFill="1" applyAlignment="1" applyProtection="1">
      <alignment horizontal="right" vertical="top"/>
      <protection hidden="1"/>
    </xf>
    <xf numFmtId="0" fontId="88" fillId="24" borderId="0" xfId="0" applyFont="1" applyFill="1" applyProtection="1">
      <protection hidden="1"/>
    </xf>
    <xf numFmtId="0" fontId="56" fillId="24" borderId="0" xfId="0" applyFont="1" applyFill="1" applyAlignment="1" applyProtection="1">
      <alignment horizontal="right" vertical="top"/>
      <protection hidden="1"/>
    </xf>
    <xf numFmtId="0" fontId="56" fillId="0" borderId="0" xfId="0" applyFont="1" applyAlignment="1" applyProtection="1">
      <alignment vertical="top" wrapText="1"/>
      <protection hidden="1"/>
    </xf>
    <xf numFmtId="0" fontId="56" fillId="0" borderId="0" xfId="0" applyFont="1" applyAlignment="1" applyProtection="1">
      <alignment horizontal="right" vertical="top"/>
      <protection hidden="1"/>
    </xf>
    <xf numFmtId="0" fontId="56" fillId="0" borderId="0" xfId="0" applyFont="1" applyAlignment="1" applyProtection="1">
      <alignment wrapText="1"/>
      <protection hidden="1"/>
    </xf>
    <xf numFmtId="0" fontId="37" fillId="12" borderId="0" xfId="0" applyFont="1" applyFill="1"/>
    <xf numFmtId="0" fontId="37" fillId="25" borderId="0" xfId="0" applyFont="1" applyFill="1" applyAlignment="1" applyProtection="1">
      <alignment horizontal="right" vertical="top"/>
      <protection hidden="1"/>
    </xf>
    <xf numFmtId="0" fontId="88" fillId="25" borderId="0" xfId="0" applyFont="1" applyFill="1" applyAlignment="1" applyProtection="1">
      <alignment wrapText="1"/>
      <protection hidden="1"/>
    </xf>
    <xf numFmtId="0" fontId="37" fillId="0" borderId="0" xfId="0" applyFont="1"/>
    <xf numFmtId="0" fontId="56" fillId="25" borderId="0" xfId="0" applyFont="1" applyFill="1" applyAlignment="1" applyProtection="1">
      <alignment horizontal="right" vertical="top"/>
      <protection hidden="1"/>
    </xf>
    <xf numFmtId="0" fontId="56" fillId="0" borderId="0" xfId="0" applyFont="1" applyAlignment="1" applyProtection="1">
      <alignment vertical="top"/>
      <protection hidden="1"/>
    </xf>
    <xf numFmtId="0" fontId="37" fillId="26" borderId="0" xfId="0" applyFont="1" applyFill="1" applyAlignment="1" applyProtection="1">
      <alignment vertical="top"/>
      <protection hidden="1"/>
    </xf>
    <xf numFmtId="0" fontId="88" fillId="26" borderId="0" xfId="0" applyFont="1" applyFill="1" applyAlignment="1" applyProtection="1">
      <alignment wrapText="1"/>
      <protection hidden="1"/>
    </xf>
    <xf numFmtId="0" fontId="56" fillId="26" borderId="0" xfId="0" applyFont="1" applyFill="1" applyAlignment="1" applyProtection="1">
      <alignment horizontal="right" vertical="top"/>
      <protection hidden="1"/>
    </xf>
    <xf numFmtId="0" fontId="6" fillId="0" borderId="0" xfId="0" applyFont="1"/>
    <xf numFmtId="0" fontId="56" fillId="0" borderId="0" xfId="0" applyFont="1" applyFill="1"/>
    <xf numFmtId="0" fontId="56" fillId="0" borderId="0" xfId="0" applyFont="1" applyFill="1" applyAlignment="1" applyProtection="1">
      <alignment horizontal="right" vertical="top"/>
      <protection hidden="1"/>
    </xf>
    <xf numFmtId="0" fontId="56" fillId="13" borderId="0" xfId="0" applyFont="1" applyFill="1"/>
    <xf numFmtId="0" fontId="54" fillId="0" borderId="0" xfId="0" applyFont="1" applyAlignment="1" applyProtection="1">
      <protection hidden="1"/>
    </xf>
    <xf numFmtId="0" fontId="54" fillId="0" borderId="0" xfId="0" applyFont="1" applyAlignment="1" applyProtection="1">
      <alignment wrapText="1"/>
      <protection hidden="1"/>
    </xf>
    <xf numFmtId="0" fontId="56" fillId="0" borderId="1" xfId="0" applyFont="1" applyBorder="1" applyAlignment="1">
      <alignment wrapText="1"/>
    </xf>
    <xf numFmtId="0" fontId="56" fillId="0" borderId="1" xfId="0" applyFont="1" applyBorder="1" applyAlignment="1" applyProtection="1">
      <alignment wrapText="1"/>
      <protection hidden="1"/>
    </xf>
    <xf numFmtId="0" fontId="89" fillId="0" borderId="0" xfId="0" applyFont="1" applyAlignment="1">
      <alignment horizontal="left" wrapText="1"/>
    </xf>
    <xf numFmtId="49" fontId="42" fillId="0" borderId="4" xfId="0" quotePrefix="1" applyNumberFormat="1" applyFont="1" applyBorder="1" applyAlignment="1" applyProtection="1">
      <alignment horizontal="right" vertical="top" wrapText="1"/>
      <protection hidden="1"/>
    </xf>
    <xf numFmtId="0" fontId="60" fillId="0" borderId="4" xfId="0" applyNumberFormat="1" applyFont="1" applyBorder="1" applyAlignment="1">
      <alignment horizontal="left" vertical="top" wrapText="1"/>
    </xf>
    <xf numFmtId="0" fontId="89" fillId="0" borderId="0" xfId="0" applyFont="1"/>
    <xf numFmtId="49" fontId="90" fillId="0" borderId="0" xfId="0" quotePrefix="1" applyNumberFormat="1" applyFont="1" applyAlignment="1" applyProtection="1">
      <alignment horizontal="right" vertical="top" wrapText="1"/>
      <protection hidden="1"/>
    </xf>
    <xf numFmtId="0" fontId="33" fillId="0" borderId="0" xfId="0" applyNumberFormat="1" applyFont="1" applyAlignment="1" applyProtection="1">
      <alignment horizontal="left" vertical="top" wrapText="1"/>
      <protection hidden="1"/>
    </xf>
    <xf numFmtId="0" fontId="81" fillId="0" borderId="0" xfId="0" applyFont="1"/>
    <xf numFmtId="49" fontId="91" fillId="0" borderId="0" xfId="0" quotePrefix="1" applyNumberFormat="1" applyFont="1" applyAlignment="1">
      <alignment horizontal="right" vertical="top" wrapText="1"/>
    </xf>
    <xf numFmtId="0" fontId="60" fillId="0" borderId="0" xfId="0" applyFont="1" applyAlignment="1">
      <alignment horizontal="left" vertical="top" wrapText="1"/>
    </xf>
    <xf numFmtId="0" fontId="49" fillId="0" borderId="0" xfId="0" applyFont="1" applyAlignment="1">
      <alignment horizontal="left" indent="5"/>
    </xf>
    <xf numFmtId="0" fontId="49" fillId="0" borderId="0" xfId="0" applyFont="1" applyAlignment="1">
      <alignment horizontal="left" vertical="top"/>
    </xf>
    <xf numFmtId="0" fontId="60" fillId="0" borderId="0" xfId="0" applyFont="1" applyAlignment="1">
      <alignment horizontal="left" indent="5"/>
    </xf>
    <xf numFmtId="0" fontId="71" fillId="0" borderId="0" xfId="0" applyFont="1" applyAlignment="1">
      <alignment horizontal="left" indent="5"/>
    </xf>
    <xf numFmtId="0" fontId="60" fillId="0" borderId="0" xfId="0" applyFont="1" applyAlignment="1">
      <alignment horizontal="left" vertical="top"/>
    </xf>
    <xf numFmtId="0" fontId="83" fillId="13" borderId="0" xfId="0" applyFont="1" applyFill="1"/>
    <xf numFmtId="0" fontId="84" fillId="48" borderId="0" xfId="0" applyFont="1" applyFill="1" applyAlignment="1" applyProtection="1">
      <alignment vertical="top"/>
      <protection hidden="1"/>
    </xf>
    <xf numFmtId="0" fontId="83" fillId="48" borderId="0" xfId="0" applyFont="1" applyFill="1" applyAlignment="1" applyProtection="1">
      <alignment wrapText="1"/>
      <protection hidden="1"/>
    </xf>
    <xf numFmtId="0" fontId="83" fillId="13" borderId="0" xfId="0" applyFont="1" applyFill="1" applyAlignment="1">
      <alignment vertical="top"/>
    </xf>
    <xf numFmtId="0" fontId="54" fillId="48" borderId="0" xfId="0" applyFont="1" applyFill="1" applyAlignment="1" applyProtection="1">
      <alignment vertical="top" wrapText="1"/>
      <protection hidden="1"/>
    </xf>
    <xf numFmtId="0" fontId="49" fillId="0" borderId="0" xfId="0" applyFont="1" applyAlignment="1">
      <alignment vertical="top"/>
    </xf>
    <xf numFmtId="0" fontId="83" fillId="0" borderId="0" xfId="0" applyFont="1" applyAlignment="1">
      <alignment vertical="top"/>
    </xf>
    <xf numFmtId="0" fontId="54" fillId="48" borderId="0" xfId="0" applyFont="1" applyFill="1" applyAlignment="1" applyProtection="1">
      <alignment horizontal="center" vertical="top"/>
      <protection hidden="1"/>
    </xf>
    <xf numFmtId="0" fontId="55" fillId="13" borderId="0" xfId="0" applyFont="1" applyFill="1"/>
    <xf numFmtId="0" fontId="87" fillId="0" borderId="0" xfId="0" applyFont="1" applyFill="1" applyAlignment="1" applyProtection="1">
      <protection hidden="1"/>
    </xf>
    <xf numFmtId="0" fontId="55" fillId="0" borderId="0" xfId="0" applyFont="1" applyAlignment="1" applyProtection="1">
      <alignment vertical="top"/>
      <protection hidden="1"/>
    </xf>
    <xf numFmtId="0" fontId="86" fillId="13" borderId="0" xfId="0" applyFont="1" applyFill="1"/>
    <xf numFmtId="0" fontId="86" fillId="49" borderId="0" xfId="0" applyFont="1" applyFill="1" applyAlignment="1" applyProtection="1">
      <alignment horizontal="right" vertical="top"/>
      <protection hidden="1"/>
    </xf>
    <xf numFmtId="0" fontId="88" fillId="49" borderId="0" xfId="0" applyFont="1" applyFill="1" applyAlignment="1" applyProtection="1">
      <alignment vertical="top"/>
      <protection hidden="1"/>
    </xf>
    <xf numFmtId="0" fontId="87" fillId="49" borderId="0" xfId="0" applyFont="1" applyFill="1" applyAlignment="1" applyProtection="1">
      <alignment horizontal="right" vertical="top"/>
      <protection hidden="1"/>
    </xf>
    <xf numFmtId="0" fontId="80" fillId="0" borderId="0" xfId="0" applyFont="1" applyAlignment="1" applyProtection="1">
      <alignment vertical="top" wrapText="1"/>
      <protection hidden="1"/>
    </xf>
    <xf numFmtId="0" fontId="56" fillId="13" borderId="0" xfId="0" applyFont="1" applyFill="1" applyAlignment="1"/>
    <xf numFmtId="0" fontId="56" fillId="0" borderId="0" xfId="0" applyFont="1" applyAlignment="1"/>
    <xf numFmtId="0" fontId="55" fillId="0" borderId="0" xfId="0" applyFont="1" applyAlignment="1"/>
    <xf numFmtId="0" fontId="55" fillId="0" borderId="0" xfId="0" applyFont="1" applyProtection="1">
      <protection hidden="1"/>
    </xf>
    <xf numFmtId="0" fontId="36" fillId="25" borderId="0" xfId="0" applyFont="1" applyFill="1" applyAlignment="1" applyProtection="1">
      <alignment horizontal="right" vertical="top"/>
      <protection hidden="1"/>
    </xf>
    <xf numFmtId="0" fontId="55" fillId="0" borderId="0" xfId="0" applyFont="1" applyAlignment="1" applyProtection="1">
      <alignment wrapText="1"/>
      <protection hidden="1"/>
    </xf>
    <xf numFmtId="0" fontId="37" fillId="13" borderId="0" xfId="0" applyFont="1" applyFill="1"/>
    <xf numFmtId="0" fontId="36" fillId="26" borderId="0" xfId="0" applyFont="1" applyFill="1" applyAlignment="1" applyProtection="1">
      <alignment wrapText="1"/>
      <protection hidden="1"/>
    </xf>
    <xf numFmtId="0" fontId="36" fillId="26" borderId="0" xfId="0" applyFont="1" applyFill="1" applyAlignment="1" applyProtection="1">
      <alignment vertical="top" wrapText="1"/>
      <protection hidden="1"/>
    </xf>
    <xf numFmtId="49" fontId="42" fillId="0" borderId="0" xfId="0" quotePrefix="1" applyNumberFormat="1" applyFont="1" applyBorder="1" applyAlignment="1" applyProtection="1">
      <alignment horizontal="right" vertical="top" wrapText="1"/>
      <protection hidden="1"/>
    </xf>
    <xf numFmtId="0" fontId="49" fillId="0" borderId="0" xfId="0" applyFont="1" applyAlignment="1">
      <alignment vertical="top" wrapText="1"/>
    </xf>
    <xf numFmtId="0" fontId="60" fillId="0" borderId="0" xfId="0" applyNumberFormat="1" applyFont="1" applyBorder="1" applyAlignment="1">
      <alignment horizontal="left" vertical="top" wrapText="1"/>
    </xf>
    <xf numFmtId="0" fontId="49" fillId="0" borderId="0" xfId="0" applyFont="1" applyBorder="1" applyAlignment="1">
      <alignment vertical="top"/>
    </xf>
    <xf numFmtId="0" fontId="49" fillId="0" borderId="0" xfId="0" applyFont="1" applyAlignment="1">
      <alignment vertical="center"/>
    </xf>
    <xf numFmtId="0" fontId="92" fillId="0" borderId="100" xfId="0" applyFont="1" applyBorder="1" applyAlignment="1">
      <alignment vertical="center"/>
    </xf>
    <xf numFmtId="0" fontId="93" fillId="0" borderId="101" xfId="0" applyFont="1" applyBorder="1"/>
    <xf numFmtId="0" fontId="94" fillId="0" borderId="101" xfId="0" applyFont="1" applyBorder="1" applyAlignment="1">
      <alignment horizontal="left" indent="5"/>
    </xf>
    <xf numFmtId="0" fontId="2" fillId="0" borderId="101" xfId="0" applyFont="1" applyBorder="1" applyAlignment="1">
      <alignment horizontal="left" indent="5"/>
    </xf>
    <xf numFmtId="0" fontId="71" fillId="0" borderId="101" xfId="0" applyFont="1" applyBorder="1"/>
    <xf numFmtId="0" fontId="60" fillId="0" borderId="101" xfId="0" applyFont="1" applyBorder="1" applyAlignment="1">
      <alignment horizontal="left" indent="2"/>
    </xf>
    <xf numFmtId="0" fontId="94" fillId="0" borderId="102" xfId="0" applyFont="1" applyBorder="1" applyAlignment="1">
      <alignment horizontal="left" indent="5"/>
    </xf>
    <xf numFmtId="0" fontId="36" fillId="0" borderId="0" xfId="0" applyFont="1" applyAlignment="1" applyProtection="1">
      <alignment horizontal="left" vertical="center"/>
      <protection hidden="1"/>
    </xf>
    <xf numFmtId="0" fontId="40" fillId="50" borderId="0" xfId="0" applyFont="1" applyFill="1" applyBorder="1" applyAlignment="1" applyProtection="1">
      <alignment vertical="center"/>
      <protection hidden="1"/>
    </xf>
    <xf numFmtId="0" fontId="40" fillId="50" borderId="0" xfId="0" applyFont="1" applyFill="1" applyAlignment="1" applyProtection="1">
      <alignment vertical="center"/>
      <protection hidden="1"/>
    </xf>
    <xf numFmtId="0" fontId="40" fillId="50" borderId="0" xfId="0" applyFont="1" applyFill="1" applyAlignment="1" applyProtection="1">
      <alignment horizontal="center" vertical="center"/>
      <protection hidden="1"/>
    </xf>
    <xf numFmtId="0" fontId="38" fillId="0" borderId="0" xfId="0" applyFont="1" applyAlignment="1" applyProtection="1">
      <alignment horizontal="center" vertical="center" wrapText="1"/>
      <protection hidden="1"/>
    </xf>
    <xf numFmtId="0" fontId="40" fillId="0" borderId="0" xfId="0" applyFont="1" applyAlignment="1" applyProtection="1">
      <alignment horizontal="center" vertical="center"/>
      <protection hidden="1"/>
    </xf>
    <xf numFmtId="0" fontId="0" fillId="0" borderId="0" xfId="0" applyBorder="1" applyAlignment="1" applyProtection="1">
      <alignment vertical="center" wrapText="1"/>
      <protection hidden="1"/>
    </xf>
    <xf numFmtId="0" fontId="0" fillId="23" borderId="20" xfId="0" applyFill="1" applyBorder="1" applyAlignment="1" applyProtection="1">
      <alignment vertical="center" wrapText="1"/>
      <protection hidden="1"/>
    </xf>
    <xf numFmtId="0" fontId="0" fillId="23" borderId="21" xfId="0" applyFill="1" applyBorder="1" applyAlignment="1" applyProtection="1">
      <alignment horizontal="center" vertical="center" wrapText="1"/>
      <protection hidden="1"/>
    </xf>
    <xf numFmtId="0" fontId="0" fillId="23" borderId="22" xfId="0" applyFill="1" applyBorder="1" applyAlignment="1" applyProtection="1">
      <alignment vertical="center" wrapText="1"/>
      <protection hidden="1"/>
    </xf>
    <xf numFmtId="0" fontId="0" fillId="0" borderId="0" xfId="0" applyBorder="1" applyAlignment="1" applyProtection="1">
      <alignment vertical="center" wrapText="1"/>
    </xf>
    <xf numFmtId="0" fontId="0" fillId="23" borderId="24" xfId="0" applyFill="1" applyBorder="1" applyAlignment="1" applyProtection="1">
      <alignment vertical="center" wrapText="1"/>
      <protection hidden="1"/>
    </xf>
    <xf numFmtId="0" fontId="0" fillId="23" borderId="0" xfId="0" applyFill="1" applyBorder="1" applyAlignment="1" applyProtection="1">
      <alignment vertical="center" wrapText="1"/>
      <protection hidden="1"/>
    </xf>
    <xf numFmtId="179" fontId="0" fillId="23" borderId="0" xfId="0" applyNumberFormat="1" applyFont="1" applyFill="1" applyBorder="1" applyAlignment="1" applyProtection="1">
      <alignment vertical="center" wrapText="1"/>
      <protection hidden="1"/>
    </xf>
    <xf numFmtId="43" fontId="46" fillId="14" borderId="0" xfId="4" applyNumberFormat="1" applyFont="1" applyFill="1" applyBorder="1" applyAlignment="1" applyProtection="1">
      <alignment vertical="center" wrapText="1"/>
      <protection hidden="1"/>
    </xf>
    <xf numFmtId="190" fontId="46" fillId="14" borderId="0" xfId="4" applyNumberFormat="1" applyFont="1" applyFill="1" applyBorder="1" applyAlignment="1" applyProtection="1">
      <alignment vertical="center" wrapText="1"/>
      <protection hidden="1"/>
    </xf>
    <xf numFmtId="5" fontId="46" fillId="23" borderId="0" xfId="10" applyNumberFormat="1" applyFont="1" applyFill="1" applyAlignment="1" applyProtection="1">
      <alignment vertical="center" wrapText="1"/>
      <protection hidden="1"/>
    </xf>
    <xf numFmtId="0" fontId="0" fillId="23" borderId="25" xfId="0" applyFill="1" applyBorder="1" applyAlignment="1" applyProtection="1">
      <alignment vertical="center" wrapText="1"/>
      <protection hidden="1"/>
    </xf>
    <xf numFmtId="9" fontId="0" fillId="0" borderId="0" xfId="0" applyNumberFormat="1" applyAlignment="1" applyProtection="1">
      <alignment horizontal="center" vertical="center" wrapText="1"/>
      <protection hidden="1"/>
    </xf>
    <xf numFmtId="0" fontId="0" fillId="0" borderId="0" xfId="0" applyFill="1" applyBorder="1" applyAlignment="1" applyProtection="1">
      <alignment horizontal="center" vertical="center" wrapText="1"/>
      <protection hidden="1"/>
    </xf>
    <xf numFmtId="0" fontId="0" fillId="0" borderId="0" xfId="0" applyFill="1" applyBorder="1" applyAlignment="1" applyProtection="1">
      <alignment vertical="center" wrapText="1"/>
      <protection hidden="1"/>
    </xf>
    <xf numFmtId="10" fontId="0" fillId="0" borderId="0" xfId="0" applyNumberFormat="1" applyAlignment="1" applyProtection="1">
      <alignment horizontal="center" vertical="center" wrapText="1"/>
      <protection hidden="1"/>
    </xf>
    <xf numFmtId="0" fontId="0" fillId="23" borderId="0" xfId="0" applyFill="1" applyBorder="1" applyAlignment="1" applyProtection="1">
      <alignment horizontal="center" vertical="center"/>
      <protection hidden="1"/>
    </xf>
    <xf numFmtId="0" fontId="0" fillId="23" borderId="0" xfId="0" applyFont="1" applyFill="1" applyBorder="1" applyAlignment="1" applyProtection="1">
      <alignment horizontal="center" vertical="center"/>
      <protection hidden="1"/>
    </xf>
    <xf numFmtId="0" fontId="44" fillId="0" borderId="0" xfId="0" applyFont="1" applyFill="1" applyBorder="1" applyAlignment="1" applyProtection="1">
      <alignment vertical="center"/>
      <protection hidden="1"/>
    </xf>
    <xf numFmtId="0" fontId="0" fillId="0" borderId="0" xfId="0" applyFill="1" applyBorder="1" applyAlignment="1" applyProtection="1">
      <alignment vertical="center"/>
      <protection hidden="1"/>
    </xf>
    <xf numFmtId="4" fontId="49" fillId="39" borderId="11" xfId="0" applyNumberFormat="1" applyFont="1" applyFill="1" applyBorder="1" applyAlignment="1" applyProtection="1">
      <alignment vertical="center" wrapText="1"/>
      <protection locked="0"/>
    </xf>
    <xf numFmtId="0" fontId="44" fillId="0" borderId="0" xfId="0" applyFont="1" applyFill="1" applyBorder="1" applyAlignment="1" applyProtection="1">
      <alignment horizontal="left" vertical="center"/>
      <protection hidden="1"/>
    </xf>
    <xf numFmtId="0" fontId="96" fillId="0" borderId="0" xfId="0" applyFont="1" applyFill="1" applyBorder="1" applyAlignment="1" applyProtection="1">
      <alignment horizontal="center" vertical="center" wrapText="1"/>
      <protection hidden="1"/>
    </xf>
    <xf numFmtId="0" fontId="0" fillId="16" borderId="0" xfId="0" applyFill="1" applyBorder="1" applyAlignment="1" applyProtection="1">
      <alignment vertical="center" wrapText="1"/>
      <protection hidden="1"/>
    </xf>
    <xf numFmtId="0" fontId="33" fillId="16" borderId="0" xfId="6" applyNumberFormat="1" applyFont="1" applyFill="1" applyBorder="1" applyAlignment="1" applyProtection="1">
      <alignment vertical="center"/>
      <protection hidden="1"/>
    </xf>
    <xf numFmtId="7" fontId="49" fillId="16" borderId="11" xfId="4" applyNumberFormat="1" applyFont="1" applyFill="1" applyBorder="1" applyAlignment="1" applyProtection="1">
      <alignment vertical="center" wrapText="1"/>
      <protection locked="0"/>
    </xf>
    <xf numFmtId="0" fontId="44" fillId="16" borderId="0" xfId="0" applyFont="1" applyFill="1" applyBorder="1" applyAlignment="1" applyProtection="1">
      <alignment horizontal="left" vertical="center"/>
      <protection hidden="1"/>
    </xf>
    <xf numFmtId="0" fontId="70" fillId="39" borderId="0" xfId="0" applyFont="1" applyFill="1" applyProtection="1">
      <protection hidden="1"/>
    </xf>
    <xf numFmtId="0" fontId="0" fillId="23" borderId="0" xfId="0" applyFill="1" applyBorder="1" applyAlignment="1" applyProtection="1">
      <alignment horizontal="center" vertical="center" wrapText="1"/>
      <protection hidden="1"/>
    </xf>
    <xf numFmtId="7" fontId="49" fillId="39" borderId="11" xfId="4" applyNumberFormat="1" applyFont="1" applyFill="1" applyBorder="1" applyAlignment="1" applyProtection="1">
      <alignment vertical="center" wrapText="1"/>
      <protection locked="0"/>
    </xf>
    <xf numFmtId="0" fontId="97" fillId="0" borderId="0" xfId="0" applyFont="1" applyFill="1" applyBorder="1" applyAlignment="1" applyProtection="1">
      <alignment horizontal="left" vertical="center"/>
      <protection hidden="1"/>
    </xf>
    <xf numFmtId="179" fontId="0" fillId="0" borderId="0" xfId="0" applyNumberFormat="1" applyAlignment="1" applyProtection="1">
      <alignment horizontal="center" vertical="center" wrapText="1"/>
      <protection hidden="1"/>
    </xf>
    <xf numFmtId="0" fontId="0" fillId="23" borderId="30" xfId="0" applyFill="1" applyBorder="1" applyAlignment="1" applyProtection="1">
      <alignment horizontal="center" vertical="center" wrapText="1"/>
      <protection hidden="1"/>
    </xf>
    <xf numFmtId="37" fontId="44" fillId="23" borderId="30" xfId="4" applyNumberFormat="1" applyFont="1" applyFill="1" applyBorder="1" applyAlignment="1" applyProtection="1">
      <alignment horizontal="center" vertical="center" wrapText="1"/>
      <protection hidden="1"/>
    </xf>
    <xf numFmtId="43" fontId="44" fillId="23" borderId="30" xfId="4" applyNumberFormat="1" applyFont="1" applyFill="1" applyBorder="1" applyAlignment="1" applyProtection="1">
      <alignment vertical="center" wrapText="1"/>
      <protection hidden="1"/>
    </xf>
    <xf numFmtId="165" fontId="46" fillId="23" borderId="30" xfId="0" applyNumberFormat="1" applyFont="1" applyFill="1" applyBorder="1" applyAlignment="1" applyProtection="1">
      <alignment vertical="center" wrapText="1"/>
      <protection hidden="1"/>
    </xf>
    <xf numFmtId="0" fontId="0" fillId="23" borderId="31" xfId="0" applyFill="1" applyBorder="1" applyAlignment="1" applyProtection="1">
      <alignment vertical="center" wrapText="1"/>
      <protection hidden="1"/>
    </xf>
    <xf numFmtId="2" fontId="33" fillId="0" borderId="0" xfId="6" applyNumberFormat="1" applyFont="1" applyFill="1" applyBorder="1" applyAlignment="1" applyProtection="1">
      <alignment horizontal="center" vertical="center" wrapText="1"/>
      <protection hidden="1"/>
    </xf>
    <xf numFmtId="3" fontId="33" fillId="0" borderId="0" xfId="6" quotePrefix="1" applyNumberFormat="1" applyFont="1" applyFill="1" applyBorder="1" applyAlignment="1" applyProtection="1">
      <alignment horizontal="center" vertical="center" wrapText="1"/>
      <protection hidden="1"/>
    </xf>
    <xf numFmtId="175" fontId="33" fillId="0" borderId="0" xfId="6" applyNumberFormat="1" applyFont="1" applyFill="1" applyBorder="1" applyAlignment="1" applyProtection="1">
      <alignment horizontal="center" vertical="center" wrapText="1"/>
      <protection hidden="1"/>
    </xf>
    <xf numFmtId="0" fontId="33" fillId="0" borderId="0" xfId="6" applyFont="1" applyFill="1" applyBorder="1" applyAlignment="1" applyProtection="1">
      <alignment horizontal="center" vertical="center" wrapText="1"/>
      <protection hidden="1"/>
    </xf>
    <xf numFmtId="0" fontId="50" fillId="0" borderId="0" xfId="0" applyFont="1" applyBorder="1" applyAlignment="1" applyProtection="1">
      <alignment horizontal="left" vertical="center"/>
      <protection hidden="1"/>
    </xf>
    <xf numFmtId="0" fontId="50" fillId="0" borderId="0" xfId="0" applyFont="1" applyFill="1" applyAlignment="1" applyProtection="1">
      <alignment horizontal="center" vertical="center"/>
      <protection hidden="1"/>
    </xf>
    <xf numFmtId="0" fontId="50" fillId="0" borderId="0" xfId="0" quotePrefix="1" applyFont="1" applyFill="1" applyAlignment="1" applyProtection="1">
      <alignment horizontal="center" vertical="center"/>
      <protection hidden="1"/>
    </xf>
    <xf numFmtId="0" fontId="50" fillId="0" borderId="0" xfId="0" applyFont="1" applyFill="1" applyAlignment="1" applyProtection="1">
      <alignment vertical="center"/>
      <protection hidden="1"/>
    </xf>
    <xf numFmtId="0" fontId="51" fillId="49" borderId="103" xfId="7" applyNumberFormat="1" applyFont="1" applyFill="1" applyBorder="1" applyAlignment="1" applyProtection="1">
      <alignment horizontal="centerContinuous" vertical="center" wrapText="1"/>
      <protection hidden="1"/>
    </xf>
    <xf numFmtId="0" fontId="0" fillId="49" borderId="104" xfId="0" applyFill="1" applyBorder="1" applyAlignment="1" applyProtection="1">
      <alignment horizontal="centerContinuous" vertical="center" wrapText="1"/>
      <protection hidden="1"/>
    </xf>
    <xf numFmtId="0" fontId="0" fillId="49" borderId="105" xfId="0" applyFill="1" applyBorder="1" applyAlignment="1" applyProtection="1">
      <alignment horizontal="centerContinuous" vertical="center" wrapText="1"/>
      <protection hidden="1"/>
    </xf>
    <xf numFmtId="0" fontId="0" fillId="49" borderId="106" xfId="0" applyFont="1" applyFill="1" applyBorder="1" applyAlignment="1" applyProtection="1">
      <alignment horizontal="centerContinuous" vertical="center" wrapText="1"/>
      <protection hidden="1"/>
    </xf>
    <xf numFmtId="0" fontId="0" fillId="49" borderId="107" xfId="0" applyFill="1" applyBorder="1" applyAlignment="1" applyProtection="1">
      <alignment horizontal="centerContinuous" vertical="center" wrapText="1"/>
      <protection hidden="1"/>
    </xf>
    <xf numFmtId="0" fontId="0" fillId="49" borderId="46" xfId="0" applyFill="1" applyBorder="1" applyAlignment="1" applyProtection="1">
      <alignment horizontal="centerContinuous" vertical="center" wrapText="1"/>
      <protection hidden="1"/>
    </xf>
    <xf numFmtId="0" fontId="98" fillId="49" borderId="49" xfId="0" applyFont="1" applyFill="1" applyBorder="1" applyAlignment="1" applyProtection="1">
      <alignment horizontal="centerContinuous" vertical="center" wrapText="1"/>
      <protection hidden="1"/>
    </xf>
    <xf numFmtId="0" fontId="0" fillId="49" borderId="59" xfId="0" applyFill="1" applyBorder="1" applyAlignment="1" applyProtection="1">
      <alignment horizontal="centerContinuous" vertical="center" wrapText="1"/>
      <protection hidden="1"/>
    </xf>
    <xf numFmtId="0" fontId="0" fillId="49" borderId="58" xfId="0" applyFill="1" applyBorder="1" applyAlignment="1" applyProtection="1">
      <alignment horizontal="centerContinuous" vertical="center" wrapText="1"/>
      <protection hidden="1"/>
    </xf>
    <xf numFmtId="0" fontId="0" fillId="49" borderId="108" xfId="0" applyFill="1" applyBorder="1" applyAlignment="1" applyProtection="1">
      <alignment horizontal="centerContinuous" vertical="center" wrapText="1"/>
      <protection hidden="1"/>
    </xf>
    <xf numFmtId="0" fontId="52" fillId="25" borderId="104" xfId="7" applyNumberFormat="1" applyFont="1" applyFill="1" applyBorder="1" applyAlignment="1" applyProtection="1">
      <alignment horizontal="centerContinuous" vertical="center"/>
      <protection hidden="1"/>
    </xf>
    <xf numFmtId="0" fontId="52" fillId="25" borderId="48" xfId="7" applyNumberFormat="1" applyFont="1" applyFill="1" applyBorder="1" applyAlignment="1" applyProtection="1">
      <alignment horizontal="centerContinuous" vertical="center"/>
      <protection hidden="1"/>
    </xf>
    <xf numFmtId="0" fontId="52" fillId="25" borderId="46" xfId="7" applyNumberFormat="1" applyFont="1" applyFill="1" applyBorder="1" applyAlignment="1" applyProtection="1">
      <alignment horizontal="centerContinuous" vertical="center"/>
      <protection hidden="1"/>
    </xf>
    <xf numFmtId="0" fontId="52" fillId="26" borderId="104" xfId="7" applyNumberFormat="1" applyFont="1" applyFill="1" applyBorder="1" applyAlignment="1" applyProtection="1">
      <alignment horizontal="centerContinuous" vertical="center" wrapText="1"/>
      <protection hidden="1"/>
    </xf>
    <xf numFmtId="0" fontId="53" fillId="26" borderId="46" xfId="7" applyNumberFormat="1" applyFont="1" applyFill="1" applyBorder="1" applyAlignment="1" applyProtection="1">
      <alignment horizontal="centerContinuous" vertical="center" wrapText="1"/>
      <protection hidden="1"/>
    </xf>
    <xf numFmtId="0" fontId="53" fillId="26" borderId="48" xfId="7" applyNumberFormat="1" applyFont="1" applyFill="1" applyBorder="1" applyAlignment="1" applyProtection="1">
      <alignment horizontal="centerContinuous" vertical="center" wrapText="1"/>
      <protection hidden="1"/>
    </xf>
    <xf numFmtId="0" fontId="53" fillId="27" borderId="45" xfId="7" applyNumberFormat="1" applyFont="1" applyFill="1" applyBorder="1" applyAlignment="1" applyProtection="1">
      <alignment horizontal="centerContinuous" vertical="center" wrapText="1"/>
      <protection hidden="1"/>
    </xf>
    <xf numFmtId="0" fontId="53" fillId="27" borderId="48" xfId="7" applyNumberFormat="1" applyFont="1" applyFill="1" applyBorder="1" applyAlignment="1" applyProtection="1">
      <alignment horizontal="centerContinuous" vertical="center" wrapText="1"/>
      <protection hidden="1"/>
    </xf>
    <xf numFmtId="0" fontId="48" fillId="0" borderId="0" xfId="7" applyFont="1" applyFill="1" applyBorder="1" applyAlignment="1" applyProtection="1">
      <alignment horizontal="center" vertical="center" wrapText="1"/>
      <protection hidden="1"/>
    </xf>
    <xf numFmtId="0" fontId="48" fillId="0" borderId="0" xfId="7" applyFont="1" applyBorder="1" applyAlignment="1" applyProtection="1">
      <alignment vertical="center" wrapText="1"/>
      <protection hidden="1"/>
    </xf>
    <xf numFmtId="0" fontId="50" fillId="28" borderId="109" xfId="7" applyNumberFormat="1" applyFont="1" applyFill="1" applyBorder="1" applyAlignment="1" applyProtection="1">
      <alignment horizontal="center" vertical="center" wrapText="1"/>
      <protection hidden="1"/>
    </xf>
    <xf numFmtId="0" fontId="50" fillId="28" borderId="50" xfId="7" applyNumberFormat="1" applyFont="1" applyFill="1" applyBorder="1" applyAlignment="1" applyProtection="1">
      <alignment horizontal="center" vertical="center" wrapText="1"/>
      <protection hidden="1"/>
    </xf>
    <xf numFmtId="0" fontId="50" fillId="28" borderId="54" xfId="7" applyNumberFormat="1" applyFont="1" applyFill="1" applyBorder="1" applyAlignment="1" applyProtection="1">
      <alignment horizontal="center" vertical="center" wrapText="1"/>
      <protection hidden="1"/>
    </xf>
    <xf numFmtId="0" fontId="50" fillId="28" borderId="50" xfId="6" applyFont="1" applyFill="1" applyBorder="1" applyAlignment="1" applyProtection="1">
      <alignment horizontal="center" vertical="center" wrapText="1"/>
      <protection hidden="1"/>
    </xf>
    <xf numFmtId="0" fontId="50" fillId="15" borderId="54" xfId="7" applyNumberFormat="1" applyFont="1" applyFill="1" applyBorder="1" applyAlignment="1" applyProtection="1">
      <alignment horizontal="center" vertical="center" wrapText="1"/>
      <protection hidden="1"/>
    </xf>
    <xf numFmtId="0" fontId="50" fillId="29" borderId="110" xfId="7" applyNumberFormat="1" applyFont="1" applyFill="1" applyBorder="1" applyAlignment="1" applyProtection="1">
      <alignment horizontal="center" vertical="center" wrapText="1"/>
      <protection hidden="1"/>
    </xf>
    <xf numFmtId="0" fontId="50" fillId="29" borderId="111" xfId="7" applyNumberFormat="1" applyFont="1" applyFill="1" applyBorder="1" applyAlignment="1" applyProtection="1">
      <alignment horizontal="center" vertical="center" wrapText="1"/>
      <protection hidden="1"/>
    </xf>
    <xf numFmtId="0" fontId="50" fillId="15" borderId="46" xfId="6" applyFont="1" applyFill="1" applyBorder="1" applyAlignment="1" applyProtection="1">
      <alignment horizontal="center" vertical="center" wrapText="1"/>
      <protection hidden="1"/>
    </xf>
    <xf numFmtId="0" fontId="50" fillId="15" borderId="54" xfId="6" applyFont="1" applyFill="1" applyBorder="1" applyAlignment="1" applyProtection="1">
      <alignment horizontal="center" vertical="center" wrapText="1"/>
      <protection hidden="1"/>
    </xf>
    <xf numFmtId="0" fontId="50" fillId="15" borderId="51" xfId="7" applyNumberFormat="1" applyFont="1" applyFill="1" applyBorder="1" applyAlignment="1" applyProtection="1">
      <alignment horizontal="center" vertical="center" wrapText="1"/>
      <protection hidden="1"/>
    </xf>
    <xf numFmtId="0" fontId="50" fillId="28" borderId="47" xfId="7" applyNumberFormat="1" applyFont="1" applyFill="1" applyBorder="1" applyAlignment="1" applyProtection="1">
      <alignment horizontal="center" vertical="center"/>
      <protection hidden="1"/>
    </xf>
    <xf numFmtId="0" fontId="50" fillId="28" borderId="47" xfId="7" applyNumberFormat="1" applyFont="1" applyFill="1" applyBorder="1" applyAlignment="1" applyProtection="1">
      <alignment horizontal="center" vertical="center" wrapText="1"/>
      <protection hidden="1"/>
    </xf>
    <xf numFmtId="0" fontId="50" fillId="29" borderId="47" xfId="7" applyNumberFormat="1" applyFont="1" applyFill="1" applyBorder="1" applyAlignment="1" applyProtection="1">
      <alignment horizontal="center" vertical="center" wrapText="1"/>
      <protection hidden="1"/>
    </xf>
    <xf numFmtId="0" fontId="48" fillId="28" borderId="50" xfId="7" applyNumberFormat="1" applyFont="1" applyFill="1" applyBorder="1" applyAlignment="1" applyProtection="1">
      <alignment horizontal="center" vertical="center" wrapText="1"/>
      <protection hidden="1"/>
    </xf>
    <xf numFmtId="0" fontId="50" fillId="29" borderId="50" xfId="7" applyNumberFormat="1" applyFont="1" applyFill="1" applyBorder="1" applyAlignment="1" applyProtection="1">
      <alignment horizontal="center" vertical="center" wrapText="1"/>
      <protection hidden="1"/>
    </xf>
    <xf numFmtId="0" fontId="50" fillId="15" borderId="47" xfId="7" applyNumberFormat="1" applyFont="1" applyFill="1" applyBorder="1" applyAlignment="1" applyProtection="1">
      <alignment horizontal="center" vertical="center" wrapText="1"/>
      <protection hidden="1"/>
    </xf>
    <xf numFmtId="0" fontId="50" fillId="0" borderId="50" xfId="7" applyNumberFormat="1" applyFont="1" applyFill="1" applyBorder="1" applyAlignment="1" applyProtection="1">
      <alignment horizontal="center" vertical="center" wrapText="1"/>
      <protection hidden="1"/>
    </xf>
    <xf numFmtId="0" fontId="50" fillId="16" borderId="50" xfId="7" applyNumberFormat="1" applyFont="1" applyFill="1" applyBorder="1" applyAlignment="1" applyProtection="1">
      <alignment horizontal="center" vertical="center" wrapText="1"/>
      <protection hidden="1"/>
    </xf>
    <xf numFmtId="0" fontId="50" fillId="0" borderId="47" xfId="7" applyNumberFormat="1" applyFont="1" applyFill="1" applyBorder="1" applyAlignment="1" applyProtection="1">
      <alignment horizontal="center" vertical="center" wrapText="1"/>
      <protection hidden="1"/>
    </xf>
    <xf numFmtId="0" fontId="50" fillId="51" borderId="47" xfId="7" applyNumberFormat="1" applyFont="1" applyFill="1" applyBorder="1" applyAlignment="1" applyProtection="1">
      <alignment horizontal="center" vertical="center" wrapText="1"/>
      <protection hidden="1"/>
    </xf>
    <xf numFmtId="0" fontId="50" fillId="15" borderId="50" xfId="7" applyNumberFormat="1" applyFont="1" applyFill="1" applyBorder="1" applyAlignment="1" applyProtection="1">
      <alignment horizontal="center" vertical="center" wrapText="1"/>
      <protection hidden="1"/>
    </xf>
    <xf numFmtId="0" fontId="50" fillId="29" borderId="112" xfId="7" applyNumberFormat="1" applyFont="1" applyFill="1" applyBorder="1" applyAlignment="1" applyProtection="1">
      <alignment horizontal="center" vertical="center" wrapText="1"/>
      <protection hidden="1"/>
    </xf>
    <xf numFmtId="0" fontId="50" fillId="29" borderId="113" xfId="7" applyNumberFormat="1" applyFont="1" applyFill="1" applyBorder="1" applyAlignment="1" applyProtection="1">
      <alignment horizontal="center" vertical="center" wrapText="1"/>
      <protection hidden="1"/>
    </xf>
    <xf numFmtId="0" fontId="50" fillId="29" borderId="25" xfId="7" applyNumberFormat="1" applyFont="1" applyFill="1" applyBorder="1" applyAlignment="1" applyProtection="1">
      <alignment horizontal="center" vertical="center" wrapText="1"/>
      <protection hidden="1"/>
    </xf>
    <xf numFmtId="0" fontId="48" fillId="29" borderId="50" xfId="7" applyNumberFormat="1" applyFont="1" applyFill="1" applyBorder="1" applyAlignment="1" applyProtection="1">
      <alignment horizontal="center" vertical="center" wrapText="1"/>
      <protection hidden="1"/>
    </xf>
    <xf numFmtId="0" fontId="48" fillId="29" borderId="37" xfId="7" applyNumberFormat="1" applyFont="1" applyFill="1" applyBorder="1" applyAlignment="1" applyProtection="1">
      <alignment horizontal="center" vertical="center" wrapText="1"/>
      <protection hidden="1"/>
    </xf>
    <xf numFmtId="0" fontId="48" fillId="29" borderId="47" xfId="7" applyFont="1" applyFill="1" applyBorder="1" applyAlignment="1" applyProtection="1">
      <alignment horizontal="center" vertical="center" wrapText="1"/>
      <protection hidden="1"/>
    </xf>
    <xf numFmtId="0" fontId="48" fillId="29" borderId="54" xfId="7" applyFont="1" applyFill="1" applyBorder="1" applyAlignment="1" applyProtection="1">
      <alignment horizontal="center" vertical="center" wrapText="1"/>
      <protection hidden="1"/>
    </xf>
    <xf numFmtId="0" fontId="48" fillId="29" borderId="50" xfId="7" applyFont="1" applyFill="1" applyBorder="1" applyAlignment="1" applyProtection="1">
      <alignment horizontal="center" vertical="center" wrapText="1"/>
      <protection hidden="1"/>
    </xf>
    <xf numFmtId="0" fontId="48" fillId="29" borderId="46" xfId="7" applyFont="1" applyFill="1" applyBorder="1" applyAlignment="1" applyProtection="1">
      <alignment horizontal="center" vertical="center" wrapText="1"/>
      <protection hidden="1"/>
    </xf>
    <xf numFmtId="0" fontId="48" fillId="0" borderId="55" xfId="7" applyFont="1" applyBorder="1" applyAlignment="1" applyProtection="1">
      <alignment horizontal="center" vertical="center" wrapText="1"/>
      <protection hidden="1"/>
    </xf>
    <xf numFmtId="0" fontId="49" fillId="30" borderId="46" xfId="0" applyFont="1" applyFill="1" applyBorder="1" applyAlignment="1" applyProtection="1">
      <alignment vertical="center" wrapText="1"/>
      <protection hidden="1"/>
    </xf>
    <xf numFmtId="0" fontId="49" fillId="30" borderId="46" xfId="0" applyFont="1" applyFill="1" applyBorder="1" applyAlignment="1" applyProtection="1">
      <alignment horizontal="center" vertical="center" wrapText="1"/>
      <protection hidden="1"/>
    </xf>
    <xf numFmtId="0" fontId="49" fillId="30" borderId="47" xfId="0" applyFont="1" applyFill="1" applyBorder="1" applyAlignment="1" applyProtection="1">
      <alignment horizontal="center" vertical="center" wrapText="1"/>
      <protection hidden="1"/>
    </xf>
    <xf numFmtId="179" fontId="54" fillId="30" borderId="107" xfId="1" applyNumberFormat="1" applyFont="1" applyFill="1" applyBorder="1" applyAlignment="1" applyProtection="1">
      <alignment horizontal="right" vertical="center" wrapText="1" indent="1"/>
      <protection hidden="1"/>
    </xf>
    <xf numFmtId="179" fontId="54" fillId="30" borderId="50" xfId="1" applyNumberFormat="1" applyFont="1" applyFill="1" applyBorder="1" applyAlignment="1" applyProtection="1">
      <alignment horizontal="right" vertical="center" wrapText="1" indent="1"/>
      <protection hidden="1"/>
    </xf>
    <xf numFmtId="179" fontId="54" fillId="30" borderId="47" xfId="1" applyNumberFormat="1" applyFont="1" applyFill="1" applyBorder="1" applyAlignment="1" applyProtection="1">
      <alignment horizontal="right" vertical="center" wrapText="1" indent="1"/>
      <protection hidden="1"/>
    </xf>
    <xf numFmtId="179" fontId="54" fillId="30" borderId="49" xfId="1" applyNumberFormat="1" applyFont="1" applyFill="1" applyBorder="1" applyAlignment="1" applyProtection="1">
      <alignment horizontal="right" vertical="center" wrapText="1" indent="1"/>
      <protection hidden="1"/>
    </xf>
    <xf numFmtId="0" fontId="49" fillId="30" borderId="51" xfId="0" applyFont="1" applyFill="1" applyBorder="1" applyAlignment="1" applyProtection="1">
      <alignment vertical="center" wrapText="1"/>
      <protection hidden="1"/>
    </xf>
    <xf numFmtId="0" fontId="49" fillId="30" borderId="46" xfId="0" applyFont="1" applyFill="1" applyBorder="1" applyAlignment="1" applyProtection="1">
      <alignment vertical="center"/>
      <protection hidden="1"/>
    </xf>
    <xf numFmtId="37" fontId="54" fillId="30" borderId="50" xfId="0" applyNumberFormat="1" applyFont="1" applyFill="1" applyBorder="1" applyAlignment="1" applyProtection="1">
      <alignment horizontal="right" vertical="center" wrapText="1" indent="1"/>
      <protection hidden="1"/>
    </xf>
    <xf numFmtId="196" fontId="54" fillId="30" borderId="54" xfId="0" applyNumberFormat="1" applyFont="1" applyFill="1" applyBorder="1" applyAlignment="1" applyProtection="1">
      <alignment horizontal="center" vertical="center" wrapText="1"/>
      <protection hidden="1"/>
    </xf>
    <xf numFmtId="188" fontId="54" fillId="30" borderId="50" xfId="0" applyNumberFormat="1" applyFont="1" applyFill="1" applyBorder="1" applyAlignment="1" applyProtection="1">
      <alignment horizontal="right" vertical="center" wrapText="1"/>
      <protection hidden="1"/>
    </xf>
    <xf numFmtId="188" fontId="54" fillId="30" borderId="48" xfId="0" applyNumberFormat="1" applyFont="1" applyFill="1" applyBorder="1" applyAlignment="1" applyProtection="1">
      <alignment horizontal="right" vertical="center" wrapText="1"/>
      <protection hidden="1"/>
    </xf>
    <xf numFmtId="0" fontId="49" fillId="30" borderId="46" xfId="0" applyFont="1" applyFill="1" applyBorder="1" applyAlignment="1" applyProtection="1">
      <alignment horizontal="right" vertical="center" wrapText="1"/>
      <protection hidden="1"/>
    </xf>
    <xf numFmtId="0" fontId="54" fillId="30" borderId="108" xfId="0" applyFont="1" applyFill="1" applyBorder="1" applyAlignment="1" applyProtection="1">
      <alignment horizontal="center" vertical="center" wrapText="1"/>
      <protection hidden="1"/>
    </xf>
    <xf numFmtId="173" fontId="54" fillId="30" borderId="54" xfId="0" applyNumberFormat="1" applyFont="1" applyFill="1" applyBorder="1" applyAlignment="1" applyProtection="1">
      <alignment horizontal="right" vertical="center" wrapText="1"/>
      <protection hidden="1"/>
    </xf>
    <xf numFmtId="192" fontId="54" fillId="30" borderId="50" xfId="0" applyNumberFormat="1" applyFont="1" applyFill="1" applyBorder="1" applyAlignment="1" applyProtection="1">
      <alignment horizontal="right" vertical="center" wrapText="1"/>
      <protection hidden="1"/>
    </xf>
    <xf numFmtId="37" fontId="54" fillId="30" borderId="53" xfId="0" applyNumberFormat="1" applyFont="1" applyFill="1" applyBorder="1" applyAlignment="1" applyProtection="1">
      <alignment horizontal="right" vertical="center" wrapText="1"/>
      <protection hidden="1"/>
    </xf>
    <xf numFmtId="188" fontId="54" fillId="30" borderId="47" xfId="0" applyNumberFormat="1" applyFont="1" applyFill="1" applyBorder="1" applyAlignment="1" applyProtection="1">
      <alignment horizontal="right" vertical="center" wrapText="1"/>
      <protection hidden="1"/>
    </xf>
    <xf numFmtId="188" fontId="54" fillId="30" borderId="49" xfId="0" applyNumberFormat="1" applyFont="1" applyFill="1" applyBorder="1" applyAlignment="1" applyProtection="1">
      <alignment horizontal="right" vertical="center" wrapText="1"/>
      <protection hidden="1"/>
    </xf>
    <xf numFmtId="3" fontId="54" fillId="30" borderId="48" xfId="0" applyNumberFormat="1" applyFont="1" applyFill="1" applyBorder="1" applyAlignment="1" applyProtection="1">
      <alignment horizontal="right" vertical="center" wrapText="1"/>
      <protection hidden="1"/>
    </xf>
    <xf numFmtId="0" fontId="49" fillId="30" borderId="47" xfId="0" applyFont="1" applyFill="1" applyBorder="1" applyAlignment="1" applyProtection="1">
      <alignment vertical="center" wrapText="1"/>
      <protection hidden="1"/>
    </xf>
    <xf numFmtId="0" fontId="49" fillId="30" borderId="55" xfId="0" applyFont="1" applyFill="1" applyBorder="1" applyAlignment="1" applyProtection="1">
      <alignment horizontal="left" vertical="center" wrapText="1"/>
      <protection hidden="1"/>
    </xf>
    <xf numFmtId="0" fontId="50" fillId="31" borderId="58" xfId="0" applyFont="1" applyFill="1" applyBorder="1" applyAlignment="1" applyProtection="1">
      <alignment horizontal="right" vertical="center" wrapText="1"/>
      <protection hidden="1"/>
    </xf>
    <xf numFmtId="0" fontId="49" fillId="31" borderId="58" xfId="0" applyFont="1" applyFill="1" applyBorder="1" applyAlignment="1" applyProtection="1">
      <alignment vertical="center" wrapText="1"/>
      <protection hidden="1"/>
    </xf>
    <xf numFmtId="179" fontId="54" fillId="52" borderId="114" xfId="1" applyNumberFormat="1" applyFont="1" applyFill="1" applyBorder="1" applyAlignment="1" applyProtection="1">
      <alignment horizontal="center" vertical="center" wrapText="1"/>
      <protection hidden="1"/>
    </xf>
    <xf numFmtId="179" fontId="54" fillId="52" borderId="34" xfId="1" applyNumberFormat="1" applyFont="1" applyFill="1" applyBorder="1" applyAlignment="1" applyProtection="1">
      <alignment horizontal="center" vertical="center" wrapText="1"/>
      <protection hidden="1"/>
    </xf>
    <xf numFmtId="179" fontId="54" fillId="52" borderId="115" xfId="1" applyNumberFormat="1" applyFont="1" applyFill="1" applyBorder="1" applyAlignment="1" applyProtection="1">
      <alignment horizontal="right" vertical="center" wrapText="1" indent="1"/>
      <protection hidden="1"/>
    </xf>
    <xf numFmtId="0" fontId="49" fillId="31" borderId="104" xfId="0" applyFont="1" applyFill="1" applyBorder="1" applyAlignment="1" applyProtection="1">
      <alignment horizontal="center" vertical="center" wrapText="1"/>
      <protection hidden="1"/>
    </xf>
    <xf numFmtId="0" fontId="49" fillId="31" borderId="42" xfId="0" applyFont="1" applyFill="1" applyBorder="1" applyAlignment="1" applyProtection="1">
      <alignment horizontal="center" vertical="center" wrapText="1"/>
      <protection hidden="1"/>
    </xf>
    <xf numFmtId="0" fontId="49" fillId="31" borderId="116" xfId="0" applyFont="1" applyFill="1" applyBorder="1" applyAlignment="1" applyProtection="1">
      <alignment vertical="center" wrapText="1"/>
      <protection hidden="1"/>
    </xf>
    <xf numFmtId="0" fontId="49" fillId="31" borderId="104" xfId="0" applyFont="1" applyFill="1" applyBorder="1" applyAlignment="1" applyProtection="1">
      <alignment vertical="center"/>
      <protection hidden="1"/>
    </xf>
    <xf numFmtId="0" fontId="49" fillId="31" borderId="104" xfId="0" applyFont="1" applyFill="1" applyBorder="1" applyAlignment="1" applyProtection="1">
      <alignment vertical="center" wrapText="1"/>
      <protection hidden="1"/>
    </xf>
    <xf numFmtId="0" fontId="49" fillId="31" borderId="105" xfId="0" applyFont="1" applyFill="1" applyBorder="1" applyAlignment="1" applyProtection="1">
      <alignment vertical="center" wrapText="1"/>
      <protection hidden="1"/>
    </xf>
    <xf numFmtId="0" fontId="54" fillId="31" borderId="104" xfId="0" applyFont="1" applyFill="1" applyBorder="1" applyAlignment="1" applyProtection="1">
      <alignment horizontal="center" vertical="center" wrapText="1"/>
      <protection hidden="1"/>
    </xf>
    <xf numFmtId="0" fontId="49" fillId="31" borderId="104" xfId="0" applyFont="1" applyFill="1" applyBorder="1" applyAlignment="1" applyProtection="1">
      <alignment horizontal="right" vertical="center" wrapText="1"/>
      <protection hidden="1"/>
    </xf>
    <xf numFmtId="3" fontId="54" fillId="31" borderId="104" xfId="0" applyNumberFormat="1" applyFont="1" applyFill="1" applyBorder="1" applyAlignment="1" applyProtection="1">
      <alignment horizontal="right" vertical="center" wrapText="1"/>
      <protection hidden="1"/>
    </xf>
    <xf numFmtId="3" fontId="54" fillId="31" borderId="42" xfId="0" applyNumberFormat="1" applyFont="1" applyFill="1" applyBorder="1" applyAlignment="1" applyProtection="1">
      <alignment horizontal="right" vertical="center" wrapText="1"/>
      <protection hidden="1"/>
    </xf>
    <xf numFmtId="0" fontId="49" fillId="31" borderId="42" xfId="0" applyFont="1" applyFill="1" applyBorder="1" applyAlignment="1" applyProtection="1">
      <alignment vertical="center" wrapText="1"/>
      <protection hidden="1"/>
    </xf>
    <xf numFmtId="178" fontId="54" fillId="31" borderId="104" xfId="0" applyNumberFormat="1" applyFont="1" applyFill="1" applyBorder="1" applyAlignment="1" applyProtection="1">
      <alignment horizontal="right" vertical="center" wrapText="1"/>
      <protection hidden="1"/>
    </xf>
    <xf numFmtId="3" fontId="54" fillId="31" borderId="105" xfId="0" applyNumberFormat="1" applyFont="1" applyFill="1" applyBorder="1" applyAlignment="1" applyProtection="1">
      <alignment horizontal="right" vertical="center" wrapText="1"/>
      <protection hidden="1"/>
    </xf>
    <xf numFmtId="0" fontId="49" fillId="32" borderId="117" xfId="0" applyFont="1" applyFill="1" applyBorder="1" applyAlignment="1" applyProtection="1">
      <alignment horizontal="left" vertical="center"/>
      <protection hidden="1"/>
    </xf>
    <xf numFmtId="0" fontId="49" fillId="32" borderId="104" xfId="0" applyFont="1" applyFill="1" applyBorder="1" applyAlignment="1" applyProtection="1">
      <alignment horizontal="right" vertical="center" wrapText="1"/>
      <protection hidden="1"/>
    </xf>
    <xf numFmtId="0" fontId="49" fillId="32" borderId="41" xfId="0" applyFont="1" applyFill="1" applyBorder="1" applyAlignment="1" applyProtection="1">
      <alignment horizontal="right" vertical="center" wrapText="1"/>
      <protection hidden="1"/>
    </xf>
    <xf numFmtId="44" fontId="54" fillId="0" borderId="42" xfId="10" applyFont="1" applyFill="1" applyBorder="1" applyAlignment="1" applyProtection="1">
      <alignment horizontal="right" vertical="center" wrapText="1"/>
      <protection locked="0"/>
    </xf>
    <xf numFmtId="165" fontId="54" fillId="31" borderId="42" xfId="0" applyNumberFormat="1" applyFont="1" applyFill="1" applyBorder="1" applyAlignment="1" applyProtection="1">
      <alignment horizontal="right" vertical="center" wrapText="1"/>
      <protection hidden="1"/>
    </xf>
    <xf numFmtId="0" fontId="50" fillId="31" borderId="104" xfId="0" quotePrefix="1" applyFont="1" applyFill="1" applyBorder="1" applyAlignment="1" applyProtection="1">
      <alignment horizontal="left" vertical="center" wrapText="1"/>
      <protection hidden="1"/>
    </xf>
    <xf numFmtId="0" fontId="49" fillId="31" borderId="44" xfId="0" applyFont="1" applyFill="1" applyBorder="1" applyAlignment="1" applyProtection="1">
      <alignment horizontal="left" vertical="center" wrapText="1"/>
      <protection hidden="1"/>
    </xf>
    <xf numFmtId="0" fontId="48" fillId="15" borderId="15" xfId="0" applyFont="1" applyFill="1" applyBorder="1" applyAlignment="1" applyProtection="1">
      <alignment horizontal="right" vertical="center" wrapText="1"/>
      <protection hidden="1"/>
    </xf>
    <xf numFmtId="0" fontId="33" fillId="0" borderId="15" xfId="0" applyFont="1" applyBorder="1" applyAlignment="1" applyProtection="1">
      <alignment horizontal="right" vertical="center" wrapText="1"/>
      <protection locked="0"/>
    </xf>
    <xf numFmtId="37" fontId="33" fillId="15" borderId="8" xfId="4" applyNumberFormat="1" applyFont="1" applyFill="1" applyBorder="1" applyAlignment="1" applyProtection="1">
      <alignment horizontal="right" vertical="center" wrapText="1"/>
      <protection hidden="1"/>
    </xf>
    <xf numFmtId="179" fontId="33" fillId="29" borderId="88" xfId="1" applyNumberFormat="1" applyFont="1" applyFill="1" applyBorder="1" applyAlignment="1" applyProtection="1">
      <alignment horizontal="right" vertical="center" wrapText="1" indent="1"/>
      <protection locked="0"/>
    </xf>
    <xf numFmtId="179" fontId="33" fillId="29" borderId="89" xfId="1" applyNumberFormat="1" applyFont="1" applyFill="1" applyBorder="1" applyAlignment="1" applyProtection="1">
      <alignment horizontal="right" vertical="center" wrapText="1" indent="1"/>
      <protection locked="0"/>
    </xf>
    <xf numFmtId="179" fontId="33" fillId="29" borderId="91" xfId="1" applyNumberFormat="1" applyFont="1" applyFill="1" applyBorder="1" applyAlignment="1" applyProtection="1">
      <alignment horizontal="right" vertical="center" wrapText="1" indent="1"/>
      <protection hidden="1"/>
    </xf>
    <xf numFmtId="0" fontId="33" fillId="15" borderId="118" xfId="0" applyFont="1" applyFill="1" applyBorder="1" applyAlignment="1" applyProtection="1">
      <alignment horizontal="right" vertical="center" wrapText="1"/>
    </xf>
    <xf numFmtId="0" fontId="33" fillId="15" borderId="90" xfId="0" applyFont="1" applyFill="1" applyBorder="1" applyAlignment="1" applyProtection="1">
      <alignment horizontal="right" vertical="center" wrapText="1"/>
    </xf>
    <xf numFmtId="0" fontId="33" fillId="15" borderId="91" xfId="0" applyFont="1" applyFill="1" applyBorder="1" applyAlignment="1" applyProtection="1">
      <alignment horizontal="right" vertical="center" wrapText="1"/>
      <protection hidden="1"/>
    </xf>
    <xf numFmtId="0" fontId="33" fillId="0" borderId="11" xfId="0" applyFont="1" applyBorder="1" applyAlignment="1" applyProtection="1">
      <alignment horizontal="left" vertical="center" wrapText="1" indent="1"/>
      <protection locked="0"/>
    </xf>
    <xf numFmtId="0" fontId="48" fillId="29" borderId="89" xfId="0" applyFont="1" applyFill="1" applyBorder="1" applyAlignment="1" applyProtection="1">
      <alignment vertical="center" wrapText="1"/>
      <protection hidden="1"/>
    </xf>
    <xf numFmtId="190" fontId="33" fillId="0" borderId="89" xfId="4" applyNumberFormat="1" applyFont="1" applyBorder="1" applyAlignment="1" applyProtection="1">
      <alignment horizontal="right" vertical="center" wrapText="1" indent="1"/>
      <protection locked="0"/>
    </xf>
    <xf numFmtId="179" fontId="33" fillId="0" borderId="89" xfId="0" applyNumberFormat="1" applyFont="1" applyBorder="1" applyAlignment="1" applyProtection="1">
      <alignment horizontal="right" vertical="center" wrapText="1"/>
      <protection locked="0"/>
    </xf>
    <xf numFmtId="3" fontId="33" fillId="29" borderId="89" xfId="0" applyNumberFormat="1" applyFont="1" applyFill="1" applyBorder="1" applyAlignment="1" applyProtection="1">
      <alignment vertical="center" wrapText="1"/>
      <protection hidden="1"/>
    </xf>
    <xf numFmtId="192" fontId="33" fillId="29" borderId="89" xfId="0" applyNumberFormat="1" applyFont="1" applyFill="1" applyBorder="1" applyAlignment="1" applyProtection="1">
      <alignment vertical="center" wrapText="1"/>
      <protection hidden="1"/>
    </xf>
    <xf numFmtId="37" fontId="33" fillId="29" borderId="89" xfId="0" applyNumberFormat="1" applyFont="1" applyFill="1" applyBorder="1" applyAlignment="1" applyProtection="1">
      <alignment vertical="center" wrapText="1"/>
      <protection hidden="1"/>
    </xf>
    <xf numFmtId="37" fontId="33" fillId="29" borderId="119" xfId="0" applyNumberFormat="1" applyFont="1" applyFill="1" applyBorder="1" applyAlignment="1" applyProtection="1">
      <alignment vertical="center" wrapText="1"/>
      <protection hidden="1"/>
    </xf>
    <xf numFmtId="37" fontId="33" fillId="15" borderId="120" xfId="0" applyNumberFormat="1" applyFont="1" applyFill="1" applyBorder="1" applyAlignment="1" applyProtection="1">
      <alignment horizontal="center" vertical="center" wrapText="1"/>
      <protection hidden="1"/>
    </xf>
    <xf numFmtId="0" fontId="33" fillId="0" borderId="89" xfId="0" applyFont="1" applyBorder="1" applyAlignment="1" applyProtection="1">
      <alignment vertical="center" wrapText="1"/>
      <protection locked="0"/>
    </xf>
    <xf numFmtId="0" fontId="33" fillId="0" borderId="89" xfId="0" applyFont="1" applyFill="1" applyBorder="1" applyAlignment="1" applyProtection="1">
      <alignment vertical="center" wrapText="1"/>
      <protection locked="0"/>
    </xf>
    <xf numFmtId="0" fontId="33" fillId="51" borderId="89" xfId="0" applyFont="1" applyFill="1" applyBorder="1" applyAlignment="1" applyProtection="1">
      <alignment vertical="center" wrapText="1"/>
      <protection locked="0"/>
    </xf>
    <xf numFmtId="0" fontId="33" fillId="51" borderId="89" xfId="0" applyFont="1" applyFill="1" applyBorder="1" applyAlignment="1" applyProtection="1">
      <alignment horizontal="center" vertical="center" wrapText="1"/>
      <protection locked="0"/>
    </xf>
    <xf numFmtId="190" fontId="33" fillId="0" borderId="89" xfId="4" applyNumberFormat="1" applyFont="1" applyFill="1" applyBorder="1" applyAlignment="1" applyProtection="1">
      <alignment vertical="center" wrapText="1"/>
      <protection locked="0"/>
    </xf>
    <xf numFmtId="189" fontId="33" fillId="15" borderId="89" xfId="4" applyNumberFormat="1" applyFont="1" applyFill="1" applyBorder="1" applyAlignment="1" applyProtection="1">
      <alignment horizontal="right" vertical="center" wrapText="1"/>
      <protection hidden="1"/>
    </xf>
    <xf numFmtId="0" fontId="33" fillId="15" borderId="89" xfId="0" applyFont="1" applyFill="1" applyBorder="1" applyAlignment="1" applyProtection="1">
      <alignment horizontal="right" vertical="center" wrapText="1"/>
      <protection locked="0" hidden="1"/>
    </xf>
    <xf numFmtId="0" fontId="33" fillId="0" borderId="89" xfId="0" applyFont="1" applyFill="1" applyBorder="1" applyAlignment="1" applyProtection="1">
      <alignment horizontal="right" vertical="center" wrapText="1"/>
      <protection locked="0"/>
    </xf>
    <xf numFmtId="179" fontId="33" fillId="15" borderId="89" xfId="0" applyNumberFormat="1" applyFont="1" applyFill="1" applyBorder="1" applyAlignment="1" applyProtection="1">
      <alignment horizontal="right" vertical="center" wrapText="1"/>
      <protection locked="0"/>
    </xf>
    <xf numFmtId="3" fontId="33" fillId="15" borderId="89" xfId="0" applyNumberFormat="1" applyFont="1" applyFill="1" applyBorder="1" applyAlignment="1" applyProtection="1">
      <alignment horizontal="right" vertical="center" wrapText="1"/>
    </xf>
    <xf numFmtId="0" fontId="33" fillId="15" borderId="89" xfId="0" applyFont="1" applyFill="1" applyBorder="1" applyAlignment="1" applyProtection="1">
      <alignment horizontal="right" vertical="center" wrapText="1"/>
    </xf>
    <xf numFmtId="0" fontId="33" fillId="39" borderId="89" xfId="0" applyFont="1" applyFill="1" applyBorder="1" applyAlignment="1" applyProtection="1">
      <alignment vertical="center" wrapText="1"/>
      <protection locked="0"/>
    </xf>
    <xf numFmtId="37" fontId="33" fillId="29" borderId="93" xfId="0" applyNumberFormat="1" applyFont="1" applyFill="1" applyBorder="1" applyAlignment="1" applyProtection="1">
      <alignment vertical="center" wrapText="1"/>
      <protection hidden="1"/>
    </xf>
    <xf numFmtId="37" fontId="33" fillId="29" borderId="91" xfId="0" applyNumberFormat="1" applyFont="1" applyFill="1" applyBorder="1" applyAlignment="1" applyProtection="1">
      <alignment vertical="center" wrapText="1"/>
      <protection hidden="1"/>
    </xf>
    <xf numFmtId="178" fontId="33" fillId="29" borderId="118" xfId="0" applyNumberFormat="1" applyFont="1" applyFill="1" applyBorder="1" applyAlignment="1" applyProtection="1">
      <alignment vertical="center" wrapText="1"/>
      <protection hidden="1"/>
    </xf>
    <xf numFmtId="7" fontId="33" fillId="29" borderId="64" xfId="0" applyNumberFormat="1" applyFont="1" applyFill="1" applyBorder="1" applyAlignment="1" applyProtection="1">
      <alignment horizontal="right" vertical="center" wrapText="1"/>
      <protection hidden="1"/>
    </xf>
    <xf numFmtId="5" fontId="33" fillId="29" borderId="90" xfId="0" applyNumberFormat="1" applyFont="1" applyFill="1" applyBorder="1" applyAlignment="1" applyProtection="1">
      <alignment horizontal="right" vertical="center" wrapText="1"/>
      <protection hidden="1"/>
    </xf>
    <xf numFmtId="5" fontId="33" fillId="0" borderId="90" xfId="0" applyNumberFormat="1" applyFont="1" applyFill="1" applyBorder="1" applyAlignment="1" applyProtection="1">
      <alignment horizontal="right" vertical="center" wrapText="1"/>
      <protection locked="0"/>
    </xf>
    <xf numFmtId="9" fontId="33" fillId="29" borderId="66" xfId="0" applyNumberFormat="1" applyFont="1" applyFill="1" applyBorder="1" applyAlignment="1" applyProtection="1">
      <alignment horizontal="right" vertical="center" wrapText="1"/>
      <protection hidden="1"/>
    </xf>
    <xf numFmtId="0" fontId="33" fillId="0" borderId="121" xfId="0" applyFont="1" applyBorder="1" applyAlignment="1" applyProtection="1">
      <alignment vertical="center" wrapText="1"/>
      <protection locked="0"/>
    </xf>
    <xf numFmtId="0" fontId="48" fillId="15" borderId="11" xfId="0" applyFont="1" applyFill="1" applyBorder="1" applyAlignment="1" applyProtection="1">
      <alignment horizontal="right" vertical="center" wrapText="1"/>
      <protection hidden="1"/>
    </xf>
    <xf numFmtId="179" fontId="33" fillId="29" borderId="74" xfId="1" applyNumberFormat="1" applyFont="1" applyFill="1" applyBorder="1" applyAlignment="1" applyProtection="1">
      <alignment horizontal="right" vertical="center" wrapText="1" indent="1"/>
      <protection locked="0"/>
    </xf>
    <xf numFmtId="179" fontId="33" fillId="29" borderId="11" xfId="1" applyNumberFormat="1" applyFont="1" applyFill="1" applyBorder="1" applyAlignment="1" applyProtection="1">
      <alignment horizontal="right" vertical="center" wrapText="1" indent="1"/>
      <protection locked="0"/>
    </xf>
    <xf numFmtId="179" fontId="33" fillId="29" borderId="66" xfId="1" applyNumberFormat="1" applyFont="1" applyFill="1" applyBorder="1" applyAlignment="1" applyProtection="1">
      <alignment horizontal="right" vertical="center" wrapText="1" indent="1"/>
      <protection hidden="1"/>
    </xf>
    <xf numFmtId="0" fontId="33" fillId="15" borderId="12" xfId="0" applyFont="1" applyFill="1" applyBorder="1" applyAlignment="1" applyProtection="1">
      <alignment horizontal="right" vertical="center" wrapText="1"/>
    </xf>
    <xf numFmtId="0" fontId="33" fillId="15" borderId="6" xfId="0" applyFont="1" applyFill="1" applyBorder="1" applyAlignment="1" applyProtection="1">
      <alignment horizontal="right" vertical="center" wrapText="1"/>
    </xf>
    <xf numFmtId="0" fontId="33" fillId="15" borderId="66" xfId="0" applyFont="1" applyFill="1" applyBorder="1" applyAlignment="1" applyProtection="1">
      <alignment horizontal="right" vertical="center" wrapText="1"/>
      <protection hidden="1"/>
    </xf>
    <xf numFmtId="0" fontId="33" fillId="0" borderId="7" xfId="0" applyFont="1" applyBorder="1" applyAlignment="1" applyProtection="1">
      <alignment vertical="center"/>
      <protection locked="0"/>
    </xf>
    <xf numFmtId="0" fontId="33" fillId="0" borderId="15" xfId="0" applyFont="1" applyBorder="1" applyAlignment="1" applyProtection="1">
      <alignment horizontal="left" vertical="center" wrapText="1" indent="1"/>
      <protection locked="0"/>
    </xf>
    <xf numFmtId="0" fontId="48" fillId="29" borderId="11" xfId="0" applyFont="1" applyFill="1" applyBorder="1" applyAlignment="1" applyProtection="1">
      <alignment vertical="center" wrapText="1"/>
      <protection hidden="1"/>
    </xf>
    <xf numFmtId="190" fontId="33" fillId="0" borderId="15" xfId="4" applyNumberFormat="1" applyFont="1" applyBorder="1" applyAlignment="1" applyProtection="1">
      <alignment horizontal="right" vertical="center" wrapText="1" indent="1"/>
      <protection locked="0"/>
    </xf>
    <xf numFmtId="179" fontId="33" fillId="0" borderId="15" xfId="0" applyNumberFormat="1" applyFont="1" applyBorder="1" applyAlignment="1" applyProtection="1">
      <alignment horizontal="right" vertical="center" wrapText="1"/>
      <protection locked="0"/>
    </xf>
    <xf numFmtId="192" fontId="33" fillId="29" borderId="11" xfId="0" applyNumberFormat="1" applyFont="1" applyFill="1" applyBorder="1" applyAlignment="1" applyProtection="1">
      <alignment vertical="center" wrapText="1"/>
      <protection hidden="1"/>
    </xf>
    <xf numFmtId="37" fontId="33" fillId="29" borderId="11" xfId="0" applyNumberFormat="1" applyFont="1" applyFill="1" applyBorder="1" applyAlignment="1" applyProtection="1">
      <alignment vertical="center" wrapText="1"/>
      <protection hidden="1"/>
    </xf>
    <xf numFmtId="37" fontId="33" fillId="29" borderId="122" xfId="0" applyNumberFormat="1" applyFont="1" applyFill="1" applyBorder="1" applyAlignment="1" applyProtection="1">
      <alignment vertical="center" wrapText="1"/>
      <protection hidden="1"/>
    </xf>
    <xf numFmtId="37" fontId="33" fillId="15" borderId="70" xfId="0" applyNumberFormat="1" applyFont="1" applyFill="1" applyBorder="1" applyAlignment="1" applyProtection="1">
      <alignment horizontal="center" vertical="center" wrapText="1"/>
      <protection hidden="1"/>
    </xf>
    <xf numFmtId="0" fontId="33" fillId="0" borderId="15" xfId="0" applyFont="1" applyFill="1" applyBorder="1" applyAlignment="1" applyProtection="1">
      <alignment vertical="center" wrapText="1"/>
      <protection locked="0"/>
    </xf>
    <xf numFmtId="0" fontId="33" fillId="51" borderId="15" xfId="0" applyFont="1" applyFill="1" applyBorder="1" applyAlignment="1" applyProtection="1">
      <alignment vertical="center" wrapText="1"/>
      <protection locked="0"/>
    </xf>
    <xf numFmtId="0" fontId="33" fillId="51" borderId="15" xfId="0" applyFont="1" applyFill="1" applyBorder="1" applyAlignment="1" applyProtection="1">
      <alignment horizontal="center" vertical="center" wrapText="1"/>
      <protection locked="0"/>
    </xf>
    <xf numFmtId="190" fontId="33" fillId="0" borderId="11" xfId="4" applyNumberFormat="1" applyFont="1" applyFill="1" applyBorder="1" applyAlignment="1" applyProtection="1">
      <alignment vertical="center" wrapText="1"/>
      <protection locked="0"/>
    </xf>
    <xf numFmtId="189" fontId="33" fillId="15" borderId="11" xfId="4" applyNumberFormat="1" applyFont="1" applyFill="1" applyBorder="1" applyAlignment="1" applyProtection="1">
      <alignment horizontal="right" vertical="center" wrapText="1"/>
      <protection hidden="1"/>
    </xf>
    <xf numFmtId="0" fontId="33" fillId="15" borderId="11" xfId="0" applyFont="1" applyFill="1" applyBorder="1" applyAlignment="1" applyProtection="1">
      <alignment horizontal="right" vertical="center" wrapText="1"/>
      <protection locked="0" hidden="1"/>
    </xf>
    <xf numFmtId="179" fontId="33" fillId="15" borderId="15" xfId="0" applyNumberFormat="1" applyFont="1" applyFill="1" applyBorder="1" applyAlignment="1" applyProtection="1">
      <alignment horizontal="right" vertical="center" wrapText="1"/>
      <protection locked="0"/>
    </xf>
    <xf numFmtId="0" fontId="33" fillId="39" borderId="11" xfId="0" applyFont="1" applyFill="1" applyBorder="1" applyAlignment="1" applyProtection="1">
      <alignment vertical="center" wrapText="1"/>
      <protection locked="0"/>
    </xf>
    <xf numFmtId="37" fontId="33" fillId="29" borderId="1" xfId="0" applyNumberFormat="1" applyFont="1" applyFill="1" applyBorder="1" applyAlignment="1" applyProtection="1">
      <alignment vertical="center" wrapText="1"/>
      <protection hidden="1"/>
    </xf>
    <xf numFmtId="178" fontId="33" fillId="29" borderId="15" xfId="0" applyNumberFormat="1" applyFont="1" applyFill="1" applyBorder="1" applyAlignment="1" applyProtection="1">
      <alignment vertical="center" wrapText="1"/>
      <protection hidden="1"/>
    </xf>
    <xf numFmtId="0" fontId="33" fillId="0" borderId="11" xfId="0" applyFont="1" applyBorder="1" applyAlignment="1" applyProtection="1">
      <alignment horizontal="right" vertical="center" wrapText="1" indent="1"/>
      <protection locked="0"/>
    </xf>
    <xf numFmtId="0" fontId="33" fillId="0" borderId="11" xfId="0" applyFont="1" applyFill="1" applyBorder="1" applyAlignment="1" applyProtection="1">
      <alignment vertical="center" wrapText="1"/>
      <protection locked="0"/>
    </xf>
    <xf numFmtId="0" fontId="33" fillId="51" borderId="11" xfId="0" applyFont="1" applyFill="1" applyBorder="1" applyAlignment="1" applyProtection="1">
      <alignment vertical="center" wrapText="1"/>
      <protection locked="0"/>
    </xf>
    <xf numFmtId="0" fontId="33" fillId="51" borderId="11" xfId="0" applyFont="1" applyFill="1" applyBorder="1" applyAlignment="1" applyProtection="1">
      <alignment horizontal="center" vertical="center" wrapText="1"/>
      <protection locked="0"/>
    </xf>
    <xf numFmtId="0" fontId="33" fillId="0" borderId="11" xfId="0" applyFont="1" applyBorder="1" applyAlignment="1" applyProtection="1">
      <alignment horizontal="center" vertical="center" wrapText="1"/>
      <protection locked="0"/>
    </xf>
    <xf numFmtId="0" fontId="33" fillId="0" borderId="12" xfId="0" applyFont="1" applyBorder="1" applyAlignment="1" applyProtection="1">
      <alignment vertical="center" wrapText="1"/>
      <protection locked="0"/>
    </xf>
    <xf numFmtId="0" fontId="59" fillId="0" borderId="0" xfId="0" applyFont="1" applyAlignment="1" applyProtection="1">
      <alignment horizontal="right" vertical="center" wrapText="1"/>
      <protection hidden="1"/>
    </xf>
    <xf numFmtId="0" fontId="45" fillId="0" borderId="0" xfId="0" applyFont="1" applyAlignment="1" applyProtection="1">
      <alignment horizontal="left" vertical="center" wrapText="1"/>
      <protection hidden="1"/>
    </xf>
    <xf numFmtId="0" fontId="0" fillId="0" borderId="0" xfId="0" applyProtection="1">
      <protection hidden="1"/>
    </xf>
    <xf numFmtId="0" fontId="44" fillId="0" borderId="0" xfId="0" applyFont="1" applyProtection="1">
      <protection hidden="1"/>
    </xf>
    <xf numFmtId="0" fontId="0" fillId="0" borderId="0" xfId="0" applyFont="1" applyProtection="1">
      <protection hidden="1"/>
    </xf>
    <xf numFmtId="0" fontId="54" fillId="0" borderId="17" xfId="0" applyFont="1" applyBorder="1" applyAlignment="1" applyProtection="1">
      <alignment horizontal="centerContinuous" vertical="center"/>
      <protection hidden="1"/>
    </xf>
    <xf numFmtId="0" fontId="0" fillId="0" borderId="18" xfId="0" applyBorder="1" applyAlignment="1" applyProtection="1">
      <alignment horizontal="centerContinuous" vertical="center"/>
      <protection hidden="1"/>
    </xf>
    <xf numFmtId="0" fontId="0" fillId="0" borderId="18" xfId="0" applyFont="1" applyBorder="1" applyAlignment="1" applyProtection="1">
      <alignment horizontal="centerContinuous" vertical="center"/>
      <protection hidden="1"/>
    </xf>
    <xf numFmtId="0" fontId="0" fillId="0" borderId="19" xfId="0" applyFont="1" applyBorder="1" applyAlignment="1" applyProtection="1">
      <alignment horizontal="centerContinuous"/>
      <protection hidden="1"/>
    </xf>
    <xf numFmtId="0" fontId="44" fillId="0" borderId="0" xfId="0" applyFont="1" applyAlignment="1" applyProtection="1">
      <alignment horizontal="left" vertical="center"/>
      <protection hidden="1"/>
    </xf>
    <xf numFmtId="0" fontId="99" fillId="0" borderId="24" xfId="0" applyFont="1" applyBorder="1" applyAlignment="1" applyProtection="1">
      <alignment horizontal="left" vertical="center"/>
      <protection hidden="1"/>
    </xf>
    <xf numFmtId="0" fontId="35" fillId="0" borderId="0" xfId="0" applyFont="1" applyAlignment="1" applyProtection="1">
      <alignment vertical="center" wrapText="1"/>
      <protection hidden="1"/>
    </xf>
    <xf numFmtId="0" fontId="25" fillId="0" borderId="0" xfId="0" applyFont="1" applyAlignment="1" applyProtection="1">
      <alignment horizontal="left" vertical="center"/>
      <protection hidden="1"/>
    </xf>
    <xf numFmtId="4" fontId="100" fillId="46" borderId="17" xfId="0" applyNumberFormat="1" applyFont="1" applyFill="1" applyBorder="1" applyAlignment="1" applyProtection="1">
      <alignment horizontal="center" wrapText="1"/>
      <protection hidden="1"/>
    </xf>
    <xf numFmtId="4" fontId="100" fillId="46" borderId="18" xfId="0" applyNumberFormat="1" applyFont="1" applyFill="1" applyBorder="1" applyAlignment="1" applyProtection="1">
      <alignment horizontal="center" wrapText="1"/>
      <protection hidden="1"/>
    </xf>
    <xf numFmtId="4" fontId="100" fillId="46" borderId="19" xfId="0" applyNumberFormat="1" applyFont="1" applyFill="1" applyBorder="1" applyAlignment="1" applyProtection="1">
      <alignment horizontal="center" wrapText="1"/>
      <protection hidden="1"/>
    </xf>
    <xf numFmtId="4" fontId="0" fillId="0" borderId="0" xfId="0" applyNumberFormat="1" applyAlignment="1" applyProtection="1">
      <alignment wrapText="1"/>
      <protection hidden="1"/>
    </xf>
    <xf numFmtId="0" fontId="44" fillId="23" borderId="24" xfId="0" applyFont="1" applyFill="1" applyBorder="1" applyAlignment="1" applyProtection="1">
      <alignment horizontal="center"/>
      <protection hidden="1"/>
    </xf>
    <xf numFmtId="0" fontId="101" fillId="0" borderId="0" xfId="0" applyFont="1" applyBorder="1" applyAlignment="1" applyProtection="1">
      <alignment horizontal="center"/>
      <protection hidden="1"/>
    </xf>
    <xf numFmtId="0" fontId="0" fillId="0" borderId="0" xfId="0" applyBorder="1" applyProtection="1">
      <protection hidden="1"/>
    </xf>
    <xf numFmtId="0" fontId="0" fillId="0" borderId="25" xfId="0" applyBorder="1" applyProtection="1">
      <protection hidden="1"/>
    </xf>
    <xf numFmtId="0" fontId="0" fillId="23" borderId="24" xfId="0" applyFill="1" applyBorder="1" applyProtection="1">
      <protection hidden="1"/>
    </xf>
    <xf numFmtId="178" fontId="0" fillId="0" borderId="0" xfId="0" applyNumberFormat="1" applyBorder="1" applyProtection="1">
      <protection hidden="1"/>
    </xf>
    <xf numFmtId="3" fontId="0" fillId="0" borderId="0" xfId="0" applyNumberFormat="1" applyBorder="1" applyProtection="1">
      <protection hidden="1"/>
    </xf>
    <xf numFmtId="197" fontId="0" fillId="0" borderId="0" xfId="0" applyNumberFormat="1" applyBorder="1" applyProtection="1">
      <protection hidden="1"/>
    </xf>
    <xf numFmtId="165" fontId="0" fillId="0" borderId="0" xfId="0" applyNumberFormat="1" applyBorder="1" applyProtection="1">
      <protection hidden="1"/>
    </xf>
    <xf numFmtId="165" fontId="0" fillId="0" borderId="25" xfId="0" applyNumberFormat="1" applyBorder="1" applyProtection="1">
      <protection hidden="1"/>
    </xf>
    <xf numFmtId="0" fontId="69" fillId="23" borderId="24" xfId="0" applyFont="1" applyFill="1" applyBorder="1" applyProtection="1">
      <protection hidden="1"/>
    </xf>
    <xf numFmtId="0" fontId="0" fillId="23" borderId="24" xfId="0" applyFill="1" applyBorder="1" applyAlignment="1" applyProtection="1">
      <alignment wrapText="1"/>
      <protection hidden="1"/>
    </xf>
    <xf numFmtId="0" fontId="102" fillId="53" borderId="29" xfId="0" applyFont="1" applyFill="1" applyBorder="1" applyAlignment="1" applyProtection="1">
      <alignment wrapText="1"/>
      <protection hidden="1"/>
    </xf>
    <xf numFmtId="3" fontId="66" fillId="53" borderId="30" xfId="0" applyNumberFormat="1" applyFont="1" applyFill="1" applyBorder="1" applyProtection="1">
      <protection hidden="1"/>
    </xf>
    <xf numFmtId="178" fontId="66" fillId="53" borderId="30" xfId="0" applyNumberFormat="1" applyFont="1" applyFill="1" applyBorder="1" applyProtection="1">
      <protection hidden="1"/>
    </xf>
    <xf numFmtId="197" fontId="66" fillId="53" borderId="30" xfId="0" applyNumberFormat="1" applyFont="1" applyFill="1" applyBorder="1" applyProtection="1">
      <protection hidden="1"/>
    </xf>
    <xf numFmtId="165" fontId="66" fillId="53" borderId="30" xfId="0" applyNumberFormat="1" applyFont="1" applyFill="1" applyBorder="1" applyProtection="1">
      <protection hidden="1"/>
    </xf>
    <xf numFmtId="165" fontId="66" fillId="53" borderId="80" xfId="0" applyNumberFormat="1" applyFont="1" applyFill="1" applyBorder="1" applyProtection="1">
      <protection hidden="1"/>
    </xf>
    <xf numFmtId="0" fontId="0" fillId="0" borderId="20" xfId="0" applyFill="1" applyBorder="1" applyProtection="1">
      <protection hidden="1"/>
    </xf>
    <xf numFmtId="0" fontId="0" fillId="0" borderId="21" xfId="0" applyBorder="1" applyProtection="1">
      <protection hidden="1"/>
    </xf>
    <xf numFmtId="173" fontId="0" fillId="0" borderId="21" xfId="0" applyNumberFormat="1" applyBorder="1" applyProtection="1">
      <protection hidden="1"/>
    </xf>
    <xf numFmtId="3" fontId="0" fillId="0" borderId="21" xfId="0" applyNumberFormat="1" applyBorder="1" applyProtection="1">
      <protection hidden="1"/>
    </xf>
    <xf numFmtId="197" fontId="0" fillId="0" borderId="21" xfId="0" applyNumberFormat="1" applyBorder="1" applyProtection="1">
      <protection hidden="1"/>
    </xf>
    <xf numFmtId="165" fontId="0" fillId="0" borderId="21" xfId="0" applyNumberFormat="1" applyBorder="1" applyProtection="1">
      <protection hidden="1"/>
    </xf>
    <xf numFmtId="0" fontId="0" fillId="0" borderId="22" xfId="0" applyBorder="1" applyProtection="1">
      <protection hidden="1"/>
    </xf>
    <xf numFmtId="0" fontId="44" fillId="48" borderId="24" xfId="0" applyFont="1" applyFill="1" applyBorder="1" applyAlignment="1" applyProtection="1">
      <alignment vertical="center"/>
      <protection hidden="1"/>
    </xf>
    <xf numFmtId="0" fontId="44" fillId="48" borderId="0" xfId="0" applyFont="1" applyFill="1" applyBorder="1" applyAlignment="1" applyProtection="1">
      <alignment vertical="center"/>
      <protection hidden="1"/>
    </xf>
    <xf numFmtId="0" fontId="0" fillId="0" borderId="0" xfId="0" applyFill="1" applyBorder="1" applyProtection="1">
      <protection hidden="1"/>
    </xf>
    <xf numFmtId="197" fontId="101" fillId="0" borderId="0" xfId="0" applyNumberFormat="1" applyFont="1" applyBorder="1" applyAlignment="1" applyProtection="1">
      <alignment horizontal="center"/>
      <protection hidden="1"/>
    </xf>
    <xf numFmtId="0" fontId="0" fillId="48" borderId="24" xfId="0" applyFill="1" applyBorder="1" applyProtection="1">
      <protection hidden="1"/>
    </xf>
    <xf numFmtId="37" fontId="0" fillId="0" borderId="0" xfId="0" applyNumberFormat="1" applyBorder="1" applyProtection="1">
      <protection hidden="1"/>
    </xf>
    <xf numFmtId="191" fontId="0" fillId="0" borderId="0" xfId="0" applyNumberFormat="1" applyBorder="1" applyProtection="1">
      <protection hidden="1"/>
    </xf>
    <xf numFmtId="0" fontId="0" fillId="48" borderId="72" xfId="0" applyFill="1" applyBorder="1" applyProtection="1">
      <protection hidden="1"/>
    </xf>
    <xf numFmtId="37" fontId="0" fillId="0" borderId="1" xfId="0" applyNumberFormat="1" applyBorder="1" applyProtection="1">
      <protection hidden="1"/>
    </xf>
    <xf numFmtId="191" fontId="0" fillId="0" borderId="1" xfId="0" applyNumberFormat="1" applyBorder="1" applyProtection="1">
      <protection hidden="1"/>
    </xf>
    <xf numFmtId="197" fontId="0" fillId="0" borderId="1" xfId="0" applyNumberFormat="1" applyBorder="1" applyProtection="1">
      <protection hidden="1"/>
    </xf>
    <xf numFmtId="165" fontId="0" fillId="0" borderId="1" xfId="0" applyNumberFormat="1" applyBorder="1" applyProtection="1">
      <protection hidden="1"/>
    </xf>
    <xf numFmtId="165" fontId="0" fillId="0" borderId="73" xfId="0" applyNumberFormat="1" applyBorder="1" applyProtection="1">
      <protection hidden="1"/>
    </xf>
    <xf numFmtId="0" fontId="44" fillId="48" borderId="76" xfId="0" applyFont="1" applyFill="1" applyBorder="1" applyAlignment="1" applyProtection="1">
      <alignment wrapText="1"/>
      <protection hidden="1"/>
    </xf>
    <xf numFmtId="37" fontId="1" fillId="48" borderId="1" xfId="4" applyNumberFormat="1" applyFont="1" applyFill="1" applyBorder="1" applyProtection="1">
      <protection hidden="1"/>
    </xf>
    <xf numFmtId="37" fontId="46" fillId="48" borderId="1" xfId="4" applyNumberFormat="1" applyFont="1" applyFill="1" applyBorder="1" applyProtection="1">
      <protection hidden="1"/>
    </xf>
    <xf numFmtId="191" fontId="46" fillId="48" borderId="1" xfId="4" applyNumberFormat="1" applyFont="1" applyFill="1" applyBorder="1" applyProtection="1">
      <protection hidden="1"/>
    </xf>
    <xf numFmtId="197" fontId="46" fillId="48" borderId="1" xfId="4" applyNumberFormat="1" applyFont="1" applyFill="1" applyBorder="1" applyProtection="1">
      <protection hidden="1"/>
    </xf>
    <xf numFmtId="165" fontId="0" fillId="48" borderId="1" xfId="0" applyNumberFormat="1" applyFont="1" applyFill="1" applyBorder="1" applyProtection="1">
      <protection hidden="1"/>
    </xf>
    <xf numFmtId="165" fontId="0" fillId="48" borderId="9" xfId="0" applyNumberFormat="1" applyFill="1" applyBorder="1" applyProtection="1">
      <protection hidden="1"/>
    </xf>
    <xf numFmtId="165" fontId="45" fillId="48" borderId="9" xfId="0" applyNumberFormat="1" applyFont="1" applyFill="1" applyBorder="1" applyProtection="1">
      <protection hidden="1"/>
    </xf>
    <xf numFmtId="165" fontId="0" fillId="48" borderId="16" xfId="0" applyNumberFormat="1" applyFill="1" applyBorder="1" applyProtection="1">
      <protection hidden="1"/>
    </xf>
    <xf numFmtId="0" fontId="44" fillId="48" borderId="72" xfId="0" applyFont="1" applyFill="1" applyBorder="1" applyAlignment="1" applyProtection="1">
      <alignment wrapText="1"/>
      <protection hidden="1"/>
    </xf>
    <xf numFmtId="165" fontId="45" fillId="48" borderId="1" xfId="0" applyNumberFormat="1" applyFont="1" applyFill="1" applyBorder="1" applyProtection="1">
      <protection hidden="1"/>
    </xf>
    <xf numFmtId="165" fontId="0" fillId="48" borderId="73" xfId="0" applyNumberFormat="1" applyFont="1" applyFill="1" applyBorder="1" applyProtection="1">
      <protection hidden="1"/>
    </xf>
    <xf numFmtId="0" fontId="44" fillId="48" borderId="81" xfId="0" applyFont="1" applyFill="1" applyBorder="1" applyAlignment="1" applyProtection="1">
      <alignment wrapText="1"/>
      <protection hidden="1"/>
    </xf>
    <xf numFmtId="37" fontId="1" fillId="48" borderId="71" xfId="4" applyNumberFormat="1" applyFont="1" applyFill="1" applyBorder="1" applyProtection="1">
      <protection hidden="1"/>
    </xf>
    <xf numFmtId="37" fontId="46" fillId="48" borderId="71" xfId="4" applyNumberFormat="1" applyFont="1" applyFill="1" applyBorder="1" applyProtection="1">
      <protection hidden="1"/>
    </xf>
    <xf numFmtId="191" fontId="46" fillId="48" borderId="71" xfId="4" applyNumberFormat="1" applyFont="1" applyFill="1" applyBorder="1" applyProtection="1">
      <protection hidden="1"/>
    </xf>
    <xf numFmtId="197" fontId="46" fillId="48" borderId="71" xfId="4" applyNumberFormat="1" applyFont="1" applyFill="1" applyBorder="1" applyProtection="1">
      <protection hidden="1"/>
    </xf>
    <xf numFmtId="165" fontId="0" fillId="48" borderId="71" xfId="0" applyNumberFormat="1" applyFont="1" applyFill="1" applyBorder="1" applyProtection="1">
      <protection hidden="1"/>
    </xf>
    <xf numFmtId="165" fontId="45" fillId="48" borderId="71" xfId="0" applyNumberFormat="1" applyFont="1" applyFill="1" applyBorder="1" applyProtection="1">
      <protection hidden="1"/>
    </xf>
    <xf numFmtId="165" fontId="0" fillId="48" borderId="30" xfId="0" applyNumberFormat="1" applyFont="1" applyFill="1" applyBorder="1" applyProtection="1">
      <protection hidden="1"/>
    </xf>
    <xf numFmtId="165" fontId="0" fillId="48" borderId="31" xfId="0" applyNumberFormat="1" applyFont="1" applyFill="1" applyBorder="1" applyProtection="1">
      <protection hidden="1"/>
    </xf>
    <xf numFmtId="0" fontId="102" fillId="48" borderId="29" xfId="0" applyFont="1" applyFill="1" applyBorder="1" applyAlignment="1" applyProtection="1">
      <alignment wrapText="1"/>
      <protection hidden="1"/>
    </xf>
    <xf numFmtId="37" fontId="66" fillId="48" borderId="18" xfId="4" applyNumberFormat="1" applyFont="1" applyFill="1" applyBorder="1" applyProtection="1">
      <protection hidden="1"/>
    </xf>
    <xf numFmtId="37" fontId="103" fillId="48" borderId="18" xfId="4" applyNumberFormat="1" applyFont="1" applyFill="1" applyBorder="1" applyProtection="1">
      <protection hidden="1"/>
    </xf>
    <xf numFmtId="191" fontId="103" fillId="48" borderId="18" xfId="4" applyNumberFormat="1" applyFont="1" applyFill="1" applyBorder="1" applyProtection="1">
      <protection hidden="1"/>
    </xf>
    <xf numFmtId="197" fontId="103" fillId="48" borderId="18" xfId="4" applyNumberFormat="1" applyFont="1" applyFill="1" applyBorder="1" applyProtection="1">
      <protection hidden="1"/>
    </xf>
    <xf numFmtId="165" fontId="66" fillId="48" borderId="18" xfId="0" applyNumberFormat="1" applyFont="1" applyFill="1" applyBorder="1" applyProtection="1">
      <protection hidden="1"/>
    </xf>
    <xf numFmtId="165" fontId="104" fillId="48" borderId="18" xfId="0" applyNumberFormat="1" applyFont="1" applyFill="1" applyBorder="1" applyProtection="1">
      <protection hidden="1"/>
    </xf>
    <xf numFmtId="165" fontId="66" fillId="48" borderId="1" xfId="0" applyNumberFormat="1" applyFont="1" applyFill="1" applyBorder="1" applyProtection="1">
      <protection hidden="1"/>
    </xf>
    <xf numFmtId="165" fontId="66" fillId="48" borderId="19" xfId="0" applyNumberFormat="1" applyFont="1" applyFill="1" applyBorder="1" applyProtection="1">
      <protection hidden="1"/>
    </xf>
    <xf numFmtId="0" fontId="44" fillId="0" borderId="24" xfId="0" applyFont="1" applyFill="1" applyBorder="1" applyProtection="1">
      <protection hidden="1"/>
    </xf>
    <xf numFmtId="0" fontId="44" fillId="0" borderId="0" xfId="0" applyFont="1" applyFill="1" applyBorder="1" applyProtection="1">
      <protection hidden="1"/>
    </xf>
    <xf numFmtId="37" fontId="0" fillId="0" borderId="0" xfId="0" applyNumberFormat="1" applyProtection="1">
      <protection hidden="1"/>
    </xf>
    <xf numFmtId="3" fontId="0" fillId="0" borderId="0" xfId="0" applyNumberFormat="1" applyFill="1" applyBorder="1" applyProtection="1">
      <protection hidden="1"/>
    </xf>
    <xf numFmtId="165" fontId="0" fillId="0" borderId="0" xfId="0" applyNumberFormat="1" applyFill="1" applyBorder="1" applyProtection="1">
      <protection hidden="1"/>
    </xf>
    <xf numFmtId="0" fontId="0" fillId="0" borderId="24" xfId="0" applyBorder="1" applyProtection="1">
      <protection hidden="1"/>
    </xf>
    <xf numFmtId="173" fontId="0" fillId="0" borderId="0" xfId="0" applyNumberFormat="1" applyBorder="1" applyProtection="1">
      <protection hidden="1"/>
    </xf>
    <xf numFmtId="0" fontId="106" fillId="0" borderId="0" xfId="0" applyFont="1" applyAlignment="1" applyProtection="1">
      <alignment vertical="center"/>
      <protection hidden="1"/>
    </xf>
    <xf numFmtId="0" fontId="99" fillId="51" borderId="123" xfId="0" applyFont="1" applyFill="1" applyBorder="1" applyAlignment="1" applyProtection="1">
      <alignment horizontal="left" vertical="center"/>
      <protection hidden="1"/>
    </xf>
    <xf numFmtId="37" fontId="99" fillId="51" borderId="18" xfId="4" applyNumberFormat="1" applyFont="1" applyFill="1" applyBorder="1" applyAlignment="1" applyProtection="1">
      <alignment vertical="center"/>
      <protection hidden="1"/>
    </xf>
    <xf numFmtId="191" fontId="99" fillId="51" borderId="18" xfId="4" applyNumberFormat="1" applyFont="1" applyFill="1" applyBorder="1" applyAlignment="1" applyProtection="1">
      <alignment vertical="center"/>
      <protection hidden="1"/>
    </xf>
    <xf numFmtId="197" fontId="99" fillId="51" borderId="18" xfId="4" applyNumberFormat="1" applyFont="1" applyFill="1" applyBorder="1" applyAlignment="1" applyProtection="1">
      <alignment vertical="center"/>
      <protection hidden="1"/>
    </xf>
    <xf numFmtId="165" fontId="99" fillId="51" borderId="18" xfId="0" applyNumberFormat="1" applyFont="1" applyFill="1" applyBorder="1" applyAlignment="1" applyProtection="1">
      <alignment vertical="center"/>
      <protection hidden="1"/>
    </xf>
    <xf numFmtId="165" fontId="99" fillId="51" borderId="19" xfId="0" applyNumberFormat="1" applyFont="1" applyFill="1" applyBorder="1" applyAlignment="1" applyProtection="1">
      <alignment vertical="center"/>
      <protection hidden="1"/>
    </xf>
    <xf numFmtId="0" fontId="0" fillId="0" borderId="0" xfId="0" applyAlignment="1" applyProtection="1">
      <alignment horizontal="center" vertical="center"/>
      <protection hidden="1"/>
    </xf>
    <xf numFmtId="0" fontId="35" fillId="51" borderId="123" xfId="0" applyFont="1" applyFill="1" applyBorder="1" applyAlignment="1" applyProtection="1">
      <alignment horizontal="left" vertical="center" wrapText="1"/>
      <protection hidden="1"/>
    </xf>
    <xf numFmtId="37" fontId="99" fillId="51" borderId="123" xfId="0" applyNumberFormat="1" applyFont="1" applyFill="1" applyBorder="1" applyAlignment="1" applyProtection="1">
      <alignment vertical="center"/>
      <protection hidden="1"/>
    </xf>
    <xf numFmtId="0" fontId="0" fillId="0" borderId="71" xfId="0" applyBorder="1" applyAlignment="1" applyProtection="1">
      <alignment horizontal="center" vertical="center"/>
      <protection hidden="1"/>
    </xf>
    <xf numFmtId="173" fontId="0" fillId="0" borderId="71" xfId="0" applyNumberFormat="1" applyBorder="1" applyAlignment="1" applyProtection="1">
      <alignment horizontal="center" vertical="center"/>
      <protection hidden="1"/>
    </xf>
    <xf numFmtId="170" fontId="0" fillId="0" borderId="71" xfId="0" applyNumberFormat="1" applyBorder="1" applyAlignment="1" applyProtection="1">
      <alignment horizontal="center" vertical="center"/>
      <protection hidden="1"/>
    </xf>
    <xf numFmtId="0" fontId="0" fillId="0" borderId="31" xfId="0" applyBorder="1" applyAlignment="1" applyProtection="1">
      <alignment horizontal="center" vertical="center"/>
      <protection hidden="1"/>
    </xf>
    <xf numFmtId="0" fontId="0" fillId="0" borderId="0" xfId="0" applyBorder="1" applyAlignment="1" applyProtection="1">
      <alignment horizontal="center" vertical="center"/>
      <protection hidden="1"/>
    </xf>
    <xf numFmtId="173" fontId="0" fillId="0" borderId="0" xfId="0" applyNumberFormat="1" applyBorder="1" applyAlignment="1" applyProtection="1">
      <alignment horizontal="center" vertical="center"/>
      <protection hidden="1"/>
    </xf>
    <xf numFmtId="170" fontId="0" fillId="0" borderId="0" xfId="0" applyNumberFormat="1" applyBorder="1" applyAlignment="1" applyProtection="1">
      <alignment horizontal="center" vertical="center"/>
      <protection hidden="1"/>
    </xf>
    <xf numFmtId="0" fontId="35" fillId="51" borderId="17" xfId="0" applyFont="1" applyFill="1" applyBorder="1" applyAlignment="1" applyProtection="1">
      <alignment horizontal="left" vertical="center"/>
      <protection hidden="1"/>
    </xf>
    <xf numFmtId="0" fontId="0" fillId="51" borderId="19" xfId="0" applyFont="1" applyFill="1" applyBorder="1" applyAlignment="1" applyProtection="1">
      <alignment horizontal="left" vertical="center" wrapText="1"/>
      <protection hidden="1"/>
    </xf>
    <xf numFmtId="0" fontId="0" fillId="0" borderId="20" xfId="0" applyFont="1" applyBorder="1" applyAlignment="1" applyProtection="1">
      <alignment horizontal="center" vertical="center"/>
      <protection hidden="1"/>
    </xf>
    <xf numFmtId="0" fontId="0" fillId="0" borderId="21" xfId="0" applyFont="1" applyBorder="1" applyAlignment="1" applyProtection="1">
      <alignment horizontal="center" vertical="center"/>
      <protection hidden="1"/>
    </xf>
    <xf numFmtId="173" fontId="0" fillId="0" borderId="21" xfId="0" applyNumberFormat="1" applyFont="1" applyBorder="1" applyAlignment="1" applyProtection="1">
      <alignment horizontal="center" vertical="center"/>
      <protection hidden="1"/>
    </xf>
    <xf numFmtId="170" fontId="0" fillId="0" borderId="21" xfId="0" applyNumberFormat="1" applyFont="1" applyBorder="1" applyAlignment="1" applyProtection="1">
      <alignment horizontal="center" vertical="center"/>
      <protection hidden="1"/>
    </xf>
    <xf numFmtId="5" fontId="99" fillId="51" borderId="23" xfId="10" applyNumberFormat="1" applyFont="1" applyFill="1" applyBorder="1" applyAlignment="1" applyProtection="1">
      <alignment vertical="center"/>
      <protection hidden="1"/>
    </xf>
    <xf numFmtId="0" fontId="0" fillId="0" borderId="21" xfId="0" applyBorder="1" applyAlignment="1" applyProtection="1">
      <alignment horizontal="center" vertical="center"/>
      <protection hidden="1"/>
    </xf>
    <xf numFmtId="0" fontId="0" fillId="0" borderId="22" xfId="0" applyBorder="1" applyAlignment="1" applyProtection="1">
      <alignment horizontal="center" vertical="center"/>
      <protection hidden="1"/>
    </xf>
    <xf numFmtId="0" fontId="0" fillId="0" borderId="0" xfId="0" applyBorder="1" applyAlignment="1" applyProtection="1">
      <alignment horizontal="left" vertical="center"/>
      <protection hidden="1"/>
    </xf>
    <xf numFmtId="0" fontId="35" fillId="51" borderId="19" xfId="0" applyFont="1" applyFill="1" applyBorder="1" applyAlignment="1" applyProtection="1">
      <alignment horizontal="left" vertical="center" wrapText="1"/>
      <protection hidden="1"/>
    </xf>
    <xf numFmtId="0" fontId="0" fillId="0" borderId="81" xfId="0" applyBorder="1" applyAlignment="1" applyProtection="1">
      <alignment horizontal="center" vertical="center"/>
      <protection hidden="1"/>
    </xf>
    <xf numFmtId="5" fontId="99" fillId="51" borderId="102" xfId="10" applyNumberFormat="1" applyFont="1" applyFill="1" applyBorder="1" applyAlignment="1" applyProtection="1">
      <alignment vertical="center"/>
      <protection hidden="1"/>
    </xf>
    <xf numFmtId="0" fontId="0" fillId="0" borderId="0" xfId="0" applyFill="1" applyAlignment="1" applyProtection="1">
      <alignment horizontal="center" vertical="center"/>
      <protection hidden="1"/>
    </xf>
    <xf numFmtId="0" fontId="0" fillId="0" borderId="17" xfId="0" applyBorder="1" applyProtection="1">
      <protection hidden="1"/>
    </xf>
    <xf numFmtId="0" fontId="0" fillId="0" borderId="18" xfId="0" applyBorder="1" applyProtection="1">
      <protection hidden="1"/>
    </xf>
    <xf numFmtId="5" fontId="99" fillId="51" borderId="123" xfId="10" applyNumberFormat="1" applyFont="1" applyFill="1" applyBorder="1" applyAlignment="1" applyProtection="1">
      <alignment vertical="center"/>
      <protection hidden="1"/>
    </xf>
    <xf numFmtId="0" fontId="0" fillId="0" borderId="19" xfId="0" applyBorder="1" applyProtection="1">
      <protection hidden="1"/>
    </xf>
    <xf numFmtId="0" fontId="44" fillId="48" borderId="17" xfId="0" applyFont="1" applyFill="1" applyBorder="1" applyAlignment="1" applyProtection="1">
      <protection hidden="1"/>
    </xf>
    <xf numFmtId="0" fontId="44" fillId="48" borderId="18" xfId="0" applyFont="1" applyFill="1" applyBorder="1" applyAlignment="1" applyProtection="1">
      <protection hidden="1"/>
    </xf>
    <xf numFmtId="0" fontId="44" fillId="48" borderId="86" xfId="0" applyFont="1" applyFill="1" applyBorder="1" applyAlignment="1" applyProtection="1">
      <alignment horizontal="center" vertical="center" wrapText="1"/>
      <protection hidden="1"/>
    </xf>
    <xf numFmtId="0" fontId="44" fillId="48" borderId="33" xfId="0" applyFont="1" applyFill="1" applyBorder="1" applyAlignment="1" applyProtection="1">
      <alignment horizontal="center" vertical="center" wrapText="1"/>
      <protection hidden="1"/>
    </xf>
    <xf numFmtId="0" fontId="44" fillId="48" borderId="18" xfId="0" applyFont="1" applyFill="1" applyBorder="1" applyAlignment="1" applyProtection="1">
      <alignment horizontal="center" vertical="center" wrapText="1"/>
      <protection hidden="1"/>
    </xf>
    <xf numFmtId="0" fontId="44" fillId="48" borderId="39" xfId="0" applyFont="1" applyFill="1" applyBorder="1" applyAlignment="1" applyProtection="1">
      <alignment horizontal="center" vertical="center" wrapText="1"/>
      <protection hidden="1"/>
    </xf>
    <xf numFmtId="197" fontId="1" fillId="51" borderId="124" xfId="4" applyNumberFormat="1" applyFont="1" applyFill="1" applyBorder="1" applyProtection="1">
      <protection hidden="1"/>
    </xf>
    <xf numFmtId="165" fontId="0" fillId="51" borderId="124" xfId="0" applyNumberFormat="1" applyFill="1" applyBorder="1" applyProtection="1">
      <protection hidden="1"/>
    </xf>
    <xf numFmtId="170" fontId="0" fillId="51" borderId="124" xfId="0" applyNumberFormat="1" applyFill="1" applyBorder="1" applyProtection="1">
      <protection hidden="1"/>
    </xf>
    <xf numFmtId="170" fontId="69" fillId="51" borderId="18" xfId="0" applyNumberFormat="1" applyFont="1" applyFill="1" applyBorder="1" applyProtection="1">
      <protection hidden="1"/>
    </xf>
    <xf numFmtId="197" fontId="45" fillId="51" borderId="124" xfId="4" applyNumberFormat="1" applyFont="1" applyFill="1" applyBorder="1" applyProtection="1">
      <protection hidden="1"/>
    </xf>
    <xf numFmtId="39" fontId="45" fillId="51" borderId="125" xfId="4" applyNumberFormat="1" applyFont="1" applyFill="1" applyBorder="1" applyProtection="1">
      <protection hidden="1"/>
    </xf>
    <xf numFmtId="39" fontId="45" fillId="51" borderId="126" xfId="4" applyNumberFormat="1" applyFont="1" applyFill="1" applyBorder="1" applyProtection="1">
      <protection hidden="1"/>
    </xf>
    <xf numFmtId="0" fontId="107" fillId="0" borderId="0" xfId="0" applyFont="1" applyProtection="1">
      <protection hidden="1"/>
    </xf>
    <xf numFmtId="0" fontId="48" fillId="0" borderId="127" xfId="7" applyFont="1" applyBorder="1" applyAlignment="1" applyProtection="1">
      <alignment horizontal="center" vertical="center" wrapText="1"/>
      <protection hidden="1"/>
    </xf>
    <xf numFmtId="0" fontId="48" fillId="0" borderId="11" xfId="7" applyFont="1" applyBorder="1" applyAlignment="1" applyProtection="1">
      <alignment vertical="center" wrapText="1"/>
      <protection hidden="1"/>
    </xf>
    <xf numFmtId="0" fontId="2" fillId="0" borderId="10" xfId="0" applyNumberFormat="1" applyFont="1" applyBorder="1" applyAlignment="1">
      <alignment wrapText="1"/>
    </xf>
    <xf numFmtId="0" fontId="0" fillId="0" borderId="0" xfId="0"/>
    <xf numFmtId="0" fontId="5" fillId="0" borderId="10" xfId="0" applyNumberFormat="1" applyFont="1" applyBorder="1" applyAlignment="1">
      <alignment horizontal="center" wrapText="1"/>
    </xf>
    <xf numFmtId="0" fontId="4" fillId="0" borderId="10" xfId="0" applyNumberFormat="1" applyFont="1" applyBorder="1" applyAlignment="1">
      <alignment horizontal="center"/>
    </xf>
    <xf numFmtId="0" fontId="5" fillId="0" borderId="10" xfId="0" applyNumberFormat="1" applyFont="1" applyBorder="1" applyAlignment="1">
      <alignment horizontal="left" wrapText="1"/>
    </xf>
    <xf numFmtId="0" fontId="2" fillId="0" borderId="10" xfId="0" applyNumberFormat="1" applyFont="1" applyBorder="1" applyAlignment="1">
      <alignment horizontal="left" wrapText="1"/>
    </xf>
    <xf numFmtId="0" fontId="4" fillId="0" borderId="10" xfId="0" applyNumberFormat="1" applyFont="1" applyBorder="1" applyAlignment="1"/>
    <xf numFmtId="0" fontId="2" fillId="0" borderId="0" xfId="0" applyNumberFormat="1" applyFont="1" applyAlignment="1">
      <alignment horizontal="center"/>
    </xf>
    <xf numFmtId="0" fontId="2" fillId="0" borderId="10" xfId="0" applyNumberFormat="1" applyFont="1" applyBorder="1" applyAlignment="1">
      <alignment horizontal="left"/>
    </xf>
    <xf numFmtId="0" fontId="3" fillId="2" borderId="8" xfId="0" applyNumberFormat="1" applyFont="1" applyFill="1" applyBorder="1" applyAlignment="1">
      <alignment horizontal="center"/>
    </xf>
    <xf numFmtId="0" fontId="0" fillId="0" borderId="9" xfId="0" applyNumberFormat="1" applyFont="1" applyBorder="1" applyAlignment="1">
      <alignment wrapText="1"/>
    </xf>
    <xf numFmtId="0" fontId="2" fillId="0" borderId="3" xfId="0" applyNumberFormat="1" applyFont="1" applyBorder="1" applyAlignment="1">
      <alignment wrapText="1"/>
    </xf>
    <xf numFmtId="0" fontId="0" fillId="0" borderId="4" xfId="0" applyNumberFormat="1" applyFont="1" applyBorder="1" applyAlignment="1">
      <alignment wrapText="1"/>
    </xf>
    <xf numFmtId="0" fontId="48" fillId="0" borderId="24" xfId="0" applyFont="1" applyBorder="1" applyAlignment="1" applyProtection="1">
      <alignment horizontal="center" vertical="center" wrapText="1"/>
    </xf>
    <xf numFmtId="0" fontId="48" fillId="0" borderId="0" xfId="0" applyFont="1" applyAlignment="1">
      <alignment horizontal="center" vertical="center" wrapText="1"/>
    </xf>
    <xf numFmtId="0" fontId="48" fillId="0" borderId="25" xfId="0" applyFont="1" applyBorder="1" applyAlignment="1">
      <alignment horizontal="center" vertical="center" wrapText="1"/>
    </xf>
    <xf numFmtId="0" fontId="68" fillId="0" borderId="24" xfId="8" applyFont="1" applyBorder="1" applyAlignment="1" applyProtection="1">
      <alignment horizontal="center"/>
    </xf>
    <xf numFmtId="0" fontId="68" fillId="0" borderId="0" xfId="8" applyFont="1" applyAlignment="1" applyProtection="1">
      <alignment horizontal="center"/>
    </xf>
    <xf numFmtId="0" fontId="68" fillId="0" borderId="25" xfId="8" applyFont="1" applyBorder="1" applyAlignment="1" applyProtection="1">
      <alignment horizontal="center"/>
    </xf>
    <xf numFmtId="0" fontId="48" fillId="0" borderId="24" xfId="0" applyFont="1" applyBorder="1" applyAlignment="1">
      <alignment horizontal="left" vertical="center" wrapText="1"/>
    </xf>
    <xf numFmtId="0" fontId="48" fillId="0" borderId="0" xfId="0" applyFont="1" applyBorder="1" applyAlignment="1">
      <alignment horizontal="left" vertical="center" wrapText="1"/>
    </xf>
    <xf numFmtId="0" fontId="48" fillId="0" borderId="25" xfId="0" applyFont="1" applyBorder="1" applyAlignment="1">
      <alignment horizontal="left" vertical="center" wrapText="1"/>
    </xf>
    <xf numFmtId="0" fontId="49" fillId="0" borderId="24" xfId="0" applyFont="1" applyBorder="1" applyAlignment="1">
      <alignment horizontal="left" vertical="center" wrapText="1"/>
    </xf>
    <xf numFmtId="0" fontId="60" fillId="0" borderId="0" xfId="0" applyFont="1" applyBorder="1" applyAlignment="1">
      <alignment horizontal="left" vertical="center" wrapText="1"/>
    </xf>
    <xf numFmtId="0" fontId="60" fillId="0" borderId="25" xfId="0" applyFont="1" applyBorder="1" applyAlignment="1">
      <alignment horizontal="left" vertical="center" wrapText="1"/>
    </xf>
    <xf numFmtId="0" fontId="68" fillId="0" borderId="24" xfId="8" applyFont="1" applyBorder="1" applyAlignment="1" applyProtection="1">
      <alignment horizontal="center" vertical="center"/>
    </xf>
    <xf numFmtId="0" fontId="68" fillId="0" borderId="0" xfId="8" applyFont="1" applyBorder="1" applyAlignment="1" applyProtection="1">
      <alignment horizontal="center" vertical="center"/>
    </xf>
    <xf numFmtId="0" fontId="68" fillId="0" borderId="25" xfId="8" applyFont="1" applyBorder="1" applyAlignment="1" applyProtection="1">
      <alignment horizontal="center" vertical="center"/>
    </xf>
    <xf numFmtId="0" fontId="33" fillId="0" borderId="24" xfId="0" applyFont="1" applyBorder="1" applyAlignment="1">
      <alignment vertical="center" wrapText="1"/>
    </xf>
    <xf numFmtId="0" fontId="60" fillId="0" borderId="0" xfId="0" applyFont="1" applyBorder="1" applyAlignment="1">
      <alignment vertical="center" wrapText="1"/>
    </xf>
    <xf numFmtId="0" fontId="60" fillId="0" borderId="25" xfId="0" applyFont="1" applyBorder="1" applyAlignment="1">
      <alignment vertical="center" wrapText="1"/>
    </xf>
    <xf numFmtId="0" fontId="60" fillId="0" borderId="24" xfId="0" applyFont="1" applyBorder="1" applyAlignment="1">
      <alignment vertical="center" wrapText="1"/>
    </xf>
    <xf numFmtId="0" fontId="60" fillId="0" borderId="24" xfId="0" applyFont="1" applyBorder="1" applyAlignment="1">
      <alignment vertical="center"/>
    </xf>
    <xf numFmtId="0" fontId="60" fillId="0" borderId="0" xfId="0" applyFont="1" applyBorder="1" applyAlignment="1">
      <alignment vertical="center"/>
    </xf>
    <xf numFmtId="0" fontId="60" fillId="0" borderId="25" xfId="0" applyFont="1" applyBorder="1" applyAlignment="1">
      <alignment vertical="center"/>
    </xf>
    <xf numFmtId="0" fontId="68" fillId="0" borderId="24" xfId="8" applyFont="1" applyBorder="1" applyAlignment="1" applyProtection="1">
      <alignment vertical="center"/>
    </xf>
    <xf numFmtId="0" fontId="68" fillId="0" borderId="0" xfId="8" applyFont="1" applyBorder="1" applyAlignment="1" applyProtection="1">
      <alignment vertical="center"/>
    </xf>
    <xf numFmtId="0" fontId="60" fillId="0" borderId="0" xfId="0" applyFont="1" applyBorder="1" applyAlignment="1">
      <alignment horizontal="center" vertical="center"/>
    </xf>
    <xf numFmtId="0" fontId="48" fillId="0" borderId="24" xfId="0" applyFont="1" applyBorder="1" applyAlignment="1">
      <alignment horizontal="center" vertical="center" wrapText="1"/>
    </xf>
    <xf numFmtId="0" fontId="48" fillId="0" borderId="0" xfId="0" applyFont="1" applyBorder="1" applyAlignment="1">
      <alignment horizontal="center" vertical="center" wrapText="1"/>
    </xf>
    <xf numFmtId="0" fontId="73" fillId="22" borderId="20" xfId="0" applyFont="1" applyFill="1" applyBorder="1" applyAlignment="1">
      <alignment horizontal="center" vertical="center"/>
    </xf>
    <xf numFmtId="0" fontId="73" fillId="22" borderId="21" xfId="0" applyFont="1" applyFill="1" applyBorder="1" applyAlignment="1">
      <alignment horizontal="center" vertical="center"/>
    </xf>
    <xf numFmtId="0" fontId="73" fillId="22" borderId="22" xfId="0" applyFont="1" applyFill="1" applyBorder="1" applyAlignment="1">
      <alignment horizontal="center" vertical="center"/>
    </xf>
    <xf numFmtId="0" fontId="33" fillId="39" borderId="20" xfId="0" applyFont="1" applyFill="1" applyBorder="1" applyAlignment="1">
      <alignment vertical="center" wrapText="1"/>
    </xf>
    <xf numFmtId="0" fontId="33" fillId="39" borderId="21" xfId="0" applyFont="1" applyFill="1" applyBorder="1" applyAlignment="1">
      <alignment vertical="center" wrapText="1"/>
    </xf>
    <xf numFmtId="0" fontId="33" fillId="39" borderId="22" xfId="0" applyFont="1" applyFill="1" applyBorder="1" applyAlignment="1">
      <alignment vertical="center" wrapText="1"/>
    </xf>
    <xf numFmtId="0" fontId="60" fillId="0" borderId="24" xfId="0" applyFont="1" applyFill="1" applyBorder="1" applyAlignment="1">
      <alignment vertical="center" wrapText="1"/>
    </xf>
    <xf numFmtId="0" fontId="60" fillId="0" borderId="0" xfId="0" applyFont="1" applyFill="1" applyBorder="1" applyAlignment="1">
      <alignment vertical="center" wrapText="1"/>
    </xf>
    <xf numFmtId="0" fontId="60" fillId="0" borderId="25" xfId="0" applyFont="1" applyFill="1" applyBorder="1" applyAlignment="1">
      <alignment vertical="center" wrapText="1"/>
    </xf>
    <xf numFmtId="0" fontId="33" fillId="0" borderId="24" xfId="9" applyFill="1" applyBorder="1" applyAlignment="1" applyProtection="1">
      <alignment vertical="center" wrapText="1"/>
    </xf>
    <xf numFmtId="0" fontId="33" fillId="0" borderId="0" xfId="9" applyFill="1" applyBorder="1" applyAlignment="1" applyProtection="1">
      <alignment vertical="center" wrapText="1"/>
    </xf>
    <xf numFmtId="0" fontId="33" fillId="0" borderId="25" xfId="9" applyFill="1" applyBorder="1" applyAlignment="1" applyProtection="1">
      <alignment vertical="center" wrapText="1"/>
    </xf>
    <xf numFmtId="0" fontId="33" fillId="0" borderId="8" xfId="0" applyFont="1" applyBorder="1" applyAlignment="1" applyProtection="1">
      <alignment horizontal="left" vertical="center" wrapText="1"/>
      <protection hidden="1"/>
    </xf>
    <xf numFmtId="0" fontId="33" fillId="0" borderId="9" xfId="0" applyFont="1" applyBorder="1" applyAlignment="1" applyProtection="1">
      <alignment horizontal="left" vertical="center" wrapText="1"/>
      <protection hidden="1"/>
    </xf>
    <xf numFmtId="0" fontId="33" fillId="0" borderId="16" xfId="0" applyFont="1" applyBorder="1" applyAlignment="1" applyProtection="1">
      <alignment horizontal="left" vertical="center" wrapText="1"/>
      <protection hidden="1"/>
    </xf>
    <xf numFmtId="0" fontId="33" fillId="0" borderId="78" xfId="0" applyFont="1" applyBorder="1" applyAlignment="1" applyProtection="1">
      <alignment horizontal="left" vertical="center" wrapText="1"/>
      <protection hidden="1"/>
    </xf>
    <xf numFmtId="0" fontId="33" fillId="0" borderId="30" xfId="0" applyFont="1" applyBorder="1" applyAlignment="1" applyProtection="1">
      <alignment horizontal="left" vertical="center" wrapText="1"/>
      <protection hidden="1"/>
    </xf>
    <xf numFmtId="0" fontId="33" fillId="0" borderId="80" xfId="0" applyFont="1" applyBorder="1" applyAlignment="1" applyProtection="1">
      <alignment horizontal="left" vertical="center" wrapText="1"/>
      <protection hidden="1"/>
    </xf>
    <xf numFmtId="0" fontId="74" fillId="0" borderId="21" xfId="0" applyFont="1" applyBorder="1" applyAlignment="1">
      <alignment horizontal="left" vertical="center" wrapText="1"/>
    </xf>
    <xf numFmtId="0" fontId="33" fillId="0" borderId="8" xfId="0" applyFont="1" applyFill="1" applyBorder="1" applyAlignment="1">
      <alignment vertical="center" wrapText="1"/>
    </xf>
    <xf numFmtId="0" fontId="33" fillId="0" borderId="9" xfId="0" applyFont="1" applyFill="1" applyBorder="1" applyAlignment="1">
      <alignment vertical="center" wrapText="1"/>
    </xf>
    <xf numFmtId="0" fontId="33" fillId="0" borderId="16" xfId="0" applyFont="1" applyFill="1" applyBorder="1" applyAlignment="1">
      <alignment vertical="center" wrapText="1"/>
    </xf>
    <xf numFmtId="0" fontId="33" fillId="0" borderId="8" xfId="0" applyNumberFormat="1" applyFont="1" applyFill="1" applyBorder="1" applyAlignment="1">
      <alignment horizontal="left" vertical="center" wrapText="1"/>
    </xf>
    <xf numFmtId="0" fontId="33" fillId="0" borderId="9" xfId="0" applyNumberFormat="1" applyFont="1" applyFill="1" applyBorder="1" applyAlignment="1">
      <alignment horizontal="left" vertical="center" wrapText="1"/>
    </xf>
    <xf numFmtId="0" fontId="33" fillId="0" borderId="16" xfId="0" applyNumberFormat="1" applyFont="1" applyFill="1" applyBorder="1" applyAlignment="1">
      <alignment horizontal="left" vertical="center" wrapText="1"/>
    </xf>
    <xf numFmtId="0" fontId="33" fillId="0" borderId="8" xfId="0" applyFont="1" applyFill="1" applyBorder="1" applyAlignment="1">
      <alignment horizontal="left" vertical="center" wrapText="1"/>
    </xf>
    <xf numFmtId="0" fontId="33" fillId="0" borderId="9" xfId="0" applyFont="1" applyFill="1" applyBorder="1" applyAlignment="1">
      <alignment horizontal="left" vertical="center" wrapText="1"/>
    </xf>
    <xf numFmtId="0" fontId="33" fillId="0" borderId="16" xfId="0" applyFont="1" applyFill="1" applyBorder="1" applyAlignment="1">
      <alignment horizontal="left" vertical="center" wrapText="1"/>
    </xf>
    <xf numFmtId="0" fontId="9" fillId="0" borderId="8" xfId="0" applyFont="1" applyBorder="1" applyAlignment="1" applyProtection="1">
      <alignment horizontal="left" vertical="center" wrapText="1"/>
      <protection hidden="1"/>
    </xf>
    <xf numFmtId="0" fontId="9" fillId="0" borderId="9" xfId="0" applyFont="1" applyBorder="1" applyAlignment="1" applyProtection="1">
      <alignment horizontal="left" vertical="center" wrapText="1"/>
      <protection hidden="1"/>
    </xf>
    <xf numFmtId="0" fontId="9" fillId="0" borderId="16" xfId="0" applyFont="1" applyBorder="1" applyAlignment="1" applyProtection="1">
      <alignment horizontal="left" vertical="center" wrapText="1"/>
      <protection hidden="1"/>
    </xf>
    <xf numFmtId="0" fontId="33" fillId="0" borderId="76" xfId="0" applyFont="1" applyBorder="1" applyAlignment="1" applyProtection="1">
      <alignment horizontal="left" vertical="center" wrapText="1"/>
      <protection hidden="1"/>
    </xf>
    <xf numFmtId="0" fontId="33" fillId="0" borderId="29" xfId="0" applyFont="1" applyBorder="1" applyAlignment="1" applyProtection="1">
      <alignment horizontal="left" vertical="center" wrapText="1"/>
      <protection hidden="1"/>
    </xf>
    <xf numFmtId="0" fontId="79" fillId="42" borderId="76" xfId="0" applyFont="1" applyFill="1" applyBorder="1" applyAlignment="1" applyProtection="1">
      <alignment vertical="center" wrapText="1"/>
      <protection hidden="1"/>
    </xf>
    <xf numFmtId="0" fontId="79" fillId="42" borderId="12" xfId="0" applyFont="1" applyFill="1" applyBorder="1" applyAlignment="1" applyProtection="1">
      <alignment vertical="center" wrapText="1"/>
      <protection hidden="1"/>
    </xf>
    <xf numFmtId="0" fontId="79" fillId="42" borderId="74" xfId="0" applyFont="1" applyFill="1" applyBorder="1" applyAlignment="1" applyProtection="1">
      <alignment vertical="center" wrapText="1"/>
      <protection hidden="1"/>
    </xf>
    <xf numFmtId="0" fontId="60" fillId="0" borderId="11" xfId="0" applyFont="1" applyBorder="1" applyAlignment="1">
      <alignment vertical="center" wrapText="1"/>
    </xf>
    <xf numFmtId="165" fontId="8" fillId="41" borderId="11" xfId="0" applyNumberFormat="1" applyFont="1" applyFill="1" applyBorder="1" applyAlignment="1">
      <alignment horizontal="center" vertical="center" wrapText="1"/>
    </xf>
    <xf numFmtId="0" fontId="79" fillId="42" borderId="87" xfId="0" applyFont="1" applyFill="1" applyBorder="1" applyAlignment="1" applyProtection="1">
      <alignment horizontal="left" vertical="center"/>
      <protection hidden="1"/>
    </xf>
    <xf numFmtId="0" fontId="79" fillId="42" borderId="83" xfId="0" applyFont="1" applyFill="1" applyBorder="1" applyAlignment="1" applyProtection="1">
      <alignment horizontal="left" vertical="center"/>
      <protection hidden="1"/>
    </xf>
    <xf numFmtId="0" fontId="79" fillId="42" borderId="72" xfId="0" applyFont="1" applyFill="1" applyBorder="1" applyAlignment="1" applyProtection="1">
      <alignment vertical="center" wrapText="1"/>
      <protection hidden="1"/>
    </xf>
    <xf numFmtId="0" fontId="60" fillId="0" borderId="7" xfId="0" applyFont="1" applyBorder="1" applyAlignment="1">
      <alignment vertical="center"/>
    </xf>
    <xf numFmtId="0" fontId="60" fillId="0" borderId="12" xfId="0" applyFont="1" applyBorder="1" applyAlignment="1">
      <alignment vertical="center"/>
    </xf>
    <xf numFmtId="0" fontId="74" fillId="0" borderId="24" xfId="0" applyFont="1" applyBorder="1" applyAlignment="1">
      <alignment wrapText="1"/>
    </xf>
    <xf numFmtId="0" fontId="74" fillId="0" borderId="0" xfId="0" applyFont="1" applyBorder="1" applyAlignment="1">
      <alignment wrapText="1"/>
    </xf>
    <xf numFmtId="0" fontId="74" fillId="0" borderId="25" xfId="0" applyFont="1" applyBorder="1" applyAlignment="1">
      <alignment wrapText="1"/>
    </xf>
    <xf numFmtId="0" fontId="76" fillId="0" borderId="71" xfId="8" applyFont="1" applyBorder="1" applyAlignment="1" applyProtection="1">
      <alignment horizontal="center" vertical="center"/>
      <protection hidden="1"/>
    </xf>
    <xf numFmtId="0" fontId="76" fillId="0" borderId="1" xfId="8" applyFont="1" applyBorder="1" applyAlignment="1" applyProtection="1">
      <alignment horizontal="center"/>
      <protection hidden="1"/>
    </xf>
    <xf numFmtId="0" fontId="67" fillId="0" borderId="17" xfId="0" applyFont="1" applyBorder="1" applyAlignment="1">
      <alignment vertical="center" wrapText="1"/>
    </xf>
    <xf numFmtId="0" fontId="67" fillId="0" borderId="18" xfId="0" applyFont="1" applyBorder="1" applyAlignment="1">
      <alignment vertical="center" wrapText="1"/>
    </xf>
    <xf numFmtId="0" fontId="67" fillId="0" borderId="19" xfId="0" applyFont="1" applyBorder="1" applyAlignment="1">
      <alignment vertical="center" wrapText="1"/>
    </xf>
    <xf numFmtId="193" fontId="0" fillId="0" borderId="78" xfId="0" applyNumberFormat="1" applyFill="1" applyBorder="1" applyAlignment="1" applyProtection="1">
      <alignment horizontal="left" indent="1"/>
      <protection locked="0"/>
    </xf>
    <xf numFmtId="193" fontId="0" fillId="0" borderId="79" xfId="0" applyNumberFormat="1" applyFill="1" applyBorder="1" applyAlignment="1" applyProtection="1">
      <alignment horizontal="left" indent="1"/>
      <protection locked="0"/>
    </xf>
    <xf numFmtId="49" fontId="0" fillId="0" borderId="78" xfId="0" applyNumberFormat="1" applyFill="1" applyBorder="1" applyAlignment="1" applyProtection="1">
      <alignment horizontal="left" indent="1"/>
      <protection locked="0"/>
    </xf>
    <xf numFmtId="49" fontId="0" fillId="0" borderId="30" xfId="0" applyNumberFormat="1" applyFill="1" applyBorder="1" applyAlignment="1" applyProtection="1">
      <alignment horizontal="left" indent="1"/>
      <protection locked="0"/>
    </xf>
    <xf numFmtId="49" fontId="0" fillId="0" borderId="80" xfId="0" applyNumberFormat="1" applyFill="1" applyBorder="1" applyAlignment="1" applyProtection="1">
      <alignment horizontal="left" indent="1"/>
      <protection locked="0"/>
    </xf>
    <xf numFmtId="0" fontId="67" fillId="0" borderId="17" xfId="0" applyFont="1" applyBorder="1" applyAlignment="1">
      <alignment horizontal="center" vertical="center" wrapText="1"/>
    </xf>
    <xf numFmtId="0" fontId="67" fillId="0" borderId="18" xfId="0" applyFont="1" applyBorder="1" applyAlignment="1">
      <alignment horizontal="center" vertical="center" wrapText="1"/>
    </xf>
    <xf numFmtId="0" fontId="67" fillId="0" borderId="19" xfId="0" applyFont="1" applyBorder="1" applyAlignment="1">
      <alignment horizontal="center" vertical="center" wrapText="1"/>
    </xf>
    <xf numFmtId="0" fontId="34" fillId="38" borderId="17" xfId="0" applyFont="1" applyFill="1" applyBorder="1" applyAlignment="1">
      <alignment horizontal="center"/>
    </xf>
    <xf numFmtId="0" fontId="34" fillId="38" borderId="18" xfId="0" applyFont="1" applyFill="1" applyBorder="1" applyAlignment="1">
      <alignment horizontal="center"/>
    </xf>
    <xf numFmtId="0" fontId="34" fillId="38" borderId="19" xfId="0" applyFont="1" applyFill="1" applyBorder="1" applyAlignment="1">
      <alignment horizontal="center"/>
    </xf>
    <xf numFmtId="0" fontId="48" fillId="0" borderId="8" xfId="0" applyFont="1" applyFill="1" applyBorder="1" applyAlignment="1" applyProtection="1">
      <alignment vertical="center"/>
      <protection locked="0"/>
    </xf>
    <xf numFmtId="0" fontId="48" fillId="0" borderId="9" xfId="0" applyFont="1" applyFill="1" applyBorder="1" applyAlignment="1" applyProtection="1">
      <alignment vertical="center"/>
      <protection locked="0"/>
    </xf>
    <xf numFmtId="0" fontId="48" fillId="0" borderId="12" xfId="0" applyFont="1" applyFill="1" applyBorder="1" applyAlignment="1" applyProtection="1">
      <alignment vertical="center"/>
      <protection locked="0"/>
    </xf>
    <xf numFmtId="0" fontId="48" fillId="35" borderId="8" xfId="0" applyFont="1" applyFill="1" applyBorder="1" applyAlignment="1">
      <alignment horizontal="left" vertical="center"/>
    </xf>
    <xf numFmtId="0" fontId="48" fillId="35" borderId="12" xfId="0" applyFont="1" applyFill="1" applyBorder="1" applyAlignment="1">
      <alignment horizontal="left" vertical="center"/>
    </xf>
    <xf numFmtId="193" fontId="35" fillId="0" borderId="8" xfId="0" applyNumberFormat="1" applyFont="1" applyFill="1" applyBorder="1" applyAlignment="1" applyProtection="1">
      <alignment horizontal="left" vertical="center"/>
      <protection locked="0"/>
    </xf>
    <xf numFmtId="193" fontId="35" fillId="0" borderId="9" xfId="0" applyNumberFormat="1" applyFont="1" applyFill="1" applyBorder="1" applyAlignment="1" applyProtection="1">
      <alignment horizontal="left" vertical="center"/>
      <protection locked="0"/>
    </xf>
    <xf numFmtId="193" fontId="35" fillId="0" borderId="16" xfId="0" applyNumberFormat="1" applyFont="1" applyFill="1" applyBorder="1" applyAlignment="1" applyProtection="1">
      <alignment horizontal="left" vertical="center"/>
      <protection locked="0"/>
    </xf>
    <xf numFmtId="0" fontId="48" fillId="35" borderId="8" xfId="0" applyFont="1" applyFill="1" applyBorder="1" applyAlignment="1">
      <alignment horizontal="left"/>
    </xf>
    <xf numFmtId="0" fontId="48" fillId="35" borderId="12" xfId="0" applyFont="1" applyFill="1" applyBorder="1" applyAlignment="1">
      <alignment horizontal="left"/>
    </xf>
    <xf numFmtId="193" fontId="0" fillId="0" borderId="8" xfId="0" applyNumberFormat="1" applyFill="1" applyBorder="1" applyAlignment="1" applyProtection="1">
      <alignment horizontal="left" indent="1"/>
      <protection locked="0"/>
    </xf>
    <xf numFmtId="193" fontId="0" fillId="0" borderId="12" xfId="0" applyNumberFormat="1" applyFill="1" applyBorder="1" applyAlignment="1" applyProtection="1">
      <alignment horizontal="left" indent="1"/>
      <protection locked="0"/>
    </xf>
    <xf numFmtId="0" fontId="0" fillId="0" borderId="8" xfId="0" applyFill="1" applyBorder="1" applyAlignment="1" applyProtection="1">
      <protection locked="0"/>
    </xf>
    <xf numFmtId="0" fontId="0" fillId="0" borderId="16" xfId="0" applyFill="1" applyBorder="1" applyAlignment="1" applyProtection="1">
      <protection locked="0"/>
    </xf>
    <xf numFmtId="49" fontId="0" fillId="0" borderId="8" xfId="0" applyNumberFormat="1" applyFill="1" applyBorder="1" applyAlignment="1" applyProtection="1">
      <alignment horizontal="left" indent="1"/>
      <protection locked="0"/>
    </xf>
    <xf numFmtId="49" fontId="0" fillId="0" borderId="9" xfId="0" applyNumberFormat="1" applyFill="1" applyBorder="1" applyAlignment="1" applyProtection="1">
      <alignment horizontal="left" indent="1"/>
      <protection locked="0"/>
    </xf>
    <xf numFmtId="49" fontId="0" fillId="0" borderId="16" xfId="0" applyNumberFormat="1" applyFill="1" applyBorder="1" applyAlignment="1" applyProtection="1">
      <alignment horizontal="left" indent="1"/>
      <protection locked="0"/>
    </xf>
    <xf numFmtId="0" fontId="0" fillId="0" borderId="8" xfId="0" applyFill="1" applyBorder="1" applyAlignment="1" applyProtection="1">
      <protection locked="0" hidden="1"/>
    </xf>
    <xf numFmtId="0" fontId="0" fillId="0" borderId="9" xfId="0" applyFill="1" applyBorder="1" applyAlignment="1" applyProtection="1">
      <protection locked="0" hidden="1"/>
    </xf>
    <xf numFmtId="0" fontId="0" fillId="0" borderId="16" xfId="0" applyFill="1" applyBorder="1" applyAlignment="1" applyProtection="1">
      <protection locked="0" hidden="1"/>
    </xf>
    <xf numFmtId="0" fontId="0" fillId="0" borderId="8" xfId="0" applyFill="1" applyBorder="1" applyAlignment="1" applyProtection="1">
      <alignment horizontal="left"/>
      <protection locked="0"/>
    </xf>
    <xf numFmtId="0" fontId="0" fillId="0" borderId="9" xfId="0" applyFill="1" applyBorder="1" applyAlignment="1" applyProtection="1">
      <alignment horizontal="left"/>
      <protection locked="0"/>
    </xf>
    <xf numFmtId="0" fontId="0" fillId="0" borderId="16" xfId="0" applyFill="1" applyBorder="1" applyAlignment="1" applyProtection="1">
      <alignment horizontal="left"/>
      <protection locked="0"/>
    </xf>
    <xf numFmtId="0" fontId="0" fillId="0" borderId="12" xfId="0" applyFill="1" applyBorder="1" applyAlignment="1" applyProtection="1">
      <alignment horizontal="left"/>
      <protection locked="0"/>
    </xf>
    <xf numFmtId="0" fontId="0" fillId="0" borderId="12" xfId="0" applyFill="1" applyBorder="1" applyAlignment="1" applyProtection="1">
      <protection locked="0"/>
    </xf>
    <xf numFmtId="169" fontId="0" fillId="0" borderId="8" xfId="0" applyNumberFormat="1" applyFill="1" applyBorder="1" applyAlignment="1" applyProtection="1">
      <alignment horizontal="left"/>
      <protection locked="0"/>
    </xf>
    <xf numFmtId="169" fontId="0" fillId="0" borderId="16" xfId="0" applyNumberFormat="1" applyFill="1" applyBorder="1" applyAlignment="1" applyProtection="1">
      <alignment horizontal="left"/>
      <protection locked="0"/>
    </xf>
    <xf numFmtId="0" fontId="0" fillId="35" borderId="8" xfId="0" applyFill="1" applyBorder="1" applyAlignment="1" applyProtection="1">
      <protection locked="0"/>
    </xf>
    <xf numFmtId="0" fontId="0" fillId="35" borderId="9" xfId="0" applyFill="1" applyBorder="1" applyAlignment="1" applyProtection="1">
      <protection locked="0"/>
    </xf>
    <xf numFmtId="0" fontId="0" fillId="35" borderId="16" xfId="0" applyFill="1" applyBorder="1" applyAlignment="1" applyProtection="1">
      <protection locked="0"/>
    </xf>
    <xf numFmtId="0" fontId="48" fillId="35" borderId="76" xfId="0" applyFont="1" applyFill="1" applyBorder="1" applyAlignment="1">
      <alignment horizontal="left"/>
    </xf>
    <xf numFmtId="0" fontId="48" fillId="35" borderId="9" xfId="0" applyFont="1" applyFill="1" applyBorder="1" applyAlignment="1">
      <alignment horizontal="left"/>
    </xf>
    <xf numFmtId="49" fontId="0" fillId="0" borderId="8" xfId="0" applyNumberFormat="1" applyFill="1" applyBorder="1" applyAlignment="1" applyProtection="1">
      <alignment horizontal="left"/>
      <protection locked="0"/>
    </xf>
    <xf numFmtId="49" fontId="0" fillId="0" borderId="9" xfId="0" applyNumberFormat="1" applyFill="1" applyBorder="1" applyAlignment="1" applyProtection="1">
      <alignment horizontal="left"/>
      <protection locked="0"/>
    </xf>
    <xf numFmtId="49" fontId="0" fillId="0" borderId="16" xfId="0" applyNumberFormat="1" applyFill="1" applyBorder="1" applyAlignment="1" applyProtection="1">
      <alignment horizontal="left"/>
      <protection locked="0"/>
    </xf>
    <xf numFmtId="0" fontId="0" fillId="0" borderId="72" xfId="0" applyBorder="1" applyAlignment="1">
      <alignment vertical="center"/>
    </xf>
    <xf numFmtId="0" fontId="0" fillId="0" borderId="1" xfId="0" applyBorder="1" applyAlignment="1">
      <alignment vertical="center"/>
    </xf>
    <xf numFmtId="0" fontId="0" fillId="0" borderId="73" xfId="0" applyBorder="1" applyAlignment="1">
      <alignment vertical="center"/>
    </xf>
    <xf numFmtId="0" fontId="48" fillId="35" borderId="76" xfId="0" applyFont="1" applyFill="1" applyBorder="1" applyAlignment="1"/>
    <xf numFmtId="0" fontId="48" fillId="35" borderId="9" xfId="0" applyFont="1" applyFill="1" applyBorder="1" applyAlignment="1"/>
    <xf numFmtId="0" fontId="48" fillId="35" borderId="12" xfId="0" applyFont="1" applyFill="1" applyBorder="1" applyAlignment="1"/>
    <xf numFmtId="0" fontId="0" fillId="0" borderId="9" xfId="0" applyFill="1" applyBorder="1" applyAlignment="1" applyProtection="1">
      <protection locked="0"/>
    </xf>
    <xf numFmtId="0" fontId="0" fillId="0" borderId="8" xfId="0" applyFill="1" applyBorder="1" applyAlignment="1" applyProtection="1">
      <alignment shrinkToFit="1"/>
      <protection locked="0"/>
    </xf>
    <xf numFmtId="0" fontId="0" fillId="0" borderId="9" xfId="0" applyFill="1" applyBorder="1" applyAlignment="1" applyProtection="1">
      <alignment shrinkToFit="1"/>
      <protection locked="0"/>
    </xf>
    <xf numFmtId="0" fontId="0" fillId="0" borderId="12" xfId="0" applyFill="1" applyBorder="1" applyAlignment="1" applyProtection="1">
      <alignment shrinkToFit="1"/>
      <protection locked="0"/>
    </xf>
    <xf numFmtId="193" fontId="0" fillId="0" borderId="9" xfId="0" applyNumberFormat="1" applyFill="1" applyBorder="1" applyAlignment="1" applyProtection="1">
      <alignment horizontal="left" indent="1"/>
      <protection locked="0"/>
    </xf>
    <xf numFmtId="193" fontId="0" fillId="0" borderId="16" xfId="0" applyNumberFormat="1" applyFill="1" applyBorder="1" applyAlignment="1" applyProtection="1">
      <alignment horizontal="left" indent="1"/>
      <protection locked="0"/>
    </xf>
    <xf numFmtId="0" fontId="0" fillId="0" borderId="8" xfId="0" applyFill="1" applyBorder="1" applyProtection="1">
      <protection locked="0"/>
    </xf>
    <xf numFmtId="0" fontId="0" fillId="0" borderId="9" xfId="0" applyFill="1" applyBorder="1" applyProtection="1">
      <protection locked="0"/>
    </xf>
    <xf numFmtId="0" fontId="0" fillId="0" borderId="16" xfId="0" applyFill="1" applyBorder="1" applyProtection="1">
      <protection locked="0"/>
    </xf>
    <xf numFmtId="0" fontId="48" fillId="35" borderId="20" xfId="0" applyFont="1" applyFill="1" applyBorder="1" applyAlignment="1">
      <alignment horizontal="left" wrapText="1"/>
    </xf>
    <xf numFmtId="0" fontId="48" fillId="35" borderId="83" xfId="0" applyFont="1" applyFill="1" applyBorder="1" applyAlignment="1">
      <alignment horizontal="left" wrapText="1"/>
    </xf>
    <xf numFmtId="0" fontId="48" fillId="35" borderId="81" xfId="0" applyFont="1" applyFill="1" applyBorder="1" applyAlignment="1">
      <alignment horizontal="left" wrapText="1"/>
    </xf>
    <xf numFmtId="0" fontId="48" fillId="35" borderId="82" xfId="0" applyFont="1" applyFill="1" applyBorder="1" applyAlignment="1">
      <alignment horizontal="left" wrapText="1"/>
    </xf>
    <xf numFmtId="165" fontId="0" fillId="7" borderId="3" xfId="0" applyNumberFormat="1" applyFill="1" applyBorder="1" applyAlignment="1" applyProtection="1">
      <protection hidden="1"/>
    </xf>
    <xf numFmtId="165" fontId="0" fillId="7" borderId="4" xfId="0" applyNumberFormat="1" applyFill="1" applyBorder="1" applyAlignment="1" applyProtection="1">
      <protection hidden="1"/>
    </xf>
    <xf numFmtId="165" fontId="0" fillId="7" borderId="5" xfId="0" applyNumberFormat="1" applyFill="1" applyBorder="1" applyAlignment="1" applyProtection="1">
      <protection hidden="1"/>
    </xf>
    <xf numFmtId="0" fontId="60" fillId="35" borderId="6" xfId="0" applyFont="1" applyFill="1" applyBorder="1" applyAlignment="1">
      <alignment horizontal="left" indent="1"/>
    </xf>
    <xf numFmtId="0" fontId="60" fillId="35" borderId="7" xfId="0" applyFont="1" applyFill="1" applyBorder="1" applyAlignment="1">
      <alignment horizontal="left" indent="1"/>
    </xf>
    <xf numFmtId="171" fontId="66" fillId="0" borderId="6" xfId="0" applyNumberFormat="1" applyFont="1" applyFill="1" applyBorder="1" applyAlignment="1">
      <alignment horizontal="right" indent="1"/>
    </xf>
    <xf numFmtId="171" fontId="66" fillId="0" borderId="73" xfId="0" applyNumberFormat="1" applyFont="1" applyFill="1" applyBorder="1" applyAlignment="1">
      <alignment horizontal="right" indent="1"/>
    </xf>
    <xf numFmtId="165" fontId="45" fillId="7" borderId="84" xfId="0" applyNumberFormat="1" applyFont="1" applyFill="1" applyBorder="1" applyAlignment="1" applyProtection="1">
      <protection hidden="1"/>
    </xf>
    <xf numFmtId="165" fontId="45" fillId="7" borderId="71" xfId="0" applyNumberFormat="1" applyFont="1" applyFill="1" applyBorder="1" applyAlignment="1" applyProtection="1">
      <protection hidden="1"/>
    </xf>
    <xf numFmtId="165" fontId="45" fillId="7" borderId="82" xfId="0" applyNumberFormat="1" applyFont="1" applyFill="1" applyBorder="1" applyAlignment="1" applyProtection="1">
      <protection hidden="1"/>
    </xf>
    <xf numFmtId="0" fontId="60" fillId="35" borderId="78" xfId="0" applyFont="1" applyFill="1" applyBorder="1" applyAlignment="1">
      <alignment horizontal="left" indent="1"/>
    </xf>
    <xf numFmtId="0" fontId="60" fillId="35" borderId="79" xfId="0" applyFont="1" applyFill="1" applyBorder="1" applyAlignment="1">
      <alignment horizontal="left" indent="1"/>
    </xf>
    <xf numFmtId="3" fontId="66" fillId="0" borderId="78" xfId="0" applyNumberFormat="1" applyFont="1" applyFill="1" applyBorder="1" applyAlignment="1">
      <alignment horizontal="right" indent="1"/>
    </xf>
    <xf numFmtId="3" fontId="66" fillId="0" borderId="80" xfId="0" applyNumberFormat="1" applyFont="1" applyFill="1" applyBorder="1" applyAlignment="1">
      <alignment horizontal="right" indent="1"/>
    </xf>
    <xf numFmtId="0" fontId="48" fillId="34" borderId="17" xfId="0" applyFont="1" applyFill="1" applyBorder="1" applyAlignment="1"/>
    <xf numFmtId="0" fontId="48" fillId="34" borderId="18" xfId="0" applyFont="1" applyFill="1" applyBorder="1" applyAlignment="1"/>
    <xf numFmtId="0" fontId="48" fillId="34" borderId="19" xfId="0" applyFont="1" applyFill="1" applyBorder="1" applyAlignment="1"/>
    <xf numFmtId="0" fontId="0" fillId="0" borderId="20" xfId="0" applyBorder="1" applyAlignment="1">
      <alignment vertical="center" wrapText="1"/>
    </xf>
    <xf numFmtId="0" fontId="0" fillId="0" borderId="21" xfId="0" applyBorder="1" applyAlignment="1">
      <alignment vertical="center" wrapText="1"/>
    </xf>
    <xf numFmtId="0" fontId="0" fillId="0" borderId="22" xfId="0" applyBorder="1" applyAlignment="1">
      <alignment vertical="center" wrapText="1"/>
    </xf>
    <xf numFmtId="0" fontId="48" fillId="35" borderId="78" xfId="0" applyFont="1" applyFill="1" applyBorder="1" applyAlignment="1">
      <alignment horizontal="left"/>
    </xf>
    <xf numFmtId="0" fontId="48" fillId="35" borderId="79" xfId="0" applyFont="1" applyFill="1" applyBorder="1" applyAlignment="1">
      <alignment horizontal="left"/>
    </xf>
    <xf numFmtId="0" fontId="48" fillId="34" borderId="76" xfId="0" applyFont="1" applyFill="1" applyBorder="1" applyAlignment="1"/>
    <xf numFmtId="0" fontId="48" fillId="34" borderId="9" xfId="0" applyFont="1" applyFill="1" applyBorder="1" applyAlignment="1"/>
    <xf numFmtId="0" fontId="48" fillId="34" borderId="16" xfId="0" applyFont="1" applyFill="1" applyBorder="1" applyAlignment="1"/>
    <xf numFmtId="165" fontId="0" fillId="7" borderId="8" xfId="0" applyNumberFormat="1" applyFill="1" applyBorder="1" applyAlignment="1" applyProtection="1">
      <protection hidden="1"/>
    </xf>
    <xf numFmtId="165" fontId="0" fillId="7" borderId="9" xfId="0" applyNumberFormat="1" applyFill="1" applyBorder="1" applyAlignment="1" applyProtection="1">
      <protection hidden="1"/>
    </xf>
    <xf numFmtId="165" fontId="0" fillId="7" borderId="16" xfId="0" applyNumberFormat="1" applyFill="1" applyBorder="1" applyAlignment="1" applyProtection="1">
      <protection hidden="1"/>
    </xf>
    <xf numFmtId="0" fontId="66" fillId="8" borderId="75" xfId="0" quotePrefix="1" applyFont="1" applyFill="1" applyBorder="1" applyAlignment="1">
      <alignment horizontal="center" vertical="center" wrapText="1"/>
    </xf>
    <xf numFmtId="0" fontId="66" fillId="8" borderId="4" xfId="0" quotePrefix="1" applyFont="1" applyFill="1" applyBorder="1" applyAlignment="1">
      <alignment horizontal="center" vertical="center" wrapText="1"/>
    </xf>
    <xf numFmtId="0" fontId="66" fillId="8" borderId="77" xfId="0" quotePrefix="1" applyFont="1" applyFill="1" applyBorder="1" applyAlignment="1">
      <alignment horizontal="center" vertical="center" wrapText="1"/>
    </xf>
    <xf numFmtId="0" fontId="66" fillId="8" borderId="24" xfId="0" quotePrefix="1" applyFont="1" applyFill="1" applyBorder="1" applyAlignment="1">
      <alignment horizontal="center" vertical="center" wrapText="1"/>
    </xf>
    <xf numFmtId="0" fontId="66" fillId="8" borderId="0" xfId="0" quotePrefix="1" applyFont="1" applyFill="1" applyBorder="1" applyAlignment="1">
      <alignment horizontal="center" vertical="center" wrapText="1"/>
    </xf>
    <xf numFmtId="0" fontId="66" fillId="8" borderId="25" xfId="0" quotePrefix="1" applyFont="1" applyFill="1" applyBorder="1" applyAlignment="1">
      <alignment horizontal="center" vertical="center" wrapText="1"/>
    </xf>
    <xf numFmtId="165" fontId="0" fillId="8" borderId="8" xfId="0" applyNumberFormat="1" applyFill="1" applyBorder="1" applyAlignment="1" applyProtection="1">
      <protection hidden="1"/>
    </xf>
    <xf numFmtId="165" fontId="0" fillId="8" borderId="9" xfId="0" applyNumberFormat="1" applyFill="1" applyBorder="1" applyAlignment="1" applyProtection="1">
      <protection hidden="1"/>
    </xf>
    <xf numFmtId="165" fontId="0" fillId="8" borderId="16" xfId="0" applyNumberFormat="1" applyFill="1" applyBorder="1" applyAlignment="1" applyProtection="1">
      <protection hidden="1"/>
    </xf>
    <xf numFmtId="167" fontId="0" fillId="0" borderId="8" xfId="0" applyNumberFormat="1" applyFill="1" applyBorder="1" applyAlignment="1" applyProtection="1">
      <alignment horizontal="left"/>
      <protection locked="0"/>
    </xf>
    <xf numFmtId="167" fontId="0" fillId="0" borderId="9" xfId="0" applyNumberFormat="1" applyFill="1" applyBorder="1" applyAlignment="1" applyProtection="1">
      <alignment horizontal="left"/>
      <protection locked="0"/>
    </xf>
    <xf numFmtId="167" fontId="0" fillId="0" borderId="12" xfId="0" applyNumberFormat="1" applyFill="1" applyBorder="1" applyAlignment="1" applyProtection="1">
      <alignment horizontal="left"/>
      <protection locked="0"/>
    </xf>
    <xf numFmtId="167" fontId="0" fillId="0" borderId="16" xfId="0" applyNumberFormat="1" applyFill="1" applyBorder="1" applyAlignment="1" applyProtection="1">
      <alignment horizontal="left"/>
      <protection locked="0"/>
    </xf>
    <xf numFmtId="0" fontId="0" fillId="35" borderId="8" xfId="0" applyFill="1" applyBorder="1"/>
    <xf numFmtId="0" fontId="0" fillId="35" borderId="9" xfId="0" applyFill="1" applyBorder="1"/>
    <xf numFmtId="0" fontId="0" fillId="35" borderId="16" xfId="0" applyFill="1" applyBorder="1"/>
    <xf numFmtId="0" fontId="0" fillId="0" borderId="8" xfId="0" applyFill="1" applyBorder="1" applyAlignment="1" applyProtection="1"/>
    <xf numFmtId="0" fontId="0" fillId="0" borderId="12" xfId="0" applyFill="1" applyBorder="1" applyAlignment="1" applyProtection="1"/>
    <xf numFmtId="0" fontId="48" fillId="35" borderId="76" xfId="0" applyFont="1" applyFill="1" applyBorder="1"/>
    <xf numFmtId="0" fontId="48" fillId="35" borderId="9" xfId="0" applyFont="1" applyFill="1" applyBorder="1"/>
    <xf numFmtId="0" fontId="48" fillId="35" borderId="12" xfId="0" applyFont="1" applyFill="1" applyBorder="1"/>
    <xf numFmtId="49" fontId="0" fillId="0" borderId="8" xfId="0" applyNumberFormat="1" applyFill="1" applyBorder="1" applyAlignment="1" applyProtection="1">
      <protection locked="0"/>
    </xf>
    <xf numFmtId="49" fontId="0" fillId="0" borderId="9" xfId="0" applyNumberFormat="1" applyFill="1" applyBorder="1" applyAlignment="1" applyProtection="1">
      <protection locked="0"/>
    </xf>
    <xf numFmtId="49" fontId="0" fillId="0" borderId="16" xfId="0" applyNumberFormat="1" applyFill="1" applyBorder="1" applyAlignment="1" applyProtection="1">
      <protection locked="0"/>
    </xf>
    <xf numFmtId="0" fontId="0" fillId="0" borderId="3" xfId="0" applyFill="1" applyBorder="1" applyAlignment="1" applyProtection="1">
      <alignment horizontal="left" vertical="top" wrapText="1"/>
      <protection locked="0"/>
    </xf>
    <xf numFmtId="0" fontId="0" fillId="0" borderId="4" xfId="0" applyFill="1" applyBorder="1" applyAlignment="1" applyProtection="1">
      <alignment horizontal="left" vertical="top" wrapText="1"/>
      <protection locked="0"/>
    </xf>
    <xf numFmtId="0" fontId="0" fillId="0" borderId="77" xfId="0" applyFill="1" applyBorder="1" applyAlignment="1" applyProtection="1">
      <alignment horizontal="left" vertical="top" wrapText="1"/>
      <protection locked="0"/>
    </xf>
    <xf numFmtId="0" fontId="0" fillId="0" borderId="6" xfId="0" applyFill="1" applyBorder="1" applyAlignment="1" applyProtection="1">
      <alignment horizontal="left" vertical="top" wrapText="1"/>
      <protection locked="0"/>
    </xf>
    <xf numFmtId="0" fontId="0" fillId="0" borderId="1" xfId="0" applyFill="1" applyBorder="1" applyAlignment="1" applyProtection="1">
      <alignment horizontal="left" vertical="top" wrapText="1"/>
      <protection locked="0"/>
    </xf>
    <xf numFmtId="0" fontId="0" fillId="0" borderId="73" xfId="0" applyFill="1" applyBorder="1" applyAlignment="1" applyProtection="1">
      <alignment horizontal="left" vertical="top" wrapText="1"/>
      <protection locked="0"/>
    </xf>
    <xf numFmtId="0" fontId="65" fillId="5" borderId="76" xfId="0" applyFont="1" applyFill="1" applyBorder="1" applyAlignment="1">
      <alignment wrapText="1"/>
    </xf>
    <xf numFmtId="0" fontId="65" fillId="5" borderId="9" xfId="0" applyFont="1" applyFill="1" applyBorder="1" applyAlignment="1">
      <alignment wrapText="1"/>
    </xf>
    <xf numFmtId="0" fontId="65" fillId="5" borderId="12" xfId="0" applyFont="1" applyFill="1" applyBorder="1" applyAlignment="1">
      <alignment wrapText="1"/>
    </xf>
    <xf numFmtId="0" fontId="45" fillId="0" borderId="8" xfId="0" applyFont="1" applyBorder="1" applyAlignment="1" applyProtection="1">
      <alignment horizontal="center"/>
      <protection locked="0"/>
    </xf>
    <xf numFmtId="0" fontId="45" fillId="0" borderId="9" xfId="0" applyFont="1" applyBorder="1" applyAlignment="1" applyProtection="1">
      <alignment horizontal="center"/>
      <protection locked="0"/>
    </xf>
    <xf numFmtId="0" fontId="45" fillId="0" borderId="12" xfId="0" applyFont="1" applyBorder="1" applyAlignment="1" applyProtection="1">
      <alignment horizontal="center"/>
      <protection locked="0"/>
    </xf>
    <xf numFmtId="0" fontId="45" fillId="0" borderId="8" xfId="0" applyFont="1" applyFill="1" applyBorder="1" applyAlignment="1" applyProtection="1">
      <alignment wrapText="1"/>
      <protection locked="0"/>
    </xf>
    <xf numFmtId="0" fontId="45" fillId="0" borderId="9" xfId="0" applyFont="1" applyFill="1" applyBorder="1" applyAlignment="1" applyProtection="1">
      <alignment wrapText="1"/>
      <protection locked="0"/>
    </xf>
    <xf numFmtId="0" fontId="45" fillId="0" borderId="16" xfId="0" applyFont="1" applyFill="1" applyBorder="1" applyAlignment="1" applyProtection="1">
      <alignment wrapText="1"/>
      <protection locked="0"/>
    </xf>
    <xf numFmtId="0" fontId="0" fillId="0" borderId="8" xfId="0" applyFont="1" applyFill="1" applyBorder="1" applyAlignment="1" applyProtection="1">
      <protection locked="0"/>
    </xf>
    <xf numFmtId="0" fontId="0" fillId="0" borderId="9" xfId="0" applyFont="1" applyFill="1" applyBorder="1" applyAlignment="1" applyProtection="1">
      <protection locked="0"/>
    </xf>
    <xf numFmtId="0" fontId="0" fillId="0" borderId="12" xfId="0" applyFont="1" applyFill="1" applyBorder="1" applyAlignment="1" applyProtection="1">
      <protection locked="0"/>
    </xf>
    <xf numFmtId="0" fontId="48" fillId="35" borderId="8" xfId="0" applyFont="1" applyFill="1" applyBorder="1"/>
    <xf numFmtId="193" fontId="33" fillId="0" borderId="8" xfId="0" applyNumberFormat="1" applyFont="1" applyFill="1" applyBorder="1" applyAlignment="1" applyProtection="1">
      <alignment horizontal="left" indent="1"/>
      <protection locked="0"/>
    </xf>
    <xf numFmtId="193" fontId="33" fillId="0" borderId="9" xfId="0" applyNumberFormat="1" applyFont="1" applyFill="1" applyBorder="1" applyAlignment="1" applyProtection="1">
      <alignment horizontal="left" indent="1"/>
      <protection locked="0"/>
    </xf>
    <xf numFmtId="193" fontId="33" fillId="0" borderId="16" xfId="0" applyNumberFormat="1" applyFont="1" applyFill="1" applyBorder="1" applyAlignment="1" applyProtection="1">
      <alignment horizontal="left" indent="1"/>
      <protection locked="0"/>
    </xf>
    <xf numFmtId="0" fontId="0" fillId="0" borderId="8" xfId="0" applyFill="1" applyBorder="1" applyAlignment="1" applyProtection="1">
      <alignment horizontal="left" shrinkToFit="1"/>
      <protection locked="0"/>
    </xf>
    <xf numFmtId="0" fontId="0" fillId="0" borderId="9" xfId="0" applyFill="1" applyBorder="1" applyAlignment="1" applyProtection="1">
      <alignment horizontal="left" shrinkToFit="1"/>
      <protection locked="0"/>
    </xf>
    <xf numFmtId="0" fontId="0" fillId="0" borderId="16" xfId="0" applyFill="1" applyBorder="1" applyAlignment="1" applyProtection="1">
      <alignment horizontal="left" shrinkToFit="1"/>
      <protection locked="0"/>
    </xf>
    <xf numFmtId="0" fontId="0" fillId="35" borderId="8" xfId="0" applyFill="1" applyBorder="1" applyAlignment="1" applyProtection="1">
      <alignment horizontal="left"/>
      <protection locked="0"/>
    </xf>
    <xf numFmtId="0" fontId="0" fillId="35" borderId="9" xfId="0" applyFill="1" applyBorder="1" applyAlignment="1" applyProtection="1">
      <alignment horizontal="left"/>
      <protection locked="0"/>
    </xf>
    <xf numFmtId="0" fontId="0" fillId="35" borderId="16" xfId="0" applyFill="1" applyBorder="1" applyAlignment="1" applyProtection="1">
      <alignment horizontal="left"/>
      <protection locked="0"/>
    </xf>
    <xf numFmtId="0" fontId="34" fillId="22" borderId="20" xfId="0" applyFont="1" applyFill="1" applyBorder="1" applyAlignment="1">
      <alignment horizontal="left" vertical="center"/>
    </xf>
    <xf numFmtId="0" fontId="34" fillId="22" borderId="21" xfId="0" applyFont="1" applyFill="1" applyBorder="1" applyAlignment="1">
      <alignment horizontal="left" vertical="center"/>
    </xf>
    <xf numFmtId="0" fontId="34" fillId="22" borderId="22" xfId="0" applyFont="1" applyFill="1" applyBorder="1" applyAlignment="1">
      <alignment horizontal="left" vertical="center"/>
    </xf>
    <xf numFmtId="0" fontId="62" fillId="0" borderId="72" xfId="0" applyFont="1" applyFill="1" applyBorder="1" applyAlignment="1">
      <alignment horizontal="center" vertical="center" wrapText="1"/>
    </xf>
    <xf numFmtId="0" fontId="62" fillId="0" borderId="1" xfId="0" applyFont="1" applyFill="1" applyBorder="1" applyAlignment="1">
      <alignment horizontal="center" vertical="center" wrapText="1"/>
    </xf>
    <xf numFmtId="0" fontId="62" fillId="0" borderId="73" xfId="0" applyFont="1" applyFill="1" applyBorder="1" applyAlignment="1">
      <alignment horizontal="center" vertical="center" wrapText="1"/>
    </xf>
    <xf numFmtId="0" fontId="48" fillId="36" borderId="8" xfId="0" applyFont="1" applyFill="1" applyBorder="1" applyAlignment="1">
      <alignment horizontal="left"/>
    </xf>
    <xf numFmtId="0" fontId="48" fillId="36" borderId="12" xfId="0" applyFont="1" applyFill="1" applyBorder="1" applyAlignment="1">
      <alignment horizontal="left"/>
    </xf>
    <xf numFmtId="0" fontId="45" fillId="0" borderId="8" xfId="0" applyFont="1" applyFill="1" applyBorder="1" applyAlignment="1" applyProtection="1">
      <alignment horizontal="left"/>
      <protection locked="0"/>
    </xf>
    <xf numFmtId="0" fontId="45" fillId="0" borderId="12" xfId="0" applyFont="1" applyFill="1" applyBorder="1" applyAlignment="1" applyProtection="1">
      <alignment horizontal="left"/>
      <protection locked="0"/>
    </xf>
    <xf numFmtId="0" fontId="15" fillId="0" borderId="8" xfId="0" applyFont="1" applyFill="1" applyBorder="1" applyAlignment="1">
      <alignment horizontal="left"/>
    </xf>
    <xf numFmtId="0" fontId="15" fillId="0" borderId="9" xfId="0" applyFont="1" applyFill="1" applyBorder="1" applyAlignment="1">
      <alignment horizontal="left"/>
    </xf>
    <xf numFmtId="0" fontId="15" fillId="0" borderId="16" xfId="0" applyFont="1" applyFill="1" applyBorder="1" applyAlignment="1">
      <alignment horizontal="left"/>
    </xf>
    <xf numFmtId="0" fontId="5" fillId="6" borderId="3" xfId="0" applyNumberFormat="1" applyFont="1" applyFill="1" applyBorder="1" applyAlignment="1">
      <alignment horizontal="left"/>
    </xf>
    <xf numFmtId="0" fontId="0" fillId="0" borderId="5" xfId="0" applyNumberFormat="1" applyFont="1" applyBorder="1" applyAlignment="1">
      <alignment wrapText="1"/>
    </xf>
    <xf numFmtId="0" fontId="13" fillId="0" borderId="3" xfId="0" applyNumberFormat="1" applyFont="1" applyBorder="1" applyAlignment="1">
      <alignment horizontal="left"/>
    </xf>
    <xf numFmtId="0" fontId="13" fillId="0" borderId="8" xfId="0" applyNumberFormat="1" applyFont="1" applyBorder="1" applyAlignment="1"/>
    <xf numFmtId="0" fontId="13" fillId="0" borderId="8" xfId="0" applyNumberFormat="1" applyFont="1" applyBorder="1" applyAlignment="1">
      <alignment horizontal="left"/>
    </xf>
    <xf numFmtId="0" fontId="0" fillId="0" borderId="12" xfId="0" applyNumberFormat="1" applyFont="1" applyBorder="1" applyAlignment="1">
      <alignment wrapText="1"/>
    </xf>
    <xf numFmtId="169" fontId="13" fillId="0" borderId="8" xfId="0" applyNumberFormat="1" applyFont="1" applyBorder="1" applyAlignment="1">
      <alignment horizontal="left"/>
    </xf>
    <xf numFmtId="0" fontId="13" fillId="6" borderId="8" xfId="0" applyNumberFormat="1" applyFont="1" applyFill="1" applyBorder="1" applyAlignment="1"/>
    <xf numFmtId="0" fontId="20" fillId="0" borderId="3" xfId="0" applyNumberFormat="1" applyFont="1" applyBorder="1" applyAlignment="1">
      <alignment horizontal="left" wrapText="1"/>
    </xf>
    <xf numFmtId="0" fontId="18" fillId="0" borderId="8" xfId="0" applyNumberFormat="1" applyFont="1" applyBorder="1" applyAlignment="1">
      <alignment horizontal="center" wrapText="1"/>
    </xf>
    <xf numFmtId="0" fontId="23" fillId="5" borderId="8" xfId="0" applyNumberFormat="1" applyFont="1" applyFill="1" applyBorder="1" applyAlignment="1">
      <alignment wrapText="1"/>
    </xf>
    <xf numFmtId="0" fontId="5" fillId="6" borderId="8" xfId="0" applyNumberFormat="1" applyFont="1" applyFill="1" applyBorder="1" applyAlignment="1"/>
    <xf numFmtId="0" fontId="5" fillId="6" borderId="8" xfId="0" applyNumberFormat="1" applyFont="1" applyFill="1" applyBorder="1" applyAlignment="1">
      <alignment horizontal="left"/>
    </xf>
    <xf numFmtId="0" fontId="13" fillId="0" borderId="8" xfId="0" applyNumberFormat="1" applyFont="1" applyBorder="1" applyAlignment="1">
      <alignment horizontal="left" wrapText="1"/>
    </xf>
    <xf numFmtId="0" fontId="20" fillId="6" borderId="8" xfId="0" applyNumberFormat="1" applyFont="1" applyFill="1" applyBorder="1" applyAlignment="1">
      <alignment horizontal="left" wrapText="1"/>
    </xf>
    <xf numFmtId="0" fontId="17" fillId="6" borderId="8" xfId="0" applyNumberFormat="1" applyFont="1" applyFill="1" applyBorder="1" applyAlignment="1">
      <alignment horizontal="center"/>
    </xf>
    <xf numFmtId="0" fontId="13" fillId="10" borderId="8" xfId="0" applyNumberFormat="1" applyFont="1" applyFill="1" applyBorder="1" applyAlignment="1">
      <alignment wrapText="1"/>
    </xf>
    <xf numFmtId="168" fontId="13" fillId="0" borderId="8" xfId="0" applyNumberFormat="1" applyFont="1" applyBorder="1" applyAlignment="1">
      <alignment horizontal="left" wrapText="1"/>
    </xf>
    <xf numFmtId="0" fontId="22" fillId="0" borderId="8" xfId="0" applyNumberFormat="1" applyFont="1" applyBorder="1" applyAlignment="1">
      <alignment horizontal="center"/>
    </xf>
    <xf numFmtId="0" fontId="22" fillId="6" borderId="8" xfId="0" applyNumberFormat="1" applyFont="1" applyFill="1" applyBorder="1" applyAlignment="1">
      <alignment horizontal="center" wrapText="1"/>
    </xf>
    <xf numFmtId="167" fontId="13" fillId="0" borderId="8" xfId="0" applyNumberFormat="1" applyFont="1" applyBorder="1" applyAlignment="1">
      <alignment horizontal="left"/>
    </xf>
    <xf numFmtId="0" fontId="19" fillId="2" borderId="8" xfId="0" applyNumberFormat="1" applyFont="1" applyFill="1" applyBorder="1" applyAlignment="1">
      <alignment horizontal="left"/>
    </xf>
    <xf numFmtId="0" fontId="5" fillId="5" borderId="8" xfId="0" applyNumberFormat="1" applyFont="1" applyFill="1" applyBorder="1" applyAlignment="1"/>
    <xf numFmtId="0" fontId="54" fillId="0" borderId="0" xfId="0" applyFont="1" applyAlignment="1" applyProtection="1">
      <alignment wrapText="1"/>
      <protection hidden="1"/>
    </xf>
    <xf numFmtId="0" fontId="95" fillId="0" borderId="0" xfId="0" applyFont="1" applyFill="1" applyBorder="1" applyAlignment="1" applyProtection="1">
      <alignment horizontal="left" vertical="center" wrapText="1"/>
      <protection hidden="1"/>
    </xf>
    <xf numFmtId="0" fontId="95" fillId="0" borderId="0" xfId="0" applyFont="1" applyAlignment="1">
      <alignment horizontal="left" vertical="center" wrapText="1"/>
    </xf>
    <xf numFmtId="0" fontId="63" fillId="0" borderId="0" xfId="0" applyFont="1" applyAlignment="1" applyProtection="1">
      <alignment horizontal="left" vertical="center"/>
      <protection hidden="1"/>
    </xf>
    <xf numFmtId="0" fontId="105" fillId="0" borderId="21" xfId="0" applyFont="1" applyBorder="1" applyAlignment="1" applyProtection="1">
      <alignment wrapText="1"/>
      <protection hidden="1"/>
    </xf>
    <xf numFmtId="0" fontId="105" fillId="0" borderId="0" xfId="0" applyFont="1" applyBorder="1" applyAlignment="1" applyProtection="1">
      <alignment wrapText="1"/>
      <protection hidden="1"/>
    </xf>
    <xf numFmtId="0" fontId="5" fillId="3" borderId="8" xfId="0" applyNumberFormat="1" applyFont="1" applyFill="1" applyBorder="1" applyAlignment="1">
      <alignment horizontal="center" wrapText="1"/>
    </xf>
    <xf numFmtId="0" fontId="5" fillId="3" borderId="8" xfId="0" applyNumberFormat="1" applyFont="1" applyFill="1" applyBorder="1" applyAlignment="1">
      <alignment horizontal="center"/>
    </xf>
    <xf numFmtId="0" fontId="2" fillId="0" borderId="8" xfId="0" applyNumberFormat="1" applyFont="1" applyBorder="1" applyAlignment="1">
      <alignment horizontal="left" wrapText="1"/>
    </xf>
    <xf numFmtId="168" fontId="2" fillId="0" borderId="8" xfId="0" applyNumberFormat="1" applyFont="1" applyBorder="1" applyAlignment="1">
      <alignment horizontal="left" wrapText="1"/>
    </xf>
    <xf numFmtId="0" fontId="31" fillId="0" borderId="10" xfId="0" applyNumberFormat="1" applyFont="1" applyBorder="1" applyAlignment="1">
      <alignment wrapText="1"/>
    </xf>
    <xf numFmtId="0" fontId="31" fillId="0" borderId="6" xfId="0" applyNumberFormat="1" applyFont="1" applyBorder="1" applyAlignment="1">
      <alignment wrapText="1"/>
    </xf>
    <xf numFmtId="0" fontId="0" fillId="0" borderId="1" xfId="0" applyNumberFormat="1" applyFont="1" applyBorder="1" applyAlignment="1">
      <alignment wrapText="1"/>
    </xf>
    <xf numFmtId="0" fontId="31" fillId="0" borderId="8" xfId="0" applyNumberFormat="1" applyFont="1" applyBorder="1" applyAlignment="1">
      <alignment wrapText="1"/>
    </xf>
    <xf numFmtId="0" fontId="7" fillId="9" borderId="8" xfId="0" applyNumberFormat="1" applyFont="1" applyFill="1" applyBorder="1" applyAlignment="1">
      <alignment horizontal="center"/>
    </xf>
    <xf numFmtId="0" fontId="31" fillId="0" borderId="3" xfId="0" applyNumberFormat="1" applyFont="1" applyBorder="1" applyAlignment="1">
      <alignment wrapText="1"/>
    </xf>
    <xf numFmtId="0" fontId="18" fillId="0" borderId="6" xfId="0" applyNumberFormat="1" applyFont="1" applyBorder="1" applyAlignment="1">
      <alignment horizontal="center" wrapText="1"/>
    </xf>
  </cellXfs>
  <cellStyles count="12">
    <cellStyle name="Comma" xfId="4"/>
    <cellStyle name="Comma [0]" xfId="5"/>
    <cellStyle name="Currency" xfId="2"/>
    <cellStyle name="Currency [0]" xfId="3"/>
    <cellStyle name="Currency 2" xfId="10"/>
    <cellStyle name="Hyperlink" xfId="8" builtinId="8"/>
    <cellStyle name="Normal" xfId="0" builtinId="0"/>
    <cellStyle name="Normal 2" xfId="6"/>
    <cellStyle name="Normal 2 2" xfId="9"/>
    <cellStyle name="Normal 3" xfId="7"/>
    <cellStyle name="Normal_Prescriptive2000e" xfId="11"/>
    <cellStyle name="Percent" xfId="1"/>
  </cellStyles>
  <dxfs count="37">
    <dxf>
      <fill>
        <patternFill>
          <bgColor rgb="FF92D050"/>
        </patternFill>
      </fill>
    </dxf>
    <dxf>
      <fill>
        <patternFill>
          <bgColor rgb="FFFF0000"/>
        </patternFill>
      </fill>
    </dxf>
    <dxf>
      <fill>
        <patternFill>
          <bgColor rgb="FFFF0000"/>
        </patternFill>
      </fill>
    </dxf>
    <dxf>
      <fill>
        <patternFill patternType="none">
          <bgColor indexed="65"/>
        </patternFill>
      </fill>
    </dxf>
    <dxf>
      <fill>
        <patternFill>
          <bgColor theme="1" tint="0.24994659260841701"/>
        </patternFill>
      </fill>
    </dxf>
    <dxf>
      <fill>
        <patternFill>
          <bgColor theme="1" tint="0.34998626667073579"/>
        </patternFill>
      </fill>
    </dxf>
    <dxf>
      <fill>
        <patternFill>
          <bgColor theme="1" tint="0.24994659260841701"/>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none">
          <bgColor indexed="65"/>
        </patternFill>
      </fill>
    </dxf>
    <dxf>
      <fill>
        <patternFill>
          <bgColor theme="1" tint="0.24994659260841701"/>
        </patternFill>
      </fill>
    </dxf>
    <dxf>
      <fill>
        <patternFill>
          <bgColor theme="1" tint="0.34998626667073579"/>
        </patternFill>
      </fill>
    </dxf>
    <dxf>
      <fill>
        <patternFill>
          <bgColor theme="1" tint="0.24994659260841701"/>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border>
        <left style="thin">
          <color rgb="FFFF0000"/>
        </left>
        <right style="thin">
          <color rgb="FFFF0000"/>
        </right>
        <top style="thin">
          <color rgb="FFFF0000"/>
        </top>
        <bottom style="thin">
          <color rgb="FFFF0000"/>
        </bottom>
      </border>
    </dxf>
    <dxf>
      <fill>
        <patternFill>
          <bgColor theme="1" tint="0.24994659260841701"/>
        </patternFill>
      </fill>
    </dxf>
    <dxf>
      <fill>
        <patternFill>
          <bgColor theme="1" tint="0.24994659260841701"/>
        </patternFill>
      </fill>
    </dxf>
    <dxf>
      <fill>
        <patternFill>
          <bgColor rgb="FFFFFF00"/>
        </patternFill>
      </fill>
    </dxf>
    <dxf>
      <fill>
        <patternFill>
          <bgColor rgb="FFFFC000"/>
        </patternFill>
      </fill>
    </dxf>
    <dxf>
      <fill>
        <patternFill>
          <bgColor rgb="FFFF0000"/>
        </patternFill>
      </fill>
    </dxf>
    <dxf>
      <fill>
        <patternFill>
          <bgColor theme="1"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9</xdr:col>
      <xdr:colOff>247650</xdr:colOff>
      <xdr:row>1</xdr:row>
      <xdr:rowOff>31749</xdr:rowOff>
    </xdr:from>
    <xdr:to>
      <xdr:col>10</xdr:col>
      <xdr:colOff>655109</xdr:colOff>
      <xdr:row>1</xdr:row>
      <xdr:rowOff>593724</xdr:rowOff>
    </xdr:to>
    <xdr:pic>
      <xdr:nvPicPr>
        <xdr:cNvPr id="3" name="Picture 2" descr="Pepco CI Energy Savings Program Logo copy.jpg"/>
        <xdr:cNvPicPr>
          <a:picLocks noChangeAspect="1"/>
        </xdr:cNvPicPr>
      </xdr:nvPicPr>
      <xdr:blipFill>
        <a:blip xmlns:r="http://schemas.openxmlformats.org/officeDocument/2006/relationships" r:embed="rId1" cstate="print"/>
        <a:srcRect/>
        <a:stretch>
          <a:fillRect/>
        </a:stretch>
      </xdr:blipFill>
      <xdr:spPr bwMode="auto">
        <a:xfrm>
          <a:off x="8256270" y="237489"/>
          <a:ext cx="1199939" cy="5619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trix%20WTEA%20Data%20Collection%20Form%20for%20Data%20Entry.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acility Info"/>
      <sheetName val="Business Type"/>
      <sheetName val="Outdoor Lighting"/>
      <sheetName val="Indoor Lighting"/>
      <sheetName val="LightTrans"/>
      <sheetName val="HVAC"/>
      <sheetName val="Water Heating"/>
      <sheetName val="Walk Ins and Ice Makers"/>
      <sheetName val="Food Service"/>
      <sheetName val="Refrigerators"/>
      <sheetName val="Motors"/>
      <sheetName val="Control Equipment"/>
      <sheetName val="Vending Machines"/>
      <sheetName val="Custom"/>
      <sheetName val="Recommended Measures"/>
      <sheetName val="No Cost Low Cost Measures"/>
    </sheetNames>
    <sheetDataSet>
      <sheetData sheetId="0">
        <row r="1">
          <cell r="B1">
            <v>40858</v>
          </cell>
        </row>
        <row r="3">
          <cell r="E3" t="str">
            <v>BNAME</v>
          </cell>
        </row>
        <row r="4">
          <cell r="B4" t="str">
            <v>ADDRESS</v>
          </cell>
        </row>
        <row r="5">
          <cell r="B5" t="str">
            <v>CITE, MD</v>
          </cell>
        </row>
        <row r="7">
          <cell r="B7" t="str">
            <v>NAME, NA</v>
          </cell>
        </row>
        <row r="8">
          <cell r="B8">
            <v>7</v>
          </cell>
        </row>
        <row r="14">
          <cell r="Z14" t="str">
            <v>Mon:</v>
          </cell>
          <cell r="AA14" t="str">
            <v xml:space="preserve"> 6:00 AM-</v>
          </cell>
          <cell r="AB14" t="str">
            <v xml:space="preserve">7:00 PM </v>
          </cell>
        </row>
        <row r="15">
          <cell r="Z15" t="str">
            <v>Tue:</v>
          </cell>
          <cell r="AA15" t="str">
            <v xml:space="preserve"> 6:00 AM-</v>
          </cell>
          <cell r="AB15" t="str">
            <v xml:space="preserve">7:00 PM </v>
          </cell>
        </row>
        <row r="16">
          <cell r="Z16" t="str">
            <v>Wed:</v>
          </cell>
          <cell r="AA16" t="str">
            <v xml:space="preserve"> 6:00 AM-</v>
          </cell>
          <cell r="AB16" t="str">
            <v xml:space="preserve">7:00 PM </v>
          </cell>
        </row>
        <row r="17">
          <cell r="Z17" t="str">
            <v>Thur:</v>
          </cell>
          <cell r="AA17" t="str">
            <v xml:space="preserve"> 6:00 AM-</v>
          </cell>
          <cell r="AB17" t="str">
            <v xml:space="preserve">7:00 PM </v>
          </cell>
        </row>
        <row r="18">
          <cell r="Z18" t="str">
            <v>Fri:</v>
          </cell>
          <cell r="AA18" t="str">
            <v xml:space="preserve"> 6:00 AM-</v>
          </cell>
          <cell r="AB18" t="str">
            <v xml:space="preserve">7:00 PM </v>
          </cell>
        </row>
        <row r="19">
          <cell r="Z19" t="str">
            <v/>
          </cell>
          <cell r="AA19" t="str">
            <v/>
          </cell>
          <cell r="AB19" t="str">
            <v/>
          </cell>
        </row>
        <row r="20">
          <cell r="Z20" t="str">
            <v/>
          </cell>
          <cell r="AA20" t="str">
            <v/>
          </cell>
          <cell r="AB20" t="str">
            <v/>
          </cell>
        </row>
        <row r="22">
          <cell r="N22">
            <v>5</v>
          </cell>
          <cell r="P22">
            <v>13</v>
          </cell>
        </row>
      </sheetData>
      <sheetData sheetId="1">
        <row r="2">
          <cell r="F2" t="str">
            <v/>
          </cell>
          <cell r="G2" t="str">
            <v/>
          </cell>
        </row>
        <row r="3">
          <cell r="F3" t="str">
            <v/>
          </cell>
        </row>
      </sheetData>
      <sheetData sheetId="2">
        <row r="2">
          <cell r="B2" t="str">
            <v>Front</v>
          </cell>
        </row>
        <row r="3">
          <cell r="B3" t="str">
            <v>Front</v>
          </cell>
        </row>
        <row r="4">
          <cell r="B4" t="str">
            <v>Front</v>
          </cell>
        </row>
        <row r="5">
          <cell r="B5" t="str">
            <v>Left</v>
          </cell>
        </row>
        <row r="6">
          <cell r="B6" t="str">
            <v>Left</v>
          </cell>
        </row>
        <row r="7">
          <cell r="B7" t="str">
            <v xml:space="preserve">Right </v>
          </cell>
        </row>
        <row r="8">
          <cell r="B8" t="str">
            <v xml:space="preserve">Right </v>
          </cell>
        </row>
        <row r="9">
          <cell r="B9" t="str">
            <v>Rear</v>
          </cell>
        </row>
        <row r="10">
          <cell r="B10" t="str">
            <v>Rear</v>
          </cell>
        </row>
        <row r="11">
          <cell r="B11" t="str">
            <v>Parking Lot</v>
          </cell>
        </row>
      </sheetData>
      <sheetData sheetId="3">
        <row r="2">
          <cell r="B2">
            <v>1</v>
          </cell>
          <cell r="C2" t="str">
            <v>Y</v>
          </cell>
          <cell r="D2">
            <v>10</v>
          </cell>
          <cell r="E2" t="str">
            <v>Incandescent</v>
          </cell>
          <cell r="F2" t="str">
            <v>Magnetic</v>
          </cell>
          <cell r="I2">
            <v>60</v>
          </cell>
          <cell r="L2">
            <v>1</v>
          </cell>
          <cell r="R2" t="str">
            <v>No</v>
          </cell>
        </row>
        <row r="3">
          <cell r="B3">
            <v>2</v>
          </cell>
          <cell r="C3" t="str">
            <v>Y</v>
          </cell>
          <cell r="D3">
            <v>10</v>
          </cell>
          <cell r="E3" t="str">
            <v>Incandescent</v>
          </cell>
          <cell r="F3" t="str">
            <v>Magnetic</v>
          </cell>
          <cell r="I3">
            <v>60</v>
          </cell>
          <cell r="L3">
            <v>2</v>
          </cell>
          <cell r="R3" t="str">
            <v>No</v>
          </cell>
        </row>
        <row r="4">
          <cell r="B4">
            <v>3</v>
          </cell>
          <cell r="C4" t="str">
            <v>Y</v>
          </cell>
          <cell r="D4">
            <v>10</v>
          </cell>
          <cell r="E4" t="str">
            <v>Incandescent</v>
          </cell>
          <cell r="F4" t="str">
            <v>Magnetic</v>
          </cell>
          <cell r="I4">
            <v>60</v>
          </cell>
          <cell r="L4">
            <v>3</v>
          </cell>
          <cell r="R4" t="str">
            <v>No</v>
          </cell>
        </row>
        <row r="5">
          <cell r="B5">
            <v>4</v>
          </cell>
          <cell r="C5" t="str">
            <v>Y</v>
          </cell>
          <cell r="D5">
            <v>10</v>
          </cell>
          <cell r="E5" t="str">
            <v>Incandescent</v>
          </cell>
          <cell r="F5" t="str">
            <v>Magnetic</v>
          </cell>
          <cell r="I5">
            <v>60</v>
          </cell>
          <cell r="L5">
            <v>4</v>
          </cell>
          <cell r="R5" t="str">
            <v>No</v>
          </cell>
        </row>
        <row r="6">
          <cell r="B6">
            <v>5</v>
          </cell>
          <cell r="C6" t="str">
            <v>Y</v>
          </cell>
          <cell r="D6">
            <v>10</v>
          </cell>
          <cell r="E6" t="str">
            <v>Incandescent</v>
          </cell>
          <cell r="F6" t="str">
            <v>Magnetic</v>
          </cell>
          <cell r="I6">
            <v>60</v>
          </cell>
          <cell r="L6">
            <v>5</v>
          </cell>
          <cell r="R6" t="str">
            <v>No</v>
          </cell>
        </row>
        <row r="7">
          <cell r="B7">
            <v>6</v>
          </cell>
          <cell r="C7" t="str">
            <v>Y</v>
          </cell>
          <cell r="D7">
            <v>10</v>
          </cell>
          <cell r="E7" t="str">
            <v>Incandescent</v>
          </cell>
          <cell r="F7" t="str">
            <v>Magnetic</v>
          </cell>
          <cell r="I7">
            <v>60</v>
          </cell>
          <cell r="L7">
            <v>6</v>
          </cell>
          <cell r="R7" t="str">
            <v>No</v>
          </cell>
        </row>
        <row r="8">
          <cell r="B8">
            <v>7</v>
          </cell>
          <cell r="C8" t="str">
            <v>Y</v>
          </cell>
          <cell r="D8">
            <v>10</v>
          </cell>
          <cell r="E8" t="str">
            <v>Incandescent</v>
          </cell>
          <cell r="F8" t="str">
            <v>Magnetic</v>
          </cell>
          <cell r="I8">
            <v>60</v>
          </cell>
          <cell r="L8">
            <v>7</v>
          </cell>
          <cell r="R8" t="str">
            <v>No</v>
          </cell>
        </row>
        <row r="9">
          <cell r="B9">
            <v>8</v>
          </cell>
          <cell r="C9" t="str">
            <v>Y</v>
          </cell>
          <cell r="D9">
            <v>10</v>
          </cell>
          <cell r="E9" t="str">
            <v>Incandescent</v>
          </cell>
          <cell r="F9" t="str">
            <v>Magnetic</v>
          </cell>
          <cell r="I9">
            <v>60</v>
          </cell>
          <cell r="L9">
            <v>8</v>
          </cell>
          <cell r="R9" t="str">
            <v>No</v>
          </cell>
        </row>
        <row r="10">
          <cell r="B10">
            <v>9</v>
          </cell>
          <cell r="C10" t="str">
            <v>Y</v>
          </cell>
          <cell r="D10">
            <v>10</v>
          </cell>
          <cell r="E10" t="str">
            <v>Incandescent</v>
          </cell>
          <cell r="F10" t="str">
            <v>Magnetic</v>
          </cell>
          <cell r="I10">
            <v>60</v>
          </cell>
          <cell r="L10">
            <v>9</v>
          </cell>
          <cell r="R10" t="str">
            <v>No</v>
          </cell>
        </row>
        <row r="11">
          <cell r="B11">
            <v>10</v>
          </cell>
          <cell r="C11" t="str">
            <v>Y</v>
          </cell>
          <cell r="D11">
            <v>10</v>
          </cell>
          <cell r="E11" t="str">
            <v>Incandescent</v>
          </cell>
          <cell r="F11" t="str">
            <v>Magnetic</v>
          </cell>
          <cell r="I11">
            <v>60</v>
          </cell>
          <cell r="L11">
            <v>10</v>
          </cell>
          <cell r="R11" t="str">
            <v>No</v>
          </cell>
        </row>
        <row r="12">
          <cell r="B12">
            <v>11</v>
          </cell>
          <cell r="C12" t="str">
            <v>Y</v>
          </cell>
          <cell r="D12">
            <v>10</v>
          </cell>
          <cell r="E12" t="str">
            <v>Incandescent</v>
          </cell>
          <cell r="F12" t="str">
            <v>Magnetic</v>
          </cell>
          <cell r="I12">
            <v>60</v>
          </cell>
          <cell r="L12">
            <v>11</v>
          </cell>
          <cell r="R12" t="str">
            <v>No</v>
          </cell>
        </row>
        <row r="13">
          <cell r="B13">
            <v>12</v>
          </cell>
          <cell r="C13" t="str">
            <v>Y</v>
          </cell>
          <cell r="D13">
            <v>10</v>
          </cell>
          <cell r="E13" t="str">
            <v>Incandescent</v>
          </cell>
          <cell r="F13" t="str">
            <v>Magnetic</v>
          </cell>
          <cell r="I13">
            <v>60</v>
          </cell>
          <cell r="L13">
            <v>12</v>
          </cell>
          <cell r="R13" t="str">
            <v>No</v>
          </cell>
        </row>
        <row r="14">
          <cell r="B14">
            <v>13</v>
          </cell>
          <cell r="C14" t="str">
            <v>Y</v>
          </cell>
          <cell r="D14">
            <v>10</v>
          </cell>
          <cell r="E14" t="str">
            <v>Incandescent</v>
          </cell>
          <cell r="F14" t="str">
            <v>Magnetic</v>
          </cell>
          <cell r="I14">
            <v>60</v>
          </cell>
          <cell r="L14">
            <v>13</v>
          </cell>
          <cell r="R14" t="str">
            <v>No</v>
          </cell>
        </row>
        <row r="15">
          <cell r="B15">
            <v>14</v>
          </cell>
          <cell r="C15" t="str">
            <v>Y</v>
          </cell>
          <cell r="D15">
            <v>10</v>
          </cell>
          <cell r="E15" t="str">
            <v>Incandescent</v>
          </cell>
          <cell r="F15" t="str">
            <v>Magnetic</v>
          </cell>
          <cell r="I15">
            <v>60</v>
          </cell>
          <cell r="L15">
            <v>14</v>
          </cell>
          <cell r="R15" t="str">
            <v>No</v>
          </cell>
        </row>
        <row r="16">
          <cell r="B16">
            <v>15</v>
          </cell>
          <cell r="C16" t="str">
            <v>Y</v>
          </cell>
          <cell r="D16">
            <v>10</v>
          </cell>
          <cell r="E16" t="str">
            <v>Incandescent</v>
          </cell>
          <cell r="F16" t="str">
            <v>Magnetic</v>
          </cell>
          <cell r="I16">
            <v>60</v>
          </cell>
          <cell r="L16">
            <v>15</v>
          </cell>
          <cell r="R16" t="str">
            <v>No</v>
          </cell>
        </row>
        <row r="17">
          <cell r="B17">
            <v>16</v>
          </cell>
          <cell r="C17" t="str">
            <v>Y</v>
          </cell>
          <cell r="D17">
            <v>10</v>
          </cell>
          <cell r="E17" t="str">
            <v>Incandescent</v>
          </cell>
          <cell r="F17" t="str">
            <v>Magnetic</v>
          </cell>
          <cell r="I17">
            <v>60</v>
          </cell>
          <cell r="L17">
            <v>16</v>
          </cell>
          <cell r="R17" t="str">
            <v>No</v>
          </cell>
        </row>
        <row r="18">
          <cell r="B18">
            <v>17</v>
          </cell>
          <cell r="C18" t="str">
            <v>Y</v>
          </cell>
          <cell r="D18">
            <v>10</v>
          </cell>
          <cell r="E18" t="str">
            <v>Incandescent</v>
          </cell>
          <cell r="F18" t="str">
            <v>Magnetic</v>
          </cell>
          <cell r="I18">
            <v>60</v>
          </cell>
          <cell r="L18">
            <v>17</v>
          </cell>
          <cell r="R18" t="str">
            <v>No</v>
          </cell>
        </row>
        <row r="19">
          <cell r="B19">
            <v>18</v>
          </cell>
          <cell r="C19" t="str">
            <v>Y</v>
          </cell>
          <cell r="D19">
            <v>10</v>
          </cell>
          <cell r="E19" t="str">
            <v>Incandescent</v>
          </cell>
          <cell r="F19" t="str">
            <v>Magnetic</v>
          </cell>
          <cell r="I19">
            <v>60</v>
          </cell>
          <cell r="L19">
            <v>18</v>
          </cell>
          <cell r="R19" t="str">
            <v>No</v>
          </cell>
        </row>
        <row r="20">
          <cell r="B20">
            <v>19</v>
          </cell>
          <cell r="C20" t="str">
            <v>Y</v>
          </cell>
          <cell r="D20">
            <v>10</v>
          </cell>
          <cell r="E20" t="str">
            <v>Incandescent</v>
          </cell>
          <cell r="F20" t="str">
            <v>Magnetic</v>
          </cell>
          <cell r="I20">
            <v>60</v>
          </cell>
          <cell r="L20">
            <v>19</v>
          </cell>
          <cell r="R20" t="str">
            <v>No</v>
          </cell>
        </row>
        <row r="21">
          <cell r="B21">
            <v>20</v>
          </cell>
          <cell r="C21" t="str">
            <v>Y</v>
          </cell>
          <cell r="D21">
            <v>10</v>
          </cell>
          <cell r="E21" t="str">
            <v>Incandescent</v>
          </cell>
          <cell r="F21" t="str">
            <v>Magnetic</v>
          </cell>
          <cell r="I21">
            <v>60</v>
          </cell>
          <cell r="L21">
            <v>20</v>
          </cell>
          <cell r="R21" t="str">
            <v>No</v>
          </cell>
        </row>
        <row r="22">
          <cell r="B22">
            <v>21</v>
          </cell>
          <cell r="C22" t="str">
            <v>Y</v>
          </cell>
          <cell r="D22">
            <v>10</v>
          </cell>
          <cell r="E22" t="str">
            <v>Incandescent</v>
          </cell>
          <cell r="F22" t="str">
            <v>Magnetic</v>
          </cell>
          <cell r="I22">
            <v>60</v>
          </cell>
          <cell r="L22">
            <v>21</v>
          </cell>
          <cell r="R22" t="str">
            <v>No</v>
          </cell>
        </row>
        <row r="23">
          <cell r="B23">
            <v>22</v>
          </cell>
          <cell r="C23" t="str">
            <v>Y</v>
          </cell>
          <cell r="D23">
            <v>10</v>
          </cell>
          <cell r="E23" t="str">
            <v>Incandescent</v>
          </cell>
          <cell r="F23" t="str">
            <v>Magnetic</v>
          </cell>
          <cell r="I23">
            <v>60</v>
          </cell>
          <cell r="L23">
            <v>22</v>
          </cell>
          <cell r="R23" t="str">
            <v>No</v>
          </cell>
        </row>
        <row r="24">
          <cell r="B24">
            <v>23</v>
          </cell>
          <cell r="C24" t="str">
            <v>Y</v>
          </cell>
          <cell r="D24">
            <v>10</v>
          </cell>
          <cell r="E24" t="str">
            <v>Incandescent</v>
          </cell>
          <cell r="F24" t="str">
            <v>Magnetic</v>
          </cell>
          <cell r="I24">
            <v>60</v>
          </cell>
          <cell r="L24">
            <v>23</v>
          </cell>
          <cell r="R24" t="str">
            <v>No</v>
          </cell>
        </row>
        <row r="25">
          <cell r="B25">
            <v>24</v>
          </cell>
          <cell r="C25" t="str">
            <v>Y</v>
          </cell>
          <cell r="D25">
            <v>10</v>
          </cell>
          <cell r="E25" t="str">
            <v>Incandescent</v>
          </cell>
          <cell r="F25" t="str">
            <v>Magnetic</v>
          </cell>
          <cell r="I25">
            <v>60</v>
          </cell>
          <cell r="L25">
            <v>24</v>
          </cell>
          <cell r="R25" t="str">
            <v>No</v>
          </cell>
        </row>
        <row r="26">
          <cell r="B26">
            <v>25</v>
          </cell>
          <cell r="C26" t="str">
            <v>Y</v>
          </cell>
          <cell r="D26">
            <v>10</v>
          </cell>
          <cell r="E26" t="str">
            <v>Incandescent</v>
          </cell>
          <cell r="F26" t="str">
            <v>Magnetic</v>
          </cell>
          <cell r="I26">
            <v>60</v>
          </cell>
          <cell r="L26">
            <v>25</v>
          </cell>
          <cell r="R26" t="str">
            <v>No</v>
          </cell>
        </row>
        <row r="27">
          <cell r="B27">
            <v>26</v>
          </cell>
          <cell r="C27" t="str">
            <v>Y</v>
          </cell>
          <cell r="D27">
            <v>10</v>
          </cell>
          <cell r="E27" t="str">
            <v>Incandescent</v>
          </cell>
          <cell r="F27" t="str">
            <v>Magnetic</v>
          </cell>
          <cell r="I27">
            <v>60</v>
          </cell>
          <cell r="L27">
            <v>26</v>
          </cell>
          <cell r="R27" t="str">
            <v>No</v>
          </cell>
        </row>
        <row r="28">
          <cell r="B28">
            <v>27</v>
          </cell>
          <cell r="C28" t="str">
            <v>Y</v>
          </cell>
          <cell r="D28">
            <v>10</v>
          </cell>
          <cell r="E28" t="str">
            <v>Incandescent</v>
          </cell>
          <cell r="F28" t="str">
            <v>Magnetic</v>
          </cell>
          <cell r="I28">
            <v>60</v>
          </cell>
          <cell r="L28">
            <v>27</v>
          </cell>
          <cell r="R28" t="str">
            <v>No</v>
          </cell>
        </row>
        <row r="29">
          <cell r="B29">
            <v>28</v>
          </cell>
          <cell r="C29" t="str">
            <v>Y</v>
          </cell>
          <cell r="D29">
            <v>10</v>
          </cell>
          <cell r="E29" t="str">
            <v>Incandescent</v>
          </cell>
          <cell r="F29" t="str">
            <v>Magnetic</v>
          </cell>
          <cell r="I29">
            <v>60</v>
          </cell>
          <cell r="L29">
            <v>28</v>
          </cell>
          <cell r="R29" t="str">
            <v>No</v>
          </cell>
        </row>
        <row r="30">
          <cell r="B30">
            <v>29</v>
          </cell>
          <cell r="C30" t="str">
            <v>Y</v>
          </cell>
          <cell r="D30">
            <v>10</v>
          </cell>
          <cell r="E30" t="str">
            <v>Incandescent</v>
          </cell>
          <cell r="F30" t="str">
            <v>Magnetic</v>
          </cell>
          <cell r="I30">
            <v>60</v>
          </cell>
          <cell r="L30">
            <v>29</v>
          </cell>
          <cell r="R30" t="str">
            <v>No</v>
          </cell>
        </row>
        <row r="31">
          <cell r="B31">
            <v>30</v>
          </cell>
          <cell r="C31" t="str">
            <v>Y</v>
          </cell>
          <cell r="D31">
            <v>10</v>
          </cell>
          <cell r="E31" t="str">
            <v>Incandescent</v>
          </cell>
          <cell r="F31" t="str">
            <v>Magnetic</v>
          </cell>
          <cell r="I31">
            <v>60</v>
          </cell>
          <cell r="L31">
            <v>30</v>
          </cell>
          <cell r="R31" t="str">
            <v>No</v>
          </cell>
        </row>
        <row r="32">
          <cell r="B32">
            <v>31</v>
          </cell>
          <cell r="C32" t="str">
            <v>Y</v>
          </cell>
          <cell r="D32">
            <v>10</v>
          </cell>
          <cell r="E32" t="str">
            <v>Incandescent</v>
          </cell>
          <cell r="F32" t="str">
            <v>Magnetic</v>
          </cell>
          <cell r="I32">
            <v>60</v>
          </cell>
          <cell r="L32">
            <v>31</v>
          </cell>
          <cell r="R32" t="str">
            <v>No</v>
          </cell>
        </row>
        <row r="33">
          <cell r="B33">
            <v>32</v>
          </cell>
          <cell r="C33" t="str">
            <v>Y</v>
          </cell>
          <cell r="D33">
            <v>10</v>
          </cell>
          <cell r="E33" t="str">
            <v>Incandescent</v>
          </cell>
          <cell r="F33" t="str">
            <v>Magnetic</v>
          </cell>
          <cell r="I33">
            <v>60</v>
          </cell>
          <cell r="L33">
            <v>32</v>
          </cell>
          <cell r="R33" t="str">
            <v>No</v>
          </cell>
        </row>
        <row r="34">
          <cell r="B34">
            <v>33</v>
          </cell>
          <cell r="C34" t="str">
            <v>Y</v>
          </cell>
          <cell r="D34">
            <v>10</v>
          </cell>
          <cell r="E34" t="str">
            <v>Incandescent</v>
          </cell>
          <cell r="F34" t="str">
            <v>Magnetic</v>
          </cell>
          <cell r="I34">
            <v>60</v>
          </cell>
          <cell r="L34">
            <v>33</v>
          </cell>
          <cell r="R34" t="str">
            <v>No</v>
          </cell>
        </row>
        <row r="35">
          <cell r="B35">
            <v>34</v>
          </cell>
          <cell r="C35" t="str">
            <v>Y</v>
          </cell>
          <cell r="D35">
            <v>10</v>
          </cell>
          <cell r="E35" t="str">
            <v>Incandescent</v>
          </cell>
          <cell r="F35" t="str">
            <v>Magnetic</v>
          </cell>
          <cell r="I35">
            <v>60</v>
          </cell>
          <cell r="L35">
            <v>34</v>
          </cell>
          <cell r="R35" t="str">
            <v>No</v>
          </cell>
        </row>
        <row r="36">
          <cell r="B36">
            <v>35</v>
          </cell>
          <cell r="C36" t="str">
            <v>Y</v>
          </cell>
          <cell r="D36">
            <v>10</v>
          </cell>
          <cell r="E36" t="str">
            <v>Incandescent</v>
          </cell>
          <cell r="F36" t="str">
            <v>Magnetic</v>
          </cell>
          <cell r="I36">
            <v>60</v>
          </cell>
          <cell r="L36">
            <v>35</v>
          </cell>
          <cell r="R36" t="str">
            <v>No</v>
          </cell>
        </row>
        <row r="37">
          <cell r="B37">
            <v>36</v>
          </cell>
          <cell r="C37" t="str">
            <v>Y</v>
          </cell>
          <cell r="D37">
            <v>10</v>
          </cell>
          <cell r="E37" t="str">
            <v>Incandescent</v>
          </cell>
          <cell r="F37" t="str">
            <v>Magnetic</v>
          </cell>
          <cell r="I37">
            <v>60</v>
          </cell>
          <cell r="L37">
            <v>36</v>
          </cell>
          <cell r="R37" t="str">
            <v>No</v>
          </cell>
        </row>
        <row r="38">
          <cell r="B38">
            <v>37</v>
          </cell>
          <cell r="C38" t="str">
            <v>Y</v>
          </cell>
          <cell r="D38">
            <v>10</v>
          </cell>
          <cell r="E38" t="str">
            <v>Incandescent</v>
          </cell>
          <cell r="F38" t="str">
            <v>Magnetic</v>
          </cell>
          <cell r="I38">
            <v>60</v>
          </cell>
          <cell r="L38">
            <v>37</v>
          </cell>
          <cell r="R38" t="str">
            <v>No</v>
          </cell>
        </row>
        <row r="39">
          <cell r="B39">
            <v>38</v>
          </cell>
          <cell r="C39" t="str">
            <v>Y</v>
          </cell>
          <cell r="D39">
            <v>10</v>
          </cell>
          <cell r="E39" t="str">
            <v>Incandescent</v>
          </cell>
          <cell r="F39" t="str">
            <v>Magnetic</v>
          </cell>
          <cell r="I39">
            <v>60</v>
          </cell>
          <cell r="L39">
            <v>38</v>
          </cell>
          <cell r="R39" t="str">
            <v>No</v>
          </cell>
        </row>
        <row r="40">
          <cell r="B40">
            <v>39</v>
          </cell>
          <cell r="C40" t="str">
            <v>Y</v>
          </cell>
          <cell r="D40">
            <v>10</v>
          </cell>
          <cell r="E40" t="str">
            <v>Incandescent</v>
          </cell>
          <cell r="F40" t="str">
            <v>Magnetic</v>
          </cell>
          <cell r="I40">
            <v>60</v>
          </cell>
          <cell r="L40">
            <v>39</v>
          </cell>
          <cell r="R40" t="str">
            <v>No</v>
          </cell>
        </row>
        <row r="41">
          <cell r="B41">
            <v>40</v>
          </cell>
          <cell r="C41" t="str">
            <v>Y</v>
          </cell>
          <cell r="D41">
            <v>10</v>
          </cell>
          <cell r="E41" t="str">
            <v>Incandescent</v>
          </cell>
          <cell r="F41" t="str">
            <v>Magnetic</v>
          </cell>
          <cell r="I41">
            <v>60</v>
          </cell>
          <cell r="L41">
            <v>40</v>
          </cell>
          <cell r="R41" t="str">
            <v>No</v>
          </cell>
        </row>
        <row r="42">
          <cell r="B42">
            <v>41</v>
          </cell>
          <cell r="C42" t="str">
            <v>Y</v>
          </cell>
          <cell r="D42">
            <v>10</v>
          </cell>
          <cell r="E42" t="str">
            <v>Incandescent</v>
          </cell>
          <cell r="F42" t="str">
            <v>Magnetic</v>
          </cell>
          <cell r="I42">
            <v>60</v>
          </cell>
          <cell r="L42">
            <v>41</v>
          </cell>
          <cell r="R42" t="str">
            <v>No</v>
          </cell>
        </row>
        <row r="43">
          <cell r="B43">
            <v>42</v>
          </cell>
          <cell r="C43" t="str">
            <v>Y</v>
          </cell>
          <cell r="D43">
            <v>10</v>
          </cell>
          <cell r="E43" t="str">
            <v>Incandescent</v>
          </cell>
          <cell r="F43" t="str">
            <v>Magnetic</v>
          </cell>
          <cell r="I43">
            <v>60</v>
          </cell>
          <cell r="L43">
            <v>42</v>
          </cell>
          <cell r="R43" t="str">
            <v>No</v>
          </cell>
        </row>
        <row r="44">
          <cell r="B44">
            <v>43</v>
          </cell>
          <cell r="C44" t="str">
            <v>Y</v>
          </cell>
          <cell r="D44">
            <v>10</v>
          </cell>
          <cell r="E44" t="str">
            <v>Incandescent</v>
          </cell>
          <cell r="F44" t="str">
            <v>Magnetic</v>
          </cell>
          <cell r="I44">
            <v>60</v>
          </cell>
          <cell r="L44">
            <v>43</v>
          </cell>
          <cell r="R44" t="str">
            <v>No</v>
          </cell>
        </row>
        <row r="45">
          <cell r="B45">
            <v>44</v>
          </cell>
          <cell r="C45" t="str">
            <v>Y</v>
          </cell>
          <cell r="D45">
            <v>10</v>
          </cell>
          <cell r="E45" t="str">
            <v>Incandescent</v>
          </cell>
          <cell r="F45" t="str">
            <v>Magnetic</v>
          </cell>
          <cell r="I45">
            <v>60</v>
          </cell>
          <cell r="L45">
            <v>44</v>
          </cell>
          <cell r="R45" t="str">
            <v>No</v>
          </cell>
        </row>
        <row r="46">
          <cell r="B46">
            <v>45</v>
          </cell>
          <cell r="C46" t="str">
            <v>Y</v>
          </cell>
          <cell r="D46">
            <v>10</v>
          </cell>
          <cell r="E46" t="str">
            <v>Incandescent</v>
          </cell>
          <cell r="F46" t="str">
            <v>Magnetic</v>
          </cell>
          <cell r="I46">
            <v>60</v>
          </cell>
          <cell r="L46">
            <v>45</v>
          </cell>
          <cell r="R46" t="str">
            <v>No</v>
          </cell>
        </row>
        <row r="47">
          <cell r="B47">
            <v>46</v>
          </cell>
          <cell r="C47" t="str">
            <v>Y</v>
          </cell>
          <cell r="D47">
            <v>10</v>
          </cell>
          <cell r="E47" t="str">
            <v>Incandescent</v>
          </cell>
          <cell r="F47" t="str">
            <v>Magnetic</v>
          </cell>
          <cell r="I47">
            <v>60</v>
          </cell>
          <cell r="L47">
            <v>46</v>
          </cell>
          <cell r="R47" t="str">
            <v>No</v>
          </cell>
        </row>
        <row r="48">
          <cell r="B48">
            <v>47</v>
          </cell>
          <cell r="C48" t="str">
            <v>Y</v>
          </cell>
          <cell r="D48">
            <v>10</v>
          </cell>
          <cell r="E48" t="str">
            <v>Incandescent</v>
          </cell>
          <cell r="F48" t="str">
            <v>Magnetic</v>
          </cell>
          <cell r="I48">
            <v>60</v>
          </cell>
          <cell r="L48">
            <v>47</v>
          </cell>
          <cell r="R48" t="str">
            <v>No</v>
          </cell>
        </row>
        <row r="49">
          <cell r="B49">
            <v>48</v>
          </cell>
          <cell r="C49" t="str">
            <v>Y</v>
          </cell>
          <cell r="D49">
            <v>10</v>
          </cell>
          <cell r="E49" t="str">
            <v>Incandescent</v>
          </cell>
          <cell r="F49" t="str">
            <v>Magnetic</v>
          </cell>
          <cell r="I49">
            <v>60</v>
          </cell>
          <cell r="L49">
            <v>48</v>
          </cell>
          <cell r="R49" t="str">
            <v>No</v>
          </cell>
        </row>
        <row r="50">
          <cell r="B50">
            <v>49</v>
          </cell>
          <cell r="C50" t="str">
            <v>Y</v>
          </cell>
          <cell r="D50">
            <v>10</v>
          </cell>
          <cell r="E50" t="str">
            <v>Incandescent</v>
          </cell>
          <cell r="F50" t="str">
            <v>Magnetic</v>
          </cell>
          <cell r="I50">
            <v>60</v>
          </cell>
          <cell r="L50">
            <v>49</v>
          </cell>
          <cell r="R50" t="str">
            <v>No</v>
          </cell>
        </row>
        <row r="51">
          <cell r="B51">
            <v>50</v>
          </cell>
          <cell r="C51" t="str">
            <v>Y</v>
          </cell>
          <cell r="D51">
            <v>10</v>
          </cell>
          <cell r="E51" t="str">
            <v>Incandescent</v>
          </cell>
          <cell r="F51" t="str">
            <v>Magnetic</v>
          </cell>
          <cell r="I51">
            <v>60</v>
          </cell>
          <cell r="L51">
            <v>50</v>
          </cell>
          <cell r="R51" t="str">
            <v>No</v>
          </cell>
        </row>
        <row r="52">
          <cell r="B52">
            <v>51</v>
          </cell>
          <cell r="C52" t="str">
            <v>Y</v>
          </cell>
          <cell r="D52">
            <v>10</v>
          </cell>
          <cell r="E52" t="str">
            <v>Incandescent</v>
          </cell>
          <cell r="F52" t="str">
            <v>Magnetic</v>
          </cell>
          <cell r="I52">
            <v>60</v>
          </cell>
          <cell r="L52">
            <v>51</v>
          </cell>
          <cell r="R52" t="str">
            <v>No</v>
          </cell>
        </row>
        <row r="53">
          <cell r="B53">
            <v>52</v>
          </cell>
          <cell r="C53" t="str">
            <v>Y</v>
          </cell>
          <cell r="D53">
            <v>10</v>
          </cell>
          <cell r="E53" t="str">
            <v>Incandescent</v>
          </cell>
          <cell r="F53" t="str">
            <v>Magnetic</v>
          </cell>
          <cell r="I53">
            <v>60</v>
          </cell>
          <cell r="L53">
            <v>52</v>
          </cell>
          <cell r="R53" t="str">
            <v>No</v>
          </cell>
        </row>
        <row r="54">
          <cell r="B54" t="str">
            <v>Men's Restroom</v>
          </cell>
          <cell r="M54" t="str">
            <v/>
          </cell>
        </row>
        <row r="55">
          <cell r="B55" t="str">
            <v>Women's Restroom</v>
          </cell>
          <cell r="M55" t="str">
            <v/>
          </cell>
        </row>
        <row r="56">
          <cell r="E56" t="str">
            <v/>
          </cell>
          <cell r="M56" t="str">
            <v/>
          </cell>
        </row>
      </sheetData>
      <sheetData sheetId="4">
        <row r="1">
          <cell r="A1" t="str">
            <v>Linear Fluorescent</v>
          </cell>
          <cell r="B1" t="str">
            <v>Size</v>
          </cell>
          <cell r="C1" t="str">
            <v>Fixture Code</v>
          </cell>
          <cell r="D1" t="str">
            <v>Lighting Type</v>
          </cell>
          <cell r="E1" t="str">
            <v>Measure Code</v>
          </cell>
          <cell r="F1" t="str">
            <v>Lighting Type</v>
          </cell>
          <cell r="G1" t="str">
            <v>Fixture or Lamp Code</v>
          </cell>
          <cell r="H1" t="str">
            <v>Description</v>
          </cell>
          <cell r="I1" t="str">
            <v>Lamp Manufacturer        &amp; Model</v>
          </cell>
          <cell r="J1" t="str">
            <v>Ballast Manufacturer        &amp; Model</v>
          </cell>
          <cell r="K1" t="str">
            <v xml:space="preserve">Replace With </v>
          </cell>
        </row>
        <row r="2">
          <cell r="A2" t="str">
            <v>T12, 1x2</v>
          </cell>
          <cell r="B2" t="str">
            <v>Fluorescent, 24" T12 lamp</v>
          </cell>
          <cell r="C2" t="e">
            <v>#N/A</v>
          </cell>
          <cell r="K2" t="str">
            <v>Relamp &amp; Reballast  (1) lamp 24" Fixtures w/ HPT8 &amp; Ballast</v>
          </cell>
        </row>
        <row r="3">
          <cell r="A3" t="str">
            <v>T12, 2x2</v>
          </cell>
          <cell r="B3" t="str">
            <v>Fluorescent, 24" (2) T12 lamps</v>
          </cell>
          <cell r="C3" t="e">
            <v>#N/A</v>
          </cell>
          <cell r="K3" t="str">
            <v>De-lamp/Retrofit 2 or 4 lamp 2ft &amp; 3ft. Fixture w/ T8 Lamps &amp; HP Ballasts</v>
          </cell>
        </row>
        <row r="4">
          <cell r="A4" t="str">
            <v>T12, 3x2</v>
          </cell>
          <cell r="B4" t="str">
            <v>Fluorescent, 24" (3) T12 lamps</v>
          </cell>
          <cell r="C4" t="e">
            <v>#N/A</v>
          </cell>
          <cell r="K4" t="str">
            <v>De-lamp/Retrofit 2 or 4 lamp 2ft &amp; 3ft. Fixture w/ T8 Lamps &amp; HP Ballasts</v>
          </cell>
        </row>
        <row r="5">
          <cell r="A5" t="str">
            <v>T12, 4x2</v>
          </cell>
          <cell r="B5" t="str">
            <v>Fluorescent, 24" (4) T12 lamps</v>
          </cell>
          <cell r="C5" t="e">
            <v>#N/A</v>
          </cell>
          <cell r="K5" t="str">
            <v>De-lamp/Retrofit 2 or 4 lamp 2ft &amp; 3ft. Fixture w/ T8 Lamps &amp; HP Ballasts</v>
          </cell>
        </row>
        <row r="6">
          <cell r="A6" t="str">
            <v>T8, 1x2</v>
          </cell>
          <cell r="B6" t="str">
            <v>Fluorescent, 24" T8 lamp</v>
          </cell>
          <cell r="C6" t="e">
            <v>#N/A</v>
          </cell>
          <cell r="K6" t="str">
            <v>Relamp &amp; Reballast  (1) lamp 24" Fixtures w/ HPT8 &amp; Ballast</v>
          </cell>
        </row>
        <row r="7">
          <cell r="A7" t="str">
            <v>T8, 2x2</v>
          </cell>
          <cell r="B7" t="str">
            <v>Fluorescent, 24" (2) T8 lamps</v>
          </cell>
          <cell r="C7" t="e">
            <v>#N/A</v>
          </cell>
          <cell r="K7" t="str">
            <v>De-lamp/Retrofit 2 or 4 lamp 2ft &amp; 3ft. Fixture w/ T8 Lamps &amp; HP Ballasts</v>
          </cell>
        </row>
        <row r="8">
          <cell r="A8" t="str">
            <v>T8, 3x2</v>
          </cell>
          <cell r="B8" t="str">
            <v>Fluorescent, 24" (3) T8 lamps</v>
          </cell>
          <cell r="C8" t="e">
            <v>#N/A</v>
          </cell>
          <cell r="K8" t="str">
            <v>De-lamp/Retrofit 2 or 4 lamp 2ft &amp; 3ft. Fixture w/ T8 Lamps &amp; HP Ballasts</v>
          </cell>
        </row>
        <row r="9">
          <cell r="A9" t="str">
            <v>T8, 4x2</v>
          </cell>
          <cell r="B9" t="str">
            <v>Fluorescent, 24" (4) T8 lamps</v>
          </cell>
          <cell r="C9" t="e">
            <v>#N/A</v>
          </cell>
          <cell r="K9" t="str">
            <v>De-lamp/Retrofit 2 or 4 lamp 2ft &amp; 3ft. Fixture w/ T8 Lamps &amp; HP Ballasts</v>
          </cell>
        </row>
        <row r="10">
          <cell r="A10" t="str">
            <v>T12, 1x4</v>
          </cell>
          <cell r="B10" t="str">
            <v>Fluorescent, 48" T12 lamp</v>
          </cell>
          <cell r="C10" t="str">
            <v>F41EE</v>
          </cell>
          <cell r="D10" t="str">
            <v>Fluor_T12_Linear_And_Other</v>
          </cell>
          <cell r="E10" t="str">
            <v>LTR1</v>
          </cell>
          <cell r="F10" t="str">
            <v>HPT8_RWT8_Linear</v>
          </cell>
          <cell r="G10" t="str">
            <v>RWT8(1-F028)NBF</v>
          </cell>
          <cell r="H10" t="str">
            <v>Fluorescent, (1) 48", HPT8 28W lamp, Instant or Program Start Ballast, (0.85 &lt; BF &lt; 0.95)</v>
          </cell>
          <cell r="I10" t="str">
            <v>Sylvania F028SS</v>
          </cell>
          <cell r="J10" t="str">
            <v>Sylvania QHE2X32T8/UNV ISL-SC</v>
          </cell>
          <cell r="K10" t="str">
            <v>Relamp &amp; Reballast (1) lamp 48" Fixture w/ HPT8 &amp; Ballast</v>
          </cell>
        </row>
        <row r="11">
          <cell r="A11" t="str">
            <v>T12, 1x4, Electronic</v>
          </cell>
          <cell r="B11" t="str">
            <v>Fluorescent, 48" T12 lamp</v>
          </cell>
          <cell r="C11" t="str">
            <v>F41EE</v>
          </cell>
          <cell r="D11" t="str">
            <v>Fluor_T12_Linear_And_Other</v>
          </cell>
          <cell r="E11" t="str">
            <v>LTR1</v>
          </cell>
          <cell r="F11" t="str">
            <v>HPT8_RWT8_Linear</v>
          </cell>
          <cell r="G11" t="str">
            <v>RWT8(1-F028)NBF</v>
          </cell>
          <cell r="H11" t="str">
            <v>Fluorescent, (1) 48", HPT8 28W lamp, Instant or Program Start Ballast, (0.85 &lt; BF &lt; 0.95)</v>
          </cell>
          <cell r="I11" t="str">
            <v>Sylvania F028SS</v>
          </cell>
          <cell r="J11" t="str">
            <v>Sylvania QHE2X32T8/UNV ISL-SC</v>
          </cell>
          <cell r="K11" t="str">
            <v>Relamp &amp; Reballast (1) lamp 48" Fixture w/ HPT8 &amp; Ballast</v>
          </cell>
        </row>
        <row r="12">
          <cell r="A12" t="str">
            <v>T12, 2x4</v>
          </cell>
          <cell r="B12" t="str">
            <v>Fluorescent, 48" (2) T12 lamps</v>
          </cell>
          <cell r="C12" t="str">
            <v>F42EE</v>
          </cell>
          <cell r="D12" t="str">
            <v>Fluor_T12_Linear_And_Other</v>
          </cell>
          <cell r="E12" t="str">
            <v>LTD1</v>
          </cell>
          <cell r="F12" t="str">
            <v>HPT8_RWT8_Linear</v>
          </cell>
          <cell r="G12" t="str">
            <v>RWT8(1-F028)HBF</v>
          </cell>
          <cell r="H12" t="str">
            <v>Fluorescent, (1) 48", HPT8 28W lamp, Instant or Program Start Ballast, (&gt;/= 0.95)</v>
          </cell>
          <cell r="I12" t="str">
            <v>Sylvania F028SS</v>
          </cell>
          <cell r="J12" t="str">
            <v>Sylvania QHE4X32T8/UNV ISL-SC</v>
          </cell>
          <cell r="K12" t="str">
            <v>De-lamp/Retrofit  4ft. Fixture w/ HPT8 Lamps &amp; Ballast</v>
          </cell>
        </row>
        <row r="13">
          <cell r="A13" t="str">
            <v>T12, 3x4</v>
          </cell>
          <cell r="B13" t="str">
            <v>Fluorescent, 48" (3) T12 lamps</v>
          </cell>
          <cell r="C13" t="str">
            <v>F43EE</v>
          </cell>
          <cell r="D13" t="str">
            <v>Fluor_T12_Linear_And_Other</v>
          </cell>
          <cell r="E13" t="str">
            <v>LTD2</v>
          </cell>
          <cell r="F13" t="str">
            <v>HPT8_RWT8_Linear</v>
          </cell>
          <cell r="G13" t="str">
            <v>RWT8(2-F028)HBF</v>
          </cell>
          <cell r="H13" t="str">
            <v>Fluorescent, (2) 48", HPT8 28W lamp, Instant or Program Start Ballast, (&gt;/= 0.95)</v>
          </cell>
          <cell r="I13" t="str">
            <v>Sylvania F028SS</v>
          </cell>
          <cell r="J13" t="str">
            <v>Sylvania QHE4X32T8/UNV ISL-SC</v>
          </cell>
          <cell r="K13" t="str">
            <v>De-lamp/Retrofit 3 or 4 lamp 4ft. Fixture w/ HPT8 Lamps &amp; Ballast</v>
          </cell>
        </row>
        <row r="14">
          <cell r="A14" t="str">
            <v>T8, 1x4, Electronic</v>
          </cell>
          <cell r="B14" t="str">
            <v>Fluorescent, (1) 48", T-8 lamp, Instant Start Ballast, NLO (0.85 &lt; BF &lt; 0.95)</v>
          </cell>
          <cell r="C14" t="str">
            <v>F41ILL</v>
          </cell>
          <cell r="D14" t="str">
            <v>Fluor_T8_Linear</v>
          </cell>
          <cell r="E14" t="str">
            <v>LTR1</v>
          </cell>
          <cell r="F14" t="str">
            <v>HPT8_RWT8_Linear</v>
          </cell>
          <cell r="G14" t="str">
            <v>RWT8(1-F028)NBF</v>
          </cell>
          <cell r="H14" t="str">
            <v>Fluorescent, (1) 48", HPT8 28W lamp, Instant or Program Start Ballast, (0.85 &lt; BF &lt; 0.95)</v>
          </cell>
          <cell r="I14" t="str">
            <v>Sylvania F028SS</v>
          </cell>
          <cell r="J14" t="str">
            <v>Sylvania QHE2X32T8/UNV ISL-SC</v>
          </cell>
        </row>
        <row r="15">
          <cell r="A15" t="str">
            <v>T8, 2x4, Electronic</v>
          </cell>
          <cell r="B15" t="str">
            <v>Fluorescent, (2) 48", T-8 lamps, Instant Start Ballast, NLO (0.85 &lt; BF &lt; 0.95)</v>
          </cell>
          <cell r="C15" t="str">
            <v>F42ILL</v>
          </cell>
          <cell r="D15" t="str">
            <v>Fluor_T8_Linear</v>
          </cell>
          <cell r="E15" t="str">
            <v>LTD1</v>
          </cell>
          <cell r="F15" t="str">
            <v>HPT8_RWT8_Linear</v>
          </cell>
          <cell r="G15" t="str">
            <v>RWT8(1-F028)HBF</v>
          </cell>
          <cell r="H15" t="str">
            <v>Fluorescent, (1) 48", HPT8 28W lamp, Instant or Program Start Ballast, (&gt;/= 0.95)</v>
          </cell>
          <cell r="I15" t="str">
            <v>Sylvania F028SS</v>
          </cell>
          <cell r="J15" t="str">
            <v>Sylvania QHE4X32T8/UNV ISL-SC</v>
          </cell>
        </row>
        <row r="16">
          <cell r="A16" t="str">
            <v>T8, 4x4, Electronic</v>
          </cell>
          <cell r="B16" t="str">
            <v>Fluorescent, (4) 48", T-8 lamps, Instant Start Ballast, NLO (0.85 &lt; BF &lt; 0.95)</v>
          </cell>
          <cell r="C16" t="str">
            <v>F44ILL</v>
          </cell>
          <cell r="D16" t="str">
            <v>Fluor_T8_Linear</v>
          </cell>
          <cell r="E16" t="str">
            <v>LTD2</v>
          </cell>
          <cell r="F16" t="str">
            <v>HPT8_RWT8_Linear</v>
          </cell>
          <cell r="G16" t="str">
            <v>RWT8(3-F028)NBF</v>
          </cell>
          <cell r="H16" t="str">
            <v>Fluorescent, (3) 48", HPT8 32W lamp, Instant or Program Start Ballast, (0.85 &lt; BF &lt; 0.95)</v>
          </cell>
          <cell r="I16" t="str">
            <v>Sylvania F028SS</v>
          </cell>
          <cell r="J16" t="str">
            <v>Sylvania QHE4X32T8/UNV ISL-SC</v>
          </cell>
        </row>
        <row r="17">
          <cell r="A17" t="str">
            <v>T12, 4x4</v>
          </cell>
          <cell r="B17" t="str">
            <v>Fluorescent, 48" (4) T12 lamps</v>
          </cell>
          <cell r="C17" t="str">
            <v>F44EE</v>
          </cell>
          <cell r="D17" t="str">
            <v>Fluor_T12_Linear_And_Other</v>
          </cell>
          <cell r="E17" t="str">
            <v>LTD2</v>
          </cell>
          <cell r="F17" t="str">
            <v>HPT8_RWT8_Linear</v>
          </cell>
          <cell r="G17" t="str">
            <v>RWT8(3-F028)NBF</v>
          </cell>
          <cell r="H17" t="str">
            <v>Fluorescent, (3) 48", HPT8 32W lamp, Instant or Program Start Ballast, (0.85 &lt; BF &lt; 0.95)</v>
          </cell>
          <cell r="I17" t="str">
            <v>Sylvania F028SS</v>
          </cell>
          <cell r="J17" t="str">
            <v>Sylvania QHE4X32T8/UNV ISL-SC</v>
          </cell>
          <cell r="K17" t="str">
            <v>De-lamp/Retrofit 3 or 4 lamp 4ft. Fixture w/ HPT8 Lamps &amp; Ballast</v>
          </cell>
        </row>
        <row r="18">
          <cell r="A18" t="str">
            <v>T12, 4x4, Electronic</v>
          </cell>
          <cell r="B18" t="str">
            <v>Fluorescent, 48" (4) T12 lamps</v>
          </cell>
          <cell r="C18" t="str">
            <v>F44EE</v>
          </cell>
          <cell r="D18" t="str">
            <v>Fluor_T12_Linear_And_Other</v>
          </cell>
          <cell r="E18" t="str">
            <v>LTD2</v>
          </cell>
          <cell r="F18" t="str">
            <v>HPT8_RWT8_Linear</v>
          </cell>
          <cell r="G18" t="str">
            <v>RWT8(3-F028)NBF</v>
          </cell>
          <cell r="H18" t="str">
            <v>Fluorescent, (3) 48", HPT8 32W lamp, Instant or Program Start Ballast, (0.85 &lt; BF &lt; 0.95)</v>
          </cell>
          <cell r="I18" t="str">
            <v>Sylvania F028SS</v>
          </cell>
          <cell r="J18" t="str">
            <v>Sylvania QHE4X32T8/UNV ISL-SC</v>
          </cell>
          <cell r="K18" t="str">
            <v>De-lamp/Retrofit 3 or 4 lamp 4ft. Fixture w/ HPT8 Lamps &amp; Ballast</v>
          </cell>
        </row>
        <row r="19">
          <cell r="A19" t="str">
            <v>T12, 6x4</v>
          </cell>
          <cell r="B19" t="str">
            <v>Fluorescent, 48" (6) T12 lamps</v>
          </cell>
          <cell r="C19" t="e">
            <v>#N/A</v>
          </cell>
          <cell r="K19" t="str">
            <v>De-lamp/Retrofit 5 to 8 lamp 4ft. Fixture w/ HPT8 Lamps &amp; Ballast</v>
          </cell>
        </row>
        <row r="20">
          <cell r="A20" t="str">
            <v>T8, 1x4</v>
          </cell>
          <cell r="B20" t="str">
            <v>Fluorescent, 48" T8 lamp</v>
          </cell>
          <cell r="C20" t="str">
            <v>F41LE</v>
          </cell>
          <cell r="D20" t="str">
            <v>Fluor_T8_Linear</v>
          </cell>
          <cell r="E20" t="str">
            <v>LTR1</v>
          </cell>
          <cell r="F20" t="str">
            <v>HPT8_RWT8_Linear</v>
          </cell>
          <cell r="G20" t="str">
            <v>RWT8(1-F028)NBF</v>
          </cell>
          <cell r="H20" t="str">
            <v>Fluorescent, (1) 48", HPT8 28W lamp, Instant or Program Start Ballast, (0.85 &lt; BF &lt; 0.95)</v>
          </cell>
          <cell r="I20" t="str">
            <v>Sylvania F028SS</v>
          </cell>
          <cell r="J20" t="str">
            <v>Sylvania QHE2X32T8/UNV ISL-SC</v>
          </cell>
          <cell r="K20" t="str">
            <v>Relamp &amp; Reballast (1) lamp 48" Fixture w/ HPT8 &amp; Ballast</v>
          </cell>
        </row>
        <row r="21">
          <cell r="A21" t="str">
            <v>T8, 2x4</v>
          </cell>
          <cell r="B21" t="str">
            <v>Fluorescent, 48" (2) T8 lamps</v>
          </cell>
          <cell r="C21" t="str">
            <v>F42LE</v>
          </cell>
          <cell r="D21" t="str">
            <v>Fluor_T8_Linear</v>
          </cell>
          <cell r="E21" t="str">
            <v>LTD1</v>
          </cell>
          <cell r="F21" t="str">
            <v>HPT8_RWT8_Linear</v>
          </cell>
          <cell r="G21" t="str">
            <v>RWT8(1-F028)HBF</v>
          </cell>
          <cell r="H21" t="str">
            <v>Fluorescent, (1) 48", HPT8 28W lamp, Instant or Program Start Ballast, (&gt;/= 0.95)</v>
          </cell>
          <cell r="I21" t="str">
            <v>Sylvania F028SS</v>
          </cell>
          <cell r="J21" t="str">
            <v>Sylvania QHE4X32T8/UNV ISL-SC</v>
          </cell>
          <cell r="K21" t="str">
            <v>De-lamp/Retrofit  4ft. Fixture w/ HPT8 Lamps &amp; Ballast</v>
          </cell>
        </row>
        <row r="22">
          <cell r="A22" t="str">
            <v>T8, 3x4</v>
          </cell>
          <cell r="B22" t="str">
            <v>Fluorescent, 48" (3) T8 lamps</v>
          </cell>
          <cell r="C22" t="str">
            <v>F43LE</v>
          </cell>
          <cell r="D22" t="str">
            <v>Fluor_T8_Linear</v>
          </cell>
          <cell r="E22" t="str">
            <v>LTD2</v>
          </cell>
          <cell r="F22" t="str">
            <v>HPT8_RWT8_Linear</v>
          </cell>
          <cell r="G22" t="str">
            <v>RWT8(2-F028)HBF</v>
          </cell>
          <cell r="H22" t="str">
            <v>Fluorescent, (2) 48", HPT8 28W lamp, Instant or Program Start Ballast, (&gt;/= 0.95)</v>
          </cell>
          <cell r="I22" t="str">
            <v>Sylvania F028SS</v>
          </cell>
          <cell r="J22" t="str">
            <v>Sylvania QHE4X32T8/UNV ISL-SC</v>
          </cell>
          <cell r="K22" t="str">
            <v>De-lamp/Retrofit 3 or 4 lamp 4ft. Fixture w/ HPT8 Lamps &amp; Ballast</v>
          </cell>
        </row>
        <row r="23">
          <cell r="A23" t="str">
            <v>T8, 4x4</v>
          </cell>
          <cell r="B23" t="str">
            <v>Fluorescent, 48" (4) T8 lamps</v>
          </cell>
          <cell r="C23" t="str">
            <v>F44LE</v>
          </cell>
          <cell r="D23" t="str">
            <v>Fluor_T8_Linear</v>
          </cell>
          <cell r="E23" t="str">
            <v>LTD2</v>
          </cell>
          <cell r="F23" t="str">
            <v>HPT8_RWT8_Linear</v>
          </cell>
          <cell r="G23" t="str">
            <v>RWT8(3-F028)NBF</v>
          </cell>
          <cell r="H23" t="str">
            <v>Fluorescent, (3) 48", HPT8 32W lamp, Instant or Program Start Ballast, (0.85 &lt; BF &lt; 0.95)</v>
          </cell>
          <cell r="I23" t="str">
            <v>Sylvania F028SS</v>
          </cell>
          <cell r="J23" t="str">
            <v>Sylvania QHE4X32T8/UNV ISL-SC</v>
          </cell>
          <cell r="K23" t="str">
            <v>De-lamp/Retrofit 3 or 4 lamp 4ft. Fixture w/ HPT8 Lamps &amp; Ballast</v>
          </cell>
        </row>
        <row r="24">
          <cell r="A24" t="str">
            <v>T8, 6x4</v>
          </cell>
          <cell r="B24" t="str">
            <v>Fluorescent, 48" (6) T8 lamps</v>
          </cell>
          <cell r="C24" t="e">
            <v>#N/A</v>
          </cell>
          <cell r="K24" t="str">
            <v>De-lamp/Retrofit 5 to 8 lamp 4ft. Fixture w/ HPT8 Lamps &amp; Ballast</v>
          </cell>
        </row>
        <row r="25">
          <cell r="A25" t="str">
            <v>T12, 1x8</v>
          </cell>
          <cell r="B25" t="str">
            <v>Fluorescent, 96" T12 lamp</v>
          </cell>
          <cell r="C25" t="e">
            <v>#N/A</v>
          </cell>
          <cell r="K25" t="str">
            <v>Replace Existing (1) lamp 96" fixture w/ HPT8 Lamps and Ballasts</v>
          </cell>
        </row>
        <row r="26">
          <cell r="A26" t="str">
            <v>T12, 2x8</v>
          </cell>
          <cell r="B26" t="str">
            <v>Fluorescent, 96" (2) T12 lamps</v>
          </cell>
          <cell r="C26" t="e">
            <v>#N/A</v>
          </cell>
          <cell r="K26" t="str">
            <v>Replace Existing (2) lamp 96" fixture w/ HPT8 Lamps and Ballasts</v>
          </cell>
        </row>
        <row r="27">
          <cell r="A27" t="str">
            <v>T12, 4x8</v>
          </cell>
          <cell r="B27" t="str">
            <v>Fluorescent, 96" (4) T12 lamps</v>
          </cell>
          <cell r="C27" t="e">
            <v>#N/A</v>
          </cell>
          <cell r="K27" t="str">
            <v>Replace Existing (3) lamp 96" fixture w/ HPT8 Lamps and Ballasts</v>
          </cell>
        </row>
        <row r="28">
          <cell r="A28" t="str">
            <v>T8, 1x8</v>
          </cell>
          <cell r="B28" t="str">
            <v>Fluorescent, 96" T8 lamp</v>
          </cell>
          <cell r="C28" t="e">
            <v>#N/A</v>
          </cell>
          <cell r="K28" t="str">
            <v>Replace Existing (1) lamp 96" fixture w/ HPT8 Lamps and Ballasts</v>
          </cell>
        </row>
        <row r="29">
          <cell r="A29" t="str">
            <v>T8, 2x8</v>
          </cell>
          <cell r="B29" t="str">
            <v>Fluorescent, 96" (2) T8 lamps</v>
          </cell>
          <cell r="C29" t="str">
            <v>F82ILL</v>
          </cell>
          <cell r="D29" t="str">
            <v>Fluor_T8_Linear</v>
          </cell>
          <cell r="E29" t="str">
            <v>LTD1</v>
          </cell>
          <cell r="F29" t="str">
            <v>HPT8_RWT8_Linear</v>
          </cell>
          <cell r="G29" t="str">
            <v>RWT8(2-F028)HBF</v>
          </cell>
          <cell r="H29" t="str">
            <v>Fluorescent, (2) 48", HPT8 28W lamp, Instant or Program Start Ballast, (&gt;/= 0.95)</v>
          </cell>
          <cell r="I29" t="str">
            <v>Sylvania F028SS</v>
          </cell>
          <cell r="J29" t="str">
            <v>Sylvania QHE4X32T8/UNV ISL-SC</v>
          </cell>
          <cell r="K29" t="str">
            <v>Replace Existing (2) lamp 96" fixture w/ HPT8 Lamps and Ballasts</v>
          </cell>
        </row>
        <row r="30">
          <cell r="A30" t="str">
            <v>T8, 4x8</v>
          </cell>
          <cell r="B30" t="str">
            <v>Fluorescent, 96" (4) T8 lamps</v>
          </cell>
          <cell r="C30" t="str">
            <v>F84ILL</v>
          </cell>
          <cell r="D30" t="str">
            <v>Fluor_T8_Linear</v>
          </cell>
          <cell r="E30" t="str">
            <v>LTD2</v>
          </cell>
          <cell r="F30" t="str">
            <v>HPT8_RWT8_Linear</v>
          </cell>
          <cell r="G30" t="str">
            <v>RWT8(4-F028)HBF</v>
          </cell>
          <cell r="H30" t="str">
            <v>Fluorescent, (4) 48", HPT8 28W lamp, Instant or Program Start Ballast, (&gt;/= 0.95)</v>
          </cell>
          <cell r="I30" t="str">
            <v>Sylvania F028SS</v>
          </cell>
          <cell r="J30" t="str">
            <v>Sylvania QHE4X32T8/UNV ISH</v>
          </cell>
          <cell r="K30" t="str">
            <v>Replace Existing (3) lamp 96" fixture w/ HPT8 Lamps and Ballasts</v>
          </cell>
        </row>
        <row r="31">
          <cell r="A31" t="str">
            <v xml:space="preserve">T12 U-Tube, </v>
          </cell>
          <cell r="B31" t="str">
            <v>U-Tube, (2) T12 lamps</v>
          </cell>
          <cell r="C31" t="e">
            <v>#N/A</v>
          </cell>
          <cell r="K31" t="str">
            <v/>
          </cell>
        </row>
        <row r="32">
          <cell r="A32" t="str">
            <v xml:space="preserve">T8 U-Tube, </v>
          </cell>
          <cell r="B32" t="str">
            <v>U-Tube, (2) T8 lamps</v>
          </cell>
          <cell r="C32" t="e">
            <v>#N/A</v>
          </cell>
          <cell r="K32" t="str">
            <v/>
          </cell>
        </row>
        <row r="33">
          <cell r="A33" t="str">
            <v>CFL, 13</v>
          </cell>
          <cell r="B33" t="str">
            <v>Interior CF (1) 13W</v>
          </cell>
          <cell r="C33" t="e">
            <v>#N/A</v>
          </cell>
          <cell r="K33" t="str">
            <v>Replace Incandescent or CFL with PAR20 Screw-in Integral LED Lamp</v>
          </cell>
        </row>
        <row r="34">
          <cell r="A34" t="str">
            <v>CFL, 23</v>
          </cell>
          <cell r="B34" t="str">
            <v>Interior CF (1) 23W</v>
          </cell>
          <cell r="C34" t="e">
            <v>#N/A</v>
          </cell>
          <cell r="K34" t="str">
            <v>Replace Incandescent or CFL with PAR20 Screw-in Integral LED Lamp</v>
          </cell>
        </row>
        <row r="35">
          <cell r="A35" t="str">
            <v>CFL, 26</v>
          </cell>
          <cell r="B35" t="str">
            <v>Interior CF (1) 26W</v>
          </cell>
          <cell r="C35" t="e">
            <v>#N/A</v>
          </cell>
          <cell r="K35" t="str">
            <v>Replace Incandescent or CFL with PAR30 Screw-in Integral LED Lamp</v>
          </cell>
        </row>
        <row r="36">
          <cell r="A36" t="str">
            <v>CFL, 32</v>
          </cell>
          <cell r="B36" t="str">
            <v>Interior CF (1) 32W</v>
          </cell>
          <cell r="C36" t="e">
            <v>#N/A</v>
          </cell>
          <cell r="K36" t="str">
            <v>Replace Incandescent or CFL with PAR30 Screw-in Integral LED Lamp</v>
          </cell>
        </row>
        <row r="37">
          <cell r="A37" t="str">
            <v>CFL, 42</v>
          </cell>
          <cell r="B37" t="str">
            <v xml:space="preserve">Interior CF (1) 42W </v>
          </cell>
          <cell r="C37" t="e">
            <v>#N/A</v>
          </cell>
          <cell r="K37" t="str">
            <v>Replace Incandescent or CFL with PAR38 Screw-in Integral LED Lamp</v>
          </cell>
        </row>
        <row r="38">
          <cell r="A38" t="str">
            <v>CFL, 57</v>
          </cell>
          <cell r="B38" t="str">
            <v xml:space="preserve">Interior CF (1) 57W </v>
          </cell>
          <cell r="C38" t="e">
            <v>#N/A</v>
          </cell>
          <cell r="K38" t="str">
            <v>Replace Incandescent or CFL with PAR38 Screw-in Integral LED Lamp</v>
          </cell>
        </row>
        <row r="39">
          <cell r="A39" t="str">
            <v>Incandescent, 25</v>
          </cell>
          <cell r="B39" t="str">
            <v>Incandescent, (1) 25W lamp</v>
          </cell>
          <cell r="C39" t="str">
            <v>I25/1</v>
          </cell>
          <cell r="D39" t="str">
            <v>Incand_Standard</v>
          </cell>
          <cell r="E39" t="str">
            <v>LTL1</v>
          </cell>
          <cell r="F39" t="str">
            <v>LED Lamps</v>
          </cell>
          <cell r="G39" t="str">
            <v>LED_MR16</v>
          </cell>
          <cell r="H39" t="str">
            <v>MR 16 Integral LED Lamp</v>
          </cell>
          <cell r="I39" t="str">
            <v>Philips 40877-3</v>
          </cell>
          <cell r="J39" t="str">
            <v>Philips 40877-3</v>
          </cell>
          <cell r="K39" t="str">
            <v>Replace Existing Incandescent Fixture (&lt;100W) w/ CFL Fixture</v>
          </cell>
        </row>
        <row r="40">
          <cell r="A40" t="str">
            <v>Incandescent, 30</v>
          </cell>
          <cell r="B40" t="str">
            <v>Incandescent, (1) 30W lamp</v>
          </cell>
          <cell r="C40" t="str">
            <v>I30/1</v>
          </cell>
          <cell r="D40" t="str">
            <v>Incand_Standard</v>
          </cell>
          <cell r="E40" t="str">
            <v>LTR6</v>
          </cell>
          <cell r="F40" t="str">
            <v>CFL_Fixtures</v>
          </cell>
          <cell r="G40" t="str">
            <v>CFL1-13</v>
          </cell>
          <cell r="H40" t="str">
            <v>Interior CF 1L 13W Quad</v>
          </cell>
          <cell r="I40" t="str">
            <v>TCP 33113SP</v>
          </cell>
          <cell r="J40" t="str">
            <v>TCP 33113SP</v>
          </cell>
          <cell r="K40" t="str">
            <v>Replace Existing Incandescent Fixture (&lt;100W) w/ CFL Fixture</v>
          </cell>
        </row>
        <row r="41">
          <cell r="A41" t="str">
            <v>Incandescent, 40</v>
          </cell>
          <cell r="B41" t="str">
            <v>Incandescent, (1) 40W lamp</v>
          </cell>
          <cell r="C41" t="str">
            <v>I40/1</v>
          </cell>
          <cell r="D41" t="str">
            <v>Incand_Standard</v>
          </cell>
          <cell r="E41" t="str">
            <v>LTR6</v>
          </cell>
          <cell r="F41" t="str">
            <v>CFL_Fixtures</v>
          </cell>
          <cell r="G41" t="str">
            <v>CFL1-13</v>
          </cell>
          <cell r="H41" t="str">
            <v>Interior CF 1L 13W Quad</v>
          </cell>
          <cell r="I41" t="str">
            <v>TCP 33113SP</v>
          </cell>
          <cell r="J41" t="str">
            <v>TCP 33113SP</v>
          </cell>
          <cell r="K41" t="str">
            <v>Replace Existing Incandescent Fixture (&lt;100W) w/ CFL Fixture</v>
          </cell>
        </row>
        <row r="42">
          <cell r="A42" t="str">
            <v>Incandescent, 50</v>
          </cell>
          <cell r="B42" t="str">
            <v>Incandescent, (1) 50W lamp</v>
          </cell>
          <cell r="C42" t="e">
            <v>#N/A</v>
          </cell>
          <cell r="K42" t="str">
            <v>Replace Existing Incandescent Fixture (&lt;100W) w/ CFL Fixture</v>
          </cell>
        </row>
        <row r="43">
          <cell r="A43" t="str">
            <v>Incandescent, 60</v>
          </cell>
          <cell r="B43" t="str">
            <v>Incandescent, (1) 60W lamp</v>
          </cell>
          <cell r="C43" t="str">
            <v>I60/1</v>
          </cell>
          <cell r="D43" t="str">
            <v>Incand_Standard</v>
          </cell>
          <cell r="E43" t="str">
            <v>LTR6</v>
          </cell>
          <cell r="F43" t="str">
            <v>CFL_Fixtures</v>
          </cell>
          <cell r="G43" t="str">
            <v>CFL1-13</v>
          </cell>
          <cell r="H43" t="str">
            <v>Interior CF 1L 13W Quad</v>
          </cell>
          <cell r="I43" t="str">
            <v>TCP 33113SP</v>
          </cell>
          <cell r="J43" t="str">
            <v>TCP 33113SP</v>
          </cell>
          <cell r="K43" t="str">
            <v>Replace Existing Incandescent Fixture (&lt;100W) w/ CFL Fixture</v>
          </cell>
        </row>
        <row r="44">
          <cell r="A44" t="str">
            <v>Incandescent, 75</v>
          </cell>
          <cell r="B44" t="str">
            <v>Incandescent, (1) 75W lamp</v>
          </cell>
          <cell r="C44" t="str">
            <v>I75/1</v>
          </cell>
          <cell r="D44" t="str">
            <v>Incand_Standard</v>
          </cell>
          <cell r="E44" t="str">
            <v>LTR6</v>
          </cell>
          <cell r="F44" t="str">
            <v>CFL_Fixtures</v>
          </cell>
          <cell r="G44" t="str">
            <v>CFL1-13</v>
          </cell>
          <cell r="H44" t="str">
            <v>Interior CF 1L 13W Quad</v>
          </cell>
          <cell r="I44" t="str">
            <v>TCP 33113SP</v>
          </cell>
          <cell r="J44" t="str">
            <v>TCP 33113SP</v>
          </cell>
          <cell r="K44" t="str">
            <v>Replace Existing Incandescent Fixture (&lt;100W) w/ CFL Fixture</v>
          </cell>
        </row>
        <row r="45">
          <cell r="A45" t="str">
            <v>Incandescent, 80</v>
          </cell>
          <cell r="B45" t="str">
            <v>Incandescent, (1) 80W lamp</v>
          </cell>
          <cell r="C45" t="e">
            <v>#N/A</v>
          </cell>
          <cell r="K45" t="str">
            <v>Replace Existing Incandescent Fixture (&lt;100W) w/ CFL Fixture</v>
          </cell>
        </row>
        <row r="46">
          <cell r="A46" t="str">
            <v>Incandescent, 100</v>
          </cell>
          <cell r="B46" t="str">
            <v>Incandescent, (1) 100W lamp</v>
          </cell>
          <cell r="C46" t="str">
            <v>I100/1</v>
          </cell>
          <cell r="D46" t="str">
            <v>Incand_Standard</v>
          </cell>
          <cell r="E46" t="str">
            <v>LTR6</v>
          </cell>
          <cell r="F46" t="str">
            <v>CFL_Fixtures</v>
          </cell>
          <cell r="G46" t="str">
            <v>CFL1-23</v>
          </cell>
          <cell r="H46" t="str">
            <v>Interior CF 1L 23W Quad</v>
          </cell>
          <cell r="I46" t="str">
            <v>TCP 33123SP</v>
          </cell>
          <cell r="J46" t="str">
            <v>TCP 33123SP</v>
          </cell>
          <cell r="K46" t="str">
            <v>Replace Existing Incandescent Fixture (100-250W) w/ CFL Fixture</v>
          </cell>
        </row>
        <row r="47">
          <cell r="A47" t="str">
            <v>Incandescent, 120</v>
          </cell>
          <cell r="B47" t="str">
            <v>Incandescent, (1) 120W lamp</v>
          </cell>
          <cell r="C47" t="e">
            <v>#N/A</v>
          </cell>
          <cell r="K47" t="str">
            <v>Replace Existing Incandescent Fixture (100-250W) w/ CFL Fixture</v>
          </cell>
        </row>
        <row r="48">
          <cell r="A48" t="str">
            <v>Incandescent, 150</v>
          </cell>
          <cell r="B48" t="str">
            <v>Incandescent, (1) 150W lamp</v>
          </cell>
          <cell r="C48" t="e">
            <v>#N/A</v>
          </cell>
          <cell r="K48" t="str">
            <v>Replace Existing Incandescent Fixture (100-250W) w/ CFL Fixture</v>
          </cell>
        </row>
        <row r="49">
          <cell r="A49" t="str">
            <v>Incandescent, 170</v>
          </cell>
          <cell r="B49" t="str">
            <v>Incandescent, (1) 170W lamp</v>
          </cell>
          <cell r="C49" t="e">
            <v>#N/A</v>
          </cell>
          <cell r="K49" t="str">
            <v>Replace Existing Incandescent Fixture (100-250W) w/ CFL Fixture</v>
          </cell>
        </row>
        <row r="50">
          <cell r="A50" t="str">
            <v>Incandescent, 200</v>
          </cell>
          <cell r="B50" t="str">
            <v>Incandescent, (1) 200W lamp</v>
          </cell>
          <cell r="C50" t="e">
            <v>#N/A</v>
          </cell>
          <cell r="K50" t="str">
            <v>Replace Existing Incandescent Fixture (100-250W) w/ CFL Fixture</v>
          </cell>
        </row>
        <row r="51">
          <cell r="A51" t="str">
            <v>Incandescent, 250</v>
          </cell>
          <cell r="B51" t="str">
            <v>Incandescent, (1) 250W lamp</v>
          </cell>
          <cell r="C51" t="e">
            <v>#N/A</v>
          </cell>
          <cell r="K51" t="str">
            <v>Replace Existing Incandescent Fixture (100-250W) w/ CFL Fixture</v>
          </cell>
        </row>
        <row r="52">
          <cell r="A52" t="str">
            <v>Incandescent, 300</v>
          </cell>
          <cell r="B52" t="str">
            <v>Incandescent, (1) 300W lamp</v>
          </cell>
          <cell r="C52" t="e">
            <v>#N/A</v>
          </cell>
          <cell r="K52" t="str">
            <v xml:space="preserve">Replace Existing Incandescent Fixture (&gt;250W) w/ CFL Fixture </v>
          </cell>
        </row>
        <row r="53">
          <cell r="A53" t="str">
            <v>Incandescent, 400</v>
          </cell>
          <cell r="B53" t="str">
            <v>Incandescent, (1) 400W lamp</v>
          </cell>
          <cell r="C53" t="e">
            <v>#N/A</v>
          </cell>
          <cell r="K53" t="str">
            <v xml:space="preserve">Replace Existing Incandescent Fixture (&gt;250W) w/ CFL Fixture </v>
          </cell>
        </row>
        <row r="54">
          <cell r="A54" t="str">
            <v>Incandescent, 500</v>
          </cell>
          <cell r="B54" t="str">
            <v>Incandescent, (1) 500W lamp</v>
          </cell>
          <cell r="C54" t="e">
            <v>#N/A</v>
          </cell>
          <cell r="K54" t="str">
            <v xml:space="preserve">Replace Existing Incandescent Fixture (&gt;250W) w/ CFL Fixture </v>
          </cell>
        </row>
        <row r="55">
          <cell r="A55" t="str">
            <v>Incandescent, 750</v>
          </cell>
          <cell r="B55" t="str">
            <v>Incandescent, (1) 750W lamp</v>
          </cell>
          <cell r="C55" t="e">
            <v>#N/A</v>
          </cell>
          <cell r="K55" t="str">
            <v xml:space="preserve">Replace Existing Incandescent Fixture (&gt;250W) w/ CFL Fixture </v>
          </cell>
        </row>
        <row r="56">
          <cell r="A56" t="str">
            <v>Incandescent, 1000</v>
          </cell>
          <cell r="B56" t="str">
            <v>Incandescent, (1) 1000W lamp</v>
          </cell>
          <cell r="C56" t="e">
            <v>#N/A</v>
          </cell>
          <cell r="K56" t="str">
            <v xml:space="preserve">Replace Existing Incandescent Fixture (&gt;250W) w/ CFL Fixture </v>
          </cell>
        </row>
        <row r="57">
          <cell r="A57" t="str">
            <v>Incandescent, 1500</v>
          </cell>
          <cell r="B57" t="str">
            <v>Incandescent, (1) 1500W lamp</v>
          </cell>
          <cell r="C57" t="e">
            <v>#N/A</v>
          </cell>
          <cell r="K57" t="str">
            <v xml:space="preserve">Replace Existing Incandescent Fixture (&gt;250W) w/ CFL Fixture </v>
          </cell>
        </row>
        <row r="58">
          <cell r="A58" t="str">
            <v>Incandescent, 2000</v>
          </cell>
          <cell r="B58" t="str">
            <v>Incandescent, (1) 2000W lamp</v>
          </cell>
          <cell r="C58" t="e">
            <v>#N/A</v>
          </cell>
          <cell r="K58" t="str">
            <v xml:space="preserve">Replace Existing Incandescent Fixture (&gt;250W) w/ CFL Fixture </v>
          </cell>
        </row>
        <row r="59">
          <cell r="A59" t="str">
            <v>Halogen, 35</v>
          </cell>
          <cell r="B59" t="str">
            <v>Halogen Incandescent, (1) 35W lamp</v>
          </cell>
          <cell r="C59" t="str">
            <v>H35/1</v>
          </cell>
          <cell r="D59" t="str">
            <v>Incand_Halogen</v>
          </cell>
          <cell r="E59" t="str">
            <v>LTL2</v>
          </cell>
          <cell r="F59" t="str">
            <v>LED Lamps</v>
          </cell>
          <cell r="G59" t="str">
            <v>LED_PAR20</v>
          </cell>
          <cell r="H59" t="str">
            <v xml:space="preserve">PAR 20 Integral LED Lamp </v>
          </cell>
          <cell r="I59" t="str">
            <v>Philips 40820-3</v>
          </cell>
          <cell r="J59" t="str">
            <v>Philips 40820-3</v>
          </cell>
          <cell r="K59" t="str">
            <v>Replace Existing Incandescent Fixture (&lt;100W) w/ CFL Fixture</v>
          </cell>
        </row>
        <row r="60">
          <cell r="A60" t="str">
            <v>Halogen, 50</v>
          </cell>
          <cell r="B60" t="str">
            <v>Halogen Incandescent, (1) 50W lamp</v>
          </cell>
          <cell r="C60" t="str">
            <v>H50/1</v>
          </cell>
          <cell r="D60" t="str">
            <v>Incand_Halogen</v>
          </cell>
          <cell r="E60" t="str">
            <v>LTR6</v>
          </cell>
          <cell r="F60" t="str">
            <v>CFL_Fixtures</v>
          </cell>
          <cell r="G60" t="str">
            <v>CFL1-13</v>
          </cell>
          <cell r="H60" t="str">
            <v>Interior CF 1L 13W Quad</v>
          </cell>
          <cell r="I60" t="str">
            <v>TCP 33113SP</v>
          </cell>
          <cell r="J60" t="str">
            <v>TCP 33113SP</v>
          </cell>
          <cell r="K60" t="str">
            <v>Replace Existing Incandescent Fixture (&lt;100W) w/ CFL Fixture</v>
          </cell>
        </row>
        <row r="61">
          <cell r="A61" t="str">
            <v>Halogen, 60</v>
          </cell>
          <cell r="B61" t="str">
            <v>Halogen Incandescent, (1) 60W lamp</v>
          </cell>
          <cell r="C61" t="str">
            <v>H60/1</v>
          </cell>
          <cell r="D61" t="str">
            <v>Incand_Halogen</v>
          </cell>
          <cell r="E61" t="str">
            <v>LTR6</v>
          </cell>
          <cell r="F61" t="str">
            <v>CFL_Fixtures</v>
          </cell>
          <cell r="G61" t="str">
            <v>CFL1-13</v>
          </cell>
          <cell r="H61" t="str">
            <v>Interior CF 1L 13W Quad</v>
          </cell>
          <cell r="I61" t="str">
            <v>TCP 33113SP</v>
          </cell>
          <cell r="J61" t="str">
            <v>TCP 33113SP</v>
          </cell>
          <cell r="K61" t="str">
            <v>Replace Existing Incandescent Fixture (&lt;100W) w/ CFL Fixture</v>
          </cell>
        </row>
        <row r="62">
          <cell r="A62" t="str">
            <v>Halogen, 75</v>
          </cell>
          <cell r="B62" t="str">
            <v>Halogen Incandescent, (1) 75W lamp</v>
          </cell>
          <cell r="C62" t="str">
            <v>H75/1</v>
          </cell>
          <cell r="D62" t="str">
            <v>Incand_Halogen</v>
          </cell>
          <cell r="E62" t="str">
            <v>LTR6</v>
          </cell>
          <cell r="F62" t="str">
            <v>CFL_Fixtures</v>
          </cell>
          <cell r="G62" t="str">
            <v>CFL1-23</v>
          </cell>
          <cell r="H62" t="str">
            <v>Interior CF 1L 23W Quad</v>
          </cell>
          <cell r="I62" t="str">
            <v>TCP 33123SP</v>
          </cell>
          <cell r="J62" t="str">
            <v>TCP 33123SP</v>
          </cell>
          <cell r="K62" t="str">
            <v>Replace Existing Incandescent Fixture (&lt;100W) w/ CFL Fixture</v>
          </cell>
        </row>
        <row r="63">
          <cell r="A63" t="str">
            <v>Halogen, 90</v>
          </cell>
          <cell r="B63" t="str">
            <v>Halogen Incandescent, (1) 90W lamp</v>
          </cell>
          <cell r="C63" t="e">
            <v>#N/A</v>
          </cell>
          <cell r="K63" t="str">
            <v>Replace Existing Incandescent Fixture (&lt;100W) w/ CFL Fixture</v>
          </cell>
        </row>
        <row r="64">
          <cell r="A64" t="str">
            <v>Halogen, 100</v>
          </cell>
          <cell r="B64" t="str">
            <v>Halogen Incandescent, (1) 100W lamp</v>
          </cell>
          <cell r="C64" t="str">
            <v>H100/1</v>
          </cell>
          <cell r="D64" t="str">
            <v>Incand_Halogen</v>
          </cell>
          <cell r="E64" t="str">
            <v>LTR6</v>
          </cell>
          <cell r="F64" t="str">
            <v>CFL_Fixtures</v>
          </cell>
          <cell r="G64" t="str">
            <v>CFL1-23</v>
          </cell>
          <cell r="H64" t="str">
            <v>Interior CF 1L 23W Quad</v>
          </cell>
          <cell r="I64" t="str">
            <v>TCP 33123SP</v>
          </cell>
          <cell r="J64" t="str">
            <v>TCP 33123SP</v>
          </cell>
          <cell r="K64" t="str">
            <v>Replace Existing Incandescent Fixture (100-250W) w/ CFL Fixture</v>
          </cell>
        </row>
        <row r="65">
          <cell r="A65" t="str">
            <v>Halogen, 150</v>
          </cell>
          <cell r="B65" t="str">
            <v>Halogen Incandescent, (1) 150W lamp</v>
          </cell>
          <cell r="C65" t="e">
            <v>#N/A</v>
          </cell>
          <cell r="K65" t="str">
            <v>Replace Existing Incandescent Fixture (100-250W) w/ CFL Fixture</v>
          </cell>
        </row>
        <row r="66">
          <cell r="A66" t="str">
            <v>Halogen, 250</v>
          </cell>
          <cell r="B66" t="str">
            <v>Halogen Incandescent, (1) 250W lamp</v>
          </cell>
          <cell r="C66" t="e">
            <v>#N/A</v>
          </cell>
          <cell r="K66" t="str">
            <v>Replace Existing Incandescent Fixture (100-250W) w/ CFL Fixture</v>
          </cell>
        </row>
        <row r="67">
          <cell r="A67" t="str">
            <v>Halogen, 300</v>
          </cell>
          <cell r="B67" t="str">
            <v>Halogen Incandescent, (1) 300W lamp</v>
          </cell>
          <cell r="C67" t="e">
            <v>#N/A</v>
          </cell>
          <cell r="K67" t="str">
            <v xml:space="preserve">Replace Existing Incandescent Fixture (&gt;250W) w/ CFL Fixture </v>
          </cell>
        </row>
        <row r="68">
          <cell r="A68" t="str">
            <v>Halogen, 500</v>
          </cell>
          <cell r="B68" t="str">
            <v>Halogen Incandescent, (1) 500W lamp</v>
          </cell>
          <cell r="C68" t="e">
            <v>#N/A</v>
          </cell>
          <cell r="K68" t="str">
            <v xml:space="preserve">Replace Existing Incandescent Fixture (&gt;250W) w/ CFL Fixture </v>
          </cell>
        </row>
        <row r="69">
          <cell r="A69" t="str">
            <v>Exit CFL</v>
          </cell>
          <cell r="B69" t="str">
            <v>EXIT Compact Fluorescent, (1) 6W lamp</v>
          </cell>
          <cell r="C69" t="str">
            <v>ECF6/1</v>
          </cell>
          <cell r="D69" t="str">
            <v>EXIT_Sign</v>
          </cell>
          <cell r="E69" t="str">
            <v>LTL4</v>
          </cell>
          <cell r="F69" t="str">
            <v>EXIT_Sign</v>
          </cell>
          <cell r="G69" t="str">
            <v>ELED2/1</v>
          </cell>
          <cell r="H69" t="str">
            <v>EXIT Sign, LED, (1) 2W lamp, Single Sided</v>
          </cell>
          <cell r="I69" t="str">
            <v>TCP 20714</v>
          </cell>
          <cell r="J69" t="str">
            <v>TCP 20714</v>
          </cell>
          <cell r="K69" t="str">
            <v>Replace Existing Exit Sign w/ LED Exit Sign</v>
          </cell>
        </row>
        <row r="70">
          <cell r="A70" t="str">
            <v>Exit Incandescent</v>
          </cell>
          <cell r="B70" t="str">
            <v>EXIT Incandescent, (1) 20W lamp</v>
          </cell>
          <cell r="C70" t="str">
            <v>EI20/1</v>
          </cell>
          <cell r="D70" t="str">
            <v>EXIT_Sign</v>
          </cell>
          <cell r="E70" t="str">
            <v>LTL4</v>
          </cell>
          <cell r="F70" t="str">
            <v>EXIT_Sign</v>
          </cell>
          <cell r="G70" t="str">
            <v>ELED2/1</v>
          </cell>
          <cell r="H70" t="str">
            <v>EXIT Sign, LED, (1) 2W lamp, Single Sided</v>
          </cell>
          <cell r="I70" t="str">
            <v>TCP 20714</v>
          </cell>
          <cell r="J70" t="str">
            <v>TCP 20714</v>
          </cell>
          <cell r="K70" t="str">
            <v>Replace Existing Exit Sign w/ LED Exit Sign</v>
          </cell>
        </row>
        <row r="71">
          <cell r="A71" t="str">
            <v>Exit LED</v>
          </cell>
          <cell r="B71" t="str">
            <v>EXIT Sign, LED, (1) 2W lamp, Single Sided</v>
          </cell>
          <cell r="C71" t="e">
            <v>#N/A</v>
          </cell>
          <cell r="K71" t="str">
            <v/>
          </cell>
        </row>
        <row r="72">
          <cell r="A72" t="str">
            <v>Metal Halide, 100</v>
          </cell>
          <cell r="B72" t="str">
            <v>Metal Halide, (1) 100W lamp, Magnetic ballast</v>
          </cell>
          <cell r="C72" t="e">
            <v>#N/A</v>
          </cell>
          <cell r="K72" t="str">
            <v>&gt;85W Replace with Exterior Parking Garage, Gasoline Canopy, or Pole Mounted LED Fixture (35W)</v>
          </cell>
        </row>
        <row r="73">
          <cell r="A73" t="str">
            <v>Metal Halide, 125</v>
          </cell>
          <cell r="B73" t="str">
            <v>Metal Halide, (1) 125W lamp, Magnetic ballast</v>
          </cell>
          <cell r="C73" t="e">
            <v>#N/A</v>
          </cell>
          <cell r="K73" t="str">
            <v>&gt;120W Replace with Exterior Parking Garage, Gasoline Canopy, or Pole Mounted LED Fixture (60W)</v>
          </cell>
        </row>
        <row r="74">
          <cell r="A74" t="str">
            <v>Metal Halide, 150</v>
          </cell>
          <cell r="B74" t="str">
            <v>Metal Halide, (1) 150W lamp, Magnetic ballast</v>
          </cell>
          <cell r="C74" t="e">
            <v>#N/A</v>
          </cell>
          <cell r="K74" t="str">
            <v>&gt;120W Replace with Exterior Parking Garage, Gasoline Canopy, or Pole Mounted LED Fixture (60W)</v>
          </cell>
        </row>
        <row r="75">
          <cell r="A75" t="str">
            <v>Metal Halide, 175</v>
          </cell>
          <cell r="B75" t="str">
            <v>Metal Halide, (1) 175W lamp, Magnetic ballast</v>
          </cell>
          <cell r="C75" t="e">
            <v>#N/A</v>
          </cell>
          <cell r="K75" t="str">
            <v>&gt;160W Replace with Exterior Parking Garage, Gasoline Canopy, or Pole Mounted LED Fixture (80W)</v>
          </cell>
        </row>
        <row r="76">
          <cell r="A76" t="str">
            <v>Metal Halide, 200</v>
          </cell>
          <cell r="B76" t="str">
            <v>Metal Halide, (1) 200W lamp, Magnetic ballast</v>
          </cell>
          <cell r="C76" t="e">
            <v>#N/A</v>
          </cell>
          <cell r="K76" t="str">
            <v>Replace Existing 200-350W MH  w/ 2 lamp 45.8" T5</v>
          </cell>
        </row>
        <row r="77">
          <cell r="A77" t="str">
            <v>Metal Halide, 250</v>
          </cell>
          <cell r="B77" t="str">
            <v>Metal Halide, (1) 250W lamp, Magnetic ballast</v>
          </cell>
          <cell r="C77" t="e">
            <v>#N/A</v>
          </cell>
          <cell r="K77" t="str">
            <v>Replace Existing 200-350W MH  w/ 2 lamp 45.8" T5</v>
          </cell>
        </row>
        <row r="78">
          <cell r="A78" t="str">
            <v>Metal Halide, 320</v>
          </cell>
          <cell r="B78" t="str">
            <v>Metal Halide, (1) 320W lamp, Magnetic ballast</v>
          </cell>
          <cell r="C78" t="e">
            <v>#N/A</v>
          </cell>
          <cell r="K78" t="str">
            <v>Replace Existing 200-350W MH  w/ 2 lamp 45.8" T5</v>
          </cell>
        </row>
        <row r="79">
          <cell r="A79" t="str">
            <v>Metal Halide, 350</v>
          </cell>
          <cell r="B79" t="str">
            <v>Metal Halide, (1) 350W lamp, Magnetic ballast</v>
          </cell>
          <cell r="C79" t="str">
            <v>MH350/1</v>
          </cell>
          <cell r="D79" t="str">
            <v>Metal_Halide</v>
          </cell>
          <cell r="E79" t="str">
            <v>LTN2</v>
          </cell>
          <cell r="F79" t="str">
            <v>Fluor_T5_Linear</v>
          </cell>
          <cell r="G79" t="str">
            <v>F44GPHL-H</v>
          </cell>
          <cell r="H79" t="str">
            <v>Fluorescent, (4) 45.8", T-5 high-output lamps, (1) Programmed Rapid Start Ballast, HLO (.95 &lt; BF &lt; 1.1)</v>
          </cell>
          <cell r="I79" t="str">
            <v>Sylvania FP54T5HO</v>
          </cell>
          <cell r="J79" t="str">
            <v>Sylvania QTP4X54T5HO/UNV PSN HTW</v>
          </cell>
          <cell r="K79" t="str">
            <v>Replace Existing 350-500W MH  w/ 4 lamp 45.8" T5</v>
          </cell>
        </row>
        <row r="80">
          <cell r="A80" t="str">
            <v>Metal Halide, 360</v>
          </cell>
          <cell r="B80" t="str">
            <v>Metal Halide, (1) 360W lamp, Magnetic ballast</v>
          </cell>
          <cell r="C80" t="e">
            <v>#N/A</v>
          </cell>
          <cell r="K80" t="str">
            <v>Replace Existing 350-500W MH  w/ 4 lamp 45.8" T5</v>
          </cell>
        </row>
        <row r="81">
          <cell r="A81" t="str">
            <v>Metal Halide, 400</v>
          </cell>
          <cell r="B81" t="str">
            <v>Metal Halide, (1) 400W lamp, Magnetic ballast</v>
          </cell>
          <cell r="C81" t="str">
            <v>MH400/1</v>
          </cell>
          <cell r="D81" t="str">
            <v>Metal_Halide</v>
          </cell>
          <cell r="E81" t="str">
            <v>LTN2</v>
          </cell>
          <cell r="F81" t="str">
            <v>Fluor_T5_Linear</v>
          </cell>
          <cell r="G81" t="str">
            <v>F44GPHL-H</v>
          </cell>
          <cell r="H81" t="str">
            <v>Fluorescent, (4) 45.8", T-5 high-output lamps, (1) Programmed Rapid Start Ballast, HLO (.95 &lt; BF &lt; 1.1)</v>
          </cell>
          <cell r="I81" t="str">
            <v>Sylvania FP54T5HO</v>
          </cell>
          <cell r="J81" t="str">
            <v>Sylvania QTP4X54T5HO/UNV PSN HTW</v>
          </cell>
          <cell r="K81" t="str">
            <v>Replace Existing 350-500W MH  w/ 4 lamp 45.8" T5</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J33"/>
  <sheetViews>
    <sheetView showGridLines="0" workbookViewId="0"/>
  </sheetViews>
  <sheetFormatPr defaultColWidth="9.140625" defaultRowHeight="12.75" customHeight="1"/>
  <cols>
    <col min="1" max="1" width="7.42578125" customWidth="1"/>
    <col min="2" max="2" width="29" customWidth="1"/>
    <col min="3" max="3" width="0.7109375" customWidth="1"/>
    <col min="4" max="4" width="0.5703125" customWidth="1"/>
    <col min="5" max="5" width="26.7109375" customWidth="1"/>
    <col min="6" max="6" width="1.7109375" customWidth="1"/>
    <col min="7" max="7" width="0.85546875" customWidth="1"/>
    <col min="8" max="10" width="9.140625" customWidth="1"/>
  </cols>
  <sheetData>
    <row r="1" spans="1:10" ht="13.5" customHeight="1">
      <c r="B1" s="1"/>
      <c r="C1" s="1"/>
      <c r="D1" s="1"/>
      <c r="E1" s="1"/>
      <c r="F1" s="1"/>
      <c r="G1" s="1"/>
      <c r="H1" s="1"/>
      <c r="I1" s="1"/>
      <c r="J1" s="1"/>
    </row>
    <row r="2" spans="1:10">
      <c r="A2" s="2"/>
      <c r="B2" s="3"/>
      <c r="C2" s="4"/>
      <c r="D2" s="4"/>
      <c r="E2" s="4"/>
      <c r="F2" s="4"/>
      <c r="G2" s="4"/>
      <c r="H2" s="4"/>
      <c r="I2" s="4"/>
      <c r="J2" s="5"/>
    </row>
    <row r="3" spans="1:10" ht="19.5" customHeight="1">
      <c r="A3" s="2"/>
      <c r="B3" s="6"/>
      <c r="C3" s="7"/>
      <c r="D3" s="7"/>
      <c r="E3" s="7"/>
      <c r="F3" s="7"/>
      <c r="G3" s="7"/>
      <c r="H3" s="7"/>
      <c r="I3" s="7"/>
      <c r="J3" s="8"/>
    </row>
    <row r="4" spans="1:10" ht="25.5" customHeight="1">
      <c r="A4" s="2"/>
      <c r="B4" s="1230" t="str">
        <f>'Instructions '!B4:J4</f>
        <v>SMALL BUSINESS LIGHTING FIXTURES AND CONTROLS APPLICATION PROGRAM INSTRUCTIONS</v>
      </c>
      <c r="C4" s="1231"/>
      <c r="D4" s="1231"/>
      <c r="E4" s="1231"/>
      <c r="F4" s="1231"/>
      <c r="G4" s="1231"/>
      <c r="H4" s="1231"/>
      <c r="I4" s="1231"/>
      <c r="J4" s="1231"/>
    </row>
    <row r="5" spans="1:10" ht="51" customHeight="1">
      <c r="A5" s="2"/>
      <c r="B5" s="1232" t="str">
        <f>'Instructions '!B5:J5</f>
        <v>This Application Workbook is intended to be used for approximately one-for-one fixture replacements or efficiency upgrade retrofits in the Small Business Program. New construction and major retrofit projects must use the separate Design-based Lighting workbook.</v>
      </c>
      <c r="C5" s="1233"/>
      <c r="D5" s="1233"/>
      <c r="E5" s="1233"/>
      <c r="F5" s="1233"/>
      <c r="G5" s="1233"/>
      <c r="H5" s="1233"/>
      <c r="I5" s="1233"/>
      <c r="J5" s="1233"/>
    </row>
    <row r="6" spans="1:10" ht="66.75" customHeight="1">
      <c r="A6" s="2"/>
      <c r="B6" s="1221" t="str">
        <f>'Instructions '!B6:J6</f>
        <v>Note that there are two paths to receiving lighting fixture incentives. The first path, called "Standard," provides numerous incentives based upon specific replacement fixtures as identified on the Replacement Fixture List sheet of this workbook. The second path, called "Alternative Fixtures," provides incentives for any fixture not identified on the Replacement sheet. All measures are incentivized as indicated on the Eligible Measures and Incentives sheet.</v>
      </c>
      <c r="C6" s="1222"/>
      <c r="D6" s="1222"/>
      <c r="E6" s="1222"/>
      <c r="F6" s="1222"/>
      <c r="G6" s="1222"/>
      <c r="H6" s="1222"/>
      <c r="I6" s="1222"/>
      <c r="J6" s="1222"/>
    </row>
    <row r="7" spans="1:10" ht="47.25" customHeight="1">
      <c r="A7" s="2"/>
      <c r="B7" s="1221" t="str">
        <f>'Instructions '!B7:J7</f>
        <v>All projects MUST receive pre-approval before purchasing equipment or beginning work. Please review the program process and eligibility requirements on the program website as well as the Terms &amp; Conditions on the application. Please contact the program office with any questions.</v>
      </c>
      <c r="C7" s="1222"/>
      <c r="D7" s="1222"/>
      <c r="E7" s="1222"/>
      <c r="F7" s="1222"/>
      <c r="G7" s="1222"/>
      <c r="H7" s="1222"/>
      <c r="I7" s="1222"/>
      <c r="J7" s="1222"/>
    </row>
    <row r="8" spans="1:10" ht="29.25" customHeight="1">
      <c r="A8" s="2"/>
      <c r="B8" s="1221" t="str">
        <f>'Instructions '!B8:J8</f>
        <v>If equipment is installed and operational within two months of the date on the pre-approval letter, the Program will pay an additional 10% of the base incentive for Standard Measures.</v>
      </c>
      <c r="C8" s="1222"/>
      <c r="D8" s="1222"/>
      <c r="E8" s="1222"/>
      <c r="F8" s="1222"/>
      <c r="G8" s="1222"/>
      <c r="H8" s="1222"/>
      <c r="I8" s="1222"/>
      <c r="J8" s="1222"/>
    </row>
    <row r="9" spans="1:10">
      <c r="A9" s="2"/>
      <c r="B9" s="11"/>
      <c r="J9" s="12"/>
    </row>
    <row r="10" spans="1:10">
      <c r="A10" s="2"/>
      <c r="B10" s="1227" t="str">
        <f>HYPERLINK("https://cienergyefficiency.delmarva.com/eligibility.aspx","Program Process and Eligibility Requirements")</f>
        <v>Program Process and Eligibility Requirements</v>
      </c>
      <c r="C10" s="1222"/>
      <c r="D10" s="1222"/>
      <c r="E10" s="1222"/>
      <c r="J10" s="13"/>
    </row>
    <row r="11" spans="1:10" ht="44.25" customHeight="1">
      <c r="A11" s="2"/>
      <c r="B11" s="1227" t="str">
        <f>HYPERLINK("https://cienergyefficiency.delmarva.com/ContactUs.aspx","Contact the Program Office")</f>
        <v>Contact the Program Office</v>
      </c>
      <c r="C11" s="1222"/>
      <c r="D11" s="1222"/>
      <c r="E11" s="1222"/>
      <c r="H11" s="1228" t="s">
        <v>0</v>
      </c>
      <c r="I11" s="1222"/>
      <c r="J11" s="13"/>
    </row>
    <row r="12" spans="1:10" ht="30.75" customHeight="1">
      <c r="A12" s="2"/>
      <c r="B12" s="1229" t="str">
        <f>("The "&amp;UTILITY_NAME)&amp;" C&amp;I program reserves the right to stop offering the bonus incentive at any time."</f>
        <v>The Pepco C&amp;I program reserves the right to stop offering the bonus incentive at any time.</v>
      </c>
      <c r="C12" s="1222"/>
      <c r="D12" s="1222"/>
      <c r="E12" s="1222"/>
      <c r="F12" s="1222"/>
      <c r="G12" s="1222"/>
      <c r="H12" s="1222"/>
      <c r="I12" s="1222"/>
      <c r="J12" s="1222"/>
    </row>
    <row r="13" spans="1:10">
      <c r="A13" s="2"/>
      <c r="B13" s="11"/>
      <c r="J13" s="12"/>
    </row>
    <row r="14" spans="1:10" ht="55.5" customHeight="1">
      <c r="A14" s="2"/>
      <c r="B14" s="1223" t="str">
        <f>'Instructions '!B12:J12</f>
        <v>The Lighting Fixtures and Controls incentive application</v>
      </c>
      <c r="C14" s="1222"/>
      <c r="D14" s="1222"/>
      <c r="E14" s="1222"/>
      <c r="F14" s="1222"/>
      <c r="G14" s="1222"/>
      <c r="H14" s="1222"/>
      <c r="I14" s="1222"/>
      <c r="J14" s="1222"/>
    </row>
    <row r="15" spans="1:10">
      <c r="A15" s="2"/>
      <c r="B15" s="1225" t="s">
        <v>1</v>
      </c>
      <c r="C15" s="1222"/>
      <c r="D15" s="1222"/>
      <c r="E15" s="1222"/>
      <c r="F15" s="1222"/>
      <c r="G15" s="1222"/>
      <c r="H15" s="1222"/>
      <c r="I15" s="1222"/>
      <c r="J15" s="1222"/>
    </row>
    <row r="16" spans="1:10">
      <c r="A16" s="2"/>
      <c r="B16" s="1225" t="s">
        <v>2</v>
      </c>
      <c r="C16" s="1222"/>
      <c r="D16" s="1222"/>
      <c r="E16" s="1222"/>
      <c r="F16" s="1222"/>
      <c r="G16" s="1222"/>
      <c r="H16" s="1222"/>
      <c r="I16" s="1222"/>
      <c r="J16" s="1222"/>
    </row>
    <row r="17" spans="1:10">
      <c r="A17" s="2"/>
      <c r="B17" s="1226" t="s">
        <v>3</v>
      </c>
      <c r="C17" s="1222"/>
      <c r="D17" s="1222"/>
      <c r="E17" s="1222"/>
      <c r="F17" s="1222"/>
      <c r="G17" s="1222"/>
      <c r="H17" s="1222"/>
      <c r="I17" s="1222"/>
      <c r="J17" s="1222"/>
    </row>
    <row r="18" spans="1:10">
      <c r="A18" s="2"/>
      <c r="B18" s="1225" t="s">
        <v>4</v>
      </c>
      <c r="C18" s="1222"/>
      <c r="D18" s="1222"/>
      <c r="E18" s="1222"/>
      <c r="F18" s="1222"/>
      <c r="G18" s="1222"/>
      <c r="H18" s="1222"/>
      <c r="I18" s="1222"/>
      <c r="J18" s="1222"/>
    </row>
    <row r="19" spans="1:10" ht="41.25" customHeight="1">
      <c r="A19" s="2"/>
      <c r="B19" s="1224" t="str">
        <f>HYPERLINK("mailto:DelmarvaEnergyEfficiency@LMBPS.com",HYPERLINK("mailto:PepcoEnergyEfficiency@LMBPS.com","DelmarvaEnergyEfficiency@LMBPS.com"))</f>
        <v>DelmarvaEnergyEfficiency@LMBPS.com</v>
      </c>
      <c r="C19" s="1222"/>
      <c r="D19" s="1222"/>
      <c r="E19" s="1222"/>
      <c r="F19" s="1222"/>
      <c r="G19" s="1222"/>
      <c r="H19" s="1222"/>
      <c r="I19" s="1222"/>
      <c r="J19" s="1222"/>
    </row>
    <row r="20" spans="1:10" hidden="1">
      <c r="A20" s="2"/>
      <c r="B20" s="11"/>
      <c r="J20" s="12"/>
    </row>
    <row r="21" spans="1:10" ht="15" customHeight="1">
      <c r="A21" s="2"/>
      <c r="B21" s="1221" t="str">
        <f>(("Once you receive a letter of pre-approval, you may begin work. The project must be completed and the program office notified within three months of the pre-approval date."&amp;" Submit documentation of project completion to the program office along with any changes to the original application. ")&amp;UTILITY_NAME)&amp;" reserves the right to conduct a post project inspection."</f>
        <v>Once you receive a letter of pre-approval, you may begin work. The project must be completed and the program office notified within three months of the pre-approval date. Submit documentation of project completion to the program office along with any changes to the original application. Pepco reserves the right to conduct a post project inspection.</v>
      </c>
      <c r="C21" s="1222"/>
      <c r="D21" s="1222"/>
      <c r="E21" s="1222"/>
      <c r="F21" s="1222"/>
      <c r="G21" s="1222"/>
      <c r="H21" s="1222"/>
      <c r="I21" s="1222"/>
      <c r="J21" s="1222"/>
    </row>
    <row r="22" spans="1:10" ht="12.75" customHeight="1">
      <c r="B22" s="1222"/>
      <c r="C22" s="1222"/>
      <c r="D22" s="1222"/>
      <c r="E22" s="1222"/>
      <c r="F22" s="1222"/>
      <c r="G22" s="1222"/>
      <c r="H22" s="1222"/>
      <c r="I22" s="1222"/>
      <c r="J22" s="1222"/>
    </row>
    <row r="23" spans="1:10" ht="12.75" customHeight="1">
      <c r="B23" s="1222"/>
      <c r="C23" s="1222"/>
      <c r="D23" s="1222"/>
      <c r="E23" s="1222"/>
      <c r="F23" s="1222"/>
      <c r="G23" s="1222"/>
      <c r="H23" s="1222"/>
      <c r="I23" s="1222"/>
      <c r="J23" s="1222"/>
    </row>
    <row r="24" spans="1:10" ht="12.75" customHeight="1">
      <c r="B24" s="1222"/>
      <c r="C24" s="1222"/>
      <c r="D24" s="1222"/>
      <c r="E24" s="1222"/>
      <c r="F24" s="1222"/>
      <c r="G24" s="1222"/>
      <c r="H24" s="1222"/>
      <c r="I24" s="1222"/>
      <c r="J24" s="1222"/>
    </row>
    <row r="25" spans="1:10" hidden="1">
      <c r="A25" s="2"/>
      <c r="B25" s="11"/>
      <c r="J25" s="12"/>
    </row>
    <row r="26" spans="1:10" hidden="1">
      <c r="A26" s="2"/>
      <c r="B26" s="11"/>
      <c r="J26" s="12"/>
    </row>
    <row r="27" spans="1:10" hidden="1">
      <c r="A27" s="2"/>
      <c r="B27" s="11"/>
      <c r="J27" s="12"/>
    </row>
    <row r="28" spans="1:10" hidden="1">
      <c r="A28" s="2"/>
      <c r="B28" s="11"/>
      <c r="J28" s="12"/>
    </row>
    <row r="29" spans="1:10" hidden="1">
      <c r="A29" s="2"/>
      <c r="B29" s="1223" t="s">
        <v>5</v>
      </c>
      <c r="C29" s="1222"/>
      <c r="D29" s="1222"/>
      <c r="E29" s="1222"/>
      <c r="F29" s="1222"/>
      <c r="G29" s="1222"/>
      <c r="H29" s="1222"/>
      <c r="I29" s="1222"/>
      <c r="J29" s="1222"/>
    </row>
    <row r="30" spans="1:10" hidden="1">
      <c r="A30" s="2"/>
      <c r="B30" s="11"/>
      <c r="J30" s="12"/>
    </row>
    <row r="31" spans="1:10" hidden="1">
      <c r="A31" s="2"/>
      <c r="B31" s="1224" t="str">
        <f>HYPERLINK("https://cienergyefficiency.delmarva.com/Lighting.aspx",HYPERLINK("https://cienergyefficiency.pepco.com/Multi.aspx","https://cienergyefficiency.delmarva.com/Lighting.aspx"))</f>
        <v>https://cienergyefficiency.delmarva.com/Lighting.aspx</v>
      </c>
      <c r="C31" s="1222"/>
      <c r="D31" s="1222"/>
      <c r="E31" s="1222"/>
      <c r="F31" s="1222"/>
      <c r="G31" s="1222"/>
      <c r="H31" s="1222"/>
      <c r="I31" s="1222"/>
      <c r="J31" s="1222"/>
    </row>
    <row r="32" spans="1:10" ht="13.5" customHeight="1">
      <c r="A32" s="2"/>
      <c r="B32" s="6"/>
      <c r="C32" s="7"/>
      <c r="D32" s="7"/>
      <c r="E32" s="7"/>
      <c r="F32" s="7"/>
      <c r="G32" s="7"/>
      <c r="H32" s="7"/>
      <c r="I32" s="7"/>
      <c r="J32" s="8"/>
    </row>
    <row r="33" spans="2:10">
      <c r="B33" s="4"/>
      <c r="C33" s="4"/>
      <c r="D33" s="4"/>
      <c r="E33" s="4"/>
      <c r="F33" s="4"/>
      <c r="G33" s="4"/>
      <c r="H33" s="4"/>
      <c r="I33" s="4"/>
      <c r="J33" s="4"/>
    </row>
  </sheetData>
  <mergeCells count="18">
    <mergeCell ref="B4:J4"/>
    <mergeCell ref="B5:J5"/>
    <mergeCell ref="B6:J6"/>
    <mergeCell ref="B7:J7"/>
    <mergeCell ref="B8:J8"/>
    <mergeCell ref="B10:E10"/>
    <mergeCell ref="B11:E11"/>
    <mergeCell ref="H11:I11"/>
    <mergeCell ref="B12:J12"/>
    <mergeCell ref="B14:J14"/>
    <mergeCell ref="B21:J24"/>
    <mergeCell ref="B29:J29"/>
    <mergeCell ref="B31:J31"/>
    <mergeCell ref="B15:J15"/>
    <mergeCell ref="B16:J16"/>
    <mergeCell ref="B17:J17"/>
    <mergeCell ref="B18:J18"/>
    <mergeCell ref="B19:J19"/>
  </mergeCells>
  <pageMargins left="0.75" right="0.75" top="1" bottom="1" header="0.5" footer="0.5"/>
  <pageSetup paperSize="9" orientation="portrait"/>
</worksheet>
</file>

<file path=xl/worksheets/sheet10.xml><?xml version="1.0" encoding="utf-8"?>
<worksheet xmlns="http://schemas.openxmlformats.org/spreadsheetml/2006/main" xmlns:r="http://schemas.openxmlformats.org/officeDocument/2006/relationships">
  <sheetPr codeName="Sheet10"/>
  <dimension ref="A1:CC696"/>
  <sheetViews>
    <sheetView showGridLines="0" tabSelected="1" zoomScale="75" zoomScaleNormal="75" workbookViewId="0">
      <pane xSplit="3" ySplit="10" topLeftCell="D176" activePane="bottomRight" state="frozen"/>
      <selection pane="topRight" activeCell="D1" sqref="D1"/>
      <selection pane="bottomLeft" activeCell="A11" sqref="A11"/>
      <selection pane="bottomRight" activeCell="D124" sqref="D124"/>
    </sheetView>
  </sheetViews>
  <sheetFormatPr defaultColWidth="9.140625" defaultRowHeight="15" outlineLevelCol="1"/>
  <cols>
    <col min="1" max="1" width="12.5703125" style="273" customWidth="1"/>
    <col min="2" max="2" width="9.7109375" style="236" customWidth="1"/>
    <col min="3" max="3" width="54.42578125" style="236" customWidth="1"/>
    <col min="4" max="4" width="25.5703125" style="236" customWidth="1"/>
    <col min="5" max="5" width="12" style="237" customWidth="1"/>
    <col min="6" max="6" width="10" style="237" customWidth="1"/>
    <col min="7" max="7" width="12.5703125" style="237" customWidth="1"/>
    <col min="8" max="8" width="11.42578125" style="237" customWidth="1"/>
    <col min="9" max="9" width="12" style="237" customWidth="1"/>
    <col min="10" max="10" width="8.7109375" style="237" customWidth="1"/>
    <col min="11" max="11" width="11" style="237" customWidth="1"/>
    <col min="12" max="12" width="12.85546875" style="237" hidden="1" customWidth="1"/>
    <col min="13" max="13" width="11.140625" style="237" customWidth="1"/>
    <col min="14" max="14" width="17.140625" style="238" customWidth="1"/>
    <col min="15" max="15" width="10.28515625" style="239" customWidth="1"/>
    <col min="16" max="16" width="21.85546875" style="236" customWidth="1"/>
    <col min="17" max="17" width="11" style="240" customWidth="1"/>
    <col min="18" max="18" width="12.5703125" style="240" customWidth="1"/>
    <col min="19" max="19" width="10" style="239" customWidth="1"/>
    <col min="20" max="20" width="10.28515625" style="236" customWidth="1"/>
    <col min="21" max="21" width="11.28515625" style="239" customWidth="1"/>
    <col min="22" max="22" width="12.28515625" style="237" customWidth="1"/>
    <col min="23" max="23" width="12.42578125" style="236" customWidth="1"/>
    <col min="24" max="24" width="19" style="236" customWidth="1"/>
    <col min="25" max="25" width="29.28515625" style="236" customWidth="1"/>
    <col min="26" max="26" width="18.5703125" style="239" customWidth="1"/>
    <col min="27" max="27" width="15.42578125" style="239" customWidth="1"/>
    <col min="28" max="28" width="11.42578125" style="240" customWidth="1"/>
    <col min="29" max="29" width="20.28515625" style="240" customWidth="1"/>
    <col min="30" max="30" width="10.5703125" style="237" customWidth="1"/>
    <col min="31" max="31" width="11.140625" style="237" customWidth="1"/>
    <col min="32" max="32" width="12.140625" style="237" customWidth="1"/>
    <col min="33" max="33" width="11.42578125" style="237" hidden="1" customWidth="1" outlineLevel="1"/>
    <col min="34" max="37" width="9" style="237" hidden="1" customWidth="1" outlineLevel="1"/>
    <col min="38" max="38" width="16.140625" style="239" customWidth="1" collapsed="1"/>
    <col min="39" max="39" width="8.42578125" style="239" customWidth="1"/>
    <col min="40" max="40" width="9.140625" style="239" customWidth="1"/>
    <col min="41" max="41" width="10.7109375" style="236" customWidth="1"/>
    <col min="42" max="43" width="10.28515625" style="236" hidden="1" customWidth="1" outlineLevel="1"/>
    <col min="44" max="44" width="11.5703125" style="347" customWidth="1" collapsed="1"/>
    <col min="45" max="47" width="11.7109375" style="347" customWidth="1"/>
    <col min="48" max="48" width="11.85546875" style="239" customWidth="1"/>
    <col min="49" max="50" width="11.7109375" style="236" customWidth="1"/>
    <col min="51" max="51" width="14.5703125" style="236" customWidth="1"/>
    <col min="52" max="52" width="11.7109375" style="250" customWidth="1"/>
    <col min="53" max="53" width="13.5703125" style="239" customWidth="1"/>
    <col min="54" max="54" width="41.5703125" style="239" customWidth="1"/>
    <col min="55" max="55" width="9.140625" style="239" customWidth="1"/>
    <col min="56" max="256" width="9.140625" style="239"/>
    <col min="257" max="257" width="12.5703125" style="239" customWidth="1"/>
    <col min="258" max="258" width="9.7109375" style="239" customWidth="1"/>
    <col min="259" max="259" width="54.42578125" style="239" customWidth="1"/>
    <col min="260" max="260" width="25.5703125" style="239" customWidth="1"/>
    <col min="261" max="261" width="12" style="239" customWidth="1"/>
    <col min="262" max="262" width="10" style="239" customWidth="1"/>
    <col min="263" max="263" width="12.5703125" style="239" customWidth="1"/>
    <col min="264" max="264" width="11.42578125" style="239" customWidth="1"/>
    <col min="265" max="265" width="12" style="239" customWidth="1"/>
    <col min="266" max="266" width="8.7109375" style="239" customWidth="1"/>
    <col min="267" max="267" width="11" style="239" customWidth="1"/>
    <col min="268" max="268" width="0" style="239" hidden="1" customWidth="1"/>
    <col min="269" max="269" width="11.140625" style="239" customWidth="1"/>
    <col min="270" max="270" width="17.140625" style="239" customWidth="1"/>
    <col min="271" max="271" width="10.28515625" style="239" customWidth="1"/>
    <col min="272" max="272" width="21.85546875" style="239" customWidth="1"/>
    <col min="273" max="273" width="11" style="239" customWidth="1"/>
    <col min="274" max="274" width="12.5703125" style="239" customWidth="1"/>
    <col min="275" max="275" width="10" style="239" customWidth="1"/>
    <col min="276" max="276" width="10.28515625" style="239" customWidth="1"/>
    <col min="277" max="277" width="11.28515625" style="239" customWidth="1"/>
    <col min="278" max="278" width="12.28515625" style="239" customWidth="1"/>
    <col min="279" max="279" width="12.42578125" style="239" customWidth="1"/>
    <col min="280" max="280" width="19" style="239" customWidth="1"/>
    <col min="281" max="281" width="29.28515625" style="239" customWidth="1"/>
    <col min="282" max="282" width="18.5703125" style="239" customWidth="1"/>
    <col min="283" max="283" width="15.42578125" style="239" customWidth="1"/>
    <col min="284" max="284" width="11.42578125" style="239" customWidth="1"/>
    <col min="285" max="285" width="20.28515625" style="239" customWidth="1"/>
    <col min="286" max="286" width="10.5703125" style="239" customWidth="1"/>
    <col min="287" max="287" width="11.140625" style="239" customWidth="1"/>
    <col min="288" max="288" width="12.140625" style="239" customWidth="1"/>
    <col min="289" max="293" width="0" style="239" hidden="1" customWidth="1"/>
    <col min="294" max="294" width="16.140625" style="239" customWidth="1"/>
    <col min="295" max="295" width="8.42578125" style="239" customWidth="1"/>
    <col min="296" max="296" width="9.140625" style="239" customWidth="1"/>
    <col min="297" max="297" width="10.7109375" style="239" customWidth="1"/>
    <col min="298" max="299" width="0" style="239" hidden="1" customWidth="1"/>
    <col min="300" max="300" width="11.5703125" style="239" customWidth="1"/>
    <col min="301" max="303" width="11.7109375" style="239" customWidth="1"/>
    <col min="304" max="304" width="11.85546875" style="239" customWidth="1"/>
    <col min="305" max="306" width="11.7109375" style="239" customWidth="1"/>
    <col min="307" max="307" width="14.5703125" style="239" customWidth="1"/>
    <col min="308" max="308" width="11.7109375" style="239" customWidth="1"/>
    <col min="309" max="309" width="13.5703125" style="239" customWidth="1"/>
    <col min="310" max="310" width="41.5703125" style="239" customWidth="1"/>
    <col min="311" max="512" width="9.140625" style="239"/>
    <col min="513" max="513" width="12.5703125" style="239" customWidth="1"/>
    <col min="514" max="514" width="9.7109375" style="239" customWidth="1"/>
    <col min="515" max="515" width="54.42578125" style="239" customWidth="1"/>
    <col min="516" max="516" width="25.5703125" style="239" customWidth="1"/>
    <col min="517" max="517" width="12" style="239" customWidth="1"/>
    <col min="518" max="518" width="10" style="239" customWidth="1"/>
    <col min="519" max="519" width="12.5703125" style="239" customWidth="1"/>
    <col min="520" max="520" width="11.42578125" style="239" customWidth="1"/>
    <col min="521" max="521" width="12" style="239" customWidth="1"/>
    <col min="522" max="522" width="8.7109375" style="239" customWidth="1"/>
    <col min="523" max="523" width="11" style="239" customWidth="1"/>
    <col min="524" max="524" width="0" style="239" hidden="1" customWidth="1"/>
    <col min="525" max="525" width="11.140625" style="239" customWidth="1"/>
    <col min="526" max="526" width="17.140625" style="239" customWidth="1"/>
    <col min="527" max="527" width="10.28515625" style="239" customWidth="1"/>
    <col min="528" max="528" width="21.85546875" style="239" customWidth="1"/>
    <col min="529" max="529" width="11" style="239" customWidth="1"/>
    <col min="530" max="530" width="12.5703125" style="239" customWidth="1"/>
    <col min="531" max="531" width="10" style="239" customWidth="1"/>
    <col min="532" max="532" width="10.28515625" style="239" customWidth="1"/>
    <col min="533" max="533" width="11.28515625" style="239" customWidth="1"/>
    <col min="534" max="534" width="12.28515625" style="239" customWidth="1"/>
    <col min="535" max="535" width="12.42578125" style="239" customWidth="1"/>
    <col min="536" max="536" width="19" style="239" customWidth="1"/>
    <col min="537" max="537" width="29.28515625" style="239" customWidth="1"/>
    <col min="538" max="538" width="18.5703125" style="239" customWidth="1"/>
    <col min="539" max="539" width="15.42578125" style="239" customWidth="1"/>
    <col min="540" max="540" width="11.42578125" style="239" customWidth="1"/>
    <col min="541" max="541" width="20.28515625" style="239" customWidth="1"/>
    <col min="542" max="542" width="10.5703125" style="239" customWidth="1"/>
    <col min="543" max="543" width="11.140625" style="239" customWidth="1"/>
    <col min="544" max="544" width="12.140625" style="239" customWidth="1"/>
    <col min="545" max="549" width="0" style="239" hidden="1" customWidth="1"/>
    <col min="550" max="550" width="16.140625" style="239" customWidth="1"/>
    <col min="551" max="551" width="8.42578125" style="239" customWidth="1"/>
    <col min="552" max="552" width="9.140625" style="239" customWidth="1"/>
    <col min="553" max="553" width="10.7109375" style="239" customWidth="1"/>
    <col min="554" max="555" width="0" style="239" hidden="1" customWidth="1"/>
    <col min="556" max="556" width="11.5703125" style="239" customWidth="1"/>
    <col min="557" max="559" width="11.7109375" style="239" customWidth="1"/>
    <col min="560" max="560" width="11.85546875" style="239" customWidth="1"/>
    <col min="561" max="562" width="11.7109375" style="239" customWidth="1"/>
    <col min="563" max="563" width="14.5703125" style="239" customWidth="1"/>
    <col min="564" max="564" width="11.7109375" style="239" customWidth="1"/>
    <col min="565" max="565" width="13.5703125" style="239" customWidth="1"/>
    <col min="566" max="566" width="41.5703125" style="239" customWidth="1"/>
    <col min="567" max="768" width="9.140625" style="239"/>
    <col min="769" max="769" width="12.5703125" style="239" customWidth="1"/>
    <col min="770" max="770" width="9.7109375" style="239" customWidth="1"/>
    <col min="771" max="771" width="54.42578125" style="239" customWidth="1"/>
    <col min="772" max="772" width="25.5703125" style="239" customWidth="1"/>
    <col min="773" max="773" width="12" style="239" customWidth="1"/>
    <col min="774" max="774" width="10" style="239" customWidth="1"/>
    <col min="775" max="775" width="12.5703125" style="239" customWidth="1"/>
    <col min="776" max="776" width="11.42578125" style="239" customWidth="1"/>
    <col min="777" max="777" width="12" style="239" customWidth="1"/>
    <col min="778" max="778" width="8.7109375" style="239" customWidth="1"/>
    <col min="779" max="779" width="11" style="239" customWidth="1"/>
    <col min="780" max="780" width="0" style="239" hidden="1" customWidth="1"/>
    <col min="781" max="781" width="11.140625" style="239" customWidth="1"/>
    <col min="782" max="782" width="17.140625" style="239" customWidth="1"/>
    <col min="783" max="783" width="10.28515625" style="239" customWidth="1"/>
    <col min="784" max="784" width="21.85546875" style="239" customWidth="1"/>
    <col min="785" max="785" width="11" style="239" customWidth="1"/>
    <col min="786" max="786" width="12.5703125" style="239" customWidth="1"/>
    <col min="787" max="787" width="10" style="239" customWidth="1"/>
    <col min="788" max="788" width="10.28515625" style="239" customWidth="1"/>
    <col min="789" max="789" width="11.28515625" style="239" customWidth="1"/>
    <col min="790" max="790" width="12.28515625" style="239" customWidth="1"/>
    <col min="791" max="791" width="12.42578125" style="239" customWidth="1"/>
    <col min="792" max="792" width="19" style="239" customWidth="1"/>
    <col min="793" max="793" width="29.28515625" style="239" customWidth="1"/>
    <col min="794" max="794" width="18.5703125" style="239" customWidth="1"/>
    <col min="795" max="795" width="15.42578125" style="239" customWidth="1"/>
    <col min="796" max="796" width="11.42578125" style="239" customWidth="1"/>
    <col min="797" max="797" width="20.28515625" style="239" customWidth="1"/>
    <col min="798" max="798" width="10.5703125" style="239" customWidth="1"/>
    <col min="799" max="799" width="11.140625" style="239" customWidth="1"/>
    <col min="800" max="800" width="12.140625" style="239" customWidth="1"/>
    <col min="801" max="805" width="0" style="239" hidden="1" customWidth="1"/>
    <col min="806" max="806" width="16.140625" style="239" customWidth="1"/>
    <col min="807" max="807" width="8.42578125" style="239" customWidth="1"/>
    <col min="808" max="808" width="9.140625" style="239" customWidth="1"/>
    <col min="809" max="809" width="10.7109375" style="239" customWidth="1"/>
    <col min="810" max="811" width="0" style="239" hidden="1" customWidth="1"/>
    <col min="812" max="812" width="11.5703125" style="239" customWidth="1"/>
    <col min="813" max="815" width="11.7109375" style="239" customWidth="1"/>
    <col min="816" max="816" width="11.85546875" style="239" customWidth="1"/>
    <col min="817" max="818" width="11.7109375" style="239" customWidth="1"/>
    <col min="819" max="819" width="14.5703125" style="239" customWidth="1"/>
    <col min="820" max="820" width="11.7109375" style="239" customWidth="1"/>
    <col min="821" max="821" width="13.5703125" style="239" customWidth="1"/>
    <col min="822" max="822" width="41.5703125" style="239" customWidth="1"/>
    <col min="823" max="1024" width="9.140625" style="239"/>
    <col min="1025" max="1025" width="12.5703125" style="239" customWidth="1"/>
    <col min="1026" max="1026" width="9.7109375" style="239" customWidth="1"/>
    <col min="1027" max="1027" width="54.42578125" style="239" customWidth="1"/>
    <col min="1028" max="1028" width="25.5703125" style="239" customWidth="1"/>
    <col min="1029" max="1029" width="12" style="239" customWidth="1"/>
    <col min="1030" max="1030" width="10" style="239" customWidth="1"/>
    <col min="1031" max="1031" width="12.5703125" style="239" customWidth="1"/>
    <col min="1032" max="1032" width="11.42578125" style="239" customWidth="1"/>
    <col min="1033" max="1033" width="12" style="239" customWidth="1"/>
    <col min="1034" max="1034" width="8.7109375" style="239" customWidth="1"/>
    <col min="1035" max="1035" width="11" style="239" customWidth="1"/>
    <col min="1036" max="1036" width="0" style="239" hidden="1" customWidth="1"/>
    <col min="1037" max="1037" width="11.140625" style="239" customWidth="1"/>
    <col min="1038" max="1038" width="17.140625" style="239" customWidth="1"/>
    <col min="1039" max="1039" width="10.28515625" style="239" customWidth="1"/>
    <col min="1040" max="1040" width="21.85546875" style="239" customWidth="1"/>
    <col min="1041" max="1041" width="11" style="239" customWidth="1"/>
    <col min="1042" max="1042" width="12.5703125" style="239" customWidth="1"/>
    <col min="1043" max="1043" width="10" style="239" customWidth="1"/>
    <col min="1044" max="1044" width="10.28515625" style="239" customWidth="1"/>
    <col min="1045" max="1045" width="11.28515625" style="239" customWidth="1"/>
    <col min="1046" max="1046" width="12.28515625" style="239" customWidth="1"/>
    <col min="1047" max="1047" width="12.42578125" style="239" customWidth="1"/>
    <col min="1048" max="1048" width="19" style="239" customWidth="1"/>
    <col min="1049" max="1049" width="29.28515625" style="239" customWidth="1"/>
    <col min="1050" max="1050" width="18.5703125" style="239" customWidth="1"/>
    <col min="1051" max="1051" width="15.42578125" style="239" customWidth="1"/>
    <col min="1052" max="1052" width="11.42578125" style="239" customWidth="1"/>
    <col min="1053" max="1053" width="20.28515625" style="239" customWidth="1"/>
    <col min="1054" max="1054" width="10.5703125" style="239" customWidth="1"/>
    <col min="1055" max="1055" width="11.140625" style="239" customWidth="1"/>
    <col min="1056" max="1056" width="12.140625" style="239" customWidth="1"/>
    <col min="1057" max="1061" width="0" style="239" hidden="1" customWidth="1"/>
    <col min="1062" max="1062" width="16.140625" style="239" customWidth="1"/>
    <col min="1063" max="1063" width="8.42578125" style="239" customWidth="1"/>
    <col min="1064" max="1064" width="9.140625" style="239" customWidth="1"/>
    <col min="1065" max="1065" width="10.7109375" style="239" customWidth="1"/>
    <col min="1066" max="1067" width="0" style="239" hidden="1" customWidth="1"/>
    <col min="1068" max="1068" width="11.5703125" style="239" customWidth="1"/>
    <col min="1069" max="1071" width="11.7109375" style="239" customWidth="1"/>
    <col min="1072" max="1072" width="11.85546875" style="239" customWidth="1"/>
    <col min="1073" max="1074" width="11.7109375" style="239" customWidth="1"/>
    <col min="1075" max="1075" width="14.5703125" style="239" customWidth="1"/>
    <col min="1076" max="1076" width="11.7109375" style="239" customWidth="1"/>
    <col min="1077" max="1077" width="13.5703125" style="239" customWidth="1"/>
    <col min="1078" max="1078" width="41.5703125" style="239" customWidth="1"/>
    <col min="1079" max="1280" width="9.140625" style="239"/>
    <col min="1281" max="1281" width="12.5703125" style="239" customWidth="1"/>
    <col min="1282" max="1282" width="9.7109375" style="239" customWidth="1"/>
    <col min="1283" max="1283" width="54.42578125" style="239" customWidth="1"/>
    <col min="1284" max="1284" width="25.5703125" style="239" customWidth="1"/>
    <col min="1285" max="1285" width="12" style="239" customWidth="1"/>
    <col min="1286" max="1286" width="10" style="239" customWidth="1"/>
    <col min="1287" max="1287" width="12.5703125" style="239" customWidth="1"/>
    <col min="1288" max="1288" width="11.42578125" style="239" customWidth="1"/>
    <col min="1289" max="1289" width="12" style="239" customWidth="1"/>
    <col min="1290" max="1290" width="8.7109375" style="239" customWidth="1"/>
    <col min="1291" max="1291" width="11" style="239" customWidth="1"/>
    <col min="1292" max="1292" width="0" style="239" hidden="1" customWidth="1"/>
    <col min="1293" max="1293" width="11.140625" style="239" customWidth="1"/>
    <col min="1294" max="1294" width="17.140625" style="239" customWidth="1"/>
    <col min="1295" max="1295" width="10.28515625" style="239" customWidth="1"/>
    <col min="1296" max="1296" width="21.85546875" style="239" customWidth="1"/>
    <col min="1297" max="1297" width="11" style="239" customWidth="1"/>
    <col min="1298" max="1298" width="12.5703125" style="239" customWidth="1"/>
    <col min="1299" max="1299" width="10" style="239" customWidth="1"/>
    <col min="1300" max="1300" width="10.28515625" style="239" customWidth="1"/>
    <col min="1301" max="1301" width="11.28515625" style="239" customWidth="1"/>
    <col min="1302" max="1302" width="12.28515625" style="239" customWidth="1"/>
    <col min="1303" max="1303" width="12.42578125" style="239" customWidth="1"/>
    <col min="1304" max="1304" width="19" style="239" customWidth="1"/>
    <col min="1305" max="1305" width="29.28515625" style="239" customWidth="1"/>
    <col min="1306" max="1306" width="18.5703125" style="239" customWidth="1"/>
    <col min="1307" max="1307" width="15.42578125" style="239" customWidth="1"/>
    <col min="1308" max="1308" width="11.42578125" style="239" customWidth="1"/>
    <col min="1309" max="1309" width="20.28515625" style="239" customWidth="1"/>
    <col min="1310" max="1310" width="10.5703125" style="239" customWidth="1"/>
    <col min="1311" max="1311" width="11.140625" style="239" customWidth="1"/>
    <col min="1312" max="1312" width="12.140625" style="239" customWidth="1"/>
    <col min="1313" max="1317" width="0" style="239" hidden="1" customWidth="1"/>
    <col min="1318" max="1318" width="16.140625" style="239" customWidth="1"/>
    <col min="1319" max="1319" width="8.42578125" style="239" customWidth="1"/>
    <col min="1320" max="1320" width="9.140625" style="239" customWidth="1"/>
    <col min="1321" max="1321" width="10.7109375" style="239" customWidth="1"/>
    <col min="1322" max="1323" width="0" style="239" hidden="1" customWidth="1"/>
    <col min="1324" max="1324" width="11.5703125" style="239" customWidth="1"/>
    <col min="1325" max="1327" width="11.7109375" style="239" customWidth="1"/>
    <col min="1328" max="1328" width="11.85546875" style="239" customWidth="1"/>
    <col min="1329" max="1330" width="11.7109375" style="239" customWidth="1"/>
    <col min="1331" max="1331" width="14.5703125" style="239" customWidth="1"/>
    <col min="1332" max="1332" width="11.7109375" style="239" customWidth="1"/>
    <col min="1333" max="1333" width="13.5703125" style="239" customWidth="1"/>
    <col min="1334" max="1334" width="41.5703125" style="239" customWidth="1"/>
    <col min="1335" max="1536" width="9.140625" style="239"/>
    <col min="1537" max="1537" width="12.5703125" style="239" customWidth="1"/>
    <col min="1538" max="1538" width="9.7109375" style="239" customWidth="1"/>
    <col min="1539" max="1539" width="54.42578125" style="239" customWidth="1"/>
    <col min="1540" max="1540" width="25.5703125" style="239" customWidth="1"/>
    <col min="1541" max="1541" width="12" style="239" customWidth="1"/>
    <col min="1542" max="1542" width="10" style="239" customWidth="1"/>
    <col min="1543" max="1543" width="12.5703125" style="239" customWidth="1"/>
    <col min="1544" max="1544" width="11.42578125" style="239" customWidth="1"/>
    <col min="1545" max="1545" width="12" style="239" customWidth="1"/>
    <col min="1546" max="1546" width="8.7109375" style="239" customWidth="1"/>
    <col min="1547" max="1547" width="11" style="239" customWidth="1"/>
    <col min="1548" max="1548" width="0" style="239" hidden="1" customWidth="1"/>
    <col min="1549" max="1549" width="11.140625" style="239" customWidth="1"/>
    <col min="1550" max="1550" width="17.140625" style="239" customWidth="1"/>
    <col min="1551" max="1551" width="10.28515625" style="239" customWidth="1"/>
    <col min="1552" max="1552" width="21.85546875" style="239" customWidth="1"/>
    <col min="1553" max="1553" width="11" style="239" customWidth="1"/>
    <col min="1554" max="1554" width="12.5703125" style="239" customWidth="1"/>
    <col min="1555" max="1555" width="10" style="239" customWidth="1"/>
    <col min="1556" max="1556" width="10.28515625" style="239" customWidth="1"/>
    <col min="1557" max="1557" width="11.28515625" style="239" customWidth="1"/>
    <col min="1558" max="1558" width="12.28515625" style="239" customWidth="1"/>
    <col min="1559" max="1559" width="12.42578125" style="239" customWidth="1"/>
    <col min="1560" max="1560" width="19" style="239" customWidth="1"/>
    <col min="1561" max="1561" width="29.28515625" style="239" customWidth="1"/>
    <col min="1562" max="1562" width="18.5703125" style="239" customWidth="1"/>
    <col min="1563" max="1563" width="15.42578125" style="239" customWidth="1"/>
    <col min="1564" max="1564" width="11.42578125" style="239" customWidth="1"/>
    <col min="1565" max="1565" width="20.28515625" style="239" customWidth="1"/>
    <col min="1566" max="1566" width="10.5703125" style="239" customWidth="1"/>
    <col min="1567" max="1567" width="11.140625" style="239" customWidth="1"/>
    <col min="1568" max="1568" width="12.140625" style="239" customWidth="1"/>
    <col min="1569" max="1573" width="0" style="239" hidden="1" customWidth="1"/>
    <col min="1574" max="1574" width="16.140625" style="239" customWidth="1"/>
    <col min="1575" max="1575" width="8.42578125" style="239" customWidth="1"/>
    <col min="1576" max="1576" width="9.140625" style="239" customWidth="1"/>
    <col min="1577" max="1577" width="10.7109375" style="239" customWidth="1"/>
    <col min="1578" max="1579" width="0" style="239" hidden="1" customWidth="1"/>
    <col min="1580" max="1580" width="11.5703125" style="239" customWidth="1"/>
    <col min="1581" max="1583" width="11.7109375" style="239" customWidth="1"/>
    <col min="1584" max="1584" width="11.85546875" style="239" customWidth="1"/>
    <col min="1585" max="1586" width="11.7109375" style="239" customWidth="1"/>
    <col min="1587" max="1587" width="14.5703125" style="239" customWidth="1"/>
    <col min="1588" max="1588" width="11.7109375" style="239" customWidth="1"/>
    <col min="1589" max="1589" width="13.5703125" style="239" customWidth="1"/>
    <col min="1590" max="1590" width="41.5703125" style="239" customWidth="1"/>
    <col min="1591" max="1792" width="9.140625" style="239"/>
    <col min="1793" max="1793" width="12.5703125" style="239" customWidth="1"/>
    <col min="1794" max="1794" width="9.7109375" style="239" customWidth="1"/>
    <col min="1795" max="1795" width="54.42578125" style="239" customWidth="1"/>
    <col min="1796" max="1796" width="25.5703125" style="239" customWidth="1"/>
    <col min="1797" max="1797" width="12" style="239" customWidth="1"/>
    <col min="1798" max="1798" width="10" style="239" customWidth="1"/>
    <col min="1799" max="1799" width="12.5703125" style="239" customWidth="1"/>
    <col min="1800" max="1800" width="11.42578125" style="239" customWidth="1"/>
    <col min="1801" max="1801" width="12" style="239" customWidth="1"/>
    <col min="1802" max="1802" width="8.7109375" style="239" customWidth="1"/>
    <col min="1803" max="1803" width="11" style="239" customWidth="1"/>
    <col min="1804" max="1804" width="0" style="239" hidden="1" customWidth="1"/>
    <col min="1805" max="1805" width="11.140625" style="239" customWidth="1"/>
    <col min="1806" max="1806" width="17.140625" style="239" customWidth="1"/>
    <col min="1807" max="1807" width="10.28515625" style="239" customWidth="1"/>
    <col min="1808" max="1808" width="21.85546875" style="239" customWidth="1"/>
    <col min="1809" max="1809" width="11" style="239" customWidth="1"/>
    <col min="1810" max="1810" width="12.5703125" style="239" customWidth="1"/>
    <col min="1811" max="1811" width="10" style="239" customWidth="1"/>
    <col min="1812" max="1812" width="10.28515625" style="239" customWidth="1"/>
    <col min="1813" max="1813" width="11.28515625" style="239" customWidth="1"/>
    <col min="1814" max="1814" width="12.28515625" style="239" customWidth="1"/>
    <col min="1815" max="1815" width="12.42578125" style="239" customWidth="1"/>
    <col min="1816" max="1816" width="19" style="239" customWidth="1"/>
    <col min="1817" max="1817" width="29.28515625" style="239" customWidth="1"/>
    <col min="1818" max="1818" width="18.5703125" style="239" customWidth="1"/>
    <col min="1819" max="1819" width="15.42578125" style="239" customWidth="1"/>
    <col min="1820" max="1820" width="11.42578125" style="239" customWidth="1"/>
    <col min="1821" max="1821" width="20.28515625" style="239" customWidth="1"/>
    <col min="1822" max="1822" width="10.5703125" style="239" customWidth="1"/>
    <col min="1823" max="1823" width="11.140625" style="239" customWidth="1"/>
    <col min="1824" max="1824" width="12.140625" style="239" customWidth="1"/>
    <col min="1825" max="1829" width="0" style="239" hidden="1" customWidth="1"/>
    <col min="1830" max="1830" width="16.140625" style="239" customWidth="1"/>
    <col min="1831" max="1831" width="8.42578125" style="239" customWidth="1"/>
    <col min="1832" max="1832" width="9.140625" style="239" customWidth="1"/>
    <col min="1833" max="1833" width="10.7109375" style="239" customWidth="1"/>
    <col min="1834" max="1835" width="0" style="239" hidden="1" customWidth="1"/>
    <col min="1836" max="1836" width="11.5703125" style="239" customWidth="1"/>
    <col min="1837" max="1839" width="11.7109375" style="239" customWidth="1"/>
    <col min="1840" max="1840" width="11.85546875" style="239" customWidth="1"/>
    <col min="1841" max="1842" width="11.7109375" style="239" customWidth="1"/>
    <col min="1843" max="1843" width="14.5703125" style="239" customWidth="1"/>
    <col min="1844" max="1844" width="11.7109375" style="239" customWidth="1"/>
    <col min="1845" max="1845" width="13.5703125" style="239" customWidth="1"/>
    <col min="1846" max="1846" width="41.5703125" style="239" customWidth="1"/>
    <col min="1847" max="2048" width="9.140625" style="239"/>
    <col min="2049" max="2049" width="12.5703125" style="239" customWidth="1"/>
    <col min="2050" max="2050" width="9.7109375" style="239" customWidth="1"/>
    <col min="2051" max="2051" width="54.42578125" style="239" customWidth="1"/>
    <col min="2052" max="2052" width="25.5703125" style="239" customWidth="1"/>
    <col min="2053" max="2053" width="12" style="239" customWidth="1"/>
    <col min="2054" max="2054" width="10" style="239" customWidth="1"/>
    <col min="2055" max="2055" width="12.5703125" style="239" customWidth="1"/>
    <col min="2056" max="2056" width="11.42578125" style="239" customWidth="1"/>
    <col min="2057" max="2057" width="12" style="239" customWidth="1"/>
    <col min="2058" max="2058" width="8.7109375" style="239" customWidth="1"/>
    <col min="2059" max="2059" width="11" style="239" customWidth="1"/>
    <col min="2060" max="2060" width="0" style="239" hidden="1" customWidth="1"/>
    <col min="2061" max="2061" width="11.140625" style="239" customWidth="1"/>
    <col min="2062" max="2062" width="17.140625" style="239" customWidth="1"/>
    <col min="2063" max="2063" width="10.28515625" style="239" customWidth="1"/>
    <col min="2064" max="2064" width="21.85546875" style="239" customWidth="1"/>
    <col min="2065" max="2065" width="11" style="239" customWidth="1"/>
    <col min="2066" max="2066" width="12.5703125" style="239" customWidth="1"/>
    <col min="2067" max="2067" width="10" style="239" customWidth="1"/>
    <col min="2068" max="2068" width="10.28515625" style="239" customWidth="1"/>
    <col min="2069" max="2069" width="11.28515625" style="239" customWidth="1"/>
    <col min="2070" max="2070" width="12.28515625" style="239" customWidth="1"/>
    <col min="2071" max="2071" width="12.42578125" style="239" customWidth="1"/>
    <col min="2072" max="2072" width="19" style="239" customWidth="1"/>
    <col min="2073" max="2073" width="29.28515625" style="239" customWidth="1"/>
    <col min="2074" max="2074" width="18.5703125" style="239" customWidth="1"/>
    <col min="2075" max="2075" width="15.42578125" style="239" customWidth="1"/>
    <col min="2076" max="2076" width="11.42578125" style="239" customWidth="1"/>
    <col min="2077" max="2077" width="20.28515625" style="239" customWidth="1"/>
    <col min="2078" max="2078" width="10.5703125" style="239" customWidth="1"/>
    <col min="2079" max="2079" width="11.140625" style="239" customWidth="1"/>
    <col min="2080" max="2080" width="12.140625" style="239" customWidth="1"/>
    <col min="2081" max="2085" width="0" style="239" hidden="1" customWidth="1"/>
    <col min="2086" max="2086" width="16.140625" style="239" customWidth="1"/>
    <col min="2087" max="2087" width="8.42578125" style="239" customWidth="1"/>
    <col min="2088" max="2088" width="9.140625" style="239" customWidth="1"/>
    <col min="2089" max="2089" width="10.7109375" style="239" customWidth="1"/>
    <col min="2090" max="2091" width="0" style="239" hidden="1" customWidth="1"/>
    <col min="2092" max="2092" width="11.5703125" style="239" customWidth="1"/>
    <col min="2093" max="2095" width="11.7109375" style="239" customWidth="1"/>
    <col min="2096" max="2096" width="11.85546875" style="239" customWidth="1"/>
    <col min="2097" max="2098" width="11.7109375" style="239" customWidth="1"/>
    <col min="2099" max="2099" width="14.5703125" style="239" customWidth="1"/>
    <col min="2100" max="2100" width="11.7109375" style="239" customWidth="1"/>
    <col min="2101" max="2101" width="13.5703125" style="239" customWidth="1"/>
    <col min="2102" max="2102" width="41.5703125" style="239" customWidth="1"/>
    <col min="2103" max="2304" width="9.140625" style="239"/>
    <col min="2305" max="2305" width="12.5703125" style="239" customWidth="1"/>
    <col min="2306" max="2306" width="9.7109375" style="239" customWidth="1"/>
    <col min="2307" max="2307" width="54.42578125" style="239" customWidth="1"/>
    <col min="2308" max="2308" width="25.5703125" style="239" customWidth="1"/>
    <col min="2309" max="2309" width="12" style="239" customWidth="1"/>
    <col min="2310" max="2310" width="10" style="239" customWidth="1"/>
    <col min="2311" max="2311" width="12.5703125" style="239" customWidth="1"/>
    <col min="2312" max="2312" width="11.42578125" style="239" customWidth="1"/>
    <col min="2313" max="2313" width="12" style="239" customWidth="1"/>
    <col min="2314" max="2314" width="8.7109375" style="239" customWidth="1"/>
    <col min="2315" max="2315" width="11" style="239" customWidth="1"/>
    <col min="2316" max="2316" width="0" style="239" hidden="1" customWidth="1"/>
    <col min="2317" max="2317" width="11.140625" style="239" customWidth="1"/>
    <col min="2318" max="2318" width="17.140625" style="239" customWidth="1"/>
    <col min="2319" max="2319" width="10.28515625" style="239" customWidth="1"/>
    <col min="2320" max="2320" width="21.85546875" style="239" customWidth="1"/>
    <col min="2321" max="2321" width="11" style="239" customWidth="1"/>
    <col min="2322" max="2322" width="12.5703125" style="239" customWidth="1"/>
    <col min="2323" max="2323" width="10" style="239" customWidth="1"/>
    <col min="2324" max="2324" width="10.28515625" style="239" customWidth="1"/>
    <col min="2325" max="2325" width="11.28515625" style="239" customWidth="1"/>
    <col min="2326" max="2326" width="12.28515625" style="239" customWidth="1"/>
    <col min="2327" max="2327" width="12.42578125" style="239" customWidth="1"/>
    <col min="2328" max="2328" width="19" style="239" customWidth="1"/>
    <col min="2329" max="2329" width="29.28515625" style="239" customWidth="1"/>
    <col min="2330" max="2330" width="18.5703125" style="239" customWidth="1"/>
    <col min="2331" max="2331" width="15.42578125" style="239" customWidth="1"/>
    <col min="2332" max="2332" width="11.42578125" style="239" customWidth="1"/>
    <col min="2333" max="2333" width="20.28515625" style="239" customWidth="1"/>
    <col min="2334" max="2334" width="10.5703125" style="239" customWidth="1"/>
    <col min="2335" max="2335" width="11.140625" style="239" customWidth="1"/>
    <col min="2336" max="2336" width="12.140625" style="239" customWidth="1"/>
    <col min="2337" max="2341" width="0" style="239" hidden="1" customWidth="1"/>
    <col min="2342" max="2342" width="16.140625" style="239" customWidth="1"/>
    <col min="2343" max="2343" width="8.42578125" style="239" customWidth="1"/>
    <col min="2344" max="2344" width="9.140625" style="239" customWidth="1"/>
    <col min="2345" max="2345" width="10.7109375" style="239" customWidth="1"/>
    <col min="2346" max="2347" width="0" style="239" hidden="1" customWidth="1"/>
    <col min="2348" max="2348" width="11.5703125" style="239" customWidth="1"/>
    <col min="2349" max="2351" width="11.7109375" style="239" customWidth="1"/>
    <col min="2352" max="2352" width="11.85546875" style="239" customWidth="1"/>
    <col min="2353" max="2354" width="11.7109375" style="239" customWidth="1"/>
    <col min="2355" max="2355" width="14.5703125" style="239" customWidth="1"/>
    <col min="2356" max="2356" width="11.7109375" style="239" customWidth="1"/>
    <col min="2357" max="2357" width="13.5703125" style="239" customWidth="1"/>
    <col min="2358" max="2358" width="41.5703125" style="239" customWidth="1"/>
    <col min="2359" max="2560" width="9.140625" style="239"/>
    <col min="2561" max="2561" width="12.5703125" style="239" customWidth="1"/>
    <col min="2562" max="2562" width="9.7109375" style="239" customWidth="1"/>
    <col min="2563" max="2563" width="54.42578125" style="239" customWidth="1"/>
    <col min="2564" max="2564" width="25.5703125" style="239" customWidth="1"/>
    <col min="2565" max="2565" width="12" style="239" customWidth="1"/>
    <col min="2566" max="2566" width="10" style="239" customWidth="1"/>
    <col min="2567" max="2567" width="12.5703125" style="239" customWidth="1"/>
    <col min="2568" max="2568" width="11.42578125" style="239" customWidth="1"/>
    <col min="2569" max="2569" width="12" style="239" customWidth="1"/>
    <col min="2570" max="2570" width="8.7109375" style="239" customWidth="1"/>
    <col min="2571" max="2571" width="11" style="239" customWidth="1"/>
    <col min="2572" max="2572" width="0" style="239" hidden="1" customWidth="1"/>
    <col min="2573" max="2573" width="11.140625" style="239" customWidth="1"/>
    <col min="2574" max="2574" width="17.140625" style="239" customWidth="1"/>
    <col min="2575" max="2575" width="10.28515625" style="239" customWidth="1"/>
    <col min="2576" max="2576" width="21.85546875" style="239" customWidth="1"/>
    <col min="2577" max="2577" width="11" style="239" customWidth="1"/>
    <col min="2578" max="2578" width="12.5703125" style="239" customWidth="1"/>
    <col min="2579" max="2579" width="10" style="239" customWidth="1"/>
    <col min="2580" max="2580" width="10.28515625" style="239" customWidth="1"/>
    <col min="2581" max="2581" width="11.28515625" style="239" customWidth="1"/>
    <col min="2582" max="2582" width="12.28515625" style="239" customWidth="1"/>
    <col min="2583" max="2583" width="12.42578125" style="239" customWidth="1"/>
    <col min="2584" max="2584" width="19" style="239" customWidth="1"/>
    <col min="2585" max="2585" width="29.28515625" style="239" customWidth="1"/>
    <col min="2586" max="2586" width="18.5703125" style="239" customWidth="1"/>
    <col min="2587" max="2587" width="15.42578125" style="239" customWidth="1"/>
    <col min="2588" max="2588" width="11.42578125" style="239" customWidth="1"/>
    <col min="2589" max="2589" width="20.28515625" style="239" customWidth="1"/>
    <col min="2590" max="2590" width="10.5703125" style="239" customWidth="1"/>
    <col min="2591" max="2591" width="11.140625" style="239" customWidth="1"/>
    <col min="2592" max="2592" width="12.140625" style="239" customWidth="1"/>
    <col min="2593" max="2597" width="0" style="239" hidden="1" customWidth="1"/>
    <col min="2598" max="2598" width="16.140625" style="239" customWidth="1"/>
    <col min="2599" max="2599" width="8.42578125" style="239" customWidth="1"/>
    <col min="2600" max="2600" width="9.140625" style="239" customWidth="1"/>
    <col min="2601" max="2601" width="10.7109375" style="239" customWidth="1"/>
    <col min="2602" max="2603" width="0" style="239" hidden="1" customWidth="1"/>
    <col min="2604" max="2604" width="11.5703125" style="239" customWidth="1"/>
    <col min="2605" max="2607" width="11.7109375" style="239" customWidth="1"/>
    <col min="2608" max="2608" width="11.85546875" style="239" customWidth="1"/>
    <col min="2609" max="2610" width="11.7109375" style="239" customWidth="1"/>
    <col min="2611" max="2611" width="14.5703125" style="239" customWidth="1"/>
    <col min="2612" max="2612" width="11.7109375" style="239" customWidth="1"/>
    <col min="2613" max="2613" width="13.5703125" style="239" customWidth="1"/>
    <col min="2614" max="2614" width="41.5703125" style="239" customWidth="1"/>
    <col min="2615" max="2816" width="9.140625" style="239"/>
    <col min="2817" max="2817" width="12.5703125" style="239" customWidth="1"/>
    <col min="2818" max="2818" width="9.7109375" style="239" customWidth="1"/>
    <col min="2819" max="2819" width="54.42578125" style="239" customWidth="1"/>
    <col min="2820" max="2820" width="25.5703125" style="239" customWidth="1"/>
    <col min="2821" max="2821" width="12" style="239" customWidth="1"/>
    <col min="2822" max="2822" width="10" style="239" customWidth="1"/>
    <col min="2823" max="2823" width="12.5703125" style="239" customWidth="1"/>
    <col min="2824" max="2824" width="11.42578125" style="239" customWidth="1"/>
    <col min="2825" max="2825" width="12" style="239" customWidth="1"/>
    <col min="2826" max="2826" width="8.7109375" style="239" customWidth="1"/>
    <col min="2827" max="2827" width="11" style="239" customWidth="1"/>
    <col min="2828" max="2828" width="0" style="239" hidden="1" customWidth="1"/>
    <col min="2829" max="2829" width="11.140625" style="239" customWidth="1"/>
    <col min="2830" max="2830" width="17.140625" style="239" customWidth="1"/>
    <col min="2831" max="2831" width="10.28515625" style="239" customWidth="1"/>
    <col min="2832" max="2832" width="21.85546875" style="239" customWidth="1"/>
    <col min="2833" max="2833" width="11" style="239" customWidth="1"/>
    <col min="2834" max="2834" width="12.5703125" style="239" customWidth="1"/>
    <col min="2835" max="2835" width="10" style="239" customWidth="1"/>
    <col min="2836" max="2836" width="10.28515625" style="239" customWidth="1"/>
    <col min="2837" max="2837" width="11.28515625" style="239" customWidth="1"/>
    <col min="2838" max="2838" width="12.28515625" style="239" customWidth="1"/>
    <col min="2839" max="2839" width="12.42578125" style="239" customWidth="1"/>
    <col min="2840" max="2840" width="19" style="239" customWidth="1"/>
    <col min="2841" max="2841" width="29.28515625" style="239" customWidth="1"/>
    <col min="2842" max="2842" width="18.5703125" style="239" customWidth="1"/>
    <col min="2843" max="2843" width="15.42578125" style="239" customWidth="1"/>
    <col min="2844" max="2844" width="11.42578125" style="239" customWidth="1"/>
    <col min="2845" max="2845" width="20.28515625" style="239" customWidth="1"/>
    <col min="2846" max="2846" width="10.5703125" style="239" customWidth="1"/>
    <col min="2847" max="2847" width="11.140625" style="239" customWidth="1"/>
    <col min="2848" max="2848" width="12.140625" style="239" customWidth="1"/>
    <col min="2849" max="2853" width="0" style="239" hidden="1" customWidth="1"/>
    <col min="2854" max="2854" width="16.140625" style="239" customWidth="1"/>
    <col min="2855" max="2855" width="8.42578125" style="239" customWidth="1"/>
    <col min="2856" max="2856" width="9.140625" style="239" customWidth="1"/>
    <col min="2857" max="2857" width="10.7109375" style="239" customWidth="1"/>
    <col min="2858" max="2859" width="0" style="239" hidden="1" customWidth="1"/>
    <col min="2860" max="2860" width="11.5703125" style="239" customWidth="1"/>
    <col min="2861" max="2863" width="11.7109375" style="239" customWidth="1"/>
    <col min="2864" max="2864" width="11.85546875" style="239" customWidth="1"/>
    <col min="2865" max="2866" width="11.7109375" style="239" customWidth="1"/>
    <col min="2867" max="2867" width="14.5703125" style="239" customWidth="1"/>
    <col min="2868" max="2868" width="11.7109375" style="239" customWidth="1"/>
    <col min="2869" max="2869" width="13.5703125" style="239" customWidth="1"/>
    <col min="2870" max="2870" width="41.5703125" style="239" customWidth="1"/>
    <col min="2871" max="3072" width="9.140625" style="239"/>
    <col min="3073" max="3073" width="12.5703125" style="239" customWidth="1"/>
    <col min="3074" max="3074" width="9.7109375" style="239" customWidth="1"/>
    <col min="3075" max="3075" width="54.42578125" style="239" customWidth="1"/>
    <col min="3076" max="3076" width="25.5703125" style="239" customWidth="1"/>
    <col min="3077" max="3077" width="12" style="239" customWidth="1"/>
    <col min="3078" max="3078" width="10" style="239" customWidth="1"/>
    <col min="3079" max="3079" width="12.5703125" style="239" customWidth="1"/>
    <col min="3080" max="3080" width="11.42578125" style="239" customWidth="1"/>
    <col min="3081" max="3081" width="12" style="239" customWidth="1"/>
    <col min="3082" max="3082" width="8.7109375" style="239" customWidth="1"/>
    <col min="3083" max="3083" width="11" style="239" customWidth="1"/>
    <col min="3084" max="3084" width="0" style="239" hidden="1" customWidth="1"/>
    <col min="3085" max="3085" width="11.140625" style="239" customWidth="1"/>
    <col min="3086" max="3086" width="17.140625" style="239" customWidth="1"/>
    <col min="3087" max="3087" width="10.28515625" style="239" customWidth="1"/>
    <col min="3088" max="3088" width="21.85546875" style="239" customWidth="1"/>
    <col min="3089" max="3089" width="11" style="239" customWidth="1"/>
    <col min="3090" max="3090" width="12.5703125" style="239" customWidth="1"/>
    <col min="3091" max="3091" width="10" style="239" customWidth="1"/>
    <col min="3092" max="3092" width="10.28515625" style="239" customWidth="1"/>
    <col min="3093" max="3093" width="11.28515625" style="239" customWidth="1"/>
    <col min="3094" max="3094" width="12.28515625" style="239" customWidth="1"/>
    <col min="3095" max="3095" width="12.42578125" style="239" customWidth="1"/>
    <col min="3096" max="3096" width="19" style="239" customWidth="1"/>
    <col min="3097" max="3097" width="29.28515625" style="239" customWidth="1"/>
    <col min="3098" max="3098" width="18.5703125" style="239" customWidth="1"/>
    <col min="3099" max="3099" width="15.42578125" style="239" customWidth="1"/>
    <col min="3100" max="3100" width="11.42578125" style="239" customWidth="1"/>
    <col min="3101" max="3101" width="20.28515625" style="239" customWidth="1"/>
    <col min="3102" max="3102" width="10.5703125" style="239" customWidth="1"/>
    <col min="3103" max="3103" width="11.140625" style="239" customWidth="1"/>
    <col min="3104" max="3104" width="12.140625" style="239" customWidth="1"/>
    <col min="3105" max="3109" width="0" style="239" hidden="1" customWidth="1"/>
    <col min="3110" max="3110" width="16.140625" style="239" customWidth="1"/>
    <col min="3111" max="3111" width="8.42578125" style="239" customWidth="1"/>
    <col min="3112" max="3112" width="9.140625" style="239" customWidth="1"/>
    <col min="3113" max="3113" width="10.7109375" style="239" customWidth="1"/>
    <col min="3114" max="3115" width="0" style="239" hidden="1" customWidth="1"/>
    <col min="3116" max="3116" width="11.5703125" style="239" customWidth="1"/>
    <col min="3117" max="3119" width="11.7109375" style="239" customWidth="1"/>
    <col min="3120" max="3120" width="11.85546875" style="239" customWidth="1"/>
    <col min="3121" max="3122" width="11.7109375" style="239" customWidth="1"/>
    <col min="3123" max="3123" width="14.5703125" style="239" customWidth="1"/>
    <col min="3124" max="3124" width="11.7109375" style="239" customWidth="1"/>
    <col min="3125" max="3125" width="13.5703125" style="239" customWidth="1"/>
    <col min="3126" max="3126" width="41.5703125" style="239" customWidth="1"/>
    <col min="3127" max="3328" width="9.140625" style="239"/>
    <col min="3329" max="3329" width="12.5703125" style="239" customWidth="1"/>
    <col min="3330" max="3330" width="9.7109375" style="239" customWidth="1"/>
    <col min="3331" max="3331" width="54.42578125" style="239" customWidth="1"/>
    <col min="3332" max="3332" width="25.5703125" style="239" customWidth="1"/>
    <col min="3333" max="3333" width="12" style="239" customWidth="1"/>
    <col min="3334" max="3334" width="10" style="239" customWidth="1"/>
    <col min="3335" max="3335" width="12.5703125" style="239" customWidth="1"/>
    <col min="3336" max="3336" width="11.42578125" style="239" customWidth="1"/>
    <col min="3337" max="3337" width="12" style="239" customWidth="1"/>
    <col min="3338" max="3338" width="8.7109375" style="239" customWidth="1"/>
    <col min="3339" max="3339" width="11" style="239" customWidth="1"/>
    <col min="3340" max="3340" width="0" style="239" hidden="1" customWidth="1"/>
    <col min="3341" max="3341" width="11.140625" style="239" customWidth="1"/>
    <col min="3342" max="3342" width="17.140625" style="239" customWidth="1"/>
    <col min="3343" max="3343" width="10.28515625" style="239" customWidth="1"/>
    <col min="3344" max="3344" width="21.85546875" style="239" customWidth="1"/>
    <col min="3345" max="3345" width="11" style="239" customWidth="1"/>
    <col min="3346" max="3346" width="12.5703125" style="239" customWidth="1"/>
    <col min="3347" max="3347" width="10" style="239" customWidth="1"/>
    <col min="3348" max="3348" width="10.28515625" style="239" customWidth="1"/>
    <col min="3349" max="3349" width="11.28515625" style="239" customWidth="1"/>
    <col min="3350" max="3350" width="12.28515625" style="239" customWidth="1"/>
    <col min="3351" max="3351" width="12.42578125" style="239" customWidth="1"/>
    <col min="3352" max="3352" width="19" style="239" customWidth="1"/>
    <col min="3353" max="3353" width="29.28515625" style="239" customWidth="1"/>
    <col min="3354" max="3354" width="18.5703125" style="239" customWidth="1"/>
    <col min="3355" max="3355" width="15.42578125" style="239" customWidth="1"/>
    <col min="3356" max="3356" width="11.42578125" style="239" customWidth="1"/>
    <col min="3357" max="3357" width="20.28515625" style="239" customWidth="1"/>
    <col min="3358" max="3358" width="10.5703125" style="239" customWidth="1"/>
    <col min="3359" max="3359" width="11.140625" style="239" customWidth="1"/>
    <col min="3360" max="3360" width="12.140625" style="239" customWidth="1"/>
    <col min="3361" max="3365" width="0" style="239" hidden="1" customWidth="1"/>
    <col min="3366" max="3366" width="16.140625" style="239" customWidth="1"/>
    <col min="3367" max="3367" width="8.42578125" style="239" customWidth="1"/>
    <col min="3368" max="3368" width="9.140625" style="239" customWidth="1"/>
    <col min="3369" max="3369" width="10.7109375" style="239" customWidth="1"/>
    <col min="3370" max="3371" width="0" style="239" hidden="1" customWidth="1"/>
    <col min="3372" max="3372" width="11.5703125" style="239" customWidth="1"/>
    <col min="3373" max="3375" width="11.7109375" style="239" customWidth="1"/>
    <col min="3376" max="3376" width="11.85546875" style="239" customWidth="1"/>
    <col min="3377" max="3378" width="11.7109375" style="239" customWidth="1"/>
    <col min="3379" max="3379" width="14.5703125" style="239" customWidth="1"/>
    <col min="3380" max="3380" width="11.7109375" style="239" customWidth="1"/>
    <col min="3381" max="3381" width="13.5703125" style="239" customWidth="1"/>
    <col min="3382" max="3382" width="41.5703125" style="239" customWidth="1"/>
    <col min="3383" max="3584" width="9.140625" style="239"/>
    <col min="3585" max="3585" width="12.5703125" style="239" customWidth="1"/>
    <col min="3586" max="3586" width="9.7109375" style="239" customWidth="1"/>
    <col min="3587" max="3587" width="54.42578125" style="239" customWidth="1"/>
    <col min="3588" max="3588" width="25.5703125" style="239" customWidth="1"/>
    <col min="3589" max="3589" width="12" style="239" customWidth="1"/>
    <col min="3590" max="3590" width="10" style="239" customWidth="1"/>
    <col min="3591" max="3591" width="12.5703125" style="239" customWidth="1"/>
    <col min="3592" max="3592" width="11.42578125" style="239" customWidth="1"/>
    <col min="3593" max="3593" width="12" style="239" customWidth="1"/>
    <col min="3594" max="3594" width="8.7109375" style="239" customWidth="1"/>
    <col min="3595" max="3595" width="11" style="239" customWidth="1"/>
    <col min="3596" max="3596" width="0" style="239" hidden="1" customWidth="1"/>
    <col min="3597" max="3597" width="11.140625" style="239" customWidth="1"/>
    <col min="3598" max="3598" width="17.140625" style="239" customWidth="1"/>
    <col min="3599" max="3599" width="10.28515625" style="239" customWidth="1"/>
    <col min="3600" max="3600" width="21.85546875" style="239" customWidth="1"/>
    <col min="3601" max="3601" width="11" style="239" customWidth="1"/>
    <col min="3602" max="3602" width="12.5703125" style="239" customWidth="1"/>
    <col min="3603" max="3603" width="10" style="239" customWidth="1"/>
    <col min="3604" max="3604" width="10.28515625" style="239" customWidth="1"/>
    <col min="3605" max="3605" width="11.28515625" style="239" customWidth="1"/>
    <col min="3606" max="3606" width="12.28515625" style="239" customWidth="1"/>
    <col min="3607" max="3607" width="12.42578125" style="239" customWidth="1"/>
    <col min="3608" max="3608" width="19" style="239" customWidth="1"/>
    <col min="3609" max="3609" width="29.28515625" style="239" customWidth="1"/>
    <col min="3610" max="3610" width="18.5703125" style="239" customWidth="1"/>
    <col min="3611" max="3611" width="15.42578125" style="239" customWidth="1"/>
    <col min="3612" max="3612" width="11.42578125" style="239" customWidth="1"/>
    <col min="3613" max="3613" width="20.28515625" style="239" customWidth="1"/>
    <col min="3614" max="3614" width="10.5703125" style="239" customWidth="1"/>
    <col min="3615" max="3615" width="11.140625" style="239" customWidth="1"/>
    <col min="3616" max="3616" width="12.140625" style="239" customWidth="1"/>
    <col min="3617" max="3621" width="0" style="239" hidden="1" customWidth="1"/>
    <col min="3622" max="3622" width="16.140625" style="239" customWidth="1"/>
    <col min="3623" max="3623" width="8.42578125" style="239" customWidth="1"/>
    <col min="3624" max="3624" width="9.140625" style="239" customWidth="1"/>
    <col min="3625" max="3625" width="10.7109375" style="239" customWidth="1"/>
    <col min="3626" max="3627" width="0" style="239" hidden="1" customWidth="1"/>
    <col min="3628" max="3628" width="11.5703125" style="239" customWidth="1"/>
    <col min="3629" max="3631" width="11.7109375" style="239" customWidth="1"/>
    <col min="3632" max="3632" width="11.85546875" style="239" customWidth="1"/>
    <col min="3633" max="3634" width="11.7109375" style="239" customWidth="1"/>
    <col min="3635" max="3635" width="14.5703125" style="239" customWidth="1"/>
    <col min="3636" max="3636" width="11.7109375" style="239" customWidth="1"/>
    <col min="3637" max="3637" width="13.5703125" style="239" customWidth="1"/>
    <col min="3638" max="3638" width="41.5703125" style="239" customWidth="1"/>
    <col min="3639" max="3840" width="9.140625" style="239"/>
    <col min="3841" max="3841" width="12.5703125" style="239" customWidth="1"/>
    <col min="3842" max="3842" width="9.7109375" style="239" customWidth="1"/>
    <col min="3843" max="3843" width="54.42578125" style="239" customWidth="1"/>
    <col min="3844" max="3844" width="25.5703125" style="239" customWidth="1"/>
    <col min="3845" max="3845" width="12" style="239" customWidth="1"/>
    <col min="3846" max="3846" width="10" style="239" customWidth="1"/>
    <col min="3847" max="3847" width="12.5703125" style="239" customWidth="1"/>
    <col min="3848" max="3848" width="11.42578125" style="239" customWidth="1"/>
    <col min="3849" max="3849" width="12" style="239" customWidth="1"/>
    <col min="3850" max="3850" width="8.7109375" style="239" customWidth="1"/>
    <col min="3851" max="3851" width="11" style="239" customWidth="1"/>
    <col min="3852" max="3852" width="0" style="239" hidden="1" customWidth="1"/>
    <col min="3853" max="3853" width="11.140625" style="239" customWidth="1"/>
    <col min="3854" max="3854" width="17.140625" style="239" customWidth="1"/>
    <col min="3855" max="3855" width="10.28515625" style="239" customWidth="1"/>
    <col min="3856" max="3856" width="21.85546875" style="239" customWidth="1"/>
    <col min="3857" max="3857" width="11" style="239" customWidth="1"/>
    <col min="3858" max="3858" width="12.5703125" style="239" customWidth="1"/>
    <col min="3859" max="3859" width="10" style="239" customWidth="1"/>
    <col min="3860" max="3860" width="10.28515625" style="239" customWidth="1"/>
    <col min="3861" max="3861" width="11.28515625" style="239" customWidth="1"/>
    <col min="3862" max="3862" width="12.28515625" style="239" customWidth="1"/>
    <col min="3863" max="3863" width="12.42578125" style="239" customWidth="1"/>
    <col min="3864" max="3864" width="19" style="239" customWidth="1"/>
    <col min="3865" max="3865" width="29.28515625" style="239" customWidth="1"/>
    <col min="3866" max="3866" width="18.5703125" style="239" customWidth="1"/>
    <col min="3867" max="3867" width="15.42578125" style="239" customWidth="1"/>
    <col min="3868" max="3868" width="11.42578125" style="239" customWidth="1"/>
    <col min="3869" max="3869" width="20.28515625" style="239" customWidth="1"/>
    <col min="3870" max="3870" width="10.5703125" style="239" customWidth="1"/>
    <col min="3871" max="3871" width="11.140625" style="239" customWidth="1"/>
    <col min="3872" max="3872" width="12.140625" style="239" customWidth="1"/>
    <col min="3873" max="3877" width="0" style="239" hidden="1" customWidth="1"/>
    <col min="3878" max="3878" width="16.140625" style="239" customWidth="1"/>
    <col min="3879" max="3879" width="8.42578125" style="239" customWidth="1"/>
    <col min="3880" max="3880" width="9.140625" style="239" customWidth="1"/>
    <col min="3881" max="3881" width="10.7109375" style="239" customWidth="1"/>
    <col min="3882" max="3883" width="0" style="239" hidden="1" customWidth="1"/>
    <col min="3884" max="3884" width="11.5703125" style="239" customWidth="1"/>
    <col min="3885" max="3887" width="11.7109375" style="239" customWidth="1"/>
    <col min="3888" max="3888" width="11.85546875" style="239" customWidth="1"/>
    <col min="3889" max="3890" width="11.7109375" style="239" customWidth="1"/>
    <col min="3891" max="3891" width="14.5703125" style="239" customWidth="1"/>
    <col min="3892" max="3892" width="11.7109375" style="239" customWidth="1"/>
    <col min="3893" max="3893" width="13.5703125" style="239" customWidth="1"/>
    <col min="3894" max="3894" width="41.5703125" style="239" customWidth="1"/>
    <col min="3895" max="4096" width="9.140625" style="239"/>
    <col min="4097" max="4097" width="12.5703125" style="239" customWidth="1"/>
    <col min="4098" max="4098" width="9.7109375" style="239" customWidth="1"/>
    <col min="4099" max="4099" width="54.42578125" style="239" customWidth="1"/>
    <col min="4100" max="4100" width="25.5703125" style="239" customWidth="1"/>
    <col min="4101" max="4101" width="12" style="239" customWidth="1"/>
    <col min="4102" max="4102" width="10" style="239" customWidth="1"/>
    <col min="4103" max="4103" width="12.5703125" style="239" customWidth="1"/>
    <col min="4104" max="4104" width="11.42578125" style="239" customWidth="1"/>
    <col min="4105" max="4105" width="12" style="239" customWidth="1"/>
    <col min="4106" max="4106" width="8.7109375" style="239" customWidth="1"/>
    <col min="4107" max="4107" width="11" style="239" customWidth="1"/>
    <col min="4108" max="4108" width="0" style="239" hidden="1" customWidth="1"/>
    <col min="4109" max="4109" width="11.140625" style="239" customWidth="1"/>
    <col min="4110" max="4110" width="17.140625" style="239" customWidth="1"/>
    <col min="4111" max="4111" width="10.28515625" style="239" customWidth="1"/>
    <col min="4112" max="4112" width="21.85546875" style="239" customWidth="1"/>
    <col min="4113" max="4113" width="11" style="239" customWidth="1"/>
    <col min="4114" max="4114" width="12.5703125" style="239" customWidth="1"/>
    <col min="4115" max="4115" width="10" style="239" customWidth="1"/>
    <col min="4116" max="4116" width="10.28515625" style="239" customWidth="1"/>
    <col min="4117" max="4117" width="11.28515625" style="239" customWidth="1"/>
    <col min="4118" max="4118" width="12.28515625" style="239" customWidth="1"/>
    <col min="4119" max="4119" width="12.42578125" style="239" customWidth="1"/>
    <col min="4120" max="4120" width="19" style="239" customWidth="1"/>
    <col min="4121" max="4121" width="29.28515625" style="239" customWidth="1"/>
    <col min="4122" max="4122" width="18.5703125" style="239" customWidth="1"/>
    <col min="4123" max="4123" width="15.42578125" style="239" customWidth="1"/>
    <col min="4124" max="4124" width="11.42578125" style="239" customWidth="1"/>
    <col min="4125" max="4125" width="20.28515625" style="239" customWidth="1"/>
    <col min="4126" max="4126" width="10.5703125" style="239" customWidth="1"/>
    <col min="4127" max="4127" width="11.140625" style="239" customWidth="1"/>
    <col min="4128" max="4128" width="12.140625" style="239" customWidth="1"/>
    <col min="4129" max="4133" width="0" style="239" hidden="1" customWidth="1"/>
    <col min="4134" max="4134" width="16.140625" style="239" customWidth="1"/>
    <col min="4135" max="4135" width="8.42578125" style="239" customWidth="1"/>
    <col min="4136" max="4136" width="9.140625" style="239" customWidth="1"/>
    <col min="4137" max="4137" width="10.7109375" style="239" customWidth="1"/>
    <col min="4138" max="4139" width="0" style="239" hidden="1" customWidth="1"/>
    <col min="4140" max="4140" width="11.5703125" style="239" customWidth="1"/>
    <col min="4141" max="4143" width="11.7109375" style="239" customWidth="1"/>
    <col min="4144" max="4144" width="11.85546875" style="239" customWidth="1"/>
    <col min="4145" max="4146" width="11.7109375" style="239" customWidth="1"/>
    <col min="4147" max="4147" width="14.5703125" style="239" customWidth="1"/>
    <col min="4148" max="4148" width="11.7109375" style="239" customWidth="1"/>
    <col min="4149" max="4149" width="13.5703125" style="239" customWidth="1"/>
    <col min="4150" max="4150" width="41.5703125" style="239" customWidth="1"/>
    <col min="4151" max="4352" width="9.140625" style="239"/>
    <col min="4353" max="4353" width="12.5703125" style="239" customWidth="1"/>
    <col min="4354" max="4354" width="9.7109375" style="239" customWidth="1"/>
    <col min="4355" max="4355" width="54.42578125" style="239" customWidth="1"/>
    <col min="4356" max="4356" width="25.5703125" style="239" customWidth="1"/>
    <col min="4357" max="4357" width="12" style="239" customWidth="1"/>
    <col min="4358" max="4358" width="10" style="239" customWidth="1"/>
    <col min="4359" max="4359" width="12.5703125" style="239" customWidth="1"/>
    <col min="4360" max="4360" width="11.42578125" style="239" customWidth="1"/>
    <col min="4361" max="4361" width="12" style="239" customWidth="1"/>
    <col min="4362" max="4362" width="8.7109375" style="239" customWidth="1"/>
    <col min="4363" max="4363" width="11" style="239" customWidth="1"/>
    <col min="4364" max="4364" width="0" style="239" hidden="1" customWidth="1"/>
    <col min="4365" max="4365" width="11.140625" style="239" customWidth="1"/>
    <col min="4366" max="4366" width="17.140625" style="239" customWidth="1"/>
    <col min="4367" max="4367" width="10.28515625" style="239" customWidth="1"/>
    <col min="4368" max="4368" width="21.85546875" style="239" customWidth="1"/>
    <col min="4369" max="4369" width="11" style="239" customWidth="1"/>
    <col min="4370" max="4370" width="12.5703125" style="239" customWidth="1"/>
    <col min="4371" max="4371" width="10" style="239" customWidth="1"/>
    <col min="4372" max="4372" width="10.28515625" style="239" customWidth="1"/>
    <col min="4373" max="4373" width="11.28515625" style="239" customWidth="1"/>
    <col min="4374" max="4374" width="12.28515625" style="239" customWidth="1"/>
    <col min="4375" max="4375" width="12.42578125" style="239" customWidth="1"/>
    <col min="4376" max="4376" width="19" style="239" customWidth="1"/>
    <col min="4377" max="4377" width="29.28515625" style="239" customWidth="1"/>
    <col min="4378" max="4378" width="18.5703125" style="239" customWidth="1"/>
    <col min="4379" max="4379" width="15.42578125" style="239" customWidth="1"/>
    <col min="4380" max="4380" width="11.42578125" style="239" customWidth="1"/>
    <col min="4381" max="4381" width="20.28515625" style="239" customWidth="1"/>
    <col min="4382" max="4382" width="10.5703125" style="239" customWidth="1"/>
    <col min="4383" max="4383" width="11.140625" style="239" customWidth="1"/>
    <col min="4384" max="4384" width="12.140625" style="239" customWidth="1"/>
    <col min="4385" max="4389" width="0" style="239" hidden="1" customWidth="1"/>
    <col min="4390" max="4390" width="16.140625" style="239" customWidth="1"/>
    <col min="4391" max="4391" width="8.42578125" style="239" customWidth="1"/>
    <col min="4392" max="4392" width="9.140625" style="239" customWidth="1"/>
    <col min="4393" max="4393" width="10.7109375" style="239" customWidth="1"/>
    <col min="4394" max="4395" width="0" style="239" hidden="1" customWidth="1"/>
    <col min="4396" max="4396" width="11.5703125" style="239" customWidth="1"/>
    <col min="4397" max="4399" width="11.7109375" style="239" customWidth="1"/>
    <col min="4400" max="4400" width="11.85546875" style="239" customWidth="1"/>
    <col min="4401" max="4402" width="11.7109375" style="239" customWidth="1"/>
    <col min="4403" max="4403" width="14.5703125" style="239" customWidth="1"/>
    <col min="4404" max="4404" width="11.7109375" style="239" customWidth="1"/>
    <col min="4405" max="4405" width="13.5703125" style="239" customWidth="1"/>
    <col min="4406" max="4406" width="41.5703125" style="239" customWidth="1"/>
    <col min="4407" max="4608" width="9.140625" style="239"/>
    <col min="4609" max="4609" width="12.5703125" style="239" customWidth="1"/>
    <col min="4610" max="4610" width="9.7109375" style="239" customWidth="1"/>
    <col min="4611" max="4611" width="54.42578125" style="239" customWidth="1"/>
    <col min="4612" max="4612" width="25.5703125" style="239" customWidth="1"/>
    <col min="4613" max="4613" width="12" style="239" customWidth="1"/>
    <col min="4614" max="4614" width="10" style="239" customWidth="1"/>
    <col min="4615" max="4615" width="12.5703125" style="239" customWidth="1"/>
    <col min="4616" max="4616" width="11.42578125" style="239" customWidth="1"/>
    <col min="4617" max="4617" width="12" style="239" customWidth="1"/>
    <col min="4618" max="4618" width="8.7109375" style="239" customWidth="1"/>
    <col min="4619" max="4619" width="11" style="239" customWidth="1"/>
    <col min="4620" max="4620" width="0" style="239" hidden="1" customWidth="1"/>
    <col min="4621" max="4621" width="11.140625" style="239" customWidth="1"/>
    <col min="4622" max="4622" width="17.140625" style="239" customWidth="1"/>
    <col min="4623" max="4623" width="10.28515625" style="239" customWidth="1"/>
    <col min="4624" max="4624" width="21.85546875" style="239" customWidth="1"/>
    <col min="4625" max="4625" width="11" style="239" customWidth="1"/>
    <col min="4626" max="4626" width="12.5703125" style="239" customWidth="1"/>
    <col min="4627" max="4627" width="10" style="239" customWidth="1"/>
    <col min="4628" max="4628" width="10.28515625" style="239" customWidth="1"/>
    <col min="4629" max="4629" width="11.28515625" style="239" customWidth="1"/>
    <col min="4630" max="4630" width="12.28515625" style="239" customWidth="1"/>
    <col min="4631" max="4631" width="12.42578125" style="239" customWidth="1"/>
    <col min="4632" max="4632" width="19" style="239" customWidth="1"/>
    <col min="4633" max="4633" width="29.28515625" style="239" customWidth="1"/>
    <col min="4634" max="4634" width="18.5703125" style="239" customWidth="1"/>
    <col min="4635" max="4635" width="15.42578125" style="239" customWidth="1"/>
    <col min="4636" max="4636" width="11.42578125" style="239" customWidth="1"/>
    <col min="4637" max="4637" width="20.28515625" style="239" customWidth="1"/>
    <col min="4638" max="4638" width="10.5703125" style="239" customWidth="1"/>
    <col min="4639" max="4639" width="11.140625" style="239" customWidth="1"/>
    <col min="4640" max="4640" width="12.140625" style="239" customWidth="1"/>
    <col min="4641" max="4645" width="0" style="239" hidden="1" customWidth="1"/>
    <col min="4646" max="4646" width="16.140625" style="239" customWidth="1"/>
    <col min="4647" max="4647" width="8.42578125" style="239" customWidth="1"/>
    <col min="4648" max="4648" width="9.140625" style="239" customWidth="1"/>
    <col min="4649" max="4649" width="10.7109375" style="239" customWidth="1"/>
    <col min="4650" max="4651" width="0" style="239" hidden="1" customWidth="1"/>
    <col min="4652" max="4652" width="11.5703125" style="239" customWidth="1"/>
    <col min="4653" max="4655" width="11.7109375" style="239" customWidth="1"/>
    <col min="4656" max="4656" width="11.85546875" style="239" customWidth="1"/>
    <col min="4657" max="4658" width="11.7109375" style="239" customWidth="1"/>
    <col min="4659" max="4659" width="14.5703125" style="239" customWidth="1"/>
    <col min="4660" max="4660" width="11.7109375" style="239" customWidth="1"/>
    <col min="4661" max="4661" width="13.5703125" style="239" customWidth="1"/>
    <col min="4662" max="4662" width="41.5703125" style="239" customWidth="1"/>
    <col min="4663" max="4864" width="9.140625" style="239"/>
    <col min="4865" max="4865" width="12.5703125" style="239" customWidth="1"/>
    <col min="4866" max="4866" width="9.7109375" style="239" customWidth="1"/>
    <col min="4867" max="4867" width="54.42578125" style="239" customWidth="1"/>
    <col min="4868" max="4868" width="25.5703125" style="239" customWidth="1"/>
    <col min="4869" max="4869" width="12" style="239" customWidth="1"/>
    <col min="4870" max="4870" width="10" style="239" customWidth="1"/>
    <col min="4871" max="4871" width="12.5703125" style="239" customWidth="1"/>
    <col min="4872" max="4872" width="11.42578125" style="239" customWidth="1"/>
    <col min="4873" max="4873" width="12" style="239" customWidth="1"/>
    <col min="4874" max="4874" width="8.7109375" style="239" customWidth="1"/>
    <col min="4875" max="4875" width="11" style="239" customWidth="1"/>
    <col min="4876" max="4876" width="0" style="239" hidden="1" customWidth="1"/>
    <col min="4877" max="4877" width="11.140625" style="239" customWidth="1"/>
    <col min="4878" max="4878" width="17.140625" style="239" customWidth="1"/>
    <col min="4879" max="4879" width="10.28515625" style="239" customWidth="1"/>
    <col min="4880" max="4880" width="21.85546875" style="239" customWidth="1"/>
    <col min="4881" max="4881" width="11" style="239" customWidth="1"/>
    <col min="4882" max="4882" width="12.5703125" style="239" customWidth="1"/>
    <col min="4883" max="4883" width="10" style="239" customWidth="1"/>
    <col min="4884" max="4884" width="10.28515625" style="239" customWidth="1"/>
    <col min="4885" max="4885" width="11.28515625" style="239" customWidth="1"/>
    <col min="4886" max="4886" width="12.28515625" style="239" customWidth="1"/>
    <col min="4887" max="4887" width="12.42578125" style="239" customWidth="1"/>
    <col min="4888" max="4888" width="19" style="239" customWidth="1"/>
    <col min="4889" max="4889" width="29.28515625" style="239" customWidth="1"/>
    <col min="4890" max="4890" width="18.5703125" style="239" customWidth="1"/>
    <col min="4891" max="4891" width="15.42578125" style="239" customWidth="1"/>
    <col min="4892" max="4892" width="11.42578125" style="239" customWidth="1"/>
    <col min="4893" max="4893" width="20.28515625" style="239" customWidth="1"/>
    <col min="4894" max="4894" width="10.5703125" style="239" customWidth="1"/>
    <col min="4895" max="4895" width="11.140625" style="239" customWidth="1"/>
    <col min="4896" max="4896" width="12.140625" style="239" customWidth="1"/>
    <col min="4897" max="4901" width="0" style="239" hidden="1" customWidth="1"/>
    <col min="4902" max="4902" width="16.140625" style="239" customWidth="1"/>
    <col min="4903" max="4903" width="8.42578125" style="239" customWidth="1"/>
    <col min="4904" max="4904" width="9.140625" style="239" customWidth="1"/>
    <col min="4905" max="4905" width="10.7109375" style="239" customWidth="1"/>
    <col min="4906" max="4907" width="0" style="239" hidden="1" customWidth="1"/>
    <col min="4908" max="4908" width="11.5703125" style="239" customWidth="1"/>
    <col min="4909" max="4911" width="11.7109375" style="239" customWidth="1"/>
    <col min="4912" max="4912" width="11.85546875" style="239" customWidth="1"/>
    <col min="4913" max="4914" width="11.7109375" style="239" customWidth="1"/>
    <col min="4915" max="4915" width="14.5703125" style="239" customWidth="1"/>
    <col min="4916" max="4916" width="11.7109375" style="239" customWidth="1"/>
    <col min="4917" max="4917" width="13.5703125" style="239" customWidth="1"/>
    <col min="4918" max="4918" width="41.5703125" style="239" customWidth="1"/>
    <col min="4919" max="5120" width="9.140625" style="239"/>
    <col min="5121" max="5121" width="12.5703125" style="239" customWidth="1"/>
    <col min="5122" max="5122" width="9.7109375" style="239" customWidth="1"/>
    <col min="5123" max="5123" width="54.42578125" style="239" customWidth="1"/>
    <col min="5124" max="5124" width="25.5703125" style="239" customWidth="1"/>
    <col min="5125" max="5125" width="12" style="239" customWidth="1"/>
    <col min="5126" max="5126" width="10" style="239" customWidth="1"/>
    <col min="5127" max="5127" width="12.5703125" style="239" customWidth="1"/>
    <col min="5128" max="5128" width="11.42578125" style="239" customWidth="1"/>
    <col min="5129" max="5129" width="12" style="239" customWidth="1"/>
    <col min="5130" max="5130" width="8.7109375" style="239" customWidth="1"/>
    <col min="5131" max="5131" width="11" style="239" customWidth="1"/>
    <col min="5132" max="5132" width="0" style="239" hidden="1" customWidth="1"/>
    <col min="5133" max="5133" width="11.140625" style="239" customWidth="1"/>
    <col min="5134" max="5134" width="17.140625" style="239" customWidth="1"/>
    <col min="5135" max="5135" width="10.28515625" style="239" customWidth="1"/>
    <col min="5136" max="5136" width="21.85546875" style="239" customWidth="1"/>
    <col min="5137" max="5137" width="11" style="239" customWidth="1"/>
    <col min="5138" max="5138" width="12.5703125" style="239" customWidth="1"/>
    <col min="5139" max="5139" width="10" style="239" customWidth="1"/>
    <col min="5140" max="5140" width="10.28515625" style="239" customWidth="1"/>
    <col min="5141" max="5141" width="11.28515625" style="239" customWidth="1"/>
    <col min="5142" max="5142" width="12.28515625" style="239" customWidth="1"/>
    <col min="5143" max="5143" width="12.42578125" style="239" customWidth="1"/>
    <col min="5144" max="5144" width="19" style="239" customWidth="1"/>
    <col min="5145" max="5145" width="29.28515625" style="239" customWidth="1"/>
    <col min="5146" max="5146" width="18.5703125" style="239" customWidth="1"/>
    <col min="5147" max="5147" width="15.42578125" style="239" customWidth="1"/>
    <col min="5148" max="5148" width="11.42578125" style="239" customWidth="1"/>
    <col min="5149" max="5149" width="20.28515625" style="239" customWidth="1"/>
    <col min="5150" max="5150" width="10.5703125" style="239" customWidth="1"/>
    <col min="5151" max="5151" width="11.140625" style="239" customWidth="1"/>
    <col min="5152" max="5152" width="12.140625" style="239" customWidth="1"/>
    <col min="5153" max="5157" width="0" style="239" hidden="1" customWidth="1"/>
    <col min="5158" max="5158" width="16.140625" style="239" customWidth="1"/>
    <col min="5159" max="5159" width="8.42578125" style="239" customWidth="1"/>
    <col min="5160" max="5160" width="9.140625" style="239" customWidth="1"/>
    <col min="5161" max="5161" width="10.7109375" style="239" customWidth="1"/>
    <col min="5162" max="5163" width="0" style="239" hidden="1" customWidth="1"/>
    <col min="5164" max="5164" width="11.5703125" style="239" customWidth="1"/>
    <col min="5165" max="5167" width="11.7109375" style="239" customWidth="1"/>
    <col min="5168" max="5168" width="11.85546875" style="239" customWidth="1"/>
    <col min="5169" max="5170" width="11.7109375" style="239" customWidth="1"/>
    <col min="5171" max="5171" width="14.5703125" style="239" customWidth="1"/>
    <col min="5172" max="5172" width="11.7109375" style="239" customWidth="1"/>
    <col min="5173" max="5173" width="13.5703125" style="239" customWidth="1"/>
    <col min="5174" max="5174" width="41.5703125" style="239" customWidth="1"/>
    <col min="5175" max="5376" width="9.140625" style="239"/>
    <col min="5377" max="5377" width="12.5703125" style="239" customWidth="1"/>
    <col min="5378" max="5378" width="9.7109375" style="239" customWidth="1"/>
    <col min="5379" max="5379" width="54.42578125" style="239" customWidth="1"/>
    <col min="5380" max="5380" width="25.5703125" style="239" customWidth="1"/>
    <col min="5381" max="5381" width="12" style="239" customWidth="1"/>
    <col min="5382" max="5382" width="10" style="239" customWidth="1"/>
    <col min="5383" max="5383" width="12.5703125" style="239" customWidth="1"/>
    <col min="5384" max="5384" width="11.42578125" style="239" customWidth="1"/>
    <col min="5385" max="5385" width="12" style="239" customWidth="1"/>
    <col min="5386" max="5386" width="8.7109375" style="239" customWidth="1"/>
    <col min="5387" max="5387" width="11" style="239" customWidth="1"/>
    <col min="5388" max="5388" width="0" style="239" hidden="1" customWidth="1"/>
    <col min="5389" max="5389" width="11.140625" style="239" customWidth="1"/>
    <col min="5390" max="5390" width="17.140625" style="239" customWidth="1"/>
    <col min="5391" max="5391" width="10.28515625" style="239" customWidth="1"/>
    <col min="5392" max="5392" width="21.85546875" style="239" customWidth="1"/>
    <col min="5393" max="5393" width="11" style="239" customWidth="1"/>
    <col min="5394" max="5394" width="12.5703125" style="239" customWidth="1"/>
    <col min="5395" max="5395" width="10" style="239" customWidth="1"/>
    <col min="5396" max="5396" width="10.28515625" style="239" customWidth="1"/>
    <col min="5397" max="5397" width="11.28515625" style="239" customWidth="1"/>
    <col min="5398" max="5398" width="12.28515625" style="239" customWidth="1"/>
    <col min="5399" max="5399" width="12.42578125" style="239" customWidth="1"/>
    <col min="5400" max="5400" width="19" style="239" customWidth="1"/>
    <col min="5401" max="5401" width="29.28515625" style="239" customWidth="1"/>
    <col min="5402" max="5402" width="18.5703125" style="239" customWidth="1"/>
    <col min="5403" max="5403" width="15.42578125" style="239" customWidth="1"/>
    <col min="5404" max="5404" width="11.42578125" style="239" customWidth="1"/>
    <col min="5405" max="5405" width="20.28515625" style="239" customWidth="1"/>
    <col min="5406" max="5406" width="10.5703125" style="239" customWidth="1"/>
    <col min="5407" max="5407" width="11.140625" style="239" customWidth="1"/>
    <col min="5408" max="5408" width="12.140625" style="239" customWidth="1"/>
    <col min="5409" max="5413" width="0" style="239" hidden="1" customWidth="1"/>
    <col min="5414" max="5414" width="16.140625" style="239" customWidth="1"/>
    <col min="5415" max="5415" width="8.42578125" style="239" customWidth="1"/>
    <col min="5416" max="5416" width="9.140625" style="239" customWidth="1"/>
    <col min="5417" max="5417" width="10.7109375" style="239" customWidth="1"/>
    <col min="5418" max="5419" width="0" style="239" hidden="1" customWidth="1"/>
    <col min="5420" max="5420" width="11.5703125" style="239" customWidth="1"/>
    <col min="5421" max="5423" width="11.7109375" style="239" customWidth="1"/>
    <col min="5424" max="5424" width="11.85546875" style="239" customWidth="1"/>
    <col min="5425" max="5426" width="11.7109375" style="239" customWidth="1"/>
    <col min="5427" max="5427" width="14.5703125" style="239" customWidth="1"/>
    <col min="5428" max="5428" width="11.7109375" style="239" customWidth="1"/>
    <col min="5429" max="5429" width="13.5703125" style="239" customWidth="1"/>
    <col min="5430" max="5430" width="41.5703125" style="239" customWidth="1"/>
    <col min="5431" max="5632" width="9.140625" style="239"/>
    <col min="5633" max="5633" width="12.5703125" style="239" customWidth="1"/>
    <col min="5634" max="5634" width="9.7109375" style="239" customWidth="1"/>
    <col min="5635" max="5635" width="54.42578125" style="239" customWidth="1"/>
    <col min="5636" max="5636" width="25.5703125" style="239" customWidth="1"/>
    <col min="5637" max="5637" width="12" style="239" customWidth="1"/>
    <col min="5638" max="5638" width="10" style="239" customWidth="1"/>
    <col min="5639" max="5639" width="12.5703125" style="239" customWidth="1"/>
    <col min="5640" max="5640" width="11.42578125" style="239" customWidth="1"/>
    <col min="5641" max="5641" width="12" style="239" customWidth="1"/>
    <col min="5642" max="5642" width="8.7109375" style="239" customWidth="1"/>
    <col min="5643" max="5643" width="11" style="239" customWidth="1"/>
    <col min="5644" max="5644" width="0" style="239" hidden="1" customWidth="1"/>
    <col min="5645" max="5645" width="11.140625" style="239" customWidth="1"/>
    <col min="5646" max="5646" width="17.140625" style="239" customWidth="1"/>
    <col min="5647" max="5647" width="10.28515625" style="239" customWidth="1"/>
    <col min="5648" max="5648" width="21.85546875" style="239" customWidth="1"/>
    <col min="5649" max="5649" width="11" style="239" customWidth="1"/>
    <col min="5650" max="5650" width="12.5703125" style="239" customWidth="1"/>
    <col min="5651" max="5651" width="10" style="239" customWidth="1"/>
    <col min="5652" max="5652" width="10.28515625" style="239" customWidth="1"/>
    <col min="5653" max="5653" width="11.28515625" style="239" customWidth="1"/>
    <col min="5654" max="5654" width="12.28515625" style="239" customWidth="1"/>
    <col min="5655" max="5655" width="12.42578125" style="239" customWidth="1"/>
    <col min="5656" max="5656" width="19" style="239" customWidth="1"/>
    <col min="5657" max="5657" width="29.28515625" style="239" customWidth="1"/>
    <col min="5658" max="5658" width="18.5703125" style="239" customWidth="1"/>
    <col min="5659" max="5659" width="15.42578125" style="239" customWidth="1"/>
    <col min="5660" max="5660" width="11.42578125" style="239" customWidth="1"/>
    <col min="5661" max="5661" width="20.28515625" style="239" customWidth="1"/>
    <col min="5662" max="5662" width="10.5703125" style="239" customWidth="1"/>
    <col min="5663" max="5663" width="11.140625" style="239" customWidth="1"/>
    <col min="5664" max="5664" width="12.140625" style="239" customWidth="1"/>
    <col min="5665" max="5669" width="0" style="239" hidden="1" customWidth="1"/>
    <col min="5670" max="5670" width="16.140625" style="239" customWidth="1"/>
    <col min="5671" max="5671" width="8.42578125" style="239" customWidth="1"/>
    <col min="5672" max="5672" width="9.140625" style="239" customWidth="1"/>
    <col min="5673" max="5673" width="10.7109375" style="239" customWidth="1"/>
    <col min="5674" max="5675" width="0" style="239" hidden="1" customWidth="1"/>
    <col min="5676" max="5676" width="11.5703125" style="239" customWidth="1"/>
    <col min="5677" max="5679" width="11.7109375" style="239" customWidth="1"/>
    <col min="5680" max="5680" width="11.85546875" style="239" customWidth="1"/>
    <col min="5681" max="5682" width="11.7109375" style="239" customWidth="1"/>
    <col min="5683" max="5683" width="14.5703125" style="239" customWidth="1"/>
    <col min="5684" max="5684" width="11.7109375" style="239" customWidth="1"/>
    <col min="5685" max="5685" width="13.5703125" style="239" customWidth="1"/>
    <col min="5686" max="5686" width="41.5703125" style="239" customWidth="1"/>
    <col min="5687" max="5888" width="9.140625" style="239"/>
    <col min="5889" max="5889" width="12.5703125" style="239" customWidth="1"/>
    <col min="5890" max="5890" width="9.7109375" style="239" customWidth="1"/>
    <col min="5891" max="5891" width="54.42578125" style="239" customWidth="1"/>
    <col min="5892" max="5892" width="25.5703125" style="239" customWidth="1"/>
    <col min="5893" max="5893" width="12" style="239" customWidth="1"/>
    <col min="5894" max="5894" width="10" style="239" customWidth="1"/>
    <col min="5895" max="5895" width="12.5703125" style="239" customWidth="1"/>
    <col min="5896" max="5896" width="11.42578125" style="239" customWidth="1"/>
    <col min="5897" max="5897" width="12" style="239" customWidth="1"/>
    <col min="5898" max="5898" width="8.7109375" style="239" customWidth="1"/>
    <col min="5899" max="5899" width="11" style="239" customWidth="1"/>
    <col min="5900" max="5900" width="0" style="239" hidden="1" customWidth="1"/>
    <col min="5901" max="5901" width="11.140625" style="239" customWidth="1"/>
    <col min="5902" max="5902" width="17.140625" style="239" customWidth="1"/>
    <col min="5903" max="5903" width="10.28515625" style="239" customWidth="1"/>
    <col min="5904" max="5904" width="21.85546875" style="239" customWidth="1"/>
    <col min="5905" max="5905" width="11" style="239" customWidth="1"/>
    <col min="5906" max="5906" width="12.5703125" style="239" customWidth="1"/>
    <col min="5907" max="5907" width="10" style="239" customWidth="1"/>
    <col min="5908" max="5908" width="10.28515625" style="239" customWidth="1"/>
    <col min="5909" max="5909" width="11.28515625" style="239" customWidth="1"/>
    <col min="5910" max="5910" width="12.28515625" style="239" customWidth="1"/>
    <col min="5911" max="5911" width="12.42578125" style="239" customWidth="1"/>
    <col min="5912" max="5912" width="19" style="239" customWidth="1"/>
    <col min="5913" max="5913" width="29.28515625" style="239" customWidth="1"/>
    <col min="5914" max="5914" width="18.5703125" style="239" customWidth="1"/>
    <col min="5915" max="5915" width="15.42578125" style="239" customWidth="1"/>
    <col min="5916" max="5916" width="11.42578125" style="239" customWidth="1"/>
    <col min="5917" max="5917" width="20.28515625" style="239" customWidth="1"/>
    <col min="5918" max="5918" width="10.5703125" style="239" customWidth="1"/>
    <col min="5919" max="5919" width="11.140625" style="239" customWidth="1"/>
    <col min="5920" max="5920" width="12.140625" style="239" customWidth="1"/>
    <col min="5921" max="5925" width="0" style="239" hidden="1" customWidth="1"/>
    <col min="5926" max="5926" width="16.140625" style="239" customWidth="1"/>
    <col min="5927" max="5927" width="8.42578125" style="239" customWidth="1"/>
    <col min="5928" max="5928" width="9.140625" style="239" customWidth="1"/>
    <col min="5929" max="5929" width="10.7109375" style="239" customWidth="1"/>
    <col min="5930" max="5931" width="0" style="239" hidden="1" customWidth="1"/>
    <col min="5932" max="5932" width="11.5703125" style="239" customWidth="1"/>
    <col min="5933" max="5935" width="11.7109375" style="239" customWidth="1"/>
    <col min="5936" max="5936" width="11.85546875" style="239" customWidth="1"/>
    <col min="5937" max="5938" width="11.7109375" style="239" customWidth="1"/>
    <col min="5939" max="5939" width="14.5703125" style="239" customWidth="1"/>
    <col min="5940" max="5940" width="11.7109375" style="239" customWidth="1"/>
    <col min="5941" max="5941" width="13.5703125" style="239" customWidth="1"/>
    <col min="5942" max="5942" width="41.5703125" style="239" customWidth="1"/>
    <col min="5943" max="6144" width="9.140625" style="239"/>
    <col min="6145" max="6145" width="12.5703125" style="239" customWidth="1"/>
    <col min="6146" max="6146" width="9.7109375" style="239" customWidth="1"/>
    <col min="6147" max="6147" width="54.42578125" style="239" customWidth="1"/>
    <col min="6148" max="6148" width="25.5703125" style="239" customWidth="1"/>
    <col min="6149" max="6149" width="12" style="239" customWidth="1"/>
    <col min="6150" max="6150" width="10" style="239" customWidth="1"/>
    <col min="6151" max="6151" width="12.5703125" style="239" customWidth="1"/>
    <col min="6152" max="6152" width="11.42578125" style="239" customWidth="1"/>
    <col min="6153" max="6153" width="12" style="239" customWidth="1"/>
    <col min="6154" max="6154" width="8.7109375" style="239" customWidth="1"/>
    <col min="6155" max="6155" width="11" style="239" customWidth="1"/>
    <col min="6156" max="6156" width="0" style="239" hidden="1" customWidth="1"/>
    <col min="6157" max="6157" width="11.140625" style="239" customWidth="1"/>
    <col min="6158" max="6158" width="17.140625" style="239" customWidth="1"/>
    <col min="6159" max="6159" width="10.28515625" style="239" customWidth="1"/>
    <col min="6160" max="6160" width="21.85546875" style="239" customWidth="1"/>
    <col min="6161" max="6161" width="11" style="239" customWidth="1"/>
    <col min="6162" max="6162" width="12.5703125" style="239" customWidth="1"/>
    <col min="6163" max="6163" width="10" style="239" customWidth="1"/>
    <col min="6164" max="6164" width="10.28515625" style="239" customWidth="1"/>
    <col min="6165" max="6165" width="11.28515625" style="239" customWidth="1"/>
    <col min="6166" max="6166" width="12.28515625" style="239" customWidth="1"/>
    <col min="6167" max="6167" width="12.42578125" style="239" customWidth="1"/>
    <col min="6168" max="6168" width="19" style="239" customWidth="1"/>
    <col min="6169" max="6169" width="29.28515625" style="239" customWidth="1"/>
    <col min="6170" max="6170" width="18.5703125" style="239" customWidth="1"/>
    <col min="6171" max="6171" width="15.42578125" style="239" customWidth="1"/>
    <col min="6172" max="6172" width="11.42578125" style="239" customWidth="1"/>
    <col min="6173" max="6173" width="20.28515625" style="239" customWidth="1"/>
    <col min="6174" max="6174" width="10.5703125" style="239" customWidth="1"/>
    <col min="6175" max="6175" width="11.140625" style="239" customWidth="1"/>
    <col min="6176" max="6176" width="12.140625" style="239" customWidth="1"/>
    <col min="6177" max="6181" width="0" style="239" hidden="1" customWidth="1"/>
    <col min="6182" max="6182" width="16.140625" style="239" customWidth="1"/>
    <col min="6183" max="6183" width="8.42578125" style="239" customWidth="1"/>
    <col min="6184" max="6184" width="9.140625" style="239" customWidth="1"/>
    <col min="6185" max="6185" width="10.7109375" style="239" customWidth="1"/>
    <col min="6186" max="6187" width="0" style="239" hidden="1" customWidth="1"/>
    <col min="6188" max="6188" width="11.5703125" style="239" customWidth="1"/>
    <col min="6189" max="6191" width="11.7109375" style="239" customWidth="1"/>
    <col min="6192" max="6192" width="11.85546875" style="239" customWidth="1"/>
    <col min="6193" max="6194" width="11.7109375" style="239" customWidth="1"/>
    <col min="6195" max="6195" width="14.5703125" style="239" customWidth="1"/>
    <col min="6196" max="6196" width="11.7109375" style="239" customWidth="1"/>
    <col min="6197" max="6197" width="13.5703125" style="239" customWidth="1"/>
    <col min="6198" max="6198" width="41.5703125" style="239" customWidth="1"/>
    <col min="6199" max="6400" width="9.140625" style="239"/>
    <col min="6401" max="6401" width="12.5703125" style="239" customWidth="1"/>
    <col min="6402" max="6402" width="9.7109375" style="239" customWidth="1"/>
    <col min="6403" max="6403" width="54.42578125" style="239" customWidth="1"/>
    <col min="6404" max="6404" width="25.5703125" style="239" customWidth="1"/>
    <col min="6405" max="6405" width="12" style="239" customWidth="1"/>
    <col min="6406" max="6406" width="10" style="239" customWidth="1"/>
    <col min="6407" max="6407" width="12.5703125" style="239" customWidth="1"/>
    <col min="6408" max="6408" width="11.42578125" style="239" customWidth="1"/>
    <col min="6409" max="6409" width="12" style="239" customWidth="1"/>
    <col min="6410" max="6410" width="8.7109375" style="239" customWidth="1"/>
    <col min="6411" max="6411" width="11" style="239" customWidth="1"/>
    <col min="6412" max="6412" width="0" style="239" hidden="1" customWidth="1"/>
    <col min="6413" max="6413" width="11.140625" style="239" customWidth="1"/>
    <col min="6414" max="6414" width="17.140625" style="239" customWidth="1"/>
    <col min="6415" max="6415" width="10.28515625" style="239" customWidth="1"/>
    <col min="6416" max="6416" width="21.85546875" style="239" customWidth="1"/>
    <col min="6417" max="6417" width="11" style="239" customWidth="1"/>
    <col min="6418" max="6418" width="12.5703125" style="239" customWidth="1"/>
    <col min="6419" max="6419" width="10" style="239" customWidth="1"/>
    <col min="6420" max="6420" width="10.28515625" style="239" customWidth="1"/>
    <col min="6421" max="6421" width="11.28515625" style="239" customWidth="1"/>
    <col min="6422" max="6422" width="12.28515625" style="239" customWidth="1"/>
    <col min="6423" max="6423" width="12.42578125" style="239" customWidth="1"/>
    <col min="6424" max="6424" width="19" style="239" customWidth="1"/>
    <col min="6425" max="6425" width="29.28515625" style="239" customWidth="1"/>
    <col min="6426" max="6426" width="18.5703125" style="239" customWidth="1"/>
    <col min="6427" max="6427" width="15.42578125" style="239" customWidth="1"/>
    <col min="6428" max="6428" width="11.42578125" style="239" customWidth="1"/>
    <col min="6429" max="6429" width="20.28515625" style="239" customWidth="1"/>
    <col min="6430" max="6430" width="10.5703125" style="239" customWidth="1"/>
    <col min="6431" max="6431" width="11.140625" style="239" customWidth="1"/>
    <col min="6432" max="6432" width="12.140625" style="239" customWidth="1"/>
    <col min="6433" max="6437" width="0" style="239" hidden="1" customWidth="1"/>
    <col min="6438" max="6438" width="16.140625" style="239" customWidth="1"/>
    <col min="6439" max="6439" width="8.42578125" style="239" customWidth="1"/>
    <col min="6440" max="6440" width="9.140625" style="239" customWidth="1"/>
    <col min="6441" max="6441" width="10.7109375" style="239" customWidth="1"/>
    <col min="6442" max="6443" width="0" style="239" hidden="1" customWidth="1"/>
    <col min="6444" max="6444" width="11.5703125" style="239" customWidth="1"/>
    <col min="6445" max="6447" width="11.7109375" style="239" customWidth="1"/>
    <col min="6448" max="6448" width="11.85546875" style="239" customWidth="1"/>
    <col min="6449" max="6450" width="11.7109375" style="239" customWidth="1"/>
    <col min="6451" max="6451" width="14.5703125" style="239" customWidth="1"/>
    <col min="6452" max="6452" width="11.7109375" style="239" customWidth="1"/>
    <col min="6453" max="6453" width="13.5703125" style="239" customWidth="1"/>
    <col min="6454" max="6454" width="41.5703125" style="239" customWidth="1"/>
    <col min="6455" max="6656" width="9.140625" style="239"/>
    <col min="6657" max="6657" width="12.5703125" style="239" customWidth="1"/>
    <col min="6658" max="6658" width="9.7109375" style="239" customWidth="1"/>
    <col min="6659" max="6659" width="54.42578125" style="239" customWidth="1"/>
    <col min="6660" max="6660" width="25.5703125" style="239" customWidth="1"/>
    <col min="6661" max="6661" width="12" style="239" customWidth="1"/>
    <col min="6662" max="6662" width="10" style="239" customWidth="1"/>
    <col min="6663" max="6663" width="12.5703125" style="239" customWidth="1"/>
    <col min="6664" max="6664" width="11.42578125" style="239" customWidth="1"/>
    <col min="6665" max="6665" width="12" style="239" customWidth="1"/>
    <col min="6666" max="6666" width="8.7109375" style="239" customWidth="1"/>
    <col min="6667" max="6667" width="11" style="239" customWidth="1"/>
    <col min="6668" max="6668" width="0" style="239" hidden="1" customWidth="1"/>
    <col min="6669" max="6669" width="11.140625" style="239" customWidth="1"/>
    <col min="6670" max="6670" width="17.140625" style="239" customWidth="1"/>
    <col min="6671" max="6671" width="10.28515625" style="239" customWidth="1"/>
    <col min="6672" max="6672" width="21.85546875" style="239" customWidth="1"/>
    <col min="6673" max="6673" width="11" style="239" customWidth="1"/>
    <col min="6674" max="6674" width="12.5703125" style="239" customWidth="1"/>
    <col min="6675" max="6675" width="10" style="239" customWidth="1"/>
    <col min="6676" max="6676" width="10.28515625" style="239" customWidth="1"/>
    <col min="6677" max="6677" width="11.28515625" style="239" customWidth="1"/>
    <col min="6678" max="6678" width="12.28515625" style="239" customWidth="1"/>
    <col min="6679" max="6679" width="12.42578125" style="239" customWidth="1"/>
    <col min="6680" max="6680" width="19" style="239" customWidth="1"/>
    <col min="6681" max="6681" width="29.28515625" style="239" customWidth="1"/>
    <col min="6682" max="6682" width="18.5703125" style="239" customWidth="1"/>
    <col min="6683" max="6683" width="15.42578125" style="239" customWidth="1"/>
    <col min="6684" max="6684" width="11.42578125" style="239" customWidth="1"/>
    <col min="6685" max="6685" width="20.28515625" style="239" customWidth="1"/>
    <col min="6686" max="6686" width="10.5703125" style="239" customWidth="1"/>
    <col min="6687" max="6687" width="11.140625" style="239" customWidth="1"/>
    <col min="6688" max="6688" width="12.140625" style="239" customWidth="1"/>
    <col min="6689" max="6693" width="0" style="239" hidden="1" customWidth="1"/>
    <col min="6694" max="6694" width="16.140625" style="239" customWidth="1"/>
    <col min="6695" max="6695" width="8.42578125" style="239" customWidth="1"/>
    <col min="6696" max="6696" width="9.140625" style="239" customWidth="1"/>
    <col min="6697" max="6697" width="10.7109375" style="239" customWidth="1"/>
    <col min="6698" max="6699" width="0" style="239" hidden="1" customWidth="1"/>
    <col min="6700" max="6700" width="11.5703125" style="239" customWidth="1"/>
    <col min="6701" max="6703" width="11.7109375" style="239" customWidth="1"/>
    <col min="6704" max="6704" width="11.85546875" style="239" customWidth="1"/>
    <col min="6705" max="6706" width="11.7109375" style="239" customWidth="1"/>
    <col min="6707" max="6707" width="14.5703125" style="239" customWidth="1"/>
    <col min="6708" max="6708" width="11.7109375" style="239" customWidth="1"/>
    <col min="6709" max="6709" width="13.5703125" style="239" customWidth="1"/>
    <col min="6710" max="6710" width="41.5703125" style="239" customWidth="1"/>
    <col min="6711" max="6912" width="9.140625" style="239"/>
    <col min="6913" max="6913" width="12.5703125" style="239" customWidth="1"/>
    <col min="6914" max="6914" width="9.7109375" style="239" customWidth="1"/>
    <col min="6915" max="6915" width="54.42578125" style="239" customWidth="1"/>
    <col min="6916" max="6916" width="25.5703125" style="239" customWidth="1"/>
    <col min="6917" max="6917" width="12" style="239" customWidth="1"/>
    <col min="6918" max="6918" width="10" style="239" customWidth="1"/>
    <col min="6919" max="6919" width="12.5703125" style="239" customWidth="1"/>
    <col min="6920" max="6920" width="11.42578125" style="239" customWidth="1"/>
    <col min="6921" max="6921" width="12" style="239" customWidth="1"/>
    <col min="6922" max="6922" width="8.7109375" style="239" customWidth="1"/>
    <col min="6923" max="6923" width="11" style="239" customWidth="1"/>
    <col min="6924" max="6924" width="0" style="239" hidden="1" customWidth="1"/>
    <col min="6925" max="6925" width="11.140625" style="239" customWidth="1"/>
    <col min="6926" max="6926" width="17.140625" style="239" customWidth="1"/>
    <col min="6927" max="6927" width="10.28515625" style="239" customWidth="1"/>
    <col min="6928" max="6928" width="21.85546875" style="239" customWidth="1"/>
    <col min="6929" max="6929" width="11" style="239" customWidth="1"/>
    <col min="6930" max="6930" width="12.5703125" style="239" customWidth="1"/>
    <col min="6931" max="6931" width="10" style="239" customWidth="1"/>
    <col min="6932" max="6932" width="10.28515625" style="239" customWidth="1"/>
    <col min="6933" max="6933" width="11.28515625" style="239" customWidth="1"/>
    <col min="6934" max="6934" width="12.28515625" style="239" customWidth="1"/>
    <col min="6935" max="6935" width="12.42578125" style="239" customWidth="1"/>
    <col min="6936" max="6936" width="19" style="239" customWidth="1"/>
    <col min="6937" max="6937" width="29.28515625" style="239" customWidth="1"/>
    <col min="6938" max="6938" width="18.5703125" style="239" customWidth="1"/>
    <col min="6939" max="6939" width="15.42578125" style="239" customWidth="1"/>
    <col min="6940" max="6940" width="11.42578125" style="239" customWidth="1"/>
    <col min="6941" max="6941" width="20.28515625" style="239" customWidth="1"/>
    <col min="6942" max="6942" width="10.5703125" style="239" customWidth="1"/>
    <col min="6943" max="6943" width="11.140625" style="239" customWidth="1"/>
    <col min="6944" max="6944" width="12.140625" style="239" customWidth="1"/>
    <col min="6945" max="6949" width="0" style="239" hidden="1" customWidth="1"/>
    <col min="6950" max="6950" width="16.140625" style="239" customWidth="1"/>
    <col min="6951" max="6951" width="8.42578125" style="239" customWidth="1"/>
    <col min="6952" max="6952" width="9.140625" style="239" customWidth="1"/>
    <col min="6953" max="6953" width="10.7109375" style="239" customWidth="1"/>
    <col min="6954" max="6955" width="0" style="239" hidden="1" customWidth="1"/>
    <col min="6956" max="6956" width="11.5703125" style="239" customWidth="1"/>
    <col min="6957" max="6959" width="11.7109375" style="239" customWidth="1"/>
    <col min="6960" max="6960" width="11.85546875" style="239" customWidth="1"/>
    <col min="6961" max="6962" width="11.7109375" style="239" customWidth="1"/>
    <col min="6963" max="6963" width="14.5703125" style="239" customWidth="1"/>
    <col min="6964" max="6964" width="11.7109375" style="239" customWidth="1"/>
    <col min="6965" max="6965" width="13.5703125" style="239" customWidth="1"/>
    <col min="6966" max="6966" width="41.5703125" style="239" customWidth="1"/>
    <col min="6967" max="7168" width="9.140625" style="239"/>
    <col min="7169" max="7169" width="12.5703125" style="239" customWidth="1"/>
    <col min="7170" max="7170" width="9.7109375" style="239" customWidth="1"/>
    <col min="7171" max="7171" width="54.42578125" style="239" customWidth="1"/>
    <col min="7172" max="7172" width="25.5703125" style="239" customWidth="1"/>
    <col min="7173" max="7173" width="12" style="239" customWidth="1"/>
    <col min="7174" max="7174" width="10" style="239" customWidth="1"/>
    <col min="7175" max="7175" width="12.5703125" style="239" customWidth="1"/>
    <col min="7176" max="7176" width="11.42578125" style="239" customWidth="1"/>
    <col min="7177" max="7177" width="12" style="239" customWidth="1"/>
    <col min="7178" max="7178" width="8.7109375" style="239" customWidth="1"/>
    <col min="7179" max="7179" width="11" style="239" customWidth="1"/>
    <col min="7180" max="7180" width="0" style="239" hidden="1" customWidth="1"/>
    <col min="7181" max="7181" width="11.140625" style="239" customWidth="1"/>
    <col min="7182" max="7182" width="17.140625" style="239" customWidth="1"/>
    <col min="7183" max="7183" width="10.28515625" style="239" customWidth="1"/>
    <col min="7184" max="7184" width="21.85546875" style="239" customWidth="1"/>
    <col min="7185" max="7185" width="11" style="239" customWidth="1"/>
    <col min="7186" max="7186" width="12.5703125" style="239" customWidth="1"/>
    <col min="7187" max="7187" width="10" style="239" customWidth="1"/>
    <col min="7188" max="7188" width="10.28515625" style="239" customWidth="1"/>
    <col min="7189" max="7189" width="11.28515625" style="239" customWidth="1"/>
    <col min="7190" max="7190" width="12.28515625" style="239" customWidth="1"/>
    <col min="7191" max="7191" width="12.42578125" style="239" customWidth="1"/>
    <col min="7192" max="7192" width="19" style="239" customWidth="1"/>
    <col min="7193" max="7193" width="29.28515625" style="239" customWidth="1"/>
    <col min="7194" max="7194" width="18.5703125" style="239" customWidth="1"/>
    <col min="7195" max="7195" width="15.42578125" style="239" customWidth="1"/>
    <col min="7196" max="7196" width="11.42578125" style="239" customWidth="1"/>
    <col min="7197" max="7197" width="20.28515625" style="239" customWidth="1"/>
    <col min="7198" max="7198" width="10.5703125" style="239" customWidth="1"/>
    <col min="7199" max="7199" width="11.140625" style="239" customWidth="1"/>
    <col min="7200" max="7200" width="12.140625" style="239" customWidth="1"/>
    <col min="7201" max="7205" width="0" style="239" hidden="1" customWidth="1"/>
    <col min="7206" max="7206" width="16.140625" style="239" customWidth="1"/>
    <col min="7207" max="7207" width="8.42578125" style="239" customWidth="1"/>
    <col min="7208" max="7208" width="9.140625" style="239" customWidth="1"/>
    <col min="7209" max="7209" width="10.7109375" style="239" customWidth="1"/>
    <col min="7210" max="7211" width="0" style="239" hidden="1" customWidth="1"/>
    <col min="7212" max="7212" width="11.5703125" style="239" customWidth="1"/>
    <col min="7213" max="7215" width="11.7109375" style="239" customWidth="1"/>
    <col min="7216" max="7216" width="11.85546875" style="239" customWidth="1"/>
    <col min="7217" max="7218" width="11.7109375" style="239" customWidth="1"/>
    <col min="7219" max="7219" width="14.5703125" style="239" customWidth="1"/>
    <col min="7220" max="7220" width="11.7109375" style="239" customWidth="1"/>
    <col min="7221" max="7221" width="13.5703125" style="239" customWidth="1"/>
    <col min="7222" max="7222" width="41.5703125" style="239" customWidth="1"/>
    <col min="7223" max="7424" width="9.140625" style="239"/>
    <col min="7425" max="7425" width="12.5703125" style="239" customWidth="1"/>
    <col min="7426" max="7426" width="9.7109375" style="239" customWidth="1"/>
    <col min="7427" max="7427" width="54.42578125" style="239" customWidth="1"/>
    <col min="7428" max="7428" width="25.5703125" style="239" customWidth="1"/>
    <col min="7429" max="7429" width="12" style="239" customWidth="1"/>
    <col min="7430" max="7430" width="10" style="239" customWidth="1"/>
    <col min="7431" max="7431" width="12.5703125" style="239" customWidth="1"/>
    <col min="7432" max="7432" width="11.42578125" style="239" customWidth="1"/>
    <col min="7433" max="7433" width="12" style="239" customWidth="1"/>
    <col min="7434" max="7434" width="8.7109375" style="239" customWidth="1"/>
    <col min="7435" max="7435" width="11" style="239" customWidth="1"/>
    <col min="7436" max="7436" width="0" style="239" hidden="1" customWidth="1"/>
    <col min="7437" max="7437" width="11.140625" style="239" customWidth="1"/>
    <col min="7438" max="7438" width="17.140625" style="239" customWidth="1"/>
    <col min="7439" max="7439" width="10.28515625" style="239" customWidth="1"/>
    <col min="7440" max="7440" width="21.85546875" style="239" customWidth="1"/>
    <col min="7441" max="7441" width="11" style="239" customWidth="1"/>
    <col min="7442" max="7442" width="12.5703125" style="239" customWidth="1"/>
    <col min="7443" max="7443" width="10" style="239" customWidth="1"/>
    <col min="7444" max="7444" width="10.28515625" style="239" customWidth="1"/>
    <col min="7445" max="7445" width="11.28515625" style="239" customWidth="1"/>
    <col min="7446" max="7446" width="12.28515625" style="239" customWidth="1"/>
    <col min="7447" max="7447" width="12.42578125" style="239" customWidth="1"/>
    <col min="7448" max="7448" width="19" style="239" customWidth="1"/>
    <col min="7449" max="7449" width="29.28515625" style="239" customWidth="1"/>
    <col min="7450" max="7450" width="18.5703125" style="239" customWidth="1"/>
    <col min="7451" max="7451" width="15.42578125" style="239" customWidth="1"/>
    <col min="7452" max="7452" width="11.42578125" style="239" customWidth="1"/>
    <col min="7453" max="7453" width="20.28515625" style="239" customWidth="1"/>
    <col min="7454" max="7454" width="10.5703125" style="239" customWidth="1"/>
    <col min="7455" max="7455" width="11.140625" style="239" customWidth="1"/>
    <col min="7456" max="7456" width="12.140625" style="239" customWidth="1"/>
    <col min="7457" max="7461" width="0" style="239" hidden="1" customWidth="1"/>
    <col min="7462" max="7462" width="16.140625" style="239" customWidth="1"/>
    <col min="7463" max="7463" width="8.42578125" style="239" customWidth="1"/>
    <col min="7464" max="7464" width="9.140625" style="239" customWidth="1"/>
    <col min="7465" max="7465" width="10.7109375" style="239" customWidth="1"/>
    <col min="7466" max="7467" width="0" style="239" hidden="1" customWidth="1"/>
    <col min="7468" max="7468" width="11.5703125" style="239" customWidth="1"/>
    <col min="7469" max="7471" width="11.7109375" style="239" customWidth="1"/>
    <col min="7472" max="7472" width="11.85546875" style="239" customWidth="1"/>
    <col min="7473" max="7474" width="11.7109375" style="239" customWidth="1"/>
    <col min="7475" max="7475" width="14.5703125" style="239" customWidth="1"/>
    <col min="7476" max="7476" width="11.7109375" style="239" customWidth="1"/>
    <col min="7477" max="7477" width="13.5703125" style="239" customWidth="1"/>
    <col min="7478" max="7478" width="41.5703125" style="239" customWidth="1"/>
    <col min="7479" max="7680" width="9.140625" style="239"/>
    <col min="7681" max="7681" width="12.5703125" style="239" customWidth="1"/>
    <col min="7682" max="7682" width="9.7109375" style="239" customWidth="1"/>
    <col min="7683" max="7683" width="54.42578125" style="239" customWidth="1"/>
    <col min="7684" max="7684" width="25.5703125" style="239" customWidth="1"/>
    <col min="7685" max="7685" width="12" style="239" customWidth="1"/>
    <col min="7686" max="7686" width="10" style="239" customWidth="1"/>
    <col min="7687" max="7687" width="12.5703125" style="239" customWidth="1"/>
    <col min="7688" max="7688" width="11.42578125" style="239" customWidth="1"/>
    <col min="7689" max="7689" width="12" style="239" customWidth="1"/>
    <col min="7690" max="7690" width="8.7109375" style="239" customWidth="1"/>
    <col min="7691" max="7691" width="11" style="239" customWidth="1"/>
    <col min="7692" max="7692" width="0" style="239" hidden="1" customWidth="1"/>
    <col min="7693" max="7693" width="11.140625" style="239" customWidth="1"/>
    <col min="7694" max="7694" width="17.140625" style="239" customWidth="1"/>
    <col min="7695" max="7695" width="10.28515625" style="239" customWidth="1"/>
    <col min="7696" max="7696" width="21.85546875" style="239" customWidth="1"/>
    <col min="7697" max="7697" width="11" style="239" customWidth="1"/>
    <col min="7698" max="7698" width="12.5703125" style="239" customWidth="1"/>
    <col min="7699" max="7699" width="10" style="239" customWidth="1"/>
    <col min="7700" max="7700" width="10.28515625" style="239" customWidth="1"/>
    <col min="7701" max="7701" width="11.28515625" style="239" customWidth="1"/>
    <col min="7702" max="7702" width="12.28515625" style="239" customWidth="1"/>
    <col min="7703" max="7703" width="12.42578125" style="239" customWidth="1"/>
    <col min="7704" max="7704" width="19" style="239" customWidth="1"/>
    <col min="7705" max="7705" width="29.28515625" style="239" customWidth="1"/>
    <col min="7706" max="7706" width="18.5703125" style="239" customWidth="1"/>
    <col min="7707" max="7707" width="15.42578125" style="239" customWidth="1"/>
    <col min="7708" max="7708" width="11.42578125" style="239" customWidth="1"/>
    <col min="7709" max="7709" width="20.28515625" style="239" customWidth="1"/>
    <col min="7710" max="7710" width="10.5703125" style="239" customWidth="1"/>
    <col min="7711" max="7711" width="11.140625" style="239" customWidth="1"/>
    <col min="7712" max="7712" width="12.140625" style="239" customWidth="1"/>
    <col min="7713" max="7717" width="0" style="239" hidden="1" customWidth="1"/>
    <col min="7718" max="7718" width="16.140625" style="239" customWidth="1"/>
    <col min="7719" max="7719" width="8.42578125" style="239" customWidth="1"/>
    <col min="7720" max="7720" width="9.140625" style="239" customWidth="1"/>
    <col min="7721" max="7721" width="10.7109375" style="239" customWidth="1"/>
    <col min="7722" max="7723" width="0" style="239" hidden="1" customWidth="1"/>
    <col min="7724" max="7724" width="11.5703125" style="239" customWidth="1"/>
    <col min="7725" max="7727" width="11.7109375" style="239" customWidth="1"/>
    <col min="7728" max="7728" width="11.85546875" style="239" customWidth="1"/>
    <col min="7729" max="7730" width="11.7109375" style="239" customWidth="1"/>
    <col min="7731" max="7731" width="14.5703125" style="239" customWidth="1"/>
    <col min="7732" max="7732" width="11.7109375" style="239" customWidth="1"/>
    <col min="7733" max="7733" width="13.5703125" style="239" customWidth="1"/>
    <col min="7734" max="7734" width="41.5703125" style="239" customWidth="1"/>
    <col min="7735" max="7936" width="9.140625" style="239"/>
    <col min="7937" max="7937" width="12.5703125" style="239" customWidth="1"/>
    <col min="7938" max="7938" width="9.7109375" style="239" customWidth="1"/>
    <col min="7939" max="7939" width="54.42578125" style="239" customWidth="1"/>
    <col min="7940" max="7940" width="25.5703125" style="239" customWidth="1"/>
    <col min="7941" max="7941" width="12" style="239" customWidth="1"/>
    <col min="7942" max="7942" width="10" style="239" customWidth="1"/>
    <col min="7943" max="7943" width="12.5703125" style="239" customWidth="1"/>
    <col min="7944" max="7944" width="11.42578125" style="239" customWidth="1"/>
    <col min="7945" max="7945" width="12" style="239" customWidth="1"/>
    <col min="7946" max="7946" width="8.7109375" style="239" customWidth="1"/>
    <col min="7947" max="7947" width="11" style="239" customWidth="1"/>
    <col min="7948" max="7948" width="0" style="239" hidden="1" customWidth="1"/>
    <col min="7949" max="7949" width="11.140625" style="239" customWidth="1"/>
    <col min="7950" max="7950" width="17.140625" style="239" customWidth="1"/>
    <col min="7951" max="7951" width="10.28515625" style="239" customWidth="1"/>
    <col min="7952" max="7952" width="21.85546875" style="239" customWidth="1"/>
    <col min="7953" max="7953" width="11" style="239" customWidth="1"/>
    <col min="7954" max="7954" width="12.5703125" style="239" customWidth="1"/>
    <col min="7955" max="7955" width="10" style="239" customWidth="1"/>
    <col min="7956" max="7956" width="10.28515625" style="239" customWidth="1"/>
    <col min="7957" max="7957" width="11.28515625" style="239" customWidth="1"/>
    <col min="7958" max="7958" width="12.28515625" style="239" customWidth="1"/>
    <col min="7959" max="7959" width="12.42578125" style="239" customWidth="1"/>
    <col min="7960" max="7960" width="19" style="239" customWidth="1"/>
    <col min="7961" max="7961" width="29.28515625" style="239" customWidth="1"/>
    <col min="7962" max="7962" width="18.5703125" style="239" customWidth="1"/>
    <col min="7963" max="7963" width="15.42578125" style="239" customWidth="1"/>
    <col min="7964" max="7964" width="11.42578125" style="239" customWidth="1"/>
    <col min="7965" max="7965" width="20.28515625" style="239" customWidth="1"/>
    <col min="7966" max="7966" width="10.5703125" style="239" customWidth="1"/>
    <col min="7967" max="7967" width="11.140625" style="239" customWidth="1"/>
    <col min="7968" max="7968" width="12.140625" style="239" customWidth="1"/>
    <col min="7969" max="7973" width="0" style="239" hidden="1" customWidth="1"/>
    <col min="7974" max="7974" width="16.140625" style="239" customWidth="1"/>
    <col min="7975" max="7975" width="8.42578125" style="239" customWidth="1"/>
    <col min="7976" max="7976" width="9.140625" style="239" customWidth="1"/>
    <col min="7977" max="7977" width="10.7109375" style="239" customWidth="1"/>
    <col min="7978" max="7979" width="0" style="239" hidden="1" customWidth="1"/>
    <col min="7980" max="7980" width="11.5703125" style="239" customWidth="1"/>
    <col min="7981" max="7983" width="11.7109375" style="239" customWidth="1"/>
    <col min="7984" max="7984" width="11.85546875" style="239" customWidth="1"/>
    <col min="7985" max="7986" width="11.7109375" style="239" customWidth="1"/>
    <col min="7987" max="7987" width="14.5703125" style="239" customWidth="1"/>
    <col min="7988" max="7988" width="11.7109375" style="239" customWidth="1"/>
    <col min="7989" max="7989" width="13.5703125" style="239" customWidth="1"/>
    <col min="7990" max="7990" width="41.5703125" style="239" customWidth="1"/>
    <col min="7991" max="8192" width="9.140625" style="239"/>
    <col min="8193" max="8193" width="12.5703125" style="239" customWidth="1"/>
    <col min="8194" max="8194" width="9.7109375" style="239" customWidth="1"/>
    <col min="8195" max="8195" width="54.42578125" style="239" customWidth="1"/>
    <col min="8196" max="8196" width="25.5703125" style="239" customWidth="1"/>
    <col min="8197" max="8197" width="12" style="239" customWidth="1"/>
    <col min="8198" max="8198" width="10" style="239" customWidth="1"/>
    <col min="8199" max="8199" width="12.5703125" style="239" customWidth="1"/>
    <col min="8200" max="8200" width="11.42578125" style="239" customWidth="1"/>
    <col min="8201" max="8201" width="12" style="239" customWidth="1"/>
    <col min="8202" max="8202" width="8.7109375" style="239" customWidth="1"/>
    <col min="8203" max="8203" width="11" style="239" customWidth="1"/>
    <col min="8204" max="8204" width="0" style="239" hidden="1" customWidth="1"/>
    <col min="8205" max="8205" width="11.140625" style="239" customWidth="1"/>
    <col min="8206" max="8206" width="17.140625" style="239" customWidth="1"/>
    <col min="8207" max="8207" width="10.28515625" style="239" customWidth="1"/>
    <col min="8208" max="8208" width="21.85546875" style="239" customWidth="1"/>
    <col min="8209" max="8209" width="11" style="239" customWidth="1"/>
    <col min="8210" max="8210" width="12.5703125" style="239" customWidth="1"/>
    <col min="8211" max="8211" width="10" style="239" customWidth="1"/>
    <col min="8212" max="8212" width="10.28515625" style="239" customWidth="1"/>
    <col min="8213" max="8213" width="11.28515625" style="239" customWidth="1"/>
    <col min="8214" max="8214" width="12.28515625" style="239" customWidth="1"/>
    <col min="8215" max="8215" width="12.42578125" style="239" customWidth="1"/>
    <col min="8216" max="8216" width="19" style="239" customWidth="1"/>
    <col min="8217" max="8217" width="29.28515625" style="239" customWidth="1"/>
    <col min="8218" max="8218" width="18.5703125" style="239" customWidth="1"/>
    <col min="8219" max="8219" width="15.42578125" style="239" customWidth="1"/>
    <col min="8220" max="8220" width="11.42578125" style="239" customWidth="1"/>
    <col min="8221" max="8221" width="20.28515625" style="239" customWidth="1"/>
    <col min="8222" max="8222" width="10.5703125" style="239" customWidth="1"/>
    <col min="8223" max="8223" width="11.140625" style="239" customWidth="1"/>
    <col min="8224" max="8224" width="12.140625" style="239" customWidth="1"/>
    <col min="8225" max="8229" width="0" style="239" hidden="1" customWidth="1"/>
    <col min="8230" max="8230" width="16.140625" style="239" customWidth="1"/>
    <col min="8231" max="8231" width="8.42578125" style="239" customWidth="1"/>
    <col min="8232" max="8232" width="9.140625" style="239" customWidth="1"/>
    <col min="8233" max="8233" width="10.7109375" style="239" customWidth="1"/>
    <col min="8234" max="8235" width="0" style="239" hidden="1" customWidth="1"/>
    <col min="8236" max="8236" width="11.5703125" style="239" customWidth="1"/>
    <col min="8237" max="8239" width="11.7109375" style="239" customWidth="1"/>
    <col min="8240" max="8240" width="11.85546875" style="239" customWidth="1"/>
    <col min="8241" max="8242" width="11.7109375" style="239" customWidth="1"/>
    <col min="8243" max="8243" width="14.5703125" style="239" customWidth="1"/>
    <col min="8244" max="8244" width="11.7109375" style="239" customWidth="1"/>
    <col min="8245" max="8245" width="13.5703125" style="239" customWidth="1"/>
    <col min="8246" max="8246" width="41.5703125" style="239" customWidth="1"/>
    <col min="8247" max="8448" width="9.140625" style="239"/>
    <col min="8449" max="8449" width="12.5703125" style="239" customWidth="1"/>
    <col min="8450" max="8450" width="9.7109375" style="239" customWidth="1"/>
    <col min="8451" max="8451" width="54.42578125" style="239" customWidth="1"/>
    <col min="8452" max="8452" width="25.5703125" style="239" customWidth="1"/>
    <col min="8453" max="8453" width="12" style="239" customWidth="1"/>
    <col min="8454" max="8454" width="10" style="239" customWidth="1"/>
    <col min="8455" max="8455" width="12.5703125" style="239" customWidth="1"/>
    <col min="8456" max="8456" width="11.42578125" style="239" customWidth="1"/>
    <col min="8457" max="8457" width="12" style="239" customWidth="1"/>
    <col min="8458" max="8458" width="8.7109375" style="239" customWidth="1"/>
    <col min="8459" max="8459" width="11" style="239" customWidth="1"/>
    <col min="8460" max="8460" width="0" style="239" hidden="1" customWidth="1"/>
    <col min="8461" max="8461" width="11.140625" style="239" customWidth="1"/>
    <col min="8462" max="8462" width="17.140625" style="239" customWidth="1"/>
    <col min="8463" max="8463" width="10.28515625" style="239" customWidth="1"/>
    <col min="8464" max="8464" width="21.85546875" style="239" customWidth="1"/>
    <col min="8465" max="8465" width="11" style="239" customWidth="1"/>
    <col min="8466" max="8466" width="12.5703125" style="239" customWidth="1"/>
    <col min="8467" max="8467" width="10" style="239" customWidth="1"/>
    <col min="8468" max="8468" width="10.28515625" style="239" customWidth="1"/>
    <col min="8469" max="8469" width="11.28515625" style="239" customWidth="1"/>
    <col min="8470" max="8470" width="12.28515625" style="239" customWidth="1"/>
    <col min="8471" max="8471" width="12.42578125" style="239" customWidth="1"/>
    <col min="8472" max="8472" width="19" style="239" customWidth="1"/>
    <col min="8473" max="8473" width="29.28515625" style="239" customWidth="1"/>
    <col min="8474" max="8474" width="18.5703125" style="239" customWidth="1"/>
    <col min="8475" max="8475" width="15.42578125" style="239" customWidth="1"/>
    <col min="8476" max="8476" width="11.42578125" style="239" customWidth="1"/>
    <col min="8477" max="8477" width="20.28515625" style="239" customWidth="1"/>
    <col min="8478" max="8478" width="10.5703125" style="239" customWidth="1"/>
    <col min="8479" max="8479" width="11.140625" style="239" customWidth="1"/>
    <col min="8480" max="8480" width="12.140625" style="239" customWidth="1"/>
    <col min="8481" max="8485" width="0" style="239" hidden="1" customWidth="1"/>
    <col min="8486" max="8486" width="16.140625" style="239" customWidth="1"/>
    <col min="8487" max="8487" width="8.42578125" style="239" customWidth="1"/>
    <col min="8488" max="8488" width="9.140625" style="239" customWidth="1"/>
    <col min="8489" max="8489" width="10.7109375" style="239" customWidth="1"/>
    <col min="8490" max="8491" width="0" style="239" hidden="1" customWidth="1"/>
    <col min="8492" max="8492" width="11.5703125" style="239" customWidth="1"/>
    <col min="8493" max="8495" width="11.7109375" style="239" customWidth="1"/>
    <col min="8496" max="8496" width="11.85546875" style="239" customWidth="1"/>
    <col min="8497" max="8498" width="11.7109375" style="239" customWidth="1"/>
    <col min="8499" max="8499" width="14.5703125" style="239" customWidth="1"/>
    <col min="8500" max="8500" width="11.7109375" style="239" customWidth="1"/>
    <col min="8501" max="8501" width="13.5703125" style="239" customWidth="1"/>
    <col min="8502" max="8502" width="41.5703125" style="239" customWidth="1"/>
    <col min="8503" max="8704" width="9.140625" style="239"/>
    <col min="8705" max="8705" width="12.5703125" style="239" customWidth="1"/>
    <col min="8706" max="8706" width="9.7109375" style="239" customWidth="1"/>
    <col min="8707" max="8707" width="54.42578125" style="239" customWidth="1"/>
    <col min="8708" max="8708" width="25.5703125" style="239" customWidth="1"/>
    <col min="8709" max="8709" width="12" style="239" customWidth="1"/>
    <col min="8710" max="8710" width="10" style="239" customWidth="1"/>
    <col min="8711" max="8711" width="12.5703125" style="239" customWidth="1"/>
    <col min="8712" max="8712" width="11.42578125" style="239" customWidth="1"/>
    <col min="8713" max="8713" width="12" style="239" customWidth="1"/>
    <col min="8714" max="8714" width="8.7109375" style="239" customWidth="1"/>
    <col min="8715" max="8715" width="11" style="239" customWidth="1"/>
    <col min="8716" max="8716" width="0" style="239" hidden="1" customWidth="1"/>
    <col min="8717" max="8717" width="11.140625" style="239" customWidth="1"/>
    <col min="8718" max="8718" width="17.140625" style="239" customWidth="1"/>
    <col min="8719" max="8719" width="10.28515625" style="239" customWidth="1"/>
    <col min="8720" max="8720" width="21.85546875" style="239" customWidth="1"/>
    <col min="8721" max="8721" width="11" style="239" customWidth="1"/>
    <col min="8722" max="8722" width="12.5703125" style="239" customWidth="1"/>
    <col min="8723" max="8723" width="10" style="239" customWidth="1"/>
    <col min="8724" max="8724" width="10.28515625" style="239" customWidth="1"/>
    <col min="8725" max="8725" width="11.28515625" style="239" customWidth="1"/>
    <col min="8726" max="8726" width="12.28515625" style="239" customWidth="1"/>
    <col min="8727" max="8727" width="12.42578125" style="239" customWidth="1"/>
    <col min="8728" max="8728" width="19" style="239" customWidth="1"/>
    <col min="8729" max="8729" width="29.28515625" style="239" customWidth="1"/>
    <col min="8730" max="8730" width="18.5703125" style="239" customWidth="1"/>
    <col min="8731" max="8731" width="15.42578125" style="239" customWidth="1"/>
    <col min="8732" max="8732" width="11.42578125" style="239" customWidth="1"/>
    <col min="8733" max="8733" width="20.28515625" style="239" customWidth="1"/>
    <col min="8734" max="8734" width="10.5703125" style="239" customWidth="1"/>
    <col min="8735" max="8735" width="11.140625" style="239" customWidth="1"/>
    <col min="8736" max="8736" width="12.140625" style="239" customWidth="1"/>
    <col min="8737" max="8741" width="0" style="239" hidden="1" customWidth="1"/>
    <col min="8742" max="8742" width="16.140625" style="239" customWidth="1"/>
    <col min="8743" max="8743" width="8.42578125" style="239" customWidth="1"/>
    <col min="8744" max="8744" width="9.140625" style="239" customWidth="1"/>
    <col min="8745" max="8745" width="10.7109375" style="239" customWidth="1"/>
    <col min="8746" max="8747" width="0" style="239" hidden="1" customWidth="1"/>
    <col min="8748" max="8748" width="11.5703125" style="239" customWidth="1"/>
    <col min="8749" max="8751" width="11.7109375" style="239" customWidth="1"/>
    <col min="8752" max="8752" width="11.85546875" style="239" customWidth="1"/>
    <col min="8753" max="8754" width="11.7109375" style="239" customWidth="1"/>
    <col min="8755" max="8755" width="14.5703125" style="239" customWidth="1"/>
    <col min="8756" max="8756" width="11.7109375" style="239" customWidth="1"/>
    <col min="8757" max="8757" width="13.5703125" style="239" customWidth="1"/>
    <col min="8758" max="8758" width="41.5703125" style="239" customWidth="1"/>
    <col min="8759" max="8960" width="9.140625" style="239"/>
    <col min="8961" max="8961" width="12.5703125" style="239" customWidth="1"/>
    <col min="8962" max="8962" width="9.7109375" style="239" customWidth="1"/>
    <col min="8963" max="8963" width="54.42578125" style="239" customWidth="1"/>
    <col min="8964" max="8964" width="25.5703125" style="239" customWidth="1"/>
    <col min="8965" max="8965" width="12" style="239" customWidth="1"/>
    <col min="8966" max="8966" width="10" style="239" customWidth="1"/>
    <col min="8967" max="8967" width="12.5703125" style="239" customWidth="1"/>
    <col min="8968" max="8968" width="11.42578125" style="239" customWidth="1"/>
    <col min="8969" max="8969" width="12" style="239" customWidth="1"/>
    <col min="8970" max="8970" width="8.7109375" style="239" customWidth="1"/>
    <col min="8971" max="8971" width="11" style="239" customWidth="1"/>
    <col min="8972" max="8972" width="0" style="239" hidden="1" customWidth="1"/>
    <col min="8973" max="8973" width="11.140625" style="239" customWidth="1"/>
    <col min="8974" max="8974" width="17.140625" style="239" customWidth="1"/>
    <col min="8975" max="8975" width="10.28515625" style="239" customWidth="1"/>
    <col min="8976" max="8976" width="21.85546875" style="239" customWidth="1"/>
    <col min="8977" max="8977" width="11" style="239" customWidth="1"/>
    <col min="8978" max="8978" width="12.5703125" style="239" customWidth="1"/>
    <col min="8979" max="8979" width="10" style="239" customWidth="1"/>
    <col min="8980" max="8980" width="10.28515625" style="239" customWidth="1"/>
    <col min="8981" max="8981" width="11.28515625" style="239" customWidth="1"/>
    <col min="8982" max="8982" width="12.28515625" style="239" customWidth="1"/>
    <col min="8983" max="8983" width="12.42578125" style="239" customWidth="1"/>
    <col min="8984" max="8984" width="19" style="239" customWidth="1"/>
    <col min="8985" max="8985" width="29.28515625" style="239" customWidth="1"/>
    <col min="8986" max="8986" width="18.5703125" style="239" customWidth="1"/>
    <col min="8987" max="8987" width="15.42578125" style="239" customWidth="1"/>
    <col min="8988" max="8988" width="11.42578125" style="239" customWidth="1"/>
    <col min="8989" max="8989" width="20.28515625" style="239" customWidth="1"/>
    <col min="8990" max="8990" width="10.5703125" style="239" customWidth="1"/>
    <col min="8991" max="8991" width="11.140625" style="239" customWidth="1"/>
    <col min="8992" max="8992" width="12.140625" style="239" customWidth="1"/>
    <col min="8993" max="8997" width="0" style="239" hidden="1" customWidth="1"/>
    <col min="8998" max="8998" width="16.140625" style="239" customWidth="1"/>
    <col min="8999" max="8999" width="8.42578125" style="239" customWidth="1"/>
    <col min="9000" max="9000" width="9.140625" style="239" customWidth="1"/>
    <col min="9001" max="9001" width="10.7109375" style="239" customWidth="1"/>
    <col min="9002" max="9003" width="0" style="239" hidden="1" customWidth="1"/>
    <col min="9004" max="9004" width="11.5703125" style="239" customWidth="1"/>
    <col min="9005" max="9007" width="11.7109375" style="239" customWidth="1"/>
    <col min="9008" max="9008" width="11.85546875" style="239" customWidth="1"/>
    <col min="9009" max="9010" width="11.7109375" style="239" customWidth="1"/>
    <col min="9011" max="9011" width="14.5703125" style="239" customWidth="1"/>
    <col min="9012" max="9012" width="11.7109375" style="239" customWidth="1"/>
    <col min="9013" max="9013" width="13.5703125" style="239" customWidth="1"/>
    <col min="9014" max="9014" width="41.5703125" style="239" customWidth="1"/>
    <col min="9015" max="9216" width="9.140625" style="239"/>
    <col min="9217" max="9217" width="12.5703125" style="239" customWidth="1"/>
    <col min="9218" max="9218" width="9.7109375" style="239" customWidth="1"/>
    <col min="9219" max="9219" width="54.42578125" style="239" customWidth="1"/>
    <col min="9220" max="9220" width="25.5703125" style="239" customWidth="1"/>
    <col min="9221" max="9221" width="12" style="239" customWidth="1"/>
    <col min="9222" max="9222" width="10" style="239" customWidth="1"/>
    <col min="9223" max="9223" width="12.5703125" style="239" customWidth="1"/>
    <col min="9224" max="9224" width="11.42578125" style="239" customWidth="1"/>
    <col min="9225" max="9225" width="12" style="239" customWidth="1"/>
    <col min="9226" max="9226" width="8.7109375" style="239" customWidth="1"/>
    <col min="9227" max="9227" width="11" style="239" customWidth="1"/>
    <col min="9228" max="9228" width="0" style="239" hidden="1" customWidth="1"/>
    <col min="9229" max="9229" width="11.140625" style="239" customWidth="1"/>
    <col min="9230" max="9230" width="17.140625" style="239" customWidth="1"/>
    <col min="9231" max="9231" width="10.28515625" style="239" customWidth="1"/>
    <col min="9232" max="9232" width="21.85546875" style="239" customWidth="1"/>
    <col min="9233" max="9233" width="11" style="239" customWidth="1"/>
    <col min="9234" max="9234" width="12.5703125" style="239" customWidth="1"/>
    <col min="9235" max="9235" width="10" style="239" customWidth="1"/>
    <col min="9236" max="9236" width="10.28515625" style="239" customWidth="1"/>
    <col min="9237" max="9237" width="11.28515625" style="239" customWidth="1"/>
    <col min="9238" max="9238" width="12.28515625" style="239" customWidth="1"/>
    <col min="9239" max="9239" width="12.42578125" style="239" customWidth="1"/>
    <col min="9240" max="9240" width="19" style="239" customWidth="1"/>
    <col min="9241" max="9241" width="29.28515625" style="239" customWidth="1"/>
    <col min="9242" max="9242" width="18.5703125" style="239" customWidth="1"/>
    <col min="9243" max="9243" width="15.42578125" style="239" customWidth="1"/>
    <col min="9244" max="9244" width="11.42578125" style="239" customWidth="1"/>
    <col min="9245" max="9245" width="20.28515625" style="239" customWidth="1"/>
    <col min="9246" max="9246" width="10.5703125" style="239" customWidth="1"/>
    <col min="9247" max="9247" width="11.140625" style="239" customWidth="1"/>
    <col min="9248" max="9248" width="12.140625" style="239" customWidth="1"/>
    <col min="9249" max="9253" width="0" style="239" hidden="1" customWidth="1"/>
    <col min="9254" max="9254" width="16.140625" style="239" customWidth="1"/>
    <col min="9255" max="9255" width="8.42578125" style="239" customWidth="1"/>
    <col min="9256" max="9256" width="9.140625" style="239" customWidth="1"/>
    <col min="9257" max="9257" width="10.7109375" style="239" customWidth="1"/>
    <col min="9258" max="9259" width="0" style="239" hidden="1" customWidth="1"/>
    <col min="9260" max="9260" width="11.5703125" style="239" customWidth="1"/>
    <col min="9261" max="9263" width="11.7109375" style="239" customWidth="1"/>
    <col min="9264" max="9264" width="11.85546875" style="239" customWidth="1"/>
    <col min="9265" max="9266" width="11.7109375" style="239" customWidth="1"/>
    <col min="9267" max="9267" width="14.5703125" style="239" customWidth="1"/>
    <col min="9268" max="9268" width="11.7109375" style="239" customWidth="1"/>
    <col min="9269" max="9269" width="13.5703125" style="239" customWidth="1"/>
    <col min="9270" max="9270" width="41.5703125" style="239" customWidth="1"/>
    <col min="9271" max="9472" width="9.140625" style="239"/>
    <col min="9473" max="9473" width="12.5703125" style="239" customWidth="1"/>
    <col min="9474" max="9474" width="9.7109375" style="239" customWidth="1"/>
    <col min="9475" max="9475" width="54.42578125" style="239" customWidth="1"/>
    <col min="9476" max="9476" width="25.5703125" style="239" customWidth="1"/>
    <col min="9477" max="9477" width="12" style="239" customWidth="1"/>
    <col min="9478" max="9478" width="10" style="239" customWidth="1"/>
    <col min="9479" max="9479" width="12.5703125" style="239" customWidth="1"/>
    <col min="9480" max="9480" width="11.42578125" style="239" customWidth="1"/>
    <col min="9481" max="9481" width="12" style="239" customWidth="1"/>
    <col min="9482" max="9482" width="8.7109375" style="239" customWidth="1"/>
    <col min="9483" max="9483" width="11" style="239" customWidth="1"/>
    <col min="9484" max="9484" width="0" style="239" hidden="1" customWidth="1"/>
    <col min="9485" max="9485" width="11.140625" style="239" customWidth="1"/>
    <col min="9486" max="9486" width="17.140625" style="239" customWidth="1"/>
    <col min="9487" max="9487" width="10.28515625" style="239" customWidth="1"/>
    <col min="9488" max="9488" width="21.85546875" style="239" customWidth="1"/>
    <col min="9489" max="9489" width="11" style="239" customWidth="1"/>
    <col min="9490" max="9490" width="12.5703125" style="239" customWidth="1"/>
    <col min="9491" max="9491" width="10" style="239" customWidth="1"/>
    <col min="9492" max="9492" width="10.28515625" style="239" customWidth="1"/>
    <col min="9493" max="9493" width="11.28515625" style="239" customWidth="1"/>
    <col min="9494" max="9494" width="12.28515625" style="239" customWidth="1"/>
    <col min="9495" max="9495" width="12.42578125" style="239" customWidth="1"/>
    <col min="9496" max="9496" width="19" style="239" customWidth="1"/>
    <col min="9497" max="9497" width="29.28515625" style="239" customWidth="1"/>
    <col min="9498" max="9498" width="18.5703125" style="239" customWidth="1"/>
    <col min="9499" max="9499" width="15.42578125" style="239" customWidth="1"/>
    <col min="9500" max="9500" width="11.42578125" style="239" customWidth="1"/>
    <col min="9501" max="9501" width="20.28515625" style="239" customWidth="1"/>
    <col min="9502" max="9502" width="10.5703125" style="239" customWidth="1"/>
    <col min="9503" max="9503" width="11.140625" style="239" customWidth="1"/>
    <col min="9504" max="9504" width="12.140625" style="239" customWidth="1"/>
    <col min="9505" max="9509" width="0" style="239" hidden="1" customWidth="1"/>
    <col min="9510" max="9510" width="16.140625" style="239" customWidth="1"/>
    <col min="9511" max="9511" width="8.42578125" style="239" customWidth="1"/>
    <col min="9512" max="9512" width="9.140625" style="239" customWidth="1"/>
    <col min="9513" max="9513" width="10.7109375" style="239" customWidth="1"/>
    <col min="9514" max="9515" width="0" style="239" hidden="1" customWidth="1"/>
    <col min="9516" max="9516" width="11.5703125" style="239" customWidth="1"/>
    <col min="9517" max="9519" width="11.7109375" style="239" customWidth="1"/>
    <col min="9520" max="9520" width="11.85546875" style="239" customWidth="1"/>
    <col min="9521" max="9522" width="11.7109375" style="239" customWidth="1"/>
    <col min="9523" max="9523" width="14.5703125" style="239" customWidth="1"/>
    <col min="9524" max="9524" width="11.7109375" style="239" customWidth="1"/>
    <col min="9525" max="9525" width="13.5703125" style="239" customWidth="1"/>
    <col min="9526" max="9526" width="41.5703125" style="239" customWidth="1"/>
    <col min="9527" max="9728" width="9.140625" style="239"/>
    <col min="9729" max="9729" width="12.5703125" style="239" customWidth="1"/>
    <col min="9730" max="9730" width="9.7109375" style="239" customWidth="1"/>
    <col min="9731" max="9731" width="54.42578125" style="239" customWidth="1"/>
    <col min="9732" max="9732" width="25.5703125" style="239" customWidth="1"/>
    <col min="9733" max="9733" width="12" style="239" customWidth="1"/>
    <col min="9734" max="9734" width="10" style="239" customWidth="1"/>
    <col min="9735" max="9735" width="12.5703125" style="239" customWidth="1"/>
    <col min="9736" max="9736" width="11.42578125" style="239" customWidth="1"/>
    <col min="9737" max="9737" width="12" style="239" customWidth="1"/>
    <col min="9738" max="9738" width="8.7109375" style="239" customWidth="1"/>
    <col min="9739" max="9739" width="11" style="239" customWidth="1"/>
    <col min="9740" max="9740" width="0" style="239" hidden="1" customWidth="1"/>
    <col min="9741" max="9741" width="11.140625" style="239" customWidth="1"/>
    <col min="9742" max="9742" width="17.140625" style="239" customWidth="1"/>
    <col min="9743" max="9743" width="10.28515625" style="239" customWidth="1"/>
    <col min="9744" max="9744" width="21.85546875" style="239" customWidth="1"/>
    <col min="9745" max="9745" width="11" style="239" customWidth="1"/>
    <col min="9746" max="9746" width="12.5703125" style="239" customWidth="1"/>
    <col min="9747" max="9747" width="10" style="239" customWidth="1"/>
    <col min="9748" max="9748" width="10.28515625" style="239" customWidth="1"/>
    <col min="9749" max="9749" width="11.28515625" style="239" customWidth="1"/>
    <col min="9750" max="9750" width="12.28515625" style="239" customWidth="1"/>
    <col min="9751" max="9751" width="12.42578125" style="239" customWidth="1"/>
    <col min="9752" max="9752" width="19" style="239" customWidth="1"/>
    <col min="9753" max="9753" width="29.28515625" style="239" customWidth="1"/>
    <col min="9754" max="9754" width="18.5703125" style="239" customWidth="1"/>
    <col min="9755" max="9755" width="15.42578125" style="239" customWidth="1"/>
    <col min="9756" max="9756" width="11.42578125" style="239" customWidth="1"/>
    <col min="9757" max="9757" width="20.28515625" style="239" customWidth="1"/>
    <col min="9758" max="9758" width="10.5703125" style="239" customWidth="1"/>
    <col min="9759" max="9759" width="11.140625" style="239" customWidth="1"/>
    <col min="9760" max="9760" width="12.140625" style="239" customWidth="1"/>
    <col min="9761" max="9765" width="0" style="239" hidden="1" customWidth="1"/>
    <col min="9766" max="9766" width="16.140625" style="239" customWidth="1"/>
    <col min="9767" max="9767" width="8.42578125" style="239" customWidth="1"/>
    <col min="9768" max="9768" width="9.140625" style="239" customWidth="1"/>
    <col min="9769" max="9769" width="10.7109375" style="239" customWidth="1"/>
    <col min="9770" max="9771" width="0" style="239" hidden="1" customWidth="1"/>
    <col min="9772" max="9772" width="11.5703125" style="239" customWidth="1"/>
    <col min="9773" max="9775" width="11.7109375" style="239" customWidth="1"/>
    <col min="9776" max="9776" width="11.85546875" style="239" customWidth="1"/>
    <col min="9777" max="9778" width="11.7109375" style="239" customWidth="1"/>
    <col min="9779" max="9779" width="14.5703125" style="239" customWidth="1"/>
    <col min="9780" max="9780" width="11.7109375" style="239" customWidth="1"/>
    <col min="9781" max="9781" width="13.5703125" style="239" customWidth="1"/>
    <col min="9782" max="9782" width="41.5703125" style="239" customWidth="1"/>
    <col min="9783" max="9984" width="9.140625" style="239"/>
    <col min="9985" max="9985" width="12.5703125" style="239" customWidth="1"/>
    <col min="9986" max="9986" width="9.7109375" style="239" customWidth="1"/>
    <col min="9987" max="9987" width="54.42578125" style="239" customWidth="1"/>
    <col min="9988" max="9988" width="25.5703125" style="239" customWidth="1"/>
    <col min="9989" max="9989" width="12" style="239" customWidth="1"/>
    <col min="9990" max="9990" width="10" style="239" customWidth="1"/>
    <col min="9991" max="9991" width="12.5703125" style="239" customWidth="1"/>
    <col min="9992" max="9992" width="11.42578125" style="239" customWidth="1"/>
    <col min="9993" max="9993" width="12" style="239" customWidth="1"/>
    <col min="9994" max="9994" width="8.7109375" style="239" customWidth="1"/>
    <col min="9995" max="9995" width="11" style="239" customWidth="1"/>
    <col min="9996" max="9996" width="0" style="239" hidden="1" customWidth="1"/>
    <col min="9997" max="9997" width="11.140625" style="239" customWidth="1"/>
    <col min="9998" max="9998" width="17.140625" style="239" customWidth="1"/>
    <col min="9999" max="9999" width="10.28515625" style="239" customWidth="1"/>
    <col min="10000" max="10000" width="21.85546875" style="239" customWidth="1"/>
    <col min="10001" max="10001" width="11" style="239" customWidth="1"/>
    <col min="10002" max="10002" width="12.5703125" style="239" customWidth="1"/>
    <col min="10003" max="10003" width="10" style="239" customWidth="1"/>
    <col min="10004" max="10004" width="10.28515625" style="239" customWidth="1"/>
    <col min="10005" max="10005" width="11.28515625" style="239" customWidth="1"/>
    <col min="10006" max="10006" width="12.28515625" style="239" customWidth="1"/>
    <col min="10007" max="10007" width="12.42578125" style="239" customWidth="1"/>
    <col min="10008" max="10008" width="19" style="239" customWidth="1"/>
    <col min="10009" max="10009" width="29.28515625" style="239" customWidth="1"/>
    <col min="10010" max="10010" width="18.5703125" style="239" customWidth="1"/>
    <col min="10011" max="10011" width="15.42578125" style="239" customWidth="1"/>
    <col min="10012" max="10012" width="11.42578125" style="239" customWidth="1"/>
    <col min="10013" max="10013" width="20.28515625" style="239" customWidth="1"/>
    <col min="10014" max="10014" width="10.5703125" style="239" customWidth="1"/>
    <col min="10015" max="10015" width="11.140625" style="239" customWidth="1"/>
    <col min="10016" max="10016" width="12.140625" style="239" customWidth="1"/>
    <col min="10017" max="10021" width="0" style="239" hidden="1" customWidth="1"/>
    <col min="10022" max="10022" width="16.140625" style="239" customWidth="1"/>
    <col min="10023" max="10023" width="8.42578125" style="239" customWidth="1"/>
    <col min="10024" max="10024" width="9.140625" style="239" customWidth="1"/>
    <col min="10025" max="10025" width="10.7109375" style="239" customWidth="1"/>
    <col min="10026" max="10027" width="0" style="239" hidden="1" customWidth="1"/>
    <col min="10028" max="10028" width="11.5703125" style="239" customWidth="1"/>
    <col min="10029" max="10031" width="11.7109375" style="239" customWidth="1"/>
    <col min="10032" max="10032" width="11.85546875" style="239" customWidth="1"/>
    <col min="10033" max="10034" width="11.7109375" style="239" customWidth="1"/>
    <col min="10035" max="10035" width="14.5703125" style="239" customWidth="1"/>
    <col min="10036" max="10036" width="11.7109375" style="239" customWidth="1"/>
    <col min="10037" max="10037" width="13.5703125" style="239" customWidth="1"/>
    <col min="10038" max="10038" width="41.5703125" style="239" customWidth="1"/>
    <col min="10039" max="10240" width="9.140625" style="239"/>
    <col min="10241" max="10241" width="12.5703125" style="239" customWidth="1"/>
    <col min="10242" max="10242" width="9.7109375" style="239" customWidth="1"/>
    <col min="10243" max="10243" width="54.42578125" style="239" customWidth="1"/>
    <col min="10244" max="10244" width="25.5703125" style="239" customWidth="1"/>
    <col min="10245" max="10245" width="12" style="239" customWidth="1"/>
    <col min="10246" max="10246" width="10" style="239" customWidth="1"/>
    <col min="10247" max="10247" width="12.5703125" style="239" customWidth="1"/>
    <col min="10248" max="10248" width="11.42578125" style="239" customWidth="1"/>
    <col min="10249" max="10249" width="12" style="239" customWidth="1"/>
    <col min="10250" max="10250" width="8.7109375" style="239" customWidth="1"/>
    <col min="10251" max="10251" width="11" style="239" customWidth="1"/>
    <col min="10252" max="10252" width="0" style="239" hidden="1" customWidth="1"/>
    <col min="10253" max="10253" width="11.140625" style="239" customWidth="1"/>
    <col min="10254" max="10254" width="17.140625" style="239" customWidth="1"/>
    <col min="10255" max="10255" width="10.28515625" style="239" customWidth="1"/>
    <col min="10256" max="10256" width="21.85546875" style="239" customWidth="1"/>
    <col min="10257" max="10257" width="11" style="239" customWidth="1"/>
    <col min="10258" max="10258" width="12.5703125" style="239" customWidth="1"/>
    <col min="10259" max="10259" width="10" style="239" customWidth="1"/>
    <col min="10260" max="10260" width="10.28515625" style="239" customWidth="1"/>
    <col min="10261" max="10261" width="11.28515625" style="239" customWidth="1"/>
    <col min="10262" max="10262" width="12.28515625" style="239" customWidth="1"/>
    <col min="10263" max="10263" width="12.42578125" style="239" customWidth="1"/>
    <col min="10264" max="10264" width="19" style="239" customWidth="1"/>
    <col min="10265" max="10265" width="29.28515625" style="239" customWidth="1"/>
    <col min="10266" max="10266" width="18.5703125" style="239" customWidth="1"/>
    <col min="10267" max="10267" width="15.42578125" style="239" customWidth="1"/>
    <col min="10268" max="10268" width="11.42578125" style="239" customWidth="1"/>
    <col min="10269" max="10269" width="20.28515625" style="239" customWidth="1"/>
    <col min="10270" max="10270" width="10.5703125" style="239" customWidth="1"/>
    <col min="10271" max="10271" width="11.140625" style="239" customWidth="1"/>
    <col min="10272" max="10272" width="12.140625" style="239" customWidth="1"/>
    <col min="10273" max="10277" width="0" style="239" hidden="1" customWidth="1"/>
    <col min="10278" max="10278" width="16.140625" style="239" customWidth="1"/>
    <col min="10279" max="10279" width="8.42578125" style="239" customWidth="1"/>
    <col min="10280" max="10280" width="9.140625" style="239" customWidth="1"/>
    <col min="10281" max="10281" width="10.7109375" style="239" customWidth="1"/>
    <col min="10282" max="10283" width="0" style="239" hidden="1" customWidth="1"/>
    <col min="10284" max="10284" width="11.5703125" style="239" customWidth="1"/>
    <col min="10285" max="10287" width="11.7109375" style="239" customWidth="1"/>
    <col min="10288" max="10288" width="11.85546875" style="239" customWidth="1"/>
    <col min="10289" max="10290" width="11.7109375" style="239" customWidth="1"/>
    <col min="10291" max="10291" width="14.5703125" style="239" customWidth="1"/>
    <col min="10292" max="10292" width="11.7109375" style="239" customWidth="1"/>
    <col min="10293" max="10293" width="13.5703125" style="239" customWidth="1"/>
    <col min="10294" max="10294" width="41.5703125" style="239" customWidth="1"/>
    <col min="10295" max="10496" width="9.140625" style="239"/>
    <col min="10497" max="10497" width="12.5703125" style="239" customWidth="1"/>
    <col min="10498" max="10498" width="9.7109375" style="239" customWidth="1"/>
    <col min="10499" max="10499" width="54.42578125" style="239" customWidth="1"/>
    <col min="10500" max="10500" width="25.5703125" style="239" customWidth="1"/>
    <col min="10501" max="10501" width="12" style="239" customWidth="1"/>
    <col min="10502" max="10502" width="10" style="239" customWidth="1"/>
    <col min="10503" max="10503" width="12.5703125" style="239" customWidth="1"/>
    <col min="10504" max="10504" width="11.42578125" style="239" customWidth="1"/>
    <col min="10505" max="10505" width="12" style="239" customWidth="1"/>
    <col min="10506" max="10506" width="8.7109375" style="239" customWidth="1"/>
    <col min="10507" max="10507" width="11" style="239" customWidth="1"/>
    <col min="10508" max="10508" width="0" style="239" hidden="1" customWidth="1"/>
    <col min="10509" max="10509" width="11.140625" style="239" customWidth="1"/>
    <col min="10510" max="10510" width="17.140625" style="239" customWidth="1"/>
    <col min="10511" max="10511" width="10.28515625" style="239" customWidth="1"/>
    <col min="10512" max="10512" width="21.85546875" style="239" customWidth="1"/>
    <col min="10513" max="10513" width="11" style="239" customWidth="1"/>
    <col min="10514" max="10514" width="12.5703125" style="239" customWidth="1"/>
    <col min="10515" max="10515" width="10" style="239" customWidth="1"/>
    <col min="10516" max="10516" width="10.28515625" style="239" customWidth="1"/>
    <col min="10517" max="10517" width="11.28515625" style="239" customWidth="1"/>
    <col min="10518" max="10518" width="12.28515625" style="239" customWidth="1"/>
    <col min="10519" max="10519" width="12.42578125" style="239" customWidth="1"/>
    <col min="10520" max="10520" width="19" style="239" customWidth="1"/>
    <col min="10521" max="10521" width="29.28515625" style="239" customWidth="1"/>
    <col min="10522" max="10522" width="18.5703125" style="239" customWidth="1"/>
    <col min="10523" max="10523" width="15.42578125" style="239" customWidth="1"/>
    <col min="10524" max="10524" width="11.42578125" style="239" customWidth="1"/>
    <col min="10525" max="10525" width="20.28515625" style="239" customWidth="1"/>
    <col min="10526" max="10526" width="10.5703125" style="239" customWidth="1"/>
    <col min="10527" max="10527" width="11.140625" style="239" customWidth="1"/>
    <col min="10528" max="10528" width="12.140625" style="239" customWidth="1"/>
    <col min="10529" max="10533" width="0" style="239" hidden="1" customWidth="1"/>
    <col min="10534" max="10534" width="16.140625" style="239" customWidth="1"/>
    <col min="10535" max="10535" width="8.42578125" style="239" customWidth="1"/>
    <col min="10536" max="10536" width="9.140625" style="239" customWidth="1"/>
    <col min="10537" max="10537" width="10.7109375" style="239" customWidth="1"/>
    <col min="10538" max="10539" width="0" style="239" hidden="1" customWidth="1"/>
    <col min="10540" max="10540" width="11.5703125" style="239" customWidth="1"/>
    <col min="10541" max="10543" width="11.7109375" style="239" customWidth="1"/>
    <col min="10544" max="10544" width="11.85546875" style="239" customWidth="1"/>
    <col min="10545" max="10546" width="11.7109375" style="239" customWidth="1"/>
    <col min="10547" max="10547" width="14.5703125" style="239" customWidth="1"/>
    <col min="10548" max="10548" width="11.7109375" style="239" customWidth="1"/>
    <col min="10549" max="10549" width="13.5703125" style="239" customWidth="1"/>
    <col min="10550" max="10550" width="41.5703125" style="239" customWidth="1"/>
    <col min="10551" max="10752" width="9.140625" style="239"/>
    <col min="10753" max="10753" width="12.5703125" style="239" customWidth="1"/>
    <col min="10754" max="10754" width="9.7109375" style="239" customWidth="1"/>
    <col min="10755" max="10755" width="54.42578125" style="239" customWidth="1"/>
    <col min="10756" max="10756" width="25.5703125" style="239" customWidth="1"/>
    <col min="10757" max="10757" width="12" style="239" customWidth="1"/>
    <col min="10758" max="10758" width="10" style="239" customWidth="1"/>
    <col min="10759" max="10759" width="12.5703125" style="239" customWidth="1"/>
    <col min="10760" max="10760" width="11.42578125" style="239" customWidth="1"/>
    <col min="10761" max="10761" width="12" style="239" customWidth="1"/>
    <col min="10762" max="10762" width="8.7109375" style="239" customWidth="1"/>
    <col min="10763" max="10763" width="11" style="239" customWidth="1"/>
    <col min="10764" max="10764" width="0" style="239" hidden="1" customWidth="1"/>
    <col min="10765" max="10765" width="11.140625" style="239" customWidth="1"/>
    <col min="10766" max="10766" width="17.140625" style="239" customWidth="1"/>
    <col min="10767" max="10767" width="10.28515625" style="239" customWidth="1"/>
    <col min="10768" max="10768" width="21.85546875" style="239" customWidth="1"/>
    <col min="10769" max="10769" width="11" style="239" customWidth="1"/>
    <col min="10770" max="10770" width="12.5703125" style="239" customWidth="1"/>
    <col min="10771" max="10771" width="10" style="239" customWidth="1"/>
    <col min="10772" max="10772" width="10.28515625" style="239" customWidth="1"/>
    <col min="10773" max="10773" width="11.28515625" style="239" customWidth="1"/>
    <col min="10774" max="10774" width="12.28515625" style="239" customWidth="1"/>
    <col min="10775" max="10775" width="12.42578125" style="239" customWidth="1"/>
    <col min="10776" max="10776" width="19" style="239" customWidth="1"/>
    <col min="10777" max="10777" width="29.28515625" style="239" customWidth="1"/>
    <col min="10778" max="10778" width="18.5703125" style="239" customWidth="1"/>
    <col min="10779" max="10779" width="15.42578125" style="239" customWidth="1"/>
    <col min="10780" max="10780" width="11.42578125" style="239" customWidth="1"/>
    <col min="10781" max="10781" width="20.28515625" style="239" customWidth="1"/>
    <col min="10782" max="10782" width="10.5703125" style="239" customWidth="1"/>
    <col min="10783" max="10783" width="11.140625" style="239" customWidth="1"/>
    <col min="10784" max="10784" width="12.140625" style="239" customWidth="1"/>
    <col min="10785" max="10789" width="0" style="239" hidden="1" customWidth="1"/>
    <col min="10790" max="10790" width="16.140625" style="239" customWidth="1"/>
    <col min="10791" max="10791" width="8.42578125" style="239" customWidth="1"/>
    <col min="10792" max="10792" width="9.140625" style="239" customWidth="1"/>
    <col min="10793" max="10793" width="10.7109375" style="239" customWidth="1"/>
    <col min="10794" max="10795" width="0" style="239" hidden="1" customWidth="1"/>
    <col min="10796" max="10796" width="11.5703125" style="239" customWidth="1"/>
    <col min="10797" max="10799" width="11.7109375" style="239" customWidth="1"/>
    <col min="10800" max="10800" width="11.85546875" style="239" customWidth="1"/>
    <col min="10801" max="10802" width="11.7109375" style="239" customWidth="1"/>
    <col min="10803" max="10803" width="14.5703125" style="239" customWidth="1"/>
    <col min="10804" max="10804" width="11.7109375" style="239" customWidth="1"/>
    <col min="10805" max="10805" width="13.5703125" style="239" customWidth="1"/>
    <col min="10806" max="10806" width="41.5703125" style="239" customWidth="1"/>
    <col min="10807" max="11008" width="9.140625" style="239"/>
    <col min="11009" max="11009" width="12.5703125" style="239" customWidth="1"/>
    <col min="11010" max="11010" width="9.7109375" style="239" customWidth="1"/>
    <col min="11011" max="11011" width="54.42578125" style="239" customWidth="1"/>
    <col min="11012" max="11012" width="25.5703125" style="239" customWidth="1"/>
    <col min="11013" max="11013" width="12" style="239" customWidth="1"/>
    <col min="11014" max="11014" width="10" style="239" customWidth="1"/>
    <col min="11015" max="11015" width="12.5703125" style="239" customWidth="1"/>
    <col min="11016" max="11016" width="11.42578125" style="239" customWidth="1"/>
    <col min="11017" max="11017" width="12" style="239" customWidth="1"/>
    <col min="11018" max="11018" width="8.7109375" style="239" customWidth="1"/>
    <col min="11019" max="11019" width="11" style="239" customWidth="1"/>
    <col min="11020" max="11020" width="0" style="239" hidden="1" customWidth="1"/>
    <col min="11021" max="11021" width="11.140625" style="239" customWidth="1"/>
    <col min="11022" max="11022" width="17.140625" style="239" customWidth="1"/>
    <col min="11023" max="11023" width="10.28515625" style="239" customWidth="1"/>
    <col min="11024" max="11024" width="21.85546875" style="239" customWidth="1"/>
    <col min="11025" max="11025" width="11" style="239" customWidth="1"/>
    <col min="11026" max="11026" width="12.5703125" style="239" customWidth="1"/>
    <col min="11027" max="11027" width="10" style="239" customWidth="1"/>
    <col min="11028" max="11028" width="10.28515625" style="239" customWidth="1"/>
    <col min="11029" max="11029" width="11.28515625" style="239" customWidth="1"/>
    <col min="11030" max="11030" width="12.28515625" style="239" customWidth="1"/>
    <col min="11031" max="11031" width="12.42578125" style="239" customWidth="1"/>
    <col min="11032" max="11032" width="19" style="239" customWidth="1"/>
    <col min="11033" max="11033" width="29.28515625" style="239" customWidth="1"/>
    <col min="11034" max="11034" width="18.5703125" style="239" customWidth="1"/>
    <col min="11035" max="11035" width="15.42578125" style="239" customWidth="1"/>
    <col min="11036" max="11036" width="11.42578125" style="239" customWidth="1"/>
    <col min="11037" max="11037" width="20.28515625" style="239" customWidth="1"/>
    <col min="11038" max="11038" width="10.5703125" style="239" customWidth="1"/>
    <col min="11039" max="11039" width="11.140625" style="239" customWidth="1"/>
    <col min="11040" max="11040" width="12.140625" style="239" customWidth="1"/>
    <col min="11041" max="11045" width="0" style="239" hidden="1" customWidth="1"/>
    <col min="11046" max="11046" width="16.140625" style="239" customWidth="1"/>
    <col min="11047" max="11047" width="8.42578125" style="239" customWidth="1"/>
    <col min="11048" max="11048" width="9.140625" style="239" customWidth="1"/>
    <col min="11049" max="11049" width="10.7109375" style="239" customWidth="1"/>
    <col min="11050" max="11051" width="0" style="239" hidden="1" customWidth="1"/>
    <col min="11052" max="11052" width="11.5703125" style="239" customWidth="1"/>
    <col min="11053" max="11055" width="11.7109375" style="239" customWidth="1"/>
    <col min="11056" max="11056" width="11.85546875" style="239" customWidth="1"/>
    <col min="11057" max="11058" width="11.7109375" style="239" customWidth="1"/>
    <col min="11059" max="11059" width="14.5703125" style="239" customWidth="1"/>
    <col min="11060" max="11060" width="11.7109375" style="239" customWidth="1"/>
    <col min="11061" max="11061" width="13.5703125" style="239" customWidth="1"/>
    <col min="11062" max="11062" width="41.5703125" style="239" customWidth="1"/>
    <col min="11063" max="11264" width="9.140625" style="239"/>
    <col min="11265" max="11265" width="12.5703125" style="239" customWidth="1"/>
    <col min="11266" max="11266" width="9.7109375" style="239" customWidth="1"/>
    <col min="11267" max="11267" width="54.42578125" style="239" customWidth="1"/>
    <col min="11268" max="11268" width="25.5703125" style="239" customWidth="1"/>
    <col min="11269" max="11269" width="12" style="239" customWidth="1"/>
    <col min="11270" max="11270" width="10" style="239" customWidth="1"/>
    <col min="11271" max="11271" width="12.5703125" style="239" customWidth="1"/>
    <col min="11272" max="11272" width="11.42578125" style="239" customWidth="1"/>
    <col min="11273" max="11273" width="12" style="239" customWidth="1"/>
    <col min="11274" max="11274" width="8.7109375" style="239" customWidth="1"/>
    <col min="11275" max="11275" width="11" style="239" customWidth="1"/>
    <col min="11276" max="11276" width="0" style="239" hidden="1" customWidth="1"/>
    <col min="11277" max="11277" width="11.140625" style="239" customWidth="1"/>
    <col min="11278" max="11278" width="17.140625" style="239" customWidth="1"/>
    <col min="11279" max="11279" width="10.28515625" style="239" customWidth="1"/>
    <col min="11280" max="11280" width="21.85546875" style="239" customWidth="1"/>
    <col min="11281" max="11281" width="11" style="239" customWidth="1"/>
    <col min="11282" max="11282" width="12.5703125" style="239" customWidth="1"/>
    <col min="11283" max="11283" width="10" style="239" customWidth="1"/>
    <col min="11284" max="11284" width="10.28515625" style="239" customWidth="1"/>
    <col min="11285" max="11285" width="11.28515625" style="239" customWidth="1"/>
    <col min="11286" max="11286" width="12.28515625" style="239" customWidth="1"/>
    <col min="11287" max="11287" width="12.42578125" style="239" customWidth="1"/>
    <col min="11288" max="11288" width="19" style="239" customWidth="1"/>
    <col min="11289" max="11289" width="29.28515625" style="239" customWidth="1"/>
    <col min="11290" max="11290" width="18.5703125" style="239" customWidth="1"/>
    <col min="11291" max="11291" width="15.42578125" style="239" customWidth="1"/>
    <col min="11292" max="11292" width="11.42578125" style="239" customWidth="1"/>
    <col min="11293" max="11293" width="20.28515625" style="239" customWidth="1"/>
    <col min="11294" max="11294" width="10.5703125" style="239" customWidth="1"/>
    <col min="11295" max="11295" width="11.140625" style="239" customWidth="1"/>
    <col min="11296" max="11296" width="12.140625" style="239" customWidth="1"/>
    <col min="11297" max="11301" width="0" style="239" hidden="1" customWidth="1"/>
    <col min="11302" max="11302" width="16.140625" style="239" customWidth="1"/>
    <col min="11303" max="11303" width="8.42578125" style="239" customWidth="1"/>
    <col min="11304" max="11304" width="9.140625" style="239" customWidth="1"/>
    <col min="11305" max="11305" width="10.7109375" style="239" customWidth="1"/>
    <col min="11306" max="11307" width="0" style="239" hidden="1" customWidth="1"/>
    <col min="11308" max="11308" width="11.5703125" style="239" customWidth="1"/>
    <col min="11309" max="11311" width="11.7109375" style="239" customWidth="1"/>
    <col min="11312" max="11312" width="11.85546875" style="239" customWidth="1"/>
    <col min="11313" max="11314" width="11.7109375" style="239" customWidth="1"/>
    <col min="11315" max="11315" width="14.5703125" style="239" customWidth="1"/>
    <col min="11316" max="11316" width="11.7109375" style="239" customWidth="1"/>
    <col min="11317" max="11317" width="13.5703125" style="239" customWidth="1"/>
    <col min="11318" max="11318" width="41.5703125" style="239" customWidth="1"/>
    <col min="11319" max="11520" width="9.140625" style="239"/>
    <col min="11521" max="11521" width="12.5703125" style="239" customWidth="1"/>
    <col min="11522" max="11522" width="9.7109375" style="239" customWidth="1"/>
    <col min="11523" max="11523" width="54.42578125" style="239" customWidth="1"/>
    <col min="11524" max="11524" width="25.5703125" style="239" customWidth="1"/>
    <col min="11525" max="11525" width="12" style="239" customWidth="1"/>
    <col min="11526" max="11526" width="10" style="239" customWidth="1"/>
    <col min="11527" max="11527" width="12.5703125" style="239" customWidth="1"/>
    <col min="11528" max="11528" width="11.42578125" style="239" customWidth="1"/>
    <col min="11529" max="11529" width="12" style="239" customWidth="1"/>
    <col min="11530" max="11530" width="8.7109375" style="239" customWidth="1"/>
    <col min="11531" max="11531" width="11" style="239" customWidth="1"/>
    <col min="11532" max="11532" width="0" style="239" hidden="1" customWidth="1"/>
    <col min="11533" max="11533" width="11.140625" style="239" customWidth="1"/>
    <col min="11534" max="11534" width="17.140625" style="239" customWidth="1"/>
    <col min="11535" max="11535" width="10.28515625" style="239" customWidth="1"/>
    <col min="11536" max="11536" width="21.85546875" style="239" customWidth="1"/>
    <col min="11537" max="11537" width="11" style="239" customWidth="1"/>
    <col min="11538" max="11538" width="12.5703125" style="239" customWidth="1"/>
    <col min="11539" max="11539" width="10" style="239" customWidth="1"/>
    <col min="11540" max="11540" width="10.28515625" style="239" customWidth="1"/>
    <col min="11541" max="11541" width="11.28515625" style="239" customWidth="1"/>
    <col min="11542" max="11542" width="12.28515625" style="239" customWidth="1"/>
    <col min="11543" max="11543" width="12.42578125" style="239" customWidth="1"/>
    <col min="11544" max="11544" width="19" style="239" customWidth="1"/>
    <col min="11545" max="11545" width="29.28515625" style="239" customWidth="1"/>
    <col min="11546" max="11546" width="18.5703125" style="239" customWidth="1"/>
    <col min="11547" max="11547" width="15.42578125" style="239" customWidth="1"/>
    <col min="11548" max="11548" width="11.42578125" style="239" customWidth="1"/>
    <col min="11549" max="11549" width="20.28515625" style="239" customWidth="1"/>
    <col min="11550" max="11550" width="10.5703125" style="239" customWidth="1"/>
    <col min="11551" max="11551" width="11.140625" style="239" customWidth="1"/>
    <col min="11552" max="11552" width="12.140625" style="239" customWidth="1"/>
    <col min="11553" max="11557" width="0" style="239" hidden="1" customWidth="1"/>
    <col min="11558" max="11558" width="16.140625" style="239" customWidth="1"/>
    <col min="11559" max="11559" width="8.42578125" style="239" customWidth="1"/>
    <col min="11560" max="11560" width="9.140625" style="239" customWidth="1"/>
    <col min="11561" max="11561" width="10.7109375" style="239" customWidth="1"/>
    <col min="11562" max="11563" width="0" style="239" hidden="1" customWidth="1"/>
    <col min="11564" max="11564" width="11.5703125" style="239" customWidth="1"/>
    <col min="11565" max="11567" width="11.7109375" style="239" customWidth="1"/>
    <col min="11568" max="11568" width="11.85546875" style="239" customWidth="1"/>
    <col min="11569" max="11570" width="11.7109375" style="239" customWidth="1"/>
    <col min="11571" max="11571" width="14.5703125" style="239" customWidth="1"/>
    <col min="11572" max="11572" width="11.7109375" style="239" customWidth="1"/>
    <col min="11573" max="11573" width="13.5703125" style="239" customWidth="1"/>
    <col min="11574" max="11574" width="41.5703125" style="239" customWidth="1"/>
    <col min="11575" max="11776" width="9.140625" style="239"/>
    <col min="11777" max="11777" width="12.5703125" style="239" customWidth="1"/>
    <col min="11778" max="11778" width="9.7109375" style="239" customWidth="1"/>
    <col min="11779" max="11779" width="54.42578125" style="239" customWidth="1"/>
    <col min="11780" max="11780" width="25.5703125" style="239" customWidth="1"/>
    <col min="11781" max="11781" width="12" style="239" customWidth="1"/>
    <col min="11782" max="11782" width="10" style="239" customWidth="1"/>
    <col min="11783" max="11783" width="12.5703125" style="239" customWidth="1"/>
    <col min="11784" max="11784" width="11.42578125" style="239" customWidth="1"/>
    <col min="11785" max="11785" width="12" style="239" customWidth="1"/>
    <col min="11786" max="11786" width="8.7109375" style="239" customWidth="1"/>
    <col min="11787" max="11787" width="11" style="239" customWidth="1"/>
    <col min="11788" max="11788" width="0" style="239" hidden="1" customWidth="1"/>
    <col min="11789" max="11789" width="11.140625" style="239" customWidth="1"/>
    <col min="11790" max="11790" width="17.140625" style="239" customWidth="1"/>
    <col min="11791" max="11791" width="10.28515625" style="239" customWidth="1"/>
    <col min="11792" max="11792" width="21.85546875" style="239" customWidth="1"/>
    <col min="11793" max="11793" width="11" style="239" customWidth="1"/>
    <col min="11794" max="11794" width="12.5703125" style="239" customWidth="1"/>
    <col min="11795" max="11795" width="10" style="239" customWidth="1"/>
    <col min="11796" max="11796" width="10.28515625" style="239" customWidth="1"/>
    <col min="11797" max="11797" width="11.28515625" style="239" customWidth="1"/>
    <col min="11798" max="11798" width="12.28515625" style="239" customWidth="1"/>
    <col min="11799" max="11799" width="12.42578125" style="239" customWidth="1"/>
    <col min="11800" max="11800" width="19" style="239" customWidth="1"/>
    <col min="11801" max="11801" width="29.28515625" style="239" customWidth="1"/>
    <col min="11802" max="11802" width="18.5703125" style="239" customWidth="1"/>
    <col min="11803" max="11803" width="15.42578125" style="239" customWidth="1"/>
    <col min="11804" max="11804" width="11.42578125" style="239" customWidth="1"/>
    <col min="11805" max="11805" width="20.28515625" style="239" customWidth="1"/>
    <col min="11806" max="11806" width="10.5703125" style="239" customWidth="1"/>
    <col min="11807" max="11807" width="11.140625" style="239" customWidth="1"/>
    <col min="11808" max="11808" width="12.140625" style="239" customWidth="1"/>
    <col min="11809" max="11813" width="0" style="239" hidden="1" customWidth="1"/>
    <col min="11814" max="11814" width="16.140625" style="239" customWidth="1"/>
    <col min="11815" max="11815" width="8.42578125" style="239" customWidth="1"/>
    <col min="11816" max="11816" width="9.140625" style="239" customWidth="1"/>
    <col min="11817" max="11817" width="10.7109375" style="239" customWidth="1"/>
    <col min="11818" max="11819" width="0" style="239" hidden="1" customWidth="1"/>
    <col min="11820" max="11820" width="11.5703125" style="239" customWidth="1"/>
    <col min="11821" max="11823" width="11.7109375" style="239" customWidth="1"/>
    <col min="11824" max="11824" width="11.85546875" style="239" customWidth="1"/>
    <col min="11825" max="11826" width="11.7109375" style="239" customWidth="1"/>
    <col min="11827" max="11827" width="14.5703125" style="239" customWidth="1"/>
    <col min="11828" max="11828" width="11.7109375" style="239" customWidth="1"/>
    <col min="11829" max="11829" width="13.5703125" style="239" customWidth="1"/>
    <col min="11830" max="11830" width="41.5703125" style="239" customWidth="1"/>
    <col min="11831" max="12032" width="9.140625" style="239"/>
    <col min="12033" max="12033" width="12.5703125" style="239" customWidth="1"/>
    <col min="12034" max="12034" width="9.7109375" style="239" customWidth="1"/>
    <col min="12035" max="12035" width="54.42578125" style="239" customWidth="1"/>
    <col min="12036" max="12036" width="25.5703125" style="239" customWidth="1"/>
    <col min="12037" max="12037" width="12" style="239" customWidth="1"/>
    <col min="12038" max="12038" width="10" style="239" customWidth="1"/>
    <col min="12039" max="12039" width="12.5703125" style="239" customWidth="1"/>
    <col min="12040" max="12040" width="11.42578125" style="239" customWidth="1"/>
    <col min="12041" max="12041" width="12" style="239" customWidth="1"/>
    <col min="12042" max="12042" width="8.7109375" style="239" customWidth="1"/>
    <col min="12043" max="12043" width="11" style="239" customWidth="1"/>
    <col min="12044" max="12044" width="0" style="239" hidden="1" customWidth="1"/>
    <col min="12045" max="12045" width="11.140625" style="239" customWidth="1"/>
    <col min="12046" max="12046" width="17.140625" style="239" customWidth="1"/>
    <col min="12047" max="12047" width="10.28515625" style="239" customWidth="1"/>
    <col min="12048" max="12048" width="21.85546875" style="239" customWidth="1"/>
    <col min="12049" max="12049" width="11" style="239" customWidth="1"/>
    <col min="12050" max="12050" width="12.5703125" style="239" customWidth="1"/>
    <col min="12051" max="12051" width="10" style="239" customWidth="1"/>
    <col min="12052" max="12052" width="10.28515625" style="239" customWidth="1"/>
    <col min="12053" max="12053" width="11.28515625" style="239" customWidth="1"/>
    <col min="12054" max="12054" width="12.28515625" style="239" customWidth="1"/>
    <col min="12055" max="12055" width="12.42578125" style="239" customWidth="1"/>
    <col min="12056" max="12056" width="19" style="239" customWidth="1"/>
    <col min="12057" max="12057" width="29.28515625" style="239" customWidth="1"/>
    <col min="12058" max="12058" width="18.5703125" style="239" customWidth="1"/>
    <col min="12059" max="12059" width="15.42578125" style="239" customWidth="1"/>
    <col min="12060" max="12060" width="11.42578125" style="239" customWidth="1"/>
    <col min="12061" max="12061" width="20.28515625" style="239" customWidth="1"/>
    <col min="12062" max="12062" width="10.5703125" style="239" customWidth="1"/>
    <col min="12063" max="12063" width="11.140625" style="239" customWidth="1"/>
    <col min="12064" max="12064" width="12.140625" style="239" customWidth="1"/>
    <col min="12065" max="12069" width="0" style="239" hidden="1" customWidth="1"/>
    <col min="12070" max="12070" width="16.140625" style="239" customWidth="1"/>
    <col min="12071" max="12071" width="8.42578125" style="239" customWidth="1"/>
    <col min="12072" max="12072" width="9.140625" style="239" customWidth="1"/>
    <col min="12073" max="12073" width="10.7109375" style="239" customWidth="1"/>
    <col min="12074" max="12075" width="0" style="239" hidden="1" customWidth="1"/>
    <col min="12076" max="12076" width="11.5703125" style="239" customWidth="1"/>
    <col min="12077" max="12079" width="11.7109375" style="239" customWidth="1"/>
    <col min="12080" max="12080" width="11.85546875" style="239" customWidth="1"/>
    <col min="12081" max="12082" width="11.7109375" style="239" customWidth="1"/>
    <col min="12083" max="12083" width="14.5703125" style="239" customWidth="1"/>
    <col min="12084" max="12084" width="11.7109375" style="239" customWidth="1"/>
    <col min="12085" max="12085" width="13.5703125" style="239" customWidth="1"/>
    <col min="12086" max="12086" width="41.5703125" style="239" customWidth="1"/>
    <col min="12087" max="12288" width="9.140625" style="239"/>
    <col min="12289" max="12289" width="12.5703125" style="239" customWidth="1"/>
    <col min="12290" max="12290" width="9.7109375" style="239" customWidth="1"/>
    <col min="12291" max="12291" width="54.42578125" style="239" customWidth="1"/>
    <col min="12292" max="12292" width="25.5703125" style="239" customWidth="1"/>
    <col min="12293" max="12293" width="12" style="239" customWidth="1"/>
    <col min="12294" max="12294" width="10" style="239" customWidth="1"/>
    <col min="12295" max="12295" width="12.5703125" style="239" customWidth="1"/>
    <col min="12296" max="12296" width="11.42578125" style="239" customWidth="1"/>
    <col min="12297" max="12297" width="12" style="239" customWidth="1"/>
    <col min="12298" max="12298" width="8.7109375" style="239" customWidth="1"/>
    <col min="12299" max="12299" width="11" style="239" customWidth="1"/>
    <col min="12300" max="12300" width="0" style="239" hidden="1" customWidth="1"/>
    <col min="12301" max="12301" width="11.140625" style="239" customWidth="1"/>
    <col min="12302" max="12302" width="17.140625" style="239" customWidth="1"/>
    <col min="12303" max="12303" width="10.28515625" style="239" customWidth="1"/>
    <col min="12304" max="12304" width="21.85546875" style="239" customWidth="1"/>
    <col min="12305" max="12305" width="11" style="239" customWidth="1"/>
    <col min="12306" max="12306" width="12.5703125" style="239" customWidth="1"/>
    <col min="12307" max="12307" width="10" style="239" customWidth="1"/>
    <col min="12308" max="12308" width="10.28515625" style="239" customWidth="1"/>
    <col min="12309" max="12309" width="11.28515625" style="239" customWidth="1"/>
    <col min="12310" max="12310" width="12.28515625" style="239" customWidth="1"/>
    <col min="12311" max="12311" width="12.42578125" style="239" customWidth="1"/>
    <col min="12312" max="12312" width="19" style="239" customWidth="1"/>
    <col min="12313" max="12313" width="29.28515625" style="239" customWidth="1"/>
    <col min="12314" max="12314" width="18.5703125" style="239" customWidth="1"/>
    <col min="12315" max="12315" width="15.42578125" style="239" customWidth="1"/>
    <col min="12316" max="12316" width="11.42578125" style="239" customWidth="1"/>
    <col min="12317" max="12317" width="20.28515625" style="239" customWidth="1"/>
    <col min="12318" max="12318" width="10.5703125" style="239" customWidth="1"/>
    <col min="12319" max="12319" width="11.140625" style="239" customWidth="1"/>
    <col min="12320" max="12320" width="12.140625" style="239" customWidth="1"/>
    <col min="12321" max="12325" width="0" style="239" hidden="1" customWidth="1"/>
    <col min="12326" max="12326" width="16.140625" style="239" customWidth="1"/>
    <col min="12327" max="12327" width="8.42578125" style="239" customWidth="1"/>
    <col min="12328" max="12328" width="9.140625" style="239" customWidth="1"/>
    <col min="12329" max="12329" width="10.7109375" style="239" customWidth="1"/>
    <col min="12330" max="12331" width="0" style="239" hidden="1" customWidth="1"/>
    <col min="12332" max="12332" width="11.5703125" style="239" customWidth="1"/>
    <col min="12333" max="12335" width="11.7109375" style="239" customWidth="1"/>
    <col min="12336" max="12336" width="11.85546875" style="239" customWidth="1"/>
    <col min="12337" max="12338" width="11.7109375" style="239" customWidth="1"/>
    <col min="12339" max="12339" width="14.5703125" style="239" customWidth="1"/>
    <col min="12340" max="12340" width="11.7109375" style="239" customWidth="1"/>
    <col min="12341" max="12341" width="13.5703125" style="239" customWidth="1"/>
    <col min="12342" max="12342" width="41.5703125" style="239" customWidth="1"/>
    <col min="12343" max="12544" width="9.140625" style="239"/>
    <col min="12545" max="12545" width="12.5703125" style="239" customWidth="1"/>
    <col min="12546" max="12546" width="9.7109375" style="239" customWidth="1"/>
    <col min="12547" max="12547" width="54.42578125" style="239" customWidth="1"/>
    <col min="12548" max="12548" width="25.5703125" style="239" customWidth="1"/>
    <col min="12549" max="12549" width="12" style="239" customWidth="1"/>
    <col min="12550" max="12550" width="10" style="239" customWidth="1"/>
    <col min="12551" max="12551" width="12.5703125" style="239" customWidth="1"/>
    <col min="12552" max="12552" width="11.42578125" style="239" customWidth="1"/>
    <col min="12553" max="12553" width="12" style="239" customWidth="1"/>
    <col min="12554" max="12554" width="8.7109375" style="239" customWidth="1"/>
    <col min="12555" max="12555" width="11" style="239" customWidth="1"/>
    <col min="12556" max="12556" width="0" style="239" hidden="1" customWidth="1"/>
    <col min="12557" max="12557" width="11.140625" style="239" customWidth="1"/>
    <col min="12558" max="12558" width="17.140625" style="239" customWidth="1"/>
    <col min="12559" max="12559" width="10.28515625" style="239" customWidth="1"/>
    <col min="12560" max="12560" width="21.85546875" style="239" customWidth="1"/>
    <col min="12561" max="12561" width="11" style="239" customWidth="1"/>
    <col min="12562" max="12562" width="12.5703125" style="239" customWidth="1"/>
    <col min="12563" max="12563" width="10" style="239" customWidth="1"/>
    <col min="12564" max="12564" width="10.28515625" style="239" customWidth="1"/>
    <col min="12565" max="12565" width="11.28515625" style="239" customWidth="1"/>
    <col min="12566" max="12566" width="12.28515625" style="239" customWidth="1"/>
    <col min="12567" max="12567" width="12.42578125" style="239" customWidth="1"/>
    <col min="12568" max="12568" width="19" style="239" customWidth="1"/>
    <col min="12569" max="12569" width="29.28515625" style="239" customWidth="1"/>
    <col min="12570" max="12570" width="18.5703125" style="239" customWidth="1"/>
    <col min="12571" max="12571" width="15.42578125" style="239" customWidth="1"/>
    <col min="12572" max="12572" width="11.42578125" style="239" customWidth="1"/>
    <col min="12573" max="12573" width="20.28515625" style="239" customWidth="1"/>
    <col min="12574" max="12574" width="10.5703125" style="239" customWidth="1"/>
    <col min="12575" max="12575" width="11.140625" style="239" customWidth="1"/>
    <col min="12576" max="12576" width="12.140625" style="239" customWidth="1"/>
    <col min="12577" max="12581" width="0" style="239" hidden="1" customWidth="1"/>
    <col min="12582" max="12582" width="16.140625" style="239" customWidth="1"/>
    <col min="12583" max="12583" width="8.42578125" style="239" customWidth="1"/>
    <col min="12584" max="12584" width="9.140625" style="239" customWidth="1"/>
    <col min="12585" max="12585" width="10.7109375" style="239" customWidth="1"/>
    <col min="12586" max="12587" width="0" style="239" hidden="1" customWidth="1"/>
    <col min="12588" max="12588" width="11.5703125" style="239" customWidth="1"/>
    <col min="12589" max="12591" width="11.7109375" style="239" customWidth="1"/>
    <col min="12592" max="12592" width="11.85546875" style="239" customWidth="1"/>
    <col min="12593" max="12594" width="11.7109375" style="239" customWidth="1"/>
    <col min="12595" max="12595" width="14.5703125" style="239" customWidth="1"/>
    <col min="12596" max="12596" width="11.7109375" style="239" customWidth="1"/>
    <col min="12597" max="12597" width="13.5703125" style="239" customWidth="1"/>
    <col min="12598" max="12598" width="41.5703125" style="239" customWidth="1"/>
    <col min="12599" max="12800" width="9.140625" style="239"/>
    <col min="12801" max="12801" width="12.5703125" style="239" customWidth="1"/>
    <col min="12802" max="12802" width="9.7109375" style="239" customWidth="1"/>
    <col min="12803" max="12803" width="54.42578125" style="239" customWidth="1"/>
    <col min="12804" max="12804" width="25.5703125" style="239" customWidth="1"/>
    <col min="12805" max="12805" width="12" style="239" customWidth="1"/>
    <col min="12806" max="12806" width="10" style="239" customWidth="1"/>
    <col min="12807" max="12807" width="12.5703125" style="239" customWidth="1"/>
    <col min="12808" max="12808" width="11.42578125" style="239" customWidth="1"/>
    <col min="12809" max="12809" width="12" style="239" customWidth="1"/>
    <col min="12810" max="12810" width="8.7109375" style="239" customWidth="1"/>
    <col min="12811" max="12811" width="11" style="239" customWidth="1"/>
    <col min="12812" max="12812" width="0" style="239" hidden="1" customWidth="1"/>
    <col min="12813" max="12813" width="11.140625" style="239" customWidth="1"/>
    <col min="12814" max="12814" width="17.140625" style="239" customWidth="1"/>
    <col min="12815" max="12815" width="10.28515625" style="239" customWidth="1"/>
    <col min="12816" max="12816" width="21.85546875" style="239" customWidth="1"/>
    <col min="12817" max="12817" width="11" style="239" customWidth="1"/>
    <col min="12818" max="12818" width="12.5703125" style="239" customWidth="1"/>
    <col min="12819" max="12819" width="10" style="239" customWidth="1"/>
    <col min="12820" max="12820" width="10.28515625" style="239" customWidth="1"/>
    <col min="12821" max="12821" width="11.28515625" style="239" customWidth="1"/>
    <col min="12822" max="12822" width="12.28515625" style="239" customWidth="1"/>
    <col min="12823" max="12823" width="12.42578125" style="239" customWidth="1"/>
    <col min="12824" max="12824" width="19" style="239" customWidth="1"/>
    <col min="12825" max="12825" width="29.28515625" style="239" customWidth="1"/>
    <col min="12826" max="12826" width="18.5703125" style="239" customWidth="1"/>
    <col min="12827" max="12827" width="15.42578125" style="239" customWidth="1"/>
    <col min="12828" max="12828" width="11.42578125" style="239" customWidth="1"/>
    <col min="12829" max="12829" width="20.28515625" style="239" customWidth="1"/>
    <col min="12830" max="12830" width="10.5703125" style="239" customWidth="1"/>
    <col min="12831" max="12831" width="11.140625" style="239" customWidth="1"/>
    <col min="12832" max="12832" width="12.140625" style="239" customWidth="1"/>
    <col min="12833" max="12837" width="0" style="239" hidden="1" customWidth="1"/>
    <col min="12838" max="12838" width="16.140625" style="239" customWidth="1"/>
    <col min="12839" max="12839" width="8.42578125" style="239" customWidth="1"/>
    <col min="12840" max="12840" width="9.140625" style="239" customWidth="1"/>
    <col min="12841" max="12841" width="10.7109375" style="239" customWidth="1"/>
    <col min="12842" max="12843" width="0" style="239" hidden="1" customWidth="1"/>
    <col min="12844" max="12844" width="11.5703125" style="239" customWidth="1"/>
    <col min="12845" max="12847" width="11.7109375" style="239" customWidth="1"/>
    <col min="12848" max="12848" width="11.85546875" style="239" customWidth="1"/>
    <col min="12849" max="12850" width="11.7109375" style="239" customWidth="1"/>
    <col min="12851" max="12851" width="14.5703125" style="239" customWidth="1"/>
    <col min="12852" max="12852" width="11.7109375" style="239" customWidth="1"/>
    <col min="12853" max="12853" width="13.5703125" style="239" customWidth="1"/>
    <col min="12854" max="12854" width="41.5703125" style="239" customWidth="1"/>
    <col min="12855" max="13056" width="9.140625" style="239"/>
    <col min="13057" max="13057" width="12.5703125" style="239" customWidth="1"/>
    <col min="13058" max="13058" width="9.7109375" style="239" customWidth="1"/>
    <col min="13059" max="13059" width="54.42578125" style="239" customWidth="1"/>
    <col min="13060" max="13060" width="25.5703125" style="239" customWidth="1"/>
    <col min="13061" max="13061" width="12" style="239" customWidth="1"/>
    <col min="13062" max="13062" width="10" style="239" customWidth="1"/>
    <col min="13063" max="13063" width="12.5703125" style="239" customWidth="1"/>
    <col min="13064" max="13064" width="11.42578125" style="239" customWidth="1"/>
    <col min="13065" max="13065" width="12" style="239" customWidth="1"/>
    <col min="13066" max="13066" width="8.7109375" style="239" customWidth="1"/>
    <col min="13067" max="13067" width="11" style="239" customWidth="1"/>
    <col min="13068" max="13068" width="0" style="239" hidden="1" customWidth="1"/>
    <col min="13069" max="13069" width="11.140625" style="239" customWidth="1"/>
    <col min="13070" max="13070" width="17.140625" style="239" customWidth="1"/>
    <col min="13071" max="13071" width="10.28515625" style="239" customWidth="1"/>
    <col min="13072" max="13072" width="21.85546875" style="239" customWidth="1"/>
    <col min="13073" max="13073" width="11" style="239" customWidth="1"/>
    <col min="13074" max="13074" width="12.5703125" style="239" customWidth="1"/>
    <col min="13075" max="13075" width="10" style="239" customWidth="1"/>
    <col min="13076" max="13076" width="10.28515625" style="239" customWidth="1"/>
    <col min="13077" max="13077" width="11.28515625" style="239" customWidth="1"/>
    <col min="13078" max="13078" width="12.28515625" style="239" customWidth="1"/>
    <col min="13079" max="13079" width="12.42578125" style="239" customWidth="1"/>
    <col min="13080" max="13080" width="19" style="239" customWidth="1"/>
    <col min="13081" max="13081" width="29.28515625" style="239" customWidth="1"/>
    <col min="13082" max="13082" width="18.5703125" style="239" customWidth="1"/>
    <col min="13083" max="13083" width="15.42578125" style="239" customWidth="1"/>
    <col min="13084" max="13084" width="11.42578125" style="239" customWidth="1"/>
    <col min="13085" max="13085" width="20.28515625" style="239" customWidth="1"/>
    <col min="13086" max="13086" width="10.5703125" style="239" customWidth="1"/>
    <col min="13087" max="13087" width="11.140625" style="239" customWidth="1"/>
    <col min="13088" max="13088" width="12.140625" style="239" customWidth="1"/>
    <col min="13089" max="13093" width="0" style="239" hidden="1" customWidth="1"/>
    <col min="13094" max="13094" width="16.140625" style="239" customWidth="1"/>
    <col min="13095" max="13095" width="8.42578125" style="239" customWidth="1"/>
    <col min="13096" max="13096" width="9.140625" style="239" customWidth="1"/>
    <col min="13097" max="13097" width="10.7109375" style="239" customWidth="1"/>
    <col min="13098" max="13099" width="0" style="239" hidden="1" customWidth="1"/>
    <col min="13100" max="13100" width="11.5703125" style="239" customWidth="1"/>
    <col min="13101" max="13103" width="11.7109375" style="239" customWidth="1"/>
    <col min="13104" max="13104" width="11.85546875" style="239" customWidth="1"/>
    <col min="13105" max="13106" width="11.7109375" style="239" customWidth="1"/>
    <col min="13107" max="13107" width="14.5703125" style="239" customWidth="1"/>
    <col min="13108" max="13108" width="11.7109375" style="239" customWidth="1"/>
    <col min="13109" max="13109" width="13.5703125" style="239" customWidth="1"/>
    <col min="13110" max="13110" width="41.5703125" style="239" customWidth="1"/>
    <col min="13111" max="13312" width="9.140625" style="239"/>
    <col min="13313" max="13313" width="12.5703125" style="239" customWidth="1"/>
    <col min="13314" max="13314" width="9.7109375" style="239" customWidth="1"/>
    <col min="13315" max="13315" width="54.42578125" style="239" customWidth="1"/>
    <col min="13316" max="13316" width="25.5703125" style="239" customWidth="1"/>
    <col min="13317" max="13317" width="12" style="239" customWidth="1"/>
    <col min="13318" max="13318" width="10" style="239" customWidth="1"/>
    <col min="13319" max="13319" width="12.5703125" style="239" customWidth="1"/>
    <col min="13320" max="13320" width="11.42578125" style="239" customWidth="1"/>
    <col min="13321" max="13321" width="12" style="239" customWidth="1"/>
    <col min="13322" max="13322" width="8.7109375" style="239" customWidth="1"/>
    <col min="13323" max="13323" width="11" style="239" customWidth="1"/>
    <col min="13324" max="13324" width="0" style="239" hidden="1" customWidth="1"/>
    <col min="13325" max="13325" width="11.140625" style="239" customWidth="1"/>
    <col min="13326" max="13326" width="17.140625" style="239" customWidth="1"/>
    <col min="13327" max="13327" width="10.28515625" style="239" customWidth="1"/>
    <col min="13328" max="13328" width="21.85546875" style="239" customWidth="1"/>
    <col min="13329" max="13329" width="11" style="239" customWidth="1"/>
    <col min="13330" max="13330" width="12.5703125" style="239" customWidth="1"/>
    <col min="13331" max="13331" width="10" style="239" customWidth="1"/>
    <col min="13332" max="13332" width="10.28515625" style="239" customWidth="1"/>
    <col min="13333" max="13333" width="11.28515625" style="239" customWidth="1"/>
    <col min="13334" max="13334" width="12.28515625" style="239" customWidth="1"/>
    <col min="13335" max="13335" width="12.42578125" style="239" customWidth="1"/>
    <col min="13336" max="13336" width="19" style="239" customWidth="1"/>
    <col min="13337" max="13337" width="29.28515625" style="239" customWidth="1"/>
    <col min="13338" max="13338" width="18.5703125" style="239" customWidth="1"/>
    <col min="13339" max="13339" width="15.42578125" style="239" customWidth="1"/>
    <col min="13340" max="13340" width="11.42578125" style="239" customWidth="1"/>
    <col min="13341" max="13341" width="20.28515625" style="239" customWidth="1"/>
    <col min="13342" max="13342" width="10.5703125" style="239" customWidth="1"/>
    <col min="13343" max="13343" width="11.140625" style="239" customWidth="1"/>
    <col min="13344" max="13344" width="12.140625" style="239" customWidth="1"/>
    <col min="13345" max="13349" width="0" style="239" hidden="1" customWidth="1"/>
    <col min="13350" max="13350" width="16.140625" style="239" customWidth="1"/>
    <col min="13351" max="13351" width="8.42578125" style="239" customWidth="1"/>
    <col min="13352" max="13352" width="9.140625" style="239" customWidth="1"/>
    <col min="13353" max="13353" width="10.7109375" style="239" customWidth="1"/>
    <col min="13354" max="13355" width="0" style="239" hidden="1" customWidth="1"/>
    <col min="13356" max="13356" width="11.5703125" style="239" customWidth="1"/>
    <col min="13357" max="13359" width="11.7109375" style="239" customWidth="1"/>
    <col min="13360" max="13360" width="11.85546875" style="239" customWidth="1"/>
    <col min="13361" max="13362" width="11.7109375" style="239" customWidth="1"/>
    <col min="13363" max="13363" width="14.5703125" style="239" customWidth="1"/>
    <col min="13364" max="13364" width="11.7109375" style="239" customWidth="1"/>
    <col min="13365" max="13365" width="13.5703125" style="239" customWidth="1"/>
    <col min="13366" max="13366" width="41.5703125" style="239" customWidth="1"/>
    <col min="13367" max="13568" width="9.140625" style="239"/>
    <col min="13569" max="13569" width="12.5703125" style="239" customWidth="1"/>
    <col min="13570" max="13570" width="9.7109375" style="239" customWidth="1"/>
    <col min="13571" max="13571" width="54.42578125" style="239" customWidth="1"/>
    <col min="13572" max="13572" width="25.5703125" style="239" customWidth="1"/>
    <col min="13573" max="13573" width="12" style="239" customWidth="1"/>
    <col min="13574" max="13574" width="10" style="239" customWidth="1"/>
    <col min="13575" max="13575" width="12.5703125" style="239" customWidth="1"/>
    <col min="13576" max="13576" width="11.42578125" style="239" customWidth="1"/>
    <col min="13577" max="13577" width="12" style="239" customWidth="1"/>
    <col min="13578" max="13578" width="8.7109375" style="239" customWidth="1"/>
    <col min="13579" max="13579" width="11" style="239" customWidth="1"/>
    <col min="13580" max="13580" width="0" style="239" hidden="1" customWidth="1"/>
    <col min="13581" max="13581" width="11.140625" style="239" customWidth="1"/>
    <col min="13582" max="13582" width="17.140625" style="239" customWidth="1"/>
    <col min="13583" max="13583" width="10.28515625" style="239" customWidth="1"/>
    <col min="13584" max="13584" width="21.85546875" style="239" customWidth="1"/>
    <col min="13585" max="13585" width="11" style="239" customWidth="1"/>
    <col min="13586" max="13586" width="12.5703125" style="239" customWidth="1"/>
    <col min="13587" max="13587" width="10" style="239" customWidth="1"/>
    <col min="13588" max="13588" width="10.28515625" style="239" customWidth="1"/>
    <col min="13589" max="13589" width="11.28515625" style="239" customWidth="1"/>
    <col min="13590" max="13590" width="12.28515625" style="239" customWidth="1"/>
    <col min="13591" max="13591" width="12.42578125" style="239" customWidth="1"/>
    <col min="13592" max="13592" width="19" style="239" customWidth="1"/>
    <col min="13593" max="13593" width="29.28515625" style="239" customWidth="1"/>
    <col min="13594" max="13594" width="18.5703125" style="239" customWidth="1"/>
    <col min="13595" max="13595" width="15.42578125" style="239" customWidth="1"/>
    <col min="13596" max="13596" width="11.42578125" style="239" customWidth="1"/>
    <col min="13597" max="13597" width="20.28515625" style="239" customWidth="1"/>
    <col min="13598" max="13598" width="10.5703125" style="239" customWidth="1"/>
    <col min="13599" max="13599" width="11.140625" style="239" customWidth="1"/>
    <col min="13600" max="13600" width="12.140625" style="239" customWidth="1"/>
    <col min="13601" max="13605" width="0" style="239" hidden="1" customWidth="1"/>
    <col min="13606" max="13606" width="16.140625" style="239" customWidth="1"/>
    <col min="13607" max="13607" width="8.42578125" style="239" customWidth="1"/>
    <col min="13608" max="13608" width="9.140625" style="239" customWidth="1"/>
    <col min="13609" max="13609" width="10.7109375" style="239" customWidth="1"/>
    <col min="13610" max="13611" width="0" style="239" hidden="1" customWidth="1"/>
    <col min="13612" max="13612" width="11.5703125" style="239" customWidth="1"/>
    <col min="13613" max="13615" width="11.7109375" style="239" customWidth="1"/>
    <col min="13616" max="13616" width="11.85546875" style="239" customWidth="1"/>
    <col min="13617" max="13618" width="11.7109375" style="239" customWidth="1"/>
    <col min="13619" max="13619" width="14.5703125" style="239" customWidth="1"/>
    <col min="13620" max="13620" width="11.7109375" style="239" customWidth="1"/>
    <col min="13621" max="13621" width="13.5703125" style="239" customWidth="1"/>
    <col min="13622" max="13622" width="41.5703125" style="239" customWidth="1"/>
    <col min="13623" max="13824" width="9.140625" style="239"/>
    <col min="13825" max="13825" width="12.5703125" style="239" customWidth="1"/>
    <col min="13826" max="13826" width="9.7109375" style="239" customWidth="1"/>
    <col min="13827" max="13827" width="54.42578125" style="239" customWidth="1"/>
    <col min="13828" max="13828" width="25.5703125" style="239" customWidth="1"/>
    <col min="13829" max="13829" width="12" style="239" customWidth="1"/>
    <col min="13830" max="13830" width="10" style="239" customWidth="1"/>
    <col min="13831" max="13831" width="12.5703125" style="239" customWidth="1"/>
    <col min="13832" max="13832" width="11.42578125" style="239" customWidth="1"/>
    <col min="13833" max="13833" width="12" style="239" customWidth="1"/>
    <col min="13834" max="13834" width="8.7109375" style="239" customWidth="1"/>
    <col min="13835" max="13835" width="11" style="239" customWidth="1"/>
    <col min="13836" max="13836" width="0" style="239" hidden="1" customWidth="1"/>
    <col min="13837" max="13837" width="11.140625" style="239" customWidth="1"/>
    <col min="13838" max="13838" width="17.140625" style="239" customWidth="1"/>
    <col min="13839" max="13839" width="10.28515625" style="239" customWidth="1"/>
    <col min="13840" max="13840" width="21.85546875" style="239" customWidth="1"/>
    <col min="13841" max="13841" width="11" style="239" customWidth="1"/>
    <col min="13842" max="13842" width="12.5703125" style="239" customWidth="1"/>
    <col min="13843" max="13843" width="10" style="239" customWidth="1"/>
    <col min="13844" max="13844" width="10.28515625" style="239" customWidth="1"/>
    <col min="13845" max="13845" width="11.28515625" style="239" customWidth="1"/>
    <col min="13846" max="13846" width="12.28515625" style="239" customWidth="1"/>
    <col min="13847" max="13847" width="12.42578125" style="239" customWidth="1"/>
    <col min="13848" max="13848" width="19" style="239" customWidth="1"/>
    <col min="13849" max="13849" width="29.28515625" style="239" customWidth="1"/>
    <col min="13850" max="13850" width="18.5703125" style="239" customWidth="1"/>
    <col min="13851" max="13851" width="15.42578125" style="239" customWidth="1"/>
    <col min="13852" max="13852" width="11.42578125" style="239" customWidth="1"/>
    <col min="13853" max="13853" width="20.28515625" style="239" customWidth="1"/>
    <col min="13854" max="13854" width="10.5703125" style="239" customWidth="1"/>
    <col min="13855" max="13855" width="11.140625" style="239" customWidth="1"/>
    <col min="13856" max="13856" width="12.140625" style="239" customWidth="1"/>
    <col min="13857" max="13861" width="0" style="239" hidden="1" customWidth="1"/>
    <col min="13862" max="13862" width="16.140625" style="239" customWidth="1"/>
    <col min="13863" max="13863" width="8.42578125" style="239" customWidth="1"/>
    <col min="13864" max="13864" width="9.140625" style="239" customWidth="1"/>
    <col min="13865" max="13865" width="10.7109375" style="239" customWidth="1"/>
    <col min="13866" max="13867" width="0" style="239" hidden="1" customWidth="1"/>
    <col min="13868" max="13868" width="11.5703125" style="239" customWidth="1"/>
    <col min="13869" max="13871" width="11.7109375" style="239" customWidth="1"/>
    <col min="13872" max="13872" width="11.85546875" style="239" customWidth="1"/>
    <col min="13873" max="13874" width="11.7109375" style="239" customWidth="1"/>
    <col min="13875" max="13875" width="14.5703125" style="239" customWidth="1"/>
    <col min="13876" max="13876" width="11.7109375" style="239" customWidth="1"/>
    <col min="13877" max="13877" width="13.5703125" style="239" customWidth="1"/>
    <col min="13878" max="13878" width="41.5703125" style="239" customWidth="1"/>
    <col min="13879" max="14080" width="9.140625" style="239"/>
    <col min="14081" max="14081" width="12.5703125" style="239" customWidth="1"/>
    <col min="14082" max="14082" width="9.7109375" style="239" customWidth="1"/>
    <col min="14083" max="14083" width="54.42578125" style="239" customWidth="1"/>
    <col min="14084" max="14084" width="25.5703125" style="239" customWidth="1"/>
    <col min="14085" max="14085" width="12" style="239" customWidth="1"/>
    <col min="14086" max="14086" width="10" style="239" customWidth="1"/>
    <col min="14087" max="14087" width="12.5703125" style="239" customWidth="1"/>
    <col min="14088" max="14088" width="11.42578125" style="239" customWidth="1"/>
    <col min="14089" max="14089" width="12" style="239" customWidth="1"/>
    <col min="14090" max="14090" width="8.7109375" style="239" customWidth="1"/>
    <col min="14091" max="14091" width="11" style="239" customWidth="1"/>
    <col min="14092" max="14092" width="0" style="239" hidden="1" customWidth="1"/>
    <col min="14093" max="14093" width="11.140625" style="239" customWidth="1"/>
    <col min="14094" max="14094" width="17.140625" style="239" customWidth="1"/>
    <col min="14095" max="14095" width="10.28515625" style="239" customWidth="1"/>
    <col min="14096" max="14096" width="21.85546875" style="239" customWidth="1"/>
    <col min="14097" max="14097" width="11" style="239" customWidth="1"/>
    <col min="14098" max="14098" width="12.5703125" style="239" customWidth="1"/>
    <col min="14099" max="14099" width="10" style="239" customWidth="1"/>
    <col min="14100" max="14100" width="10.28515625" style="239" customWidth="1"/>
    <col min="14101" max="14101" width="11.28515625" style="239" customWidth="1"/>
    <col min="14102" max="14102" width="12.28515625" style="239" customWidth="1"/>
    <col min="14103" max="14103" width="12.42578125" style="239" customWidth="1"/>
    <col min="14104" max="14104" width="19" style="239" customWidth="1"/>
    <col min="14105" max="14105" width="29.28515625" style="239" customWidth="1"/>
    <col min="14106" max="14106" width="18.5703125" style="239" customWidth="1"/>
    <col min="14107" max="14107" width="15.42578125" style="239" customWidth="1"/>
    <col min="14108" max="14108" width="11.42578125" style="239" customWidth="1"/>
    <col min="14109" max="14109" width="20.28515625" style="239" customWidth="1"/>
    <col min="14110" max="14110" width="10.5703125" style="239" customWidth="1"/>
    <col min="14111" max="14111" width="11.140625" style="239" customWidth="1"/>
    <col min="14112" max="14112" width="12.140625" style="239" customWidth="1"/>
    <col min="14113" max="14117" width="0" style="239" hidden="1" customWidth="1"/>
    <col min="14118" max="14118" width="16.140625" style="239" customWidth="1"/>
    <col min="14119" max="14119" width="8.42578125" style="239" customWidth="1"/>
    <col min="14120" max="14120" width="9.140625" style="239" customWidth="1"/>
    <col min="14121" max="14121" width="10.7109375" style="239" customWidth="1"/>
    <col min="14122" max="14123" width="0" style="239" hidden="1" customWidth="1"/>
    <col min="14124" max="14124" width="11.5703125" style="239" customWidth="1"/>
    <col min="14125" max="14127" width="11.7109375" style="239" customWidth="1"/>
    <col min="14128" max="14128" width="11.85546875" style="239" customWidth="1"/>
    <col min="14129" max="14130" width="11.7109375" style="239" customWidth="1"/>
    <col min="14131" max="14131" width="14.5703125" style="239" customWidth="1"/>
    <col min="14132" max="14132" width="11.7109375" style="239" customWidth="1"/>
    <col min="14133" max="14133" width="13.5703125" style="239" customWidth="1"/>
    <col min="14134" max="14134" width="41.5703125" style="239" customWidth="1"/>
    <col min="14135" max="14336" width="9.140625" style="239"/>
    <col min="14337" max="14337" width="12.5703125" style="239" customWidth="1"/>
    <col min="14338" max="14338" width="9.7109375" style="239" customWidth="1"/>
    <col min="14339" max="14339" width="54.42578125" style="239" customWidth="1"/>
    <col min="14340" max="14340" width="25.5703125" style="239" customWidth="1"/>
    <col min="14341" max="14341" width="12" style="239" customWidth="1"/>
    <col min="14342" max="14342" width="10" style="239" customWidth="1"/>
    <col min="14343" max="14343" width="12.5703125" style="239" customWidth="1"/>
    <col min="14344" max="14344" width="11.42578125" style="239" customWidth="1"/>
    <col min="14345" max="14345" width="12" style="239" customWidth="1"/>
    <col min="14346" max="14346" width="8.7109375" style="239" customWidth="1"/>
    <col min="14347" max="14347" width="11" style="239" customWidth="1"/>
    <col min="14348" max="14348" width="0" style="239" hidden="1" customWidth="1"/>
    <col min="14349" max="14349" width="11.140625" style="239" customWidth="1"/>
    <col min="14350" max="14350" width="17.140625" style="239" customWidth="1"/>
    <col min="14351" max="14351" width="10.28515625" style="239" customWidth="1"/>
    <col min="14352" max="14352" width="21.85546875" style="239" customWidth="1"/>
    <col min="14353" max="14353" width="11" style="239" customWidth="1"/>
    <col min="14354" max="14354" width="12.5703125" style="239" customWidth="1"/>
    <col min="14355" max="14355" width="10" style="239" customWidth="1"/>
    <col min="14356" max="14356" width="10.28515625" style="239" customWidth="1"/>
    <col min="14357" max="14357" width="11.28515625" style="239" customWidth="1"/>
    <col min="14358" max="14358" width="12.28515625" style="239" customWidth="1"/>
    <col min="14359" max="14359" width="12.42578125" style="239" customWidth="1"/>
    <col min="14360" max="14360" width="19" style="239" customWidth="1"/>
    <col min="14361" max="14361" width="29.28515625" style="239" customWidth="1"/>
    <col min="14362" max="14362" width="18.5703125" style="239" customWidth="1"/>
    <col min="14363" max="14363" width="15.42578125" style="239" customWidth="1"/>
    <col min="14364" max="14364" width="11.42578125" style="239" customWidth="1"/>
    <col min="14365" max="14365" width="20.28515625" style="239" customWidth="1"/>
    <col min="14366" max="14366" width="10.5703125" style="239" customWidth="1"/>
    <col min="14367" max="14367" width="11.140625" style="239" customWidth="1"/>
    <col min="14368" max="14368" width="12.140625" style="239" customWidth="1"/>
    <col min="14369" max="14373" width="0" style="239" hidden="1" customWidth="1"/>
    <col min="14374" max="14374" width="16.140625" style="239" customWidth="1"/>
    <col min="14375" max="14375" width="8.42578125" style="239" customWidth="1"/>
    <col min="14376" max="14376" width="9.140625" style="239" customWidth="1"/>
    <col min="14377" max="14377" width="10.7109375" style="239" customWidth="1"/>
    <col min="14378" max="14379" width="0" style="239" hidden="1" customWidth="1"/>
    <col min="14380" max="14380" width="11.5703125" style="239" customWidth="1"/>
    <col min="14381" max="14383" width="11.7109375" style="239" customWidth="1"/>
    <col min="14384" max="14384" width="11.85546875" style="239" customWidth="1"/>
    <col min="14385" max="14386" width="11.7109375" style="239" customWidth="1"/>
    <col min="14387" max="14387" width="14.5703125" style="239" customWidth="1"/>
    <col min="14388" max="14388" width="11.7109375" style="239" customWidth="1"/>
    <col min="14389" max="14389" width="13.5703125" style="239" customWidth="1"/>
    <col min="14390" max="14390" width="41.5703125" style="239" customWidth="1"/>
    <col min="14391" max="14592" width="9.140625" style="239"/>
    <col min="14593" max="14593" width="12.5703125" style="239" customWidth="1"/>
    <col min="14594" max="14594" width="9.7109375" style="239" customWidth="1"/>
    <col min="14595" max="14595" width="54.42578125" style="239" customWidth="1"/>
    <col min="14596" max="14596" width="25.5703125" style="239" customWidth="1"/>
    <col min="14597" max="14597" width="12" style="239" customWidth="1"/>
    <col min="14598" max="14598" width="10" style="239" customWidth="1"/>
    <col min="14599" max="14599" width="12.5703125" style="239" customWidth="1"/>
    <col min="14600" max="14600" width="11.42578125" style="239" customWidth="1"/>
    <col min="14601" max="14601" width="12" style="239" customWidth="1"/>
    <col min="14602" max="14602" width="8.7109375" style="239" customWidth="1"/>
    <col min="14603" max="14603" width="11" style="239" customWidth="1"/>
    <col min="14604" max="14604" width="0" style="239" hidden="1" customWidth="1"/>
    <col min="14605" max="14605" width="11.140625" style="239" customWidth="1"/>
    <col min="14606" max="14606" width="17.140625" style="239" customWidth="1"/>
    <col min="14607" max="14607" width="10.28515625" style="239" customWidth="1"/>
    <col min="14608" max="14608" width="21.85546875" style="239" customWidth="1"/>
    <col min="14609" max="14609" width="11" style="239" customWidth="1"/>
    <col min="14610" max="14610" width="12.5703125" style="239" customWidth="1"/>
    <col min="14611" max="14611" width="10" style="239" customWidth="1"/>
    <col min="14612" max="14612" width="10.28515625" style="239" customWidth="1"/>
    <col min="14613" max="14613" width="11.28515625" style="239" customWidth="1"/>
    <col min="14614" max="14614" width="12.28515625" style="239" customWidth="1"/>
    <col min="14615" max="14615" width="12.42578125" style="239" customWidth="1"/>
    <col min="14616" max="14616" width="19" style="239" customWidth="1"/>
    <col min="14617" max="14617" width="29.28515625" style="239" customWidth="1"/>
    <col min="14618" max="14618" width="18.5703125" style="239" customWidth="1"/>
    <col min="14619" max="14619" width="15.42578125" style="239" customWidth="1"/>
    <col min="14620" max="14620" width="11.42578125" style="239" customWidth="1"/>
    <col min="14621" max="14621" width="20.28515625" style="239" customWidth="1"/>
    <col min="14622" max="14622" width="10.5703125" style="239" customWidth="1"/>
    <col min="14623" max="14623" width="11.140625" style="239" customWidth="1"/>
    <col min="14624" max="14624" width="12.140625" style="239" customWidth="1"/>
    <col min="14625" max="14629" width="0" style="239" hidden="1" customWidth="1"/>
    <col min="14630" max="14630" width="16.140625" style="239" customWidth="1"/>
    <col min="14631" max="14631" width="8.42578125" style="239" customWidth="1"/>
    <col min="14632" max="14632" width="9.140625" style="239" customWidth="1"/>
    <col min="14633" max="14633" width="10.7109375" style="239" customWidth="1"/>
    <col min="14634" max="14635" width="0" style="239" hidden="1" customWidth="1"/>
    <col min="14636" max="14636" width="11.5703125" style="239" customWidth="1"/>
    <col min="14637" max="14639" width="11.7109375" style="239" customWidth="1"/>
    <col min="14640" max="14640" width="11.85546875" style="239" customWidth="1"/>
    <col min="14641" max="14642" width="11.7109375" style="239" customWidth="1"/>
    <col min="14643" max="14643" width="14.5703125" style="239" customWidth="1"/>
    <col min="14644" max="14644" width="11.7109375" style="239" customWidth="1"/>
    <col min="14645" max="14645" width="13.5703125" style="239" customWidth="1"/>
    <col min="14646" max="14646" width="41.5703125" style="239" customWidth="1"/>
    <col min="14647" max="14848" width="9.140625" style="239"/>
    <col min="14849" max="14849" width="12.5703125" style="239" customWidth="1"/>
    <col min="14850" max="14850" width="9.7109375" style="239" customWidth="1"/>
    <col min="14851" max="14851" width="54.42578125" style="239" customWidth="1"/>
    <col min="14852" max="14852" width="25.5703125" style="239" customWidth="1"/>
    <col min="14853" max="14853" width="12" style="239" customWidth="1"/>
    <col min="14854" max="14854" width="10" style="239" customWidth="1"/>
    <col min="14855" max="14855" width="12.5703125" style="239" customWidth="1"/>
    <col min="14856" max="14856" width="11.42578125" style="239" customWidth="1"/>
    <col min="14857" max="14857" width="12" style="239" customWidth="1"/>
    <col min="14858" max="14858" width="8.7109375" style="239" customWidth="1"/>
    <col min="14859" max="14859" width="11" style="239" customWidth="1"/>
    <col min="14860" max="14860" width="0" style="239" hidden="1" customWidth="1"/>
    <col min="14861" max="14861" width="11.140625" style="239" customWidth="1"/>
    <col min="14862" max="14862" width="17.140625" style="239" customWidth="1"/>
    <col min="14863" max="14863" width="10.28515625" style="239" customWidth="1"/>
    <col min="14864" max="14864" width="21.85546875" style="239" customWidth="1"/>
    <col min="14865" max="14865" width="11" style="239" customWidth="1"/>
    <col min="14866" max="14866" width="12.5703125" style="239" customWidth="1"/>
    <col min="14867" max="14867" width="10" style="239" customWidth="1"/>
    <col min="14868" max="14868" width="10.28515625" style="239" customWidth="1"/>
    <col min="14869" max="14869" width="11.28515625" style="239" customWidth="1"/>
    <col min="14870" max="14870" width="12.28515625" style="239" customWidth="1"/>
    <col min="14871" max="14871" width="12.42578125" style="239" customWidth="1"/>
    <col min="14872" max="14872" width="19" style="239" customWidth="1"/>
    <col min="14873" max="14873" width="29.28515625" style="239" customWidth="1"/>
    <col min="14874" max="14874" width="18.5703125" style="239" customWidth="1"/>
    <col min="14875" max="14875" width="15.42578125" style="239" customWidth="1"/>
    <col min="14876" max="14876" width="11.42578125" style="239" customWidth="1"/>
    <col min="14877" max="14877" width="20.28515625" style="239" customWidth="1"/>
    <col min="14878" max="14878" width="10.5703125" style="239" customWidth="1"/>
    <col min="14879" max="14879" width="11.140625" style="239" customWidth="1"/>
    <col min="14880" max="14880" width="12.140625" style="239" customWidth="1"/>
    <col min="14881" max="14885" width="0" style="239" hidden="1" customWidth="1"/>
    <col min="14886" max="14886" width="16.140625" style="239" customWidth="1"/>
    <col min="14887" max="14887" width="8.42578125" style="239" customWidth="1"/>
    <col min="14888" max="14888" width="9.140625" style="239" customWidth="1"/>
    <col min="14889" max="14889" width="10.7109375" style="239" customWidth="1"/>
    <col min="14890" max="14891" width="0" style="239" hidden="1" customWidth="1"/>
    <col min="14892" max="14892" width="11.5703125" style="239" customWidth="1"/>
    <col min="14893" max="14895" width="11.7109375" style="239" customWidth="1"/>
    <col min="14896" max="14896" width="11.85546875" style="239" customWidth="1"/>
    <col min="14897" max="14898" width="11.7109375" style="239" customWidth="1"/>
    <col min="14899" max="14899" width="14.5703125" style="239" customWidth="1"/>
    <col min="14900" max="14900" width="11.7109375" style="239" customWidth="1"/>
    <col min="14901" max="14901" width="13.5703125" style="239" customWidth="1"/>
    <col min="14902" max="14902" width="41.5703125" style="239" customWidth="1"/>
    <col min="14903" max="15104" width="9.140625" style="239"/>
    <col min="15105" max="15105" width="12.5703125" style="239" customWidth="1"/>
    <col min="15106" max="15106" width="9.7109375" style="239" customWidth="1"/>
    <col min="15107" max="15107" width="54.42578125" style="239" customWidth="1"/>
    <col min="15108" max="15108" width="25.5703125" style="239" customWidth="1"/>
    <col min="15109" max="15109" width="12" style="239" customWidth="1"/>
    <col min="15110" max="15110" width="10" style="239" customWidth="1"/>
    <col min="15111" max="15111" width="12.5703125" style="239" customWidth="1"/>
    <col min="15112" max="15112" width="11.42578125" style="239" customWidth="1"/>
    <col min="15113" max="15113" width="12" style="239" customWidth="1"/>
    <col min="15114" max="15114" width="8.7109375" style="239" customWidth="1"/>
    <col min="15115" max="15115" width="11" style="239" customWidth="1"/>
    <col min="15116" max="15116" width="0" style="239" hidden="1" customWidth="1"/>
    <col min="15117" max="15117" width="11.140625" style="239" customWidth="1"/>
    <col min="15118" max="15118" width="17.140625" style="239" customWidth="1"/>
    <col min="15119" max="15119" width="10.28515625" style="239" customWidth="1"/>
    <col min="15120" max="15120" width="21.85546875" style="239" customWidth="1"/>
    <col min="15121" max="15121" width="11" style="239" customWidth="1"/>
    <col min="15122" max="15122" width="12.5703125" style="239" customWidth="1"/>
    <col min="15123" max="15123" width="10" style="239" customWidth="1"/>
    <col min="15124" max="15124" width="10.28515625" style="239" customWidth="1"/>
    <col min="15125" max="15125" width="11.28515625" style="239" customWidth="1"/>
    <col min="15126" max="15126" width="12.28515625" style="239" customWidth="1"/>
    <col min="15127" max="15127" width="12.42578125" style="239" customWidth="1"/>
    <col min="15128" max="15128" width="19" style="239" customWidth="1"/>
    <col min="15129" max="15129" width="29.28515625" style="239" customWidth="1"/>
    <col min="15130" max="15130" width="18.5703125" style="239" customWidth="1"/>
    <col min="15131" max="15131" width="15.42578125" style="239" customWidth="1"/>
    <col min="15132" max="15132" width="11.42578125" style="239" customWidth="1"/>
    <col min="15133" max="15133" width="20.28515625" style="239" customWidth="1"/>
    <col min="15134" max="15134" width="10.5703125" style="239" customWidth="1"/>
    <col min="15135" max="15135" width="11.140625" style="239" customWidth="1"/>
    <col min="15136" max="15136" width="12.140625" style="239" customWidth="1"/>
    <col min="15137" max="15141" width="0" style="239" hidden="1" customWidth="1"/>
    <col min="15142" max="15142" width="16.140625" style="239" customWidth="1"/>
    <col min="15143" max="15143" width="8.42578125" style="239" customWidth="1"/>
    <col min="15144" max="15144" width="9.140625" style="239" customWidth="1"/>
    <col min="15145" max="15145" width="10.7109375" style="239" customWidth="1"/>
    <col min="15146" max="15147" width="0" style="239" hidden="1" customWidth="1"/>
    <col min="15148" max="15148" width="11.5703125" style="239" customWidth="1"/>
    <col min="15149" max="15151" width="11.7109375" style="239" customWidth="1"/>
    <col min="15152" max="15152" width="11.85546875" style="239" customWidth="1"/>
    <col min="15153" max="15154" width="11.7109375" style="239" customWidth="1"/>
    <col min="15155" max="15155" width="14.5703125" style="239" customWidth="1"/>
    <col min="15156" max="15156" width="11.7109375" style="239" customWidth="1"/>
    <col min="15157" max="15157" width="13.5703125" style="239" customWidth="1"/>
    <col min="15158" max="15158" width="41.5703125" style="239" customWidth="1"/>
    <col min="15159" max="15360" width="9.140625" style="239"/>
    <col min="15361" max="15361" width="12.5703125" style="239" customWidth="1"/>
    <col min="15362" max="15362" width="9.7109375" style="239" customWidth="1"/>
    <col min="15363" max="15363" width="54.42578125" style="239" customWidth="1"/>
    <col min="15364" max="15364" width="25.5703125" style="239" customWidth="1"/>
    <col min="15365" max="15365" width="12" style="239" customWidth="1"/>
    <col min="15366" max="15366" width="10" style="239" customWidth="1"/>
    <col min="15367" max="15367" width="12.5703125" style="239" customWidth="1"/>
    <col min="15368" max="15368" width="11.42578125" style="239" customWidth="1"/>
    <col min="15369" max="15369" width="12" style="239" customWidth="1"/>
    <col min="15370" max="15370" width="8.7109375" style="239" customWidth="1"/>
    <col min="15371" max="15371" width="11" style="239" customWidth="1"/>
    <col min="15372" max="15372" width="0" style="239" hidden="1" customWidth="1"/>
    <col min="15373" max="15373" width="11.140625" style="239" customWidth="1"/>
    <col min="15374" max="15374" width="17.140625" style="239" customWidth="1"/>
    <col min="15375" max="15375" width="10.28515625" style="239" customWidth="1"/>
    <col min="15376" max="15376" width="21.85546875" style="239" customWidth="1"/>
    <col min="15377" max="15377" width="11" style="239" customWidth="1"/>
    <col min="15378" max="15378" width="12.5703125" style="239" customWidth="1"/>
    <col min="15379" max="15379" width="10" style="239" customWidth="1"/>
    <col min="15380" max="15380" width="10.28515625" style="239" customWidth="1"/>
    <col min="15381" max="15381" width="11.28515625" style="239" customWidth="1"/>
    <col min="15382" max="15382" width="12.28515625" style="239" customWidth="1"/>
    <col min="15383" max="15383" width="12.42578125" style="239" customWidth="1"/>
    <col min="15384" max="15384" width="19" style="239" customWidth="1"/>
    <col min="15385" max="15385" width="29.28515625" style="239" customWidth="1"/>
    <col min="15386" max="15386" width="18.5703125" style="239" customWidth="1"/>
    <col min="15387" max="15387" width="15.42578125" style="239" customWidth="1"/>
    <col min="15388" max="15388" width="11.42578125" style="239" customWidth="1"/>
    <col min="15389" max="15389" width="20.28515625" style="239" customWidth="1"/>
    <col min="15390" max="15390" width="10.5703125" style="239" customWidth="1"/>
    <col min="15391" max="15391" width="11.140625" style="239" customWidth="1"/>
    <col min="15392" max="15392" width="12.140625" style="239" customWidth="1"/>
    <col min="15393" max="15397" width="0" style="239" hidden="1" customWidth="1"/>
    <col min="15398" max="15398" width="16.140625" style="239" customWidth="1"/>
    <col min="15399" max="15399" width="8.42578125" style="239" customWidth="1"/>
    <col min="15400" max="15400" width="9.140625" style="239" customWidth="1"/>
    <col min="15401" max="15401" width="10.7109375" style="239" customWidth="1"/>
    <col min="15402" max="15403" width="0" style="239" hidden="1" customWidth="1"/>
    <col min="15404" max="15404" width="11.5703125" style="239" customWidth="1"/>
    <col min="15405" max="15407" width="11.7109375" style="239" customWidth="1"/>
    <col min="15408" max="15408" width="11.85546875" style="239" customWidth="1"/>
    <col min="15409" max="15410" width="11.7109375" style="239" customWidth="1"/>
    <col min="15411" max="15411" width="14.5703125" style="239" customWidth="1"/>
    <col min="15412" max="15412" width="11.7109375" style="239" customWidth="1"/>
    <col min="15413" max="15413" width="13.5703125" style="239" customWidth="1"/>
    <col min="15414" max="15414" width="41.5703125" style="239" customWidth="1"/>
    <col min="15415" max="15616" width="9.140625" style="239"/>
    <col min="15617" max="15617" width="12.5703125" style="239" customWidth="1"/>
    <col min="15618" max="15618" width="9.7109375" style="239" customWidth="1"/>
    <col min="15619" max="15619" width="54.42578125" style="239" customWidth="1"/>
    <col min="15620" max="15620" width="25.5703125" style="239" customWidth="1"/>
    <col min="15621" max="15621" width="12" style="239" customWidth="1"/>
    <col min="15622" max="15622" width="10" style="239" customWidth="1"/>
    <col min="15623" max="15623" width="12.5703125" style="239" customWidth="1"/>
    <col min="15624" max="15624" width="11.42578125" style="239" customWidth="1"/>
    <col min="15625" max="15625" width="12" style="239" customWidth="1"/>
    <col min="15626" max="15626" width="8.7109375" style="239" customWidth="1"/>
    <col min="15627" max="15627" width="11" style="239" customWidth="1"/>
    <col min="15628" max="15628" width="0" style="239" hidden="1" customWidth="1"/>
    <col min="15629" max="15629" width="11.140625" style="239" customWidth="1"/>
    <col min="15630" max="15630" width="17.140625" style="239" customWidth="1"/>
    <col min="15631" max="15631" width="10.28515625" style="239" customWidth="1"/>
    <col min="15632" max="15632" width="21.85546875" style="239" customWidth="1"/>
    <col min="15633" max="15633" width="11" style="239" customWidth="1"/>
    <col min="15634" max="15634" width="12.5703125" style="239" customWidth="1"/>
    <col min="15635" max="15635" width="10" style="239" customWidth="1"/>
    <col min="15636" max="15636" width="10.28515625" style="239" customWidth="1"/>
    <col min="15637" max="15637" width="11.28515625" style="239" customWidth="1"/>
    <col min="15638" max="15638" width="12.28515625" style="239" customWidth="1"/>
    <col min="15639" max="15639" width="12.42578125" style="239" customWidth="1"/>
    <col min="15640" max="15640" width="19" style="239" customWidth="1"/>
    <col min="15641" max="15641" width="29.28515625" style="239" customWidth="1"/>
    <col min="15642" max="15642" width="18.5703125" style="239" customWidth="1"/>
    <col min="15643" max="15643" width="15.42578125" style="239" customWidth="1"/>
    <col min="15644" max="15644" width="11.42578125" style="239" customWidth="1"/>
    <col min="15645" max="15645" width="20.28515625" style="239" customWidth="1"/>
    <col min="15646" max="15646" width="10.5703125" style="239" customWidth="1"/>
    <col min="15647" max="15647" width="11.140625" style="239" customWidth="1"/>
    <col min="15648" max="15648" width="12.140625" style="239" customWidth="1"/>
    <col min="15649" max="15653" width="0" style="239" hidden="1" customWidth="1"/>
    <col min="15654" max="15654" width="16.140625" style="239" customWidth="1"/>
    <col min="15655" max="15655" width="8.42578125" style="239" customWidth="1"/>
    <col min="15656" max="15656" width="9.140625" style="239" customWidth="1"/>
    <col min="15657" max="15657" width="10.7109375" style="239" customWidth="1"/>
    <col min="15658" max="15659" width="0" style="239" hidden="1" customWidth="1"/>
    <col min="15660" max="15660" width="11.5703125" style="239" customWidth="1"/>
    <col min="15661" max="15663" width="11.7109375" style="239" customWidth="1"/>
    <col min="15664" max="15664" width="11.85546875" style="239" customWidth="1"/>
    <col min="15665" max="15666" width="11.7109375" style="239" customWidth="1"/>
    <col min="15667" max="15667" width="14.5703125" style="239" customWidth="1"/>
    <col min="15668" max="15668" width="11.7109375" style="239" customWidth="1"/>
    <col min="15669" max="15669" width="13.5703125" style="239" customWidth="1"/>
    <col min="15670" max="15670" width="41.5703125" style="239" customWidth="1"/>
    <col min="15671" max="15872" width="9.140625" style="239"/>
    <col min="15873" max="15873" width="12.5703125" style="239" customWidth="1"/>
    <col min="15874" max="15874" width="9.7109375" style="239" customWidth="1"/>
    <col min="15875" max="15875" width="54.42578125" style="239" customWidth="1"/>
    <col min="15876" max="15876" width="25.5703125" style="239" customWidth="1"/>
    <col min="15877" max="15877" width="12" style="239" customWidth="1"/>
    <col min="15878" max="15878" width="10" style="239" customWidth="1"/>
    <col min="15879" max="15879" width="12.5703125" style="239" customWidth="1"/>
    <col min="15880" max="15880" width="11.42578125" style="239" customWidth="1"/>
    <col min="15881" max="15881" width="12" style="239" customWidth="1"/>
    <col min="15882" max="15882" width="8.7109375" style="239" customWidth="1"/>
    <col min="15883" max="15883" width="11" style="239" customWidth="1"/>
    <col min="15884" max="15884" width="0" style="239" hidden="1" customWidth="1"/>
    <col min="15885" max="15885" width="11.140625" style="239" customWidth="1"/>
    <col min="15886" max="15886" width="17.140625" style="239" customWidth="1"/>
    <col min="15887" max="15887" width="10.28515625" style="239" customWidth="1"/>
    <col min="15888" max="15888" width="21.85546875" style="239" customWidth="1"/>
    <col min="15889" max="15889" width="11" style="239" customWidth="1"/>
    <col min="15890" max="15890" width="12.5703125" style="239" customWidth="1"/>
    <col min="15891" max="15891" width="10" style="239" customWidth="1"/>
    <col min="15892" max="15892" width="10.28515625" style="239" customWidth="1"/>
    <col min="15893" max="15893" width="11.28515625" style="239" customWidth="1"/>
    <col min="15894" max="15894" width="12.28515625" style="239" customWidth="1"/>
    <col min="15895" max="15895" width="12.42578125" style="239" customWidth="1"/>
    <col min="15896" max="15896" width="19" style="239" customWidth="1"/>
    <col min="15897" max="15897" width="29.28515625" style="239" customWidth="1"/>
    <col min="15898" max="15898" width="18.5703125" style="239" customWidth="1"/>
    <col min="15899" max="15899" width="15.42578125" style="239" customWidth="1"/>
    <col min="15900" max="15900" width="11.42578125" style="239" customWidth="1"/>
    <col min="15901" max="15901" width="20.28515625" style="239" customWidth="1"/>
    <col min="15902" max="15902" width="10.5703125" style="239" customWidth="1"/>
    <col min="15903" max="15903" width="11.140625" style="239" customWidth="1"/>
    <col min="15904" max="15904" width="12.140625" style="239" customWidth="1"/>
    <col min="15905" max="15909" width="0" style="239" hidden="1" customWidth="1"/>
    <col min="15910" max="15910" width="16.140625" style="239" customWidth="1"/>
    <col min="15911" max="15911" width="8.42578125" style="239" customWidth="1"/>
    <col min="15912" max="15912" width="9.140625" style="239" customWidth="1"/>
    <col min="15913" max="15913" width="10.7109375" style="239" customWidth="1"/>
    <col min="15914" max="15915" width="0" style="239" hidden="1" customWidth="1"/>
    <col min="15916" max="15916" width="11.5703125" style="239" customWidth="1"/>
    <col min="15917" max="15919" width="11.7109375" style="239" customWidth="1"/>
    <col min="15920" max="15920" width="11.85546875" style="239" customWidth="1"/>
    <col min="15921" max="15922" width="11.7109375" style="239" customWidth="1"/>
    <col min="15923" max="15923" width="14.5703125" style="239" customWidth="1"/>
    <col min="15924" max="15924" width="11.7109375" style="239" customWidth="1"/>
    <col min="15925" max="15925" width="13.5703125" style="239" customWidth="1"/>
    <col min="15926" max="15926" width="41.5703125" style="239" customWidth="1"/>
    <col min="15927" max="16128" width="9.140625" style="239"/>
    <col min="16129" max="16129" width="12.5703125" style="239" customWidth="1"/>
    <col min="16130" max="16130" width="9.7109375" style="239" customWidth="1"/>
    <col min="16131" max="16131" width="54.42578125" style="239" customWidth="1"/>
    <col min="16132" max="16132" width="25.5703125" style="239" customWidth="1"/>
    <col min="16133" max="16133" width="12" style="239" customWidth="1"/>
    <col min="16134" max="16134" width="10" style="239" customWidth="1"/>
    <col min="16135" max="16135" width="12.5703125" style="239" customWidth="1"/>
    <col min="16136" max="16136" width="11.42578125" style="239" customWidth="1"/>
    <col min="16137" max="16137" width="12" style="239" customWidth="1"/>
    <col min="16138" max="16138" width="8.7109375" style="239" customWidth="1"/>
    <col min="16139" max="16139" width="11" style="239" customWidth="1"/>
    <col min="16140" max="16140" width="0" style="239" hidden="1" customWidth="1"/>
    <col min="16141" max="16141" width="11.140625" style="239" customWidth="1"/>
    <col min="16142" max="16142" width="17.140625" style="239" customWidth="1"/>
    <col min="16143" max="16143" width="10.28515625" style="239" customWidth="1"/>
    <col min="16144" max="16144" width="21.85546875" style="239" customWidth="1"/>
    <col min="16145" max="16145" width="11" style="239" customWidth="1"/>
    <col min="16146" max="16146" width="12.5703125" style="239" customWidth="1"/>
    <col min="16147" max="16147" width="10" style="239" customWidth="1"/>
    <col min="16148" max="16148" width="10.28515625" style="239" customWidth="1"/>
    <col min="16149" max="16149" width="11.28515625" style="239" customWidth="1"/>
    <col min="16150" max="16150" width="12.28515625" style="239" customWidth="1"/>
    <col min="16151" max="16151" width="12.42578125" style="239" customWidth="1"/>
    <col min="16152" max="16152" width="19" style="239" customWidth="1"/>
    <col min="16153" max="16153" width="29.28515625" style="239" customWidth="1"/>
    <col min="16154" max="16154" width="18.5703125" style="239" customWidth="1"/>
    <col min="16155" max="16155" width="15.42578125" style="239" customWidth="1"/>
    <col min="16156" max="16156" width="11.42578125" style="239" customWidth="1"/>
    <col min="16157" max="16157" width="20.28515625" style="239" customWidth="1"/>
    <col min="16158" max="16158" width="10.5703125" style="239" customWidth="1"/>
    <col min="16159" max="16159" width="11.140625" style="239" customWidth="1"/>
    <col min="16160" max="16160" width="12.140625" style="239" customWidth="1"/>
    <col min="16161" max="16165" width="0" style="239" hidden="1" customWidth="1"/>
    <col min="16166" max="16166" width="16.140625" style="239" customWidth="1"/>
    <col min="16167" max="16167" width="8.42578125" style="239" customWidth="1"/>
    <col min="16168" max="16168" width="9.140625" style="239" customWidth="1"/>
    <col min="16169" max="16169" width="10.7109375" style="239" customWidth="1"/>
    <col min="16170" max="16171" width="0" style="239" hidden="1" customWidth="1"/>
    <col min="16172" max="16172" width="11.5703125" style="239" customWidth="1"/>
    <col min="16173" max="16175" width="11.7109375" style="239" customWidth="1"/>
    <col min="16176" max="16176" width="11.85546875" style="239" customWidth="1"/>
    <col min="16177" max="16178" width="11.7109375" style="239" customWidth="1"/>
    <col min="16179" max="16179" width="14.5703125" style="239" customWidth="1"/>
    <col min="16180" max="16180" width="11.7109375" style="239" customWidth="1"/>
    <col min="16181" max="16181" width="13.5703125" style="239" customWidth="1"/>
    <col min="16182" max="16182" width="41.5703125" style="239" customWidth="1"/>
    <col min="16183" max="16384" width="9.140625" style="239"/>
  </cols>
  <sheetData>
    <row r="1" spans="1:81" s="217" customFormat="1" ht="19.5" customHeight="1" thickBot="1">
      <c r="A1" s="214" t="str">
        <f>'Standard Table Instructions'!B2</f>
        <v>Pepco Commercial &amp; Industrial Energy Savings Program</v>
      </c>
      <c r="B1" s="215"/>
      <c r="C1" s="216"/>
      <c r="E1" s="218" t="str">
        <f>'Instructions '!B2</f>
        <v>Version 1.1 5-15-2012</v>
      </c>
      <c r="F1" s="219"/>
      <c r="G1" s="219"/>
      <c r="H1" s="219"/>
      <c r="I1" s="219"/>
      <c r="J1" s="219"/>
      <c r="K1" s="219"/>
      <c r="L1" s="219"/>
      <c r="M1" s="219"/>
      <c r="P1" s="216"/>
      <c r="Q1" s="220"/>
      <c r="R1" s="220"/>
      <c r="T1" s="216"/>
      <c r="V1" s="219"/>
      <c r="W1" s="216"/>
      <c r="X1" s="216"/>
      <c r="Y1" s="216"/>
      <c r="AB1" s="220"/>
      <c r="AC1" s="220"/>
      <c r="AD1" s="219"/>
      <c r="AE1" s="219"/>
      <c r="AF1" s="219"/>
      <c r="AG1" s="221" t="s">
        <v>2176</v>
      </c>
      <c r="AH1" s="221" t="s">
        <v>2176</v>
      </c>
      <c r="AI1" s="221" t="s">
        <v>2176</v>
      </c>
      <c r="AJ1" s="221" t="s">
        <v>2176</v>
      </c>
      <c r="AK1" s="221" t="s">
        <v>2176</v>
      </c>
      <c r="AO1" s="222"/>
      <c r="AP1" s="222"/>
      <c r="AQ1" s="222"/>
      <c r="AU1" s="216"/>
      <c r="AV1" s="216"/>
      <c r="AW1" s="216"/>
      <c r="AX1" s="216"/>
      <c r="AY1" s="216"/>
      <c r="AZ1" s="223"/>
    </row>
    <row r="2" spans="1:81" s="227" customFormat="1" ht="21.75" customHeight="1" thickBot="1">
      <c r="A2" s="224" t="s">
        <v>2177</v>
      </c>
      <c r="B2" s="225"/>
      <c r="C2" s="226"/>
      <c r="E2" s="228"/>
      <c r="F2" s="228"/>
      <c r="I2" s="229"/>
      <c r="J2" s="228"/>
      <c r="K2" s="228"/>
      <c r="L2" s="228"/>
      <c r="M2" s="228"/>
      <c r="Z2" s="230" t="s">
        <v>2178</v>
      </c>
      <c r="AA2" s="231"/>
      <c r="AB2" s="231"/>
      <c r="AC2" s="231"/>
      <c r="AD2" s="231"/>
      <c r="AE2" s="231"/>
      <c r="AF2" s="231"/>
      <c r="AG2" s="231"/>
      <c r="AH2" s="231"/>
      <c r="AI2" s="231"/>
      <c r="AJ2" s="231"/>
      <c r="AK2" s="231"/>
      <c r="AL2" s="231"/>
      <c r="AM2" s="231"/>
      <c r="AN2" s="231"/>
      <c r="AO2" s="231"/>
      <c r="AP2" s="231"/>
      <c r="AQ2" s="231"/>
      <c r="AR2" s="231"/>
      <c r="AS2" s="231"/>
      <c r="AT2" s="231"/>
      <c r="AU2" s="232"/>
      <c r="AV2" s="226"/>
      <c r="AW2" s="226"/>
      <c r="AX2" s="226"/>
      <c r="AY2" s="226"/>
      <c r="AZ2" s="233"/>
    </row>
    <row r="3" spans="1:81" ht="45.75" thickBot="1">
      <c r="A3" s="234"/>
      <c r="B3" s="235"/>
      <c r="S3" s="240"/>
      <c r="T3" s="240"/>
      <c r="U3" s="240"/>
      <c r="Z3" s="241"/>
      <c r="AA3" s="242" t="s">
        <v>2179</v>
      </c>
      <c r="AB3" s="243" t="s">
        <v>2180</v>
      </c>
      <c r="AC3" s="243" t="s">
        <v>2181</v>
      </c>
      <c r="AD3" s="244"/>
      <c r="AE3" s="243" t="s">
        <v>2182</v>
      </c>
      <c r="AF3" s="243" t="s">
        <v>2183</v>
      </c>
      <c r="AG3" s="245" t="s">
        <v>2184</v>
      </c>
      <c r="AH3" s="245"/>
      <c r="AI3" s="245" t="s">
        <v>2185</v>
      </c>
      <c r="AJ3" s="245" t="s">
        <v>2186</v>
      </c>
      <c r="AK3" s="245" t="s">
        <v>2187</v>
      </c>
      <c r="AL3" s="243" t="s">
        <v>2188</v>
      </c>
      <c r="AM3" s="243"/>
      <c r="AN3" s="246" t="s">
        <v>2189</v>
      </c>
      <c r="AO3" s="247" t="s">
        <v>2190</v>
      </c>
      <c r="AP3" s="247"/>
      <c r="AQ3" s="247"/>
      <c r="AR3" s="247" t="s">
        <v>2191</v>
      </c>
      <c r="AS3" s="247" t="s">
        <v>2192</v>
      </c>
      <c r="AT3" s="248" t="s">
        <v>2193</v>
      </c>
      <c r="AU3" s="249"/>
      <c r="AV3" s="236"/>
      <c r="BJ3" s="251"/>
      <c r="BO3" s="252"/>
    </row>
    <row r="4" spans="1:81">
      <c r="A4" s="253" t="s">
        <v>2194</v>
      </c>
      <c r="B4" s="235"/>
      <c r="C4" s="254" t="str">
        <f>IF((Application!D5=""),"",Application!D5)</f>
        <v>BNAME</v>
      </c>
      <c r="D4" s="255"/>
      <c r="S4" s="240"/>
      <c r="T4" s="240"/>
      <c r="U4" s="240"/>
      <c r="Z4" s="256"/>
      <c r="AA4" s="257">
        <f t="shared" ref="AA4:AA10" si="0">SUMIF(AD$19:AD$602,$AB4,AC$19:AC$602)</f>
        <v>0</v>
      </c>
      <c r="AB4" s="258" t="str">
        <f>'Eligible Measures &amp; Incentives'!D67</f>
        <v>LTC1</v>
      </c>
      <c r="AC4" s="259" t="s">
        <v>2195</v>
      </c>
      <c r="AD4" s="260">
        <f>Ref!K3</f>
        <v>60</v>
      </c>
      <c r="AE4" s="257">
        <f t="shared" ref="AE4:AE10" si="1">SUMIF(AD$19:AD$602,AB4,AE$19:AE$602)</f>
        <v>0</v>
      </c>
      <c r="AF4" s="261">
        <f t="shared" ref="AF4:AF10" si="2">IF((AE4=0),0,(AA4/AE4))</f>
        <v>0</v>
      </c>
      <c r="AG4" s="262">
        <f t="shared" ref="AG4:AG10" si="3">SUMIF(AD$19:AD$602,AB4,AG$19:AG$602)</f>
        <v>0</v>
      </c>
      <c r="AH4" s="261"/>
      <c r="AI4" s="261"/>
      <c r="AJ4" s="263">
        <f t="shared" ref="AJ4:AJ9" si="4">IF(($AL4=0),0,IF(($AL4&lt;$AD4),1,0))</f>
        <v>0</v>
      </c>
      <c r="AK4" s="263"/>
      <c r="AL4" s="264">
        <f t="shared" ref="AL4:AL10" si="5">IF((AE4=0),0,(AG4/AE4))</f>
        <v>0</v>
      </c>
      <c r="AM4" s="264"/>
      <c r="AN4" s="265">
        <f>IF(($AJ4=0),(ISR_CONTROLS*SUMPRODUCT(((($AF$19:$AF$602)*($AN$19:$AN$602))*($AD$19:$AD$602=$AB4)))),0)</f>
        <v>0</v>
      </c>
      <c r="AO4" s="266">
        <f>IF(($AJ4=0),(ISR_CONTROLS*SUMPRODUCT(((($AF$19:$AF$602)*($AO$19:$AO$602))*($AD$19:$AD$602=$AB4)))),0)</f>
        <v>0</v>
      </c>
      <c r="AP4" s="266"/>
      <c r="AQ4" s="266"/>
      <c r="AR4" s="266">
        <f>IF(($AJ4=0),(ISR_CONTROLS*SUMPRODUCT(((($AF$19:$AF$602)*($AP$19:$AP$602))*($AD$19:$AD$602=$AB4)))),0)</f>
        <v>0</v>
      </c>
      <c r="AS4" s="266">
        <f>IF(($AJ4=0),(ISR_CONTROLS*SUMPRODUCT(((($AF$19:$AF$602)*($AQ$19:$AQ$602))*($AD$19:$AD$602=$AB4)))),0)</f>
        <v>0</v>
      </c>
      <c r="AT4" s="267">
        <f>IF(($AJ4=0),('Ref3'!C39*'Standard Table'!AE4),0)</f>
        <v>0</v>
      </c>
      <c r="AU4" s="268"/>
      <c r="AV4" s="236"/>
      <c r="BJ4" s="251"/>
      <c r="BO4" s="252"/>
    </row>
    <row r="5" spans="1:81">
      <c r="A5" s="253" t="s">
        <v>2196</v>
      </c>
      <c r="B5" s="235"/>
      <c r="C5" s="269" t="str">
        <f>IF((Application!D20=""),"",Application!D20)</f>
        <v>BNAME</v>
      </c>
      <c r="D5" s="255"/>
      <c r="S5" s="240"/>
      <c r="T5" s="240"/>
      <c r="U5" s="240"/>
      <c r="Z5" s="256"/>
      <c r="AA5" s="257">
        <f t="shared" si="0"/>
        <v>0</v>
      </c>
      <c r="AB5" s="258" t="str">
        <f>'Eligible Measures &amp; Incentives'!D68</f>
        <v>LTC2</v>
      </c>
      <c r="AC5" s="259" t="s">
        <v>2197</v>
      </c>
      <c r="AD5" s="260">
        <f>Ref!K4</f>
        <v>40</v>
      </c>
      <c r="AE5" s="257">
        <f t="shared" si="1"/>
        <v>0</v>
      </c>
      <c r="AF5" s="261">
        <f t="shared" si="2"/>
        <v>0</v>
      </c>
      <c r="AG5" s="262">
        <f t="shared" si="3"/>
        <v>0</v>
      </c>
      <c r="AH5" s="261"/>
      <c r="AI5" s="261"/>
      <c r="AJ5" s="263">
        <f t="shared" si="4"/>
        <v>0</v>
      </c>
      <c r="AK5" s="263"/>
      <c r="AL5" s="264">
        <f t="shared" si="5"/>
        <v>0</v>
      </c>
      <c r="AM5" s="264"/>
      <c r="AN5" s="265">
        <f>IF(($AJ5=0),(ISR_CONTROLS*SUMPRODUCT(((($AF$19:$AF$602)*($AN$19:$AN$602))*($AD$19:$AD$602=$AB5)))),0)</f>
        <v>0</v>
      </c>
      <c r="AO5" s="266">
        <f>IF(($AJ5=0),(ISR_CONTROLS*SUMPRODUCT(((($AF$19:$AF$602)*($AO$19:$AO$602))*($AD$19:$AD$602=$AB5)))),0)</f>
        <v>0</v>
      </c>
      <c r="AP5" s="266"/>
      <c r="AQ5" s="266"/>
      <c r="AR5" s="266">
        <f>IF(($AJ5=0),(ISR_CONTROLS*SUMPRODUCT(((($AF$19:$AF$602)*($AP$19:$AP$602))*($AD$19:$AD$602=$AB5)))),0)</f>
        <v>0</v>
      </c>
      <c r="AS5" s="266">
        <f>IF(($AJ5=0),(ISR_CONTROLS*SUMPRODUCT(((($AF$19:$AF$602)*($AQ$19:$AQ$602))*($AD$19:$AD$602=$AB5)))),0)</f>
        <v>0</v>
      </c>
      <c r="AT5" s="267">
        <f>IF(($AJ5=0),('Ref3'!C40*'Standard Table'!AE5),0)</f>
        <v>0</v>
      </c>
      <c r="AU5" s="268"/>
      <c r="AV5" s="236"/>
      <c r="BJ5" s="251"/>
      <c r="BO5" s="252"/>
    </row>
    <row r="6" spans="1:81">
      <c r="A6" s="253" t="s">
        <v>2198</v>
      </c>
      <c r="B6" s="235"/>
      <c r="C6" s="270" t="str">
        <f>IF((Application!D21=""),"",Application!D21)</f>
        <v>ADDRESS</v>
      </c>
      <c r="D6" s="255"/>
      <c r="S6" s="240"/>
      <c r="T6" s="240"/>
      <c r="U6" s="240"/>
      <c r="Z6" s="256"/>
      <c r="AA6" s="257">
        <f t="shared" si="0"/>
        <v>0</v>
      </c>
      <c r="AB6" s="258" t="str">
        <f>'Eligible Measures &amp; Incentives'!D69</f>
        <v>LTC3</v>
      </c>
      <c r="AC6" s="259" t="s">
        <v>2199</v>
      </c>
      <c r="AD6" s="260">
        <f>Ref!K5</f>
        <v>120</v>
      </c>
      <c r="AE6" s="257">
        <f t="shared" si="1"/>
        <v>0</v>
      </c>
      <c r="AF6" s="261">
        <f t="shared" si="2"/>
        <v>0</v>
      </c>
      <c r="AG6" s="262">
        <f t="shared" si="3"/>
        <v>0</v>
      </c>
      <c r="AH6" s="261"/>
      <c r="AI6" s="261"/>
      <c r="AJ6" s="263">
        <f t="shared" si="4"/>
        <v>0</v>
      </c>
      <c r="AK6" s="263"/>
      <c r="AL6" s="264">
        <f t="shared" si="5"/>
        <v>0</v>
      </c>
      <c r="AM6" s="264"/>
      <c r="AN6" s="265">
        <f>IF(($AJ6=0),(ISR_CONTROLS*SUMPRODUCT(((($AF$19:$AF$602)*($AN$19:$AN$602))*($AD$19:$AD$602=$AB6)))),0)</f>
        <v>0</v>
      </c>
      <c r="AO6" s="266">
        <f>IF(($AJ6=0),(ISR_CONTROLS*SUMPRODUCT(((($AF$19:$AF$602)*($AO$19:$AO$602))*($AD$19:$AD$602=$AB6)))),0)</f>
        <v>0</v>
      </c>
      <c r="AP6" s="266"/>
      <c r="AQ6" s="266"/>
      <c r="AR6" s="266">
        <f>IF(($AJ6=0),(ISR_CONTROLS*SUMPRODUCT(((($AF$19:$AF$602)*($AP$19:$AP$602))*($AD$19:$AD$602=$AB6)))),0)</f>
        <v>0</v>
      </c>
      <c r="AS6" s="266">
        <f>IF(($AJ6=0),(ISR_CONTROLS*SUMPRODUCT(((($AF$19:$AF$602)*($AQ$19:$AQ$602))*($AD$19:$AD$602=$AB6)))),0)</f>
        <v>0</v>
      </c>
      <c r="AT6" s="267">
        <f>IF(($AJ6=0),('Ref3'!C41*'Standard Table'!AE6),0)</f>
        <v>0</v>
      </c>
      <c r="AU6" s="268"/>
      <c r="AV6" s="236"/>
      <c r="BJ6" s="251"/>
      <c r="BO6" s="252"/>
    </row>
    <row r="7" spans="1:81" ht="15.75" thickBot="1">
      <c r="A7" s="253" t="s">
        <v>2200</v>
      </c>
      <c r="B7" s="235"/>
      <c r="C7" s="271" t="str">
        <f>IF((Application!D58=""),"",Application!D58)</f>
        <v/>
      </c>
      <c r="D7" s="255"/>
      <c r="S7" s="240"/>
      <c r="T7" s="240"/>
      <c r="U7" s="240"/>
      <c r="Z7" s="256"/>
      <c r="AA7" s="257">
        <f t="shared" si="0"/>
        <v>0</v>
      </c>
      <c r="AB7" s="258" t="str">
        <f>'Eligible Measures &amp; Incentives'!D70</f>
        <v>LTC4</v>
      </c>
      <c r="AC7" s="259" t="s">
        <v>2201</v>
      </c>
      <c r="AD7" s="260">
        <f>Ref!K6</f>
        <v>175</v>
      </c>
      <c r="AE7" s="257">
        <f t="shared" si="1"/>
        <v>0</v>
      </c>
      <c r="AF7" s="261">
        <f t="shared" si="2"/>
        <v>0</v>
      </c>
      <c r="AG7" s="262">
        <f t="shared" si="3"/>
        <v>0</v>
      </c>
      <c r="AH7" s="261"/>
      <c r="AI7" s="261"/>
      <c r="AJ7" s="263">
        <f t="shared" si="4"/>
        <v>0</v>
      </c>
      <c r="AK7" s="263"/>
      <c r="AL7" s="264">
        <f t="shared" si="5"/>
        <v>0</v>
      </c>
      <c r="AM7" s="264"/>
      <c r="AN7" s="265">
        <f>IF(($AJ7=0),(ISR_CONTROLS*SUMPRODUCT(((($AF$19:$AF$602)*($AN$19:$AN$602))*($AD$19:$AD$602=$AB7)))),0)</f>
        <v>0</v>
      </c>
      <c r="AO7" s="266">
        <f>IF(($AJ7=0),(ISR_CONTROLS*SUMPRODUCT(((($AF$19:$AF$602)*($AO$19:$AO$602))*($AD$19:$AD$602=$AB7)))),0)</f>
        <v>0</v>
      </c>
      <c r="AP7" s="266"/>
      <c r="AQ7" s="266"/>
      <c r="AR7" s="266">
        <f>IF(($AJ7=0),(ISR_CONTROLS*SUMPRODUCT(((($AF$19:$AF$602)*($AP$19:$AP$602))*($AD$19:$AD$602=$AB7)))),0)</f>
        <v>0</v>
      </c>
      <c r="AS7" s="266">
        <f>IF(($AJ7=0),(ISR_CONTROLS*SUMPRODUCT(((($AF$19:$AF$602)*($AQ$19:$AQ$602))*($AD$19:$AD$602=$AB7)))),0)</f>
        <v>0</v>
      </c>
      <c r="AT7" s="267">
        <f>IF(($AJ7=0),('Ref3'!C42*'Standard Table'!AE7),0)</f>
        <v>0</v>
      </c>
      <c r="AU7" s="268"/>
      <c r="AV7" s="236"/>
      <c r="BJ7" s="251"/>
      <c r="BO7" s="252"/>
    </row>
    <row r="8" spans="1:81" ht="15.75" thickBot="1">
      <c r="A8" s="253" t="s">
        <v>2202</v>
      </c>
      <c r="B8" s="235"/>
      <c r="C8" s="272" t="str">
        <f>CONCATENATE('[1]Facility Info'!$Z$14,'[1]Facility Info'!$AA$14,'[1]Facility Info'!$AB$14, '[1]Facility Info'!$Z$15, '[1]Facility Info'!$AA$15, '[1]Facility Info'!$AB$15, '[1]Facility Info'!$Z$16, '[1]Facility Info'!$AA$16, '[1]Facility Info'!$AB$16, '[1]Facility Info'!$Z$17, '[1]Facility Info'!$AA$17, '[1]Facility Info'!$AB$17, '[1]Facility Info'!$Z$18, '[1]Facility Info'!$AA$18, '[1]Facility Info'!$AB$18, '[1]Facility Info'!$Z$19, '[1]Facility Info'!$AA$19, '[1]Facility Info'!$AB$19, '[1]Facility Info'!$Z$20, '[1]Facility Info'!$AA$20, '[1]Facility Info'!$AB$20)</f>
        <v xml:space="preserve">Mon: 6:00 AM-7:00 PM Tue: 6:00 AM-7:00 PM Wed: 6:00 AM-7:00 PM Thur: 6:00 AM-7:00 PM Fri: 6:00 AM-7:00 PM </v>
      </c>
      <c r="D8" s="255"/>
      <c r="S8" s="240"/>
      <c r="T8" s="240"/>
      <c r="U8" s="240"/>
      <c r="Z8" s="256"/>
      <c r="AA8" s="257">
        <f t="shared" si="0"/>
        <v>0</v>
      </c>
      <c r="AB8" s="258" t="str">
        <f>'Eligible Measures &amp; Incentives'!D71</f>
        <v>LTC5</v>
      </c>
      <c r="AC8" s="259" t="s">
        <v>2203</v>
      </c>
      <c r="AD8" s="260">
        <f>Ref!K7</f>
        <v>175</v>
      </c>
      <c r="AE8" s="257">
        <f t="shared" si="1"/>
        <v>0</v>
      </c>
      <c r="AF8" s="261">
        <f t="shared" si="2"/>
        <v>0</v>
      </c>
      <c r="AG8" s="262">
        <f t="shared" si="3"/>
        <v>0</v>
      </c>
      <c r="AH8" s="261"/>
      <c r="AI8" s="261"/>
      <c r="AJ8" s="263">
        <f t="shared" si="4"/>
        <v>0</v>
      </c>
      <c r="AK8" s="263">
        <f>IF(($AF8=0),0,IF(($AF8&lt;Ref!L7),1,0))</f>
        <v>0</v>
      </c>
      <c r="AL8" s="264">
        <f t="shared" si="5"/>
        <v>0</v>
      </c>
      <c r="AM8" s="264"/>
      <c r="AN8" s="265">
        <f>IF(OR(($AJ8=1),($AK8=1)),0,(ISR_CONTROLS*SUMPRODUCT(((($AF$19:$AF$602)*($AN$19:$AN$602))*($AD$19:$AD$602=$AB8)))))</f>
        <v>0</v>
      </c>
      <c r="AO8" s="266">
        <f>IF(OR(($AJ8=1),($AK8=1)),0,(ISR_CONTROLS*SUMPRODUCT(((($AF$19:$AF$602)*($AO$19:$AO$602))*($AD$19:$AD$602=$AB8)))))</f>
        <v>0</v>
      </c>
      <c r="AP8" s="266"/>
      <c r="AQ8" s="266"/>
      <c r="AR8" s="266">
        <f>IF(OR(($AJ8=1),($AK8=1)),0,(ISR_CONTROLS*SUMPRODUCT(((($AF$19:$AF$602)*($AP$19:$AP$602))*($AD$19:$AD$602=$AB8)))))</f>
        <v>0</v>
      </c>
      <c r="AS8" s="266">
        <f>IF(OR(($AJ8=1),($AK8=1)),0,(ISR_CONTROLS*SUMPRODUCT(((($AF$19:$AF$602)*($AQ$19:$AQ$602))*($AD$19:$AD$602=$AB8)))))</f>
        <v>0</v>
      </c>
      <c r="AT8" s="267">
        <f>IF(($AJ8=0),('Ref3'!C43*'Standard Table'!AE8),0)</f>
        <v>0</v>
      </c>
      <c r="AU8" s="268"/>
      <c r="AV8" s="236"/>
      <c r="BJ8" s="251"/>
      <c r="BO8" s="252"/>
    </row>
    <row r="9" spans="1:81">
      <c r="S9" s="240"/>
      <c r="T9" s="240"/>
      <c r="U9" s="240"/>
      <c r="Z9" s="256"/>
      <c r="AA9" s="257">
        <f t="shared" si="0"/>
        <v>0</v>
      </c>
      <c r="AB9" s="258" t="str">
        <f>'Eligible Measures &amp; Incentives'!D72</f>
        <v>LTC6</v>
      </c>
      <c r="AC9" s="259" t="s">
        <v>2203</v>
      </c>
      <c r="AD9" s="260">
        <f>Ref!K8</f>
        <v>175</v>
      </c>
      <c r="AE9" s="257">
        <f t="shared" si="1"/>
        <v>0</v>
      </c>
      <c r="AF9" s="261">
        <f t="shared" si="2"/>
        <v>0</v>
      </c>
      <c r="AG9" s="262">
        <f t="shared" si="3"/>
        <v>0</v>
      </c>
      <c r="AH9" s="261"/>
      <c r="AI9" s="261"/>
      <c r="AJ9" s="263">
        <f t="shared" si="4"/>
        <v>0</v>
      </c>
      <c r="AK9" s="263">
        <f>IF(($AF9=0),0,IF(($AF9&lt;Ref!L8),1,0))</f>
        <v>0</v>
      </c>
      <c r="AL9" s="264">
        <f t="shared" si="5"/>
        <v>0</v>
      </c>
      <c r="AM9" s="264"/>
      <c r="AN9" s="265">
        <f>IF(OR(($AJ9=1),($AK9=1)),0,(ISR_CONTROLS*SUMPRODUCT(((($AF$19:$AF$602)*($AN$19:$AN$602))*($AD$19:$AD$602=$AB9)))))</f>
        <v>0</v>
      </c>
      <c r="AO9" s="266">
        <f>IF(OR(($AJ9=1),($AK9=1)),0,(ISR_CONTROLS*SUMPRODUCT(((($AF$19:$AF$602)*($AO$19:$AO$602))*($AD$19:$AD$602=$AB9)))))</f>
        <v>0</v>
      </c>
      <c r="AP9" s="266"/>
      <c r="AQ9" s="266"/>
      <c r="AR9" s="266">
        <f>IF(OR(($AJ9=1),($AK9=1)),0,(ISR_CONTROLS*SUMPRODUCT(((($AF$19:$AF$602)*($AP$19:$AP$602))*($AD$19:$AD$602=$AB9)))))</f>
        <v>0</v>
      </c>
      <c r="AS9" s="266">
        <f>IF(OR(($AJ9=1),($AK9=1)),0,(ISR_CONTROLS*SUMPRODUCT(((($AF$19:$AF$602)*($AQ$19:$AQ$602))*($AD$19:$AD$602=$AB9)))))</f>
        <v>0</v>
      </c>
      <c r="AT9" s="267">
        <f>IF(($AJ9=0),('Ref3'!C44*'Standard Table'!AE9),0)</f>
        <v>0</v>
      </c>
      <c r="AU9" s="268"/>
      <c r="AV9" s="236"/>
      <c r="AW9" s="239"/>
      <c r="BM9" s="252"/>
      <c r="BN9" s="252"/>
      <c r="BO9" s="252"/>
    </row>
    <row r="10" spans="1:81">
      <c r="S10" s="240"/>
      <c r="T10" s="240"/>
      <c r="U10" s="240"/>
      <c r="X10" s="239"/>
      <c r="Z10" s="256"/>
      <c r="AA10" s="257">
        <f t="shared" si="0"/>
        <v>0</v>
      </c>
      <c r="AB10" s="258" t="str">
        <f>'Eligible Measures &amp; Incentives'!D73</f>
        <v>LTC7</v>
      </c>
      <c r="AC10" s="259"/>
      <c r="AD10" s="274"/>
      <c r="AE10" s="257">
        <f t="shared" si="1"/>
        <v>0</v>
      </c>
      <c r="AF10" s="261">
        <f t="shared" si="2"/>
        <v>0</v>
      </c>
      <c r="AG10" s="262">
        <f t="shared" si="3"/>
        <v>0</v>
      </c>
      <c r="AH10" s="261"/>
      <c r="AI10" s="261">
        <f>IF((AI17&gt;0),1,0)</f>
        <v>0</v>
      </c>
      <c r="AJ10" s="263"/>
      <c r="AK10" s="263"/>
      <c r="AL10" s="264">
        <f t="shared" si="5"/>
        <v>0</v>
      </c>
      <c r="AM10" s="264"/>
      <c r="AN10" s="265">
        <f>IF(OR(($AJ10=1),($AK10=1)),0,(ISR_CONTROLS*SUMPRODUCT(((($AF$19:$AF$602)*($AN$19:$AN$602))*($AD$19:$AD$602=$AB10)))))</f>
        <v>0</v>
      </c>
      <c r="AO10" s="266">
        <f>IF(OR(($AJ10=1),($AK10=1)),0,(ISR_CONTROLS*SUMPRODUCT(((($AF$19:$AF$602)*($AO$19:$AO$602))*($AD$19:$AD$602=$AB10)))))</f>
        <v>0</v>
      </c>
      <c r="AP10" s="266"/>
      <c r="AQ10" s="266"/>
      <c r="AR10" s="266">
        <f>IF(OR(($AJ10=1),($AK10=1)),0,(ISR_CONTROLS*SUMPRODUCT(((($AF$19:$AF$602)*($AP$19:$AP$602))*($AD$19:$AD$602=$AB10)))))</f>
        <v>0</v>
      </c>
      <c r="AS10" s="266">
        <f>IF(OR(($AJ10=1),($AK10=1)),0,(ISR_CONTROLS*SUMPRODUCT(((($AF$19:$AF$602)*($AQ$19:$AQ$602))*($AD$19:$AD$602=$AB10)))))</f>
        <v>0</v>
      </c>
      <c r="AT10" s="267">
        <f>IF(($AJ10=0),('Ref3'!C45*'Standard Table'!AE10),0)</f>
        <v>0</v>
      </c>
      <c r="AU10" s="268"/>
      <c r="AV10" s="236"/>
      <c r="AW10" s="239"/>
      <c r="BM10" s="252"/>
      <c r="BN10" s="252"/>
      <c r="BO10" s="252"/>
    </row>
    <row r="11" spans="1:81">
      <c r="S11" s="240"/>
      <c r="T11" s="240"/>
      <c r="U11" s="240"/>
      <c r="W11" s="239"/>
      <c r="X11" s="239"/>
      <c r="Z11" s="256"/>
      <c r="AA11" s="257"/>
      <c r="AB11" s="258" t="s">
        <v>2204</v>
      </c>
      <c r="AC11" s="275"/>
      <c r="AD11" s="260"/>
      <c r="AE11" s="276">
        <f>AH17</f>
        <v>0</v>
      </c>
      <c r="AF11" s="261"/>
      <c r="AG11" s="277"/>
      <c r="AH11" s="261"/>
      <c r="AI11" s="261"/>
      <c r="AJ11" s="263"/>
      <c r="AK11" s="263"/>
      <c r="AL11" s="264"/>
      <c r="AM11" s="264"/>
      <c r="AN11" s="265">
        <f>ISR_CONTROLS*SUMPRODUCT(((($AF$19:$AF$602)*($AN$19:$AN$602))*($AH$19:$AH$602=1)))</f>
        <v>0</v>
      </c>
      <c r="AO11" s="266">
        <f>ISR_CONTROLS*SUMPRODUCT(((($AF$19:$AF$602)*($AO$19:$AO$602))*($AH$19:$AH$602=1)))</f>
        <v>0</v>
      </c>
      <c r="AP11" s="266"/>
      <c r="AQ11" s="266"/>
      <c r="AR11" s="266">
        <f>ISR_CONTROLS*SUMPRODUCT(((($AF$19:$AF$602)*($AP$19:$AP$602))*($AH$19:$AH$602=1)))</f>
        <v>0</v>
      </c>
      <c r="AS11" s="266">
        <f>ISR_CONTROLS*SUMPRODUCT(((($AF$19:$AF$602)*($AQ$19:$AQ$602))*($AH$19:$AH$602=1)))</f>
        <v>0</v>
      </c>
      <c r="AT11" s="267"/>
      <c r="AU11" s="268"/>
      <c r="AV11" s="236"/>
      <c r="BM11" s="252"/>
      <c r="BN11" s="252"/>
      <c r="BO11" s="252"/>
    </row>
    <row r="12" spans="1:81" ht="15.75" thickBot="1">
      <c r="A12" s="240"/>
      <c r="B12" s="237"/>
      <c r="J12" s="240"/>
      <c r="K12" s="240"/>
      <c r="L12" s="240"/>
      <c r="M12" s="240"/>
      <c r="S12" s="240"/>
      <c r="T12" s="240"/>
      <c r="U12" s="240"/>
      <c r="W12" s="239"/>
      <c r="X12" s="239"/>
      <c r="Z12" s="278" t="s">
        <v>2205</v>
      </c>
      <c r="AA12" s="279">
        <f>SUM(AA4:AA11)</f>
        <v>0</v>
      </c>
      <c r="AB12" s="280"/>
      <c r="AC12" s="280"/>
      <c r="AD12" s="280"/>
      <c r="AE12" s="279">
        <f>SUM(AE4:AE11)</f>
        <v>0</v>
      </c>
      <c r="AF12" s="280"/>
      <c r="AG12" s="281"/>
      <c r="AH12" s="280"/>
      <c r="AI12" s="280"/>
      <c r="AJ12" s="282"/>
      <c r="AK12" s="282"/>
      <c r="AL12" s="283">
        <f>SUM(AL4:AL11)</f>
        <v>0</v>
      </c>
      <c r="AM12" s="280"/>
      <c r="AN12" s="284">
        <f>SUM(AN4:AN11)</f>
        <v>0</v>
      </c>
      <c r="AO12" s="285">
        <f>SUM(AO4:AO11)</f>
        <v>0</v>
      </c>
      <c r="AP12" s="285"/>
      <c r="AQ12" s="285"/>
      <c r="AR12" s="285">
        <f>SUM(AR4:AR11)</f>
        <v>0</v>
      </c>
      <c r="AS12" s="285">
        <f>SUM(AS4:AS11)</f>
        <v>0</v>
      </c>
      <c r="AT12" s="286">
        <f>SUM(AT4:AT11)</f>
        <v>0</v>
      </c>
      <c r="AU12" s="287"/>
      <c r="AV12" s="236"/>
    </row>
    <row r="13" spans="1:81" s="301" customFormat="1" ht="7.5" customHeight="1">
      <c r="A13" s="288"/>
      <c r="B13" s="289"/>
      <c r="C13" s="290"/>
      <c r="D13" s="290"/>
      <c r="E13" s="290"/>
      <c r="F13" s="290"/>
      <c r="G13" s="290"/>
      <c r="H13" s="290"/>
      <c r="I13" s="290"/>
      <c r="J13" s="290"/>
      <c r="K13" s="290"/>
      <c r="L13" s="290"/>
      <c r="M13" s="290"/>
      <c r="N13" s="291"/>
      <c r="O13" s="292"/>
      <c r="P13" s="292"/>
      <c r="Q13" s="293"/>
      <c r="R13" s="293"/>
      <c r="S13" s="293"/>
      <c r="T13" s="293"/>
      <c r="U13" s="293"/>
      <c r="V13" s="293"/>
      <c r="W13" s="294"/>
      <c r="X13" s="294"/>
      <c r="Y13" s="294"/>
      <c r="Z13" s="295"/>
      <c r="AA13" s="295"/>
      <c r="AB13" s="296"/>
      <c r="AC13" s="297"/>
      <c r="AD13" s="297"/>
      <c r="AE13" s="297"/>
      <c r="AF13" s="298"/>
      <c r="AG13" s="297"/>
      <c r="AH13" s="298"/>
      <c r="AI13" s="298"/>
      <c r="AJ13" s="298"/>
      <c r="AK13" s="298"/>
      <c r="AL13" s="299"/>
      <c r="AM13" s="299"/>
      <c r="AN13" s="299"/>
      <c r="AO13" s="299"/>
      <c r="AP13" s="299"/>
      <c r="AQ13" s="299"/>
      <c r="AR13" s="300"/>
      <c r="AS13" s="300"/>
      <c r="AT13" s="300"/>
      <c r="AU13" s="300"/>
      <c r="AW13" s="302"/>
      <c r="AX13" s="302"/>
      <c r="AY13" s="302"/>
      <c r="AZ13" s="303"/>
    </row>
    <row r="14" spans="1:81" s="307" customFormat="1" ht="17.25" customHeight="1" thickBot="1">
      <c r="A14" s="304" t="s">
        <v>2206</v>
      </c>
      <c r="B14" s="305">
        <v>-1</v>
      </c>
      <c r="C14" s="306">
        <f t="shared" ref="C14:L14" si="6">B14-1</f>
        <v>-2</v>
      </c>
      <c r="D14" s="306">
        <f t="shared" si="6"/>
        <v>-3</v>
      </c>
      <c r="E14" s="306">
        <f t="shared" si="6"/>
        <v>-4</v>
      </c>
      <c r="F14" s="306">
        <f t="shared" si="6"/>
        <v>-5</v>
      </c>
      <c r="G14" s="306">
        <f t="shared" si="6"/>
        <v>-6</v>
      </c>
      <c r="H14" s="306">
        <f t="shared" si="6"/>
        <v>-7</v>
      </c>
      <c r="I14" s="306">
        <f t="shared" si="6"/>
        <v>-8</v>
      </c>
      <c r="J14" s="306">
        <f t="shared" si="6"/>
        <v>-9</v>
      </c>
      <c r="K14" s="306">
        <f t="shared" si="6"/>
        <v>-10</v>
      </c>
      <c r="L14" s="306">
        <f t="shared" si="6"/>
        <v>-11</v>
      </c>
      <c r="M14" s="306">
        <f>K14-1</f>
        <v>-11</v>
      </c>
      <c r="N14" s="306">
        <f t="shared" ref="N14:AF14" si="7">M14-1</f>
        <v>-12</v>
      </c>
      <c r="O14" s="306">
        <f t="shared" si="7"/>
        <v>-13</v>
      </c>
      <c r="P14" s="306">
        <f t="shared" si="7"/>
        <v>-14</v>
      </c>
      <c r="Q14" s="306">
        <f t="shared" si="7"/>
        <v>-15</v>
      </c>
      <c r="R14" s="306">
        <f t="shared" si="7"/>
        <v>-16</v>
      </c>
      <c r="S14" s="306">
        <f t="shared" si="7"/>
        <v>-17</v>
      </c>
      <c r="T14" s="306">
        <f t="shared" si="7"/>
        <v>-18</v>
      </c>
      <c r="U14" s="306">
        <f t="shared" si="7"/>
        <v>-19</v>
      </c>
      <c r="V14" s="306">
        <f t="shared" si="7"/>
        <v>-20</v>
      </c>
      <c r="W14" s="306">
        <f t="shared" si="7"/>
        <v>-21</v>
      </c>
      <c r="X14" s="306">
        <f t="shared" si="7"/>
        <v>-22</v>
      </c>
      <c r="Y14" s="306">
        <f t="shared" si="7"/>
        <v>-23</v>
      </c>
      <c r="Z14" s="306">
        <f t="shared" si="7"/>
        <v>-24</v>
      </c>
      <c r="AA14" s="306">
        <f t="shared" si="7"/>
        <v>-25</v>
      </c>
      <c r="AB14" s="306">
        <f t="shared" si="7"/>
        <v>-26</v>
      </c>
      <c r="AC14" s="306">
        <f t="shared" si="7"/>
        <v>-27</v>
      </c>
      <c r="AD14" s="306">
        <f t="shared" si="7"/>
        <v>-28</v>
      </c>
      <c r="AE14" s="306">
        <f t="shared" si="7"/>
        <v>-29</v>
      </c>
      <c r="AF14" s="306">
        <f t="shared" si="7"/>
        <v>-30</v>
      </c>
      <c r="AG14" s="221" t="s">
        <v>2176</v>
      </c>
      <c r="AH14" s="221" t="s">
        <v>2176</v>
      </c>
      <c r="AI14" s="221" t="s">
        <v>2176</v>
      </c>
      <c r="AJ14" s="221" t="s">
        <v>2176</v>
      </c>
      <c r="AK14" s="221" t="s">
        <v>2176</v>
      </c>
      <c r="AL14" s="306">
        <f>AF14-1</f>
        <v>-31</v>
      </c>
      <c r="AM14" s="306">
        <f>AL14-1</f>
        <v>-32</v>
      </c>
      <c r="AN14" s="306">
        <f>AM14-1</f>
        <v>-33</v>
      </c>
      <c r="AO14" s="306">
        <f>AN14-1</f>
        <v>-34</v>
      </c>
      <c r="AP14" s="221" t="s">
        <v>2176</v>
      </c>
      <c r="AQ14" s="221" t="s">
        <v>2176</v>
      </c>
      <c r="AR14" s="306">
        <f>AO14-1</f>
        <v>-35</v>
      </c>
      <c r="AS14" s="306">
        <f t="shared" ref="AS14:BB14" si="8">AR14-1</f>
        <v>-36</v>
      </c>
      <c r="AT14" s="306">
        <f t="shared" si="8"/>
        <v>-37</v>
      </c>
      <c r="AU14" s="306">
        <f t="shared" si="8"/>
        <v>-38</v>
      </c>
      <c r="AV14" s="306">
        <f t="shared" si="8"/>
        <v>-39</v>
      </c>
      <c r="AW14" s="306">
        <f t="shared" si="8"/>
        <v>-40</v>
      </c>
      <c r="AX14" s="306">
        <f t="shared" si="8"/>
        <v>-41</v>
      </c>
      <c r="AY14" s="306">
        <f t="shared" si="8"/>
        <v>-42</v>
      </c>
      <c r="AZ14" s="306">
        <f t="shared" si="8"/>
        <v>-43</v>
      </c>
      <c r="BA14" s="306">
        <f t="shared" si="8"/>
        <v>-44</v>
      </c>
      <c r="BB14" s="306">
        <f t="shared" si="8"/>
        <v>-45</v>
      </c>
    </row>
    <row r="15" spans="1:81" ht="26.25" customHeight="1" thickBot="1">
      <c r="B15" s="308" t="s">
        <v>2207</v>
      </c>
      <c r="C15" s="309"/>
      <c r="D15" s="309"/>
      <c r="E15" s="309"/>
      <c r="F15" s="309"/>
      <c r="G15" s="309"/>
      <c r="H15" s="309"/>
      <c r="I15" s="309"/>
      <c r="J15" s="310"/>
      <c r="K15" s="309"/>
      <c r="L15" s="311" t="s">
        <v>2176</v>
      </c>
      <c r="M15" s="312" t="s">
        <v>333</v>
      </c>
      <c r="N15" s="313" t="s">
        <v>2208</v>
      </c>
      <c r="O15" s="313"/>
      <c r="P15" s="313"/>
      <c r="Q15" s="313"/>
      <c r="R15" s="313"/>
      <c r="S15" s="313"/>
      <c r="T15" s="313"/>
      <c r="U15" s="314"/>
      <c r="V15" s="315" t="s">
        <v>2209</v>
      </c>
      <c r="W15" s="315"/>
      <c r="X15" s="315"/>
      <c r="Y15" s="315"/>
      <c r="Z15" s="315"/>
      <c r="AA15" s="315"/>
      <c r="AB15" s="315"/>
      <c r="AC15" s="315"/>
      <c r="AD15" s="315"/>
      <c r="AE15" s="315"/>
      <c r="AF15" s="315"/>
      <c r="AG15" s="315"/>
      <c r="AH15" s="315"/>
      <c r="AI15" s="315"/>
      <c r="AJ15" s="315"/>
      <c r="AK15" s="315"/>
      <c r="AL15" s="315"/>
      <c r="AM15" s="315"/>
      <c r="AN15" s="315"/>
      <c r="AO15" s="315"/>
      <c r="AP15" s="315"/>
      <c r="AQ15" s="315"/>
      <c r="AR15" s="316" t="s">
        <v>2210</v>
      </c>
      <c r="AS15" s="317"/>
      <c r="AT15" s="317"/>
      <c r="AU15" s="318"/>
      <c r="AV15" s="319"/>
      <c r="AW15" s="320"/>
      <c r="AX15" s="320"/>
      <c r="AY15" s="320"/>
      <c r="AZ15" s="320"/>
      <c r="BA15" s="319"/>
      <c r="BB15" s="319"/>
      <c r="BC15" s="319"/>
      <c r="BD15" s="319"/>
      <c r="BE15" s="319"/>
      <c r="BF15" s="319"/>
      <c r="BG15" s="319"/>
      <c r="BH15" s="319"/>
      <c r="BI15" s="319"/>
      <c r="BJ15" s="319"/>
      <c r="BK15" s="319"/>
      <c r="BL15" s="319"/>
      <c r="BM15" s="319"/>
      <c r="BN15" s="319"/>
      <c r="BO15" s="319"/>
      <c r="BP15" s="319"/>
      <c r="BQ15" s="319"/>
      <c r="BR15" s="319"/>
      <c r="BS15" s="319"/>
      <c r="BT15" s="319"/>
      <c r="BU15" s="319"/>
      <c r="BV15" s="319"/>
      <c r="BW15" s="319"/>
      <c r="BX15" s="319"/>
      <c r="BY15" s="319"/>
      <c r="BZ15" s="319"/>
    </row>
    <row r="16" spans="1:81" s="347" customFormat="1" ht="66.75" customHeight="1" thickTop="1" thickBot="1">
      <c r="A16" s="321" t="s">
        <v>2211</v>
      </c>
      <c r="B16" s="322" t="s">
        <v>2212</v>
      </c>
      <c r="C16" s="322" t="s">
        <v>2213</v>
      </c>
      <c r="D16" s="323" t="s">
        <v>375</v>
      </c>
      <c r="E16" s="323" t="s">
        <v>2214</v>
      </c>
      <c r="F16" s="323" t="s">
        <v>2215</v>
      </c>
      <c r="G16" s="323" t="s">
        <v>2216</v>
      </c>
      <c r="H16" s="324" t="s">
        <v>2217</v>
      </c>
      <c r="I16" s="323" t="s">
        <v>2218</v>
      </c>
      <c r="J16" s="325" t="s">
        <v>2219</v>
      </c>
      <c r="K16" s="326" t="s">
        <v>2220</v>
      </c>
      <c r="L16" s="327" t="s">
        <v>2221</v>
      </c>
      <c r="M16" s="328" t="s">
        <v>2222</v>
      </c>
      <c r="N16" s="329" t="s">
        <v>2223</v>
      </c>
      <c r="O16" s="330" t="s">
        <v>2224</v>
      </c>
      <c r="P16" s="331" t="s">
        <v>2225</v>
      </c>
      <c r="Q16" s="322" t="s">
        <v>2226</v>
      </c>
      <c r="R16" s="332" t="s">
        <v>2227</v>
      </c>
      <c r="S16" s="331" t="s">
        <v>2228</v>
      </c>
      <c r="T16" s="333" t="s">
        <v>2229</v>
      </c>
      <c r="U16" s="334" t="s">
        <v>2230</v>
      </c>
      <c r="V16" s="335" t="s">
        <v>24</v>
      </c>
      <c r="W16" s="336" t="s">
        <v>2223</v>
      </c>
      <c r="X16" s="322" t="s">
        <v>2231</v>
      </c>
      <c r="Y16" s="331" t="s">
        <v>2232</v>
      </c>
      <c r="Z16" s="330" t="s">
        <v>2233</v>
      </c>
      <c r="AA16" s="330" t="s">
        <v>2234</v>
      </c>
      <c r="AB16" s="330" t="s">
        <v>2235</v>
      </c>
      <c r="AC16" s="333" t="s">
        <v>2236</v>
      </c>
      <c r="AD16" s="336" t="s">
        <v>2237</v>
      </c>
      <c r="AE16" s="336" t="s">
        <v>2238</v>
      </c>
      <c r="AF16" s="337" t="s">
        <v>2239</v>
      </c>
      <c r="AG16" s="337" t="s">
        <v>2184</v>
      </c>
      <c r="AH16" s="337" t="s">
        <v>2240</v>
      </c>
      <c r="AI16" s="337" t="s">
        <v>2241</v>
      </c>
      <c r="AJ16" s="337" t="s">
        <v>2242</v>
      </c>
      <c r="AK16" s="337" t="s">
        <v>2243</v>
      </c>
      <c r="AL16" s="333" t="s">
        <v>2244</v>
      </c>
      <c r="AM16" s="333" t="s">
        <v>2228</v>
      </c>
      <c r="AN16" s="333" t="s">
        <v>2229</v>
      </c>
      <c r="AO16" s="333" t="s">
        <v>2230</v>
      </c>
      <c r="AP16" s="338" t="s">
        <v>2245</v>
      </c>
      <c r="AQ16" s="339" t="s">
        <v>2246</v>
      </c>
      <c r="AR16" s="340" t="s">
        <v>2247</v>
      </c>
      <c r="AS16" s="341" t="s">
        <v>2248</v>
      </c>
      <c r="AT16" s="338" t="s">
        <v>2245</v>
      </c>
      <c r="AU16" s="342" t="s">
        <v>2246</v>
      </c>
      <c r="AV16" s="343" t="s">
        <v>2249</v>
      </c>
      <c r="AW16" s="344" t="s">
        <v>2250</v>
      </c>
      <c r="AX16" s="344" t="s">
        <v>2251</v>
      </c>
      <c r="AY16" s="344" t="s">
        <v>2252</v>
      </c>
      <c r="AZ16" s="344" t="s">
        <v>2253</v>
      </c>
      <c r="BA16" s="345" t="s">
        <v>2254</v>
      </c>
      <c r="BB16" s="346" t="s">
        <v>2255</v>
      </c>
      <c r="BC16" s="1219" t="s">
        <v>2808</v>
      </c>
      <c r="BD16" s="1220" t="s">
        <v>2809</v>
      </c>
      <c r="BE16" s="320"/>
      <c r="BF16" s="320"/>
      <c r="BG16" s="320"/>
      <c r="BH16" s="320"/>
      <c r="BI16" s="320"/>
      <c r="BJ16" s="320"/>
      <c r="BK16" s="320"/>
      <c r="BL16" s="320"/>
      <c r="BM16" s="320"/>
      <c r="BN16" s="320"/>
      <c r="BO16" s="320"/>
      <c r="BP16" s="320"/>
      <c r="BQ16" s="320"/>
      <c r="BR16" s="320"/>
      <c r="BS16" s="320"/>
      <c r="BT16" s="320"/>
      <c r="BU16" s="320"/>
      <c r="BV16" s="320"/>
      <c r="BW16" s="320"/>
      <c r="BX16" s="320"/>
      <c r="BY16" s="320"/>
      <c r="BZ16" s="320"/>
      <c r="CA16" s="320"/>
      <c r="CB16" s="320"/>
      <c r="CC16" s="320"/>
    </row>
    <row r="17" spans="1:68" s="369" customFormat="1" ht="18" customHeight="1" thickTop="1" thickBot="1">
      <c r="A17" s="348" t="s">
        <v>2256</v>
      </c>
      <c r="B17" s="349"/>
      <c r="C17" s="349"/>
      <c r="D17" s="349"/>
      <c r="E17" s="350"/>
      <c r="F17" s="350"/>
      <c r="G17" s="350"/>
      <c r="H17" s="350"/>
      <c r="I17" s="350"/>
      <c r="J17" s="351"/>
      <c r="K17" s="350"/>
      <c r="L17" s="350"/>
      <c r="M17" s="352"/>
      <c r="N17" s="353" t="s">
        <v>2205</v>
      </c>
      <c r="O17" s="349"/>
      <c r="P17" s="349"/>
      <c r="Q17" s="354">
        <f>SUM(Q19:Q602)</f>
        <v>1378</v>
      </c>
      <c r="R17" s="350"/>
      <c r="S17" s="349"/>
      <c r="T17" s="355">
        <f>SUM(T19:T602)</f>
        <v>0</v>
      </c>
      <c r="U17" s="356">
        <f>SUM(U19:U602)</f>
        <v>0</v>
      </c>
      <c r="V17" s="350"/>
      <c r="W17" s="349"/>
      <c r="X17" s="349"/>
      <c r="Y17" s="349"/>
      <c r="Z17" s="349"/>
      <c r="AA17" s="349"/>
      <c r="AB17" s="350"/>
      <c r="AC17" s="357">
        <f>SUM(AC19:AC602)</f>
        <v>1378</v>
      </c>
      <c r="AD17" s="358"/>
      <c r="AE17" s="357">
        <f>SUM(AE19:AE602)</f>
        <v>0</v>
      </c>
      <c r="AF17" s="349"/>
      <c r="AG17" s="357" t="e">
        <f>SUM(AG19:AG602)</f>
        <v>#VALUE!</v>
      </c>
      <c r="AH17" s="357">
        <f>SUM(AH19:AH602)</f>
        <v>0</v>
      </c>
      <c r="AI17" s="357">
        <f>SUM(AI19:AI602)</f>
        <v>0</v>
      </c>
      <c r="AJ17" s="349"/>
      <c r="AK17" s="349"/>
      <c r="AL17" s="357"/>
      <c r="AM17" s="349"/>
      <c r="AN17" s="359">
        <f>SUM(AN19:AN602)</f>
        <v>0</v>
      </c>
      <c r="AO17" s="357">
        <f>SUM(AO19:AO602)</f>
        <v>0</v>
      </c>
      <c r="AP17" s="360"/>
      <c r="AQ17" s="360"/>
      <c r="AR17" s="361">
        <f>SUM(AR19:AR602)+AN12</f>
        <v>0</v>
      </c>
      <c r="AS17" s="357">
        <f>SUM(AS19:AS602)+AO12</f>
        <v>0</v>
      </c>
      <c r="AT17" s="357">
        <f>SUM(AT19:AT602)+AR12</f>
        <v>0</v>
      </c>
      <c r="AU17" s="362">
        <f>SUM(AU19:AU602)+AS12</f>
        <v>0</v>
      </c>
      <c r="AV17" s="363"/>
      <c r="AW17" s="364">
        <f>SUM(AW19:AW602)+AT12</f>
        <v>48230</v>
      </c>
      <c r="AX17" s="364">
        <f>SUM(AX19:AX602)</f>
        <v>32153.333333333332</v>
      </c>
      <c r="AY17" s="364">
        <f>SUM(AY18:AY602)</f>
        <v>16076.666666666666</v>
      </c>
      <c r="AZ17" s="365">
        <f>AY17+AX17</f>
        <v>48230</v>
      </c>
      <c r="BA17" s="366"/>
      <c r="BB17" s="367"/>
      <c r="BC17" s="368"/>
      <c r="BD17" s="368"/>
      <c r="BE17" s="368"/>
    </row>
    <row r="18" spans="1:68" s="369" customFormat="1" ht="2.25" customHeight="1" thickTop="1">
      <c r="A18" s="370"/>
      <c r="B18" s="371"/>
      <c r="C18" s="371"/>
      <c r="D18" s="371"/>
      <c r="E18" s="372"/>
      <c r="F18" s="372"/>
      <c r="G18" s="372"/>
      <c r="H18" s="372"/>
      <c r="I18" s="372"/>
      <c r="J18" s="372"/>
      <c r="K18" s="373"/>
      <c r="L18" s="373"/>
      <c r="M18" s="374"/>
      <c r="N18" s="375"/>
      <c r="O18" s="371"/>
      <c r="P18" s="371"/>
      <c r="Q18" s="376"/>
      <c r="R18" s="372"/>
      <c r="S18" s="371"/>
      <c r="T18" s="371"/>
      <c r="U18" s="377"/>
      <c r="V18" s="378"/>
      <c r="W18" s="371"/>
      <c r="X18" s="371"/>
      <c r="Y18" s="371"/>
      <c r="Z18" s="371"/>
      <c r="AA18" s="371"/>
      <c r="AB18" s="372"/>
      <c r="AC18" s="379"/>
      <c r="AD18" s="380"/>
      <c r="AE18" s="379"/>
      <c r="AF18" s="371"/>
      <c r="AG18" s="381"/>
      <c r="AH18" s="371"/>
      <c r="AI18" s="371"/>
      <c r="AJ18" s="371"/>
      <c r="AK18" s="371"/>
      <c r="AL18" s="379"/>
      <c r="AM18" s="371"/>
      <c r="AN18" s="382"/>
      <c r="AO18" s="371"/>
      <c r="AP18" s="383"/>
      <c r="AQ18" s="383"/>
      <c r="AR18" s="384"/>
      <c r="AS18" s="385"/>
      <c r="AT18" s="386"/>
      <c r="AU18" s="387"/>
      <c r="AV18" s="388" t="s">
        <v>2257</v>
      </c>
      <c r="AW18" s="388"/>
      <c r="AX18" s="389"/>
      <c r="AY18" s="390"/>
      <c r="AZ18" s="391"/>
      <c r="BA18" s="392"/>
      <c r="BB18" s="393"/>
    </row>
    <row r="19" spans="1:68" s="425" customFormat="1" ht="38.25" customHeight="1">
      <c r="A19" s="394">
        <v>1</v>
      </c>
      <c r="B19" s="395"/>
      <c r="C19" s="395" t="str">
        <f>IF(O19="", "", '[1]Indoor Lighting'!$B$2)</f>
        <v/>
      </c>
      <c r="D19" s="395" t="str">
        <f>IF(O19="", "", '[1]Business Type'!$G$2)</f>
        <v/>
      </c>
      <c r="E19" s="396" t="str">
        <f>IF(O19="", "",'[1]Facility Info'!$P$22)</f>
        <v/>
      </c>
      <c r="F19" s="396" t="str">
        <f>IF(O19="", "",'[1]Facility Info'!$N$22)</f>
        <v/>
      </c>
      <c r="G19" s="396" t="str">
        <f>IF(O19="", "", '[1]Facility Info'!$J$14)</f>
        <v/>
      </c>
      <c r="H19" s="397" t="str">
        <f t="shared" ref="H19:H166" si="9">IF(OR((F19=""),(G19="")),"",(E19*((($F19*52)-$G19)+1)))</f>
        <v/>
      </c>
      <c r="I19" s="395" t="str">
        <f>IF(O19="", "", "Interior")</f>
        <v/>
      </c>
      <c r="J19" s="396" t="str">
        <f>IF(O19="", "", '[1]Indoor Lighting'!$C$2)</f>
        <v/>
      </c>
      <c r="K19" s="398" t="str">
        <f>IF(O19="", "", '[1]Indoor Lighting'!$M$2)</f>
        <v/>
      </c>
      <c r="L19" s="399">
        <f t="shared" ref="L19:L166" si="10">IF((V19="LTL16"),IF_ENERGY_REACHINFREEZERCOOLER,IF(AND(($J19="Y"),OR(($K19="None"),($K19="Natural Gas"),($K19="Fuel Oil"))),IF_COOLING,IF(AND(($J19="Y"),($K19="Electric Resistance")),(IF_COOLING+IF_ELECTRICRESISTANCE_HEAT),IF(AND(($J19="Y"),($K19="Heat Pump")),(IF_COOLING+IF_ELECTRICHPHEAT),IF(AND(($J19="N"),($K19="Electric Resistance")),IF_ELECTRICRESISTANCE_HEAT,IF(AND(($J19="N"),($K19="Heat Pump")),IF_ELECTRICHPHEAT,0))))))</f>
        <v>0</v>
      </c>
      <c r="M19" s="400" t="str">
        <f t="shared" ref="M19:M166" si="11">IF(OR((I19=""),(D19="")),"",IF(AND((I19="Exterior"),(E19&lt;=12)),0,VLOOKUP(D19,BUILDINGTYPE_CF_TABLE,2,FALSE)))</f>
        <v/>
      </c>
      <c r="N19" s="401" t="str">
        <f>IF(O19="", "", VLOOKUP(O19, [1]LightTrans!$C$1:$L$106, 2, FALSE))</f>
        <v/>
      </c>
      <c r="O19" s="395" t="str">
        <f>IF(OR('[1]Indoor Lighting'!$E$2="T8", '[1]Indoor Lighting'!$E$2="T12"), IF(ISNA(VLOOKUP('[1]Indoor Lighting'!$E$2&amp;", "&amp;'[1]Indoor Lighting'!$J$2&amp;IF('[1]Indoor Lighting'!$F$2="Electronic",", Electronic",""), [1]LightTrans!$A$1:$AB$109,3, FALSE)=TRUE),"",VLOOKUP('[1]Indoor Lighting'!$E$2&amp;", "&amp;'[1]Indoor Lighting'!$J$2&amp;IF('[1]Indoor Lighting'!$F$2="Electronic",", Electronic",""), [1]LightTrans!$A$1:$AB$109,3, FALSE)), "")</f>
        <v/>
      </c>
      <c r="P19" s="402" t="str">
        <f t="shared" ref="P19:P166" si="12">IF((O19=""),"",VLOOKUP($O19,LOOKUP_WATTAGES,3,0))</f>
        <v/>
      </c>
      <c r="Q19" s="403" t="str">
        <f>IF(O19="", "", '[1]Indoor Lighting'!$L$2)</f>
        <v/>
      </c>
      <c r="R19" s="404">
        <v>0</v>
      </c>
      <c r="S19" s="405">
        <f t="shared" ref="S19:S166" si="13">IF((O19=""),0,VLOOKUP($O19,LOOKUP_WATTAGES,2,0))</f>
        <v>0</v>
      </c>
      <c r="T19" s="406">
        <f t="shared" ref="T19:T166" si="14">IF((M19=""),0,((((((Q19*S19)/1000)*ISR_FIXTURE)*(1-R19))*IF(($J19="Y"),IF_DEMAND,1))*M19))</f>
        <v>0</v>
      </c>
      <c r="U19" s="407" t="str">
        <f t="shared" ref="U19:U166" si="15">IF((H19=""),"",(((((((Q19*S19)*H19)*OHAF)*ISR_FIXTURE)*IF(($J19="Y"),$L19,1))*(1-R19))/1000))</f>
        <v/>
      </c>
      <c r="V19" s="408" t="str">
        <f>IF(O19="", "", VLOOKUP(O19, [1]LightTrans!$C$1:$L$106, 3, FALSE))</f>
        <v/>
      </c>
      <c r="W19" s="395" t="str">
        <f>IF(O19="", "", VLOOKUP(O19, [1]LightTrans!$C$1:$L$106, 4, FALSE))</f>
        <v/>
      </c>
      <c r="X19" s="395" t="str">
        <f>IF(O19="", "", VLOOKUP(O19, [1]LightTrans!$C$1:$L$106, 5, FALSE))</f>
        <v/>
      </c>
      <c r="Y19" s="402" t="str">
        <f t="shared" ref="Y19:Y166" si="16">IF((X19=""),"",VLOOKUP($X19,REPLACEMENT_LOOKUP_WATTAGES,2,0))</f>
        <v/>
      </c>
      <c r="Z19" s="395" t="str">
        <f>IF(O19="", "", VLOOKUP(O19, [1]LightTrans!$C$1:$L$106, 7, FALSE))</f>
        <v/>
      </c>
      <c r="AA19" s="395" t="str">
        <f>IF(O19="", "", VLOOKUP(O19, [1]LightTrans!$C$1:$L$106, 8, FALSE))</f>
        <v/>
      </c>
      <c r="AB19" s="409"/>
      <c r="AC19" s="410" t="str">
        <f t="shared" ref="AC19:AC166" si="17">Q19</f>
        <v/>
      </c>
      <c r="AD19" s="411"/>
      <c r="AE19" s="412"/>
      <c r="AF19" s="413">
        <f t="shared" ref="AF19:AF166" si="18">IF((R19&gt;0),R19,IF((V19="LTN7"),0.3,IF((AD19=""),0,(VLOOKUP($AD19,CONTROL_SAVINGS,3,0)))))</f>
        <v>0</v>
      </c>
      <c r="AG19" s="414" t="e">
        <f t="shared" ref="AG19:AG166" si="19">AC19*AM19</f>
        <v>#VALUE!</v>
      </c>
      <c r="AH19" s="415">
        <f t="shared" ref="AH19:AH166" si="20">IF((R19&gt;0),1,0)</f>
        <v>0</v>
      </c>
      <c r="AI19" s="415" t="str">
        <f t="shared" ref="AI19:AI166" si="21">IF((AD19=""),"",IF(AND((AD19="LTC7"),(V19&lt;&gt;"LTL16")),1,0))</f>
        <v/>
      </c>
      <c r="AJ19" s="415">
        <f t="shared" ref="AJ19:AJ166" si="22">IF(($AE19=""),0,IF(($AL19&gt;=VLOOKUP($AD19,CONTROLS_LOOKUP,2,FALSE)),0,1))</f>
        <v>0</v>
      </c>
      <c r="AK19" s="415">
        <f t="shared" ref="AK19:AK166" si="23">IF(($AE19=""),0,IF(($AL19&gt;=VLOOKUP($AD19,CONTROLS_LOOKUP,3,FALSE)),0,1))</f>
        <v>0</v>
      </c>
      <c r="AL19" s="416">
        <f t="shared" ref="AL19:AL166" si="24">IF((AE19=""),0,((AC19*AM19)/AE19))</f>
        <v>0</v>
      </c>
      <c r="AM19" s="417">
        <f t="shared" ref="AM19:AM166" si="25">IF((X19=""),0,VLOOKUP($X19,REPLACEMENT_LOOKUP_WATTAGES,3,0))</f>
        <v>0</v>
      </c>
      <c r="AN19" s="406">
        <f t="shared" ref="AN19:AN166" si="26">IF((M19=""),0,IF((V19="LTL16"),(((((AC19*AM19)/1000)*ISR_FIXTURE)*IF(($J19="Y"),IF_DEMAND_REACHINFREEZERCOOLER,1))*M19),((((((AC19*AM19)/1000)*ISR_FIXTURE)*IF(($J19="Y"),IF_DEMAND,1))*M19)*IF((V19="LTN7"),(1-0.3),1))))</f>
        <v>0</v>
      </c>
      <c r="AO19" s="416">
        <f t="shared" ref="AO19:AO130" si="27">IFERROR(IF(ISNUMBER(AM19),((((((((AC19*AM19)*$E19)*((($F19*52)-$G19)+1))*OHAF)*ISR_FIXTURE)*IF(($J19="Y"),$L19,1))/1000)*IF((V19="LTN7"),(1-0.3),1))), 0)</f>
        <v>0</v>
      </c>
      <c r="AP19" s="416">
        <f t="shared" ref="AP19:AP166" si="28">IF(($K19="Fuel Oil"),($AO19*IF_FUELOIL),0)</f>
        <v>0</v>
      </c>
      <c r="AQ19" s="416">
        <f t="shared" ref="AQ19:AQ166" si="29">IF(($K19="Natural Gas"),($AO19*IF_NATURALGAS),0)</f>
        <v>0</v>
      </c>
      <c r="AR19" s="418">
        <f t="shared" ref="AR19:AR166" si="30">IF(ISNUMBER(T19),(T19-AN19),"")</f>
        <v>0</v>
      </c>
      <c r="AS19" s="416">
        <f t="shared" ref="AS19:AS166" si="31">IF(ISNUMBER(U19),(U19-AO19),0)</f>
        <v>0</v>
      </c>
      <c r="AT19" s="416">
        <f t="shared" ref="AT19:AT166" si="32">IF(($K19="Fuel Oil"),($AS19*IF_FUELOIL),0)</f>
        <v>0</v>
      </c>
      <c r="AU19" s="419">
        <f t="shared" ref="AU19:AU166" si="33">IF(($K19="Natural Gas"),($AS19*IF_NATURALGAS),0)</f>
        <v>0</v>
      </c>
      <c r="AV19" s="420" t="str">
        <f t="shared" ref="AV19:AV166" si="34">IF((V19=""),"",VLOOKUP(V19,INCENTIVE_AMOUNTS,2,0))</f>
        <v/>
      </c>
      <c r="AW19" s="421" t="str">
        <f t="shared" ref="AW19:AW166" si="35">IF(ISNUMBER(AV19),(AC19*AV19),"")</f>
        <v/>
      </c>
      <c r="AX19" s="422">
        <f t="shared" ref="AX19:AX166" si="36">IFERROR(IF(ISBLANK(AD19),IF((N19="EXIT_Sign"),(AW19/2),IF(OR((N19="Incand_Halogen"),(N19="Incand_Standard")),((AW19*2)/3),(AW19/3))),(IF((N19="EXIT_Sign"),(AW19/2),IF(OR((N19="Incand_Halogen"),(N19="Incand_Standard")),((AW19*2)/3),(AW19/3)))+(30*AE19))),0)</f>
        <v>0</v>
      </c>
      <c r="AY19" s="422">
        <f t="shared" ref="AY19:AY166" si="37">IFERROR(IF(ISBLANK(AD19),IF((N19="EXIT_Sign"),(AW19/2),IF(OR((N19="Incand_Halogen"),(N19="Incand_Standard")),(AW19/3),((AW19*2)/3))),(IF((N19="EXIT_Sign"),(AW19/2),IF(OR((N19="Incand_Halogen"),(N19="Incand_Standard")),(AW19/3),((AW19*2)/3)))+(30*AE19))),0)</f>
        <v>0</v>
      </c>
      <c r="AZ19" s="421">
        <f t="shared" ref="AZ19:AZ166" si="38">AY19+AX19</f>
        <v>0</v>
      </c>
      <c r="BA19" s="423">
        <f t="shared" ref="BA19:BA166" si="39">IF(AND((Q19&gt;0),(S19&gt;0),(AC19&gt;0),(AM19&gt;0)),(((Q19*S19)-(AC19*AM19))/((Q19*S19))),0)</f>
        <v>0</v>
      </c>
      <c r="BB19" s="424"/>
      <c r="BC19" s="425" t="str">
        <f>IF(O19="", "", '[1]Indoor Lighting'!$R$2)</f>
        <v/>
      </c>
      <c r="BD19" s="425" t="str">
        <f>IF(O19="", "", '[1]Indoor Lighting'!$D$2)</f>
        <v/>
      </c>
    </row>
    <row r="20" spans="1:68" s="433" customFormat="1" ht="38.25" customHeight="1">
      <c r="A20" s="426">
        <v>2</v>
      </c>
      <c r="B20" s="395"/>
      <c r="C20" s="395" t="str">
        <f>IF(O20="", "", '[1]Indoor Lighting'!$B$3)</f>
        <v/>
      </c>
      <c r="D20" s="395" t="str">
        <f>IF(O20="", "", '[1]Business Type'!$G$2)</f>
        <v/>
      </c>
      <c r="E20" s="396" t="str">
        <f>IF(O20="", "",'[1]Facility Info'!$P$22)</f>
        <v/>
      </c>
      <c r="F20" s="396" t="str">
        <f>IF(O20="", "",'[1]Facility Info'!$N$22)</f>
        <v/>
      </c>
      <c r="G20" s="396" t="str">
        <f>IF(O20="", "", '[1]Facility Info'!$J$14)</f>
        <v/>
      </c>
      <c r="H20" s="397" t="str">
        <f t="shared" si="9"/>
        <v/>
      </c>
      <c r="I20" s="427" t="str">
        <f t="shared" ref="I20:I84" si="40">IF(O20="", "", "Interior")</f>
        <v/>
      </c>
      <c r="J20" s="396" t="str">
        <f>IF(O20="", "", '[1]Indoor Lighting'!$C$3)</f>
        <v/>
      </c>
      <c r="K20" s="398" t="str">
        <f>IF(O20="", "", '[1]Indoor Lighting'!$M$3)</f>
        <v/>
      </c>
      <c r="L20" s="399">
        <f t="shared" si="10"/>
        <v>0</v>
      </c>
      <c r="M20" s="400" t="str">
        <f t="shared" si="11"/>
        <v/>
      </c>
      <c r="N20" s="401" t="str">
        <f>IF(O20="", "", VLOOKUP(O20, [1]LightTrans!$C$1:$L$106, 2, FALSE))</f>
        <v/>
      </c>
      <c r="O20" s="395" t="str">
        <f>IF(OR('[1]Indoor Lighting'!$E$3="T8", '[1]Indoor Lighting'!$E$3="T12"), IF(ISNA(VLOOKUP('[1]Indoor Lighting'!$E$3&amp;", "&amp;'[1]Indoor Lighting'!$J$3&amp;IF('[1]Indoor Lighting'!$F$3="Electronic",", Electronic",""), [1]LightTrans!$A$1:$AB$109,3, FALSE)=TRUE),"",VLOOKUP('[1]Indoor Lighting'!$E$3&amp;", "&amp;'[1]Indoor Lighting'!$J$3&amp;IF('[1]Indoor Lighting'!$F$3="Electronic",", Electronic",""), [1]LightTrans!$A$1:$AB$109,3, FALSE)), "")</f>
        <v/>
      </c>
      <c r="P20" s="402" t="str">
        <f t="shared" si="12"/>
        <v/>
      </c>
      <c r="Q20" s="428" t="str">
        <f>IF(O20="", "", '[1]Indoor Lighting'!$L$3)</f>
        <v/>
      </c>
      <c r="R20" s="404">
        <v>0</v>
      </c>
      <c r="S20" s="402">
        <f t="shared" si="13"/>
        <v>0</v>
      </c>
      <c r="T20" s="406">
        <f t="shared" si="14"/>
        <v>0</v>
      </c>
      <c r="U20" s="407" t="str">
        <f t="shared" si="15"/>
        <v/>
      </c>
      <c r="V20" s="408" t="str">
        <f>IF(O20="", "", VLOOKUP(O20, [1]LightTrans!$C$1:$L$106, 3, FALSE))</f>
        <v/>
      </c>
      <c r="W20" s="395" t="str">
        <f>IF(O20="", "", VLOOKUP(O20, [1]LightTrans!$C$1:$L$106, 4, FALSE))</f>
        <v/>
      </c>
      <c r="X20" s="395" t="str">
        <f>IF(O20="", "", VLOOKUP(O20, [1]LightTrans!$C$1:$L$106, 5, FALSE))</f>
        <v/>
      </c>
      <c r="Y20" s="402" t="str">
        <f t="shared" si="16"/>
        <v/>
      </c>
      <c r="Z20" s="429" t="str">
        <f>IF(O20="", "", VLOOKUP(O20, [1]LightTrans!$C$1:$L$106, 7, FALSE))</f>
        <v/>
      </c>
      <c r="AA20" s="429" t="str">
        <f>IF(O20="", "", VLOOKUP(O20, [1]LightTrans!$C$1:$L$106, 8, FALSE))</f>
        <v/>
      </c>
      <c r="AB20" s="430"/>
      <c r="AC20" s="410" t="str">
        <f t="shared" si="17"/>
        <v/>
      </c>
      <c r="AD20" s="411"/>
      <c r="AE20" s="412"/>
      <c r="AF20" s="413">
        <f t="shared" si="18"/>
        <v>0</v>
      </c>
      <c r="AG20" s="414" t="e">
        <f t="shared" si="19"/>
        <v>#VALUE!</v>
      </c>
      <c r="AH20" s="415">
        <f t="shared" si="20"/>
        <v>0</v>
      </c>
      <c r="AI20" s="415" t="str">
        <f t="shared" si="21"/>
        <v/>
      </c>
      <c r="AJ20" s="415">
        <f t="shared" si="22"/>
        <v>0</v>
      </c>
      <c r="AK20" s="415">
        <f t="shared" si="23"/>
        <v>0</v>
      </c>
      <c r="AL20" s="416">
        <f t="shared" si="24"/>
        <v>0</v>
      </c>
      <c r="AM20" s="417">
        <f t="shared" si="25"/>
        <v>0</v>
      </c>
      <c r="AN20" s="406">
        <f t="shared" si="26"/>
        <v>0</v>
      </c>
      <c r="AO20" s="416">
        <f t="shared" si="27"/>
        <v>0</v>
      </c>
      <c r="AP20" s="416">
        <f t="shared" si="28"/>
        <v>0</v>
      </c>
      <c r="AQ20" s="416">
        <f t="shared" si="29"/>
        <v>0</v>
      </c>
      <c r="AR20" s="418">
        <f t="shared" si="30"/>
        <v>0</v>
      </c>
      <c r="AS20" s="416">
        <f t="shared" si="31"/>
        <v>0</v>
      </c>
      <c r="AT20" s="416">
        <f t="shared" si="32"/>
        <v>0</v>
      </c>
      <c r="AU20" s="419">
        <f t="shared" si="33"/>
        <v>0</v>
      </c>
      <c r="AV20" s="431" t="str">
        <f t="shared" si="34"/>
        <v/>
      </c>
      <c r="AW20" s="421" t="str">
        <f t="shared" si="35"/>
        <v/>
      </c>
      <c r="AX20" s="422">
        <f t="shared" si="36"/>
        <v>0</v>
      </c>
      <c r="AY20" s="422">
        <f t="shared" si="37"/>
        <v>0</v>
      </c>
      <c r="AZ20" s="421">
        <f t="shared" si="38"/>
        <v>0</v>
      </c>
      <c r="BA20" s="423">
        <f t="shared" si="39"/>
        <v>0</v>
      </c>
      <c r="BB20" s="432"/>
      <c r="BC20" s="425" t="str">
        <f>IF(O20="", "", '[1]Indoor Lighting'!$R$3)</f>
        <v/>
      </c>
      <c r="BD20" s="425" t="str">
        <f>IF(O20="", "", '[1]Indoor Lighting'!$D$3)</f>
        <v/>
      </c>
      <c r="BE20" s="425"/>
      <c r="BF20" s="425"/>
      <c r="BG20" s="425"/>
      <c r="BH20" s="425"/>
      <c r="BI20" s="425"/>
      <c r="BJ20" s="425"/>
      <c r="BK20" s="425"/>
      <c r="BL20" s="425"/>
      <c r="BM20" s="425"/>
      <c r="BN20" s="425"/>
      <c r="BO20" s="425"/>
      <c r="BP20" s="425"/>
    </row>
    <row r="21" spans="1:68" s="433" customFormat="1" ht="38.25" customHeight="1">
      <c r="A21" s="426">
        <v>3</v>
      </c>
      <c r="B21" s="395"/>
      <c r="C21" s="395" t="str">
        <f>IF(O21="", "", '[1]Indoor Lighting'!$B$4)</f>
        <v/>
      </c>
      <c r="D21" s="395" t="str">
        <f>IF(O21="", "", '[1]Business Type'!$G$2)</f>
        <v/>
      </c>
      <c r="E21" s="396" t="str">
        <f>IF(O21="", "",'[1]Facility Info'!$P$22)</f>
        <v/>
      </c>
      <c r="F21" s="396" t="str">
        <f>IF(O21="", "",'[1]Facility Info'!$N$22)</f>
        <v/>
      </c>
      <c r="G21" s="396" t="str">
        <f>IF(O21="", "", '[1]Facility Info'!$J$14)</f>
        <v/>
      </c>
      <c r="H21" s="397" t="str">
        <f t="shared" si="9"/>
        <v/>
      </c>
      <c r="I21" s="427" t="str">
        <f t="shared" si="40"/>
        <v/>
      </c>
      <c r="J21" s="396" t="str">
        <f>IF(O21="", "", '[1]Indoor Lighting'!$C$4)</f>
        <v/>
      </c>
      <c r="K21" s="398" t="str">
        <f>IF(O21="", "", '[1]Indoor Lighting'!$M$4)</f>
        <v/>
      </c>
      <c r="L21" s="399">
        <f t="shared" si="10"/>
        <v>0</v>
      </c>
      <c r="M21" s="400" t="str">
        <f t="shared" si="11"/>
        <v/>
      </c>
      <c r="N21" s="401" t="str">
        <f>IF(O21="", "", VLOOKUP(O21, [1]LightTrans!$C$1:$L$106, 2, FALSE))</f>
        <v/>
      </c>
      <c r="O21" s="395" t="str">
        <f>IF(OR('[1]Indoor Lighting'!$E$4="T8", '[1]Indoor Lighting'!$E$4="T12"), IF(ISNA(VLOOKUP('[1]Indoor Lighting'!$E$4&amp;", "&amp;'[1]Indoor Lighting'!$J$4&amp;IF('[1]Indoor Lighting'!$F$4="Electronic",", Electronic",""), [1]LightTrans!$A$1:$AB$109,3, FALSE)=TRUE),"",VLOOKUP('[1]Indoor Lighting'!$E$4&amp;", "&amp;'[1]Indoor Lighting'!$J$4&amp;IF('[1]Indoor Lighting'!$F$4="Electronic",", Electronic",""), [1]LightTrans!$A$1:$AB$109,3, FALSE)), "")</f>
        <v/>
      </c>
      <c r="P21" s="402" t="str">
        <f t="shared" si="12"/>
        <v/>
      </c>
      <c r="Q21" s="428" t="str">
        <f>IF(O21="", "", '[1]Indoor Lighting'!$L$4)</f>
        <v/>
      </c>
      <c r="R21" s="404">
        <v>0</v>
      </c>
      <c r="S21" s="402">
        <f t="shared" si="13"/>
        <v>0</v>
      </c>
      <c r="T21" s="406">
        <f t="shared" si="14"/>
        <v>0</v>
      </c>
      <c r="U21" s="407" t="str">
        <f t="shared" si="15"/>
        <v/>
      </c>
      <c r="V21" s="408" t="str">
        <f>IF(O21="", "", VLOOKUP(O21, [1]LightTrans!$C$1:$L$106, 3, FALSE))</f>
        <v/>
      </c>
      <c r="W21" s="395" t="str">
        <f>IF(O21="", "", VLOOKUP(O21, [1]LightTrans!$C$1:$L$106, 4, FALSE))</f>
        <v/>
      </c>
      <c r="X21" s="395" t="str">
        <f>IF(O21="", "", VLOOKUP(O21, [1]LightTrans!$C$1:$L$106, 5, FALSE))</f>
        <v/>
      </c>
      <c r="Y21" s="402" t="str">
        <f t="shared" si="16"/>
        <v/>
      </c>
      <c r="Z21" s="429" t="str">
        <f>IF(O21="", "", VLOOKUP(O21, [1]LightTrans!$C$1:$L$106, 7, FALSE))</f>
        <v/>
      </c>
      <c r="AA21" s="429" t="str">
        <f>IF(O21="", "", VLOOKUP(O21, [1]LightTrans!$C$1:$L$106, 8, FALSE))</f>
        <v/>
      </c>
      <c r="AB21" s="430"/>
      <c r="AC21" s="410" t="str">
        <f t="shared" si="17"/>
        <v/>
      </c>
      <c r="AD21" s="411"/>
      <c r="AE21" s="412"/>
      <c r="AF21" s="413">
        <f t="shared" si="18"/>
        <v>0</v>
      </c>
      <c r="AG21" s="414" t="e">
        <f t="shared" si="19"/>
        <v>#VALUE!</v>
      </c>
      <c r="AH21" s="415">
        <f t="shared" si="20"/>
        <v>0</v>
      </c>
      <c r="AI21" s="415" t="str">
        <f t="shared" si="21"/>
        <v/>
      </c>
      <c r="AJ21" s="415">
        <f t="shared" si="22"/>
        <v>0</v>
      </c>
      <c r="AK21" s="415">
        <f t="shared" si="23"/>
        <v>0</v>
      </c>
      <c r="AL21" s="416">
        <f t="shared" si="24"/>
        <v>0</v>
      </c>
      <c r="AM21" s="417">
        <f t="shared" si="25"/>
        <v>0</v>
      </c>
      <c r="AN21" s="406">
        <f t="shared" si="26"/>
        <v>0</v>
      </c>
      <c r="AO21" s="416">
        <f t="shared" si="27"/>
        <v>0</v>
      </c>
      <c r="AP21" s="416">
        <f t="shared" si="28"/>
        <v>0</v>
      </c>
      <c r="AQ21" s="416">
        <f t="shared" si="29"/>
        <v>0</v>
      </c>
      <c r="AR21" s="418">
        <f t="shared" si="30"/>
        <v>0</v>
      </c>
      <c r="AS21" s="416">
        <f t="shared" si="31"/>
        <v>0</v>
      </c>
      <c r="AT21" s="416">
        <f t="shared" si="32"/>
        <v>0</v>
      </c>
      <c r="AU21" s="416">
        <f t="shared" si="33"/>
        <v>0</v>
      </c>
      <c r="AV21" s="434" t="str">
        <f t="shared" si="34"/>
        <v/>
      </c>
      <c r="AW21" s="421" t="str">
        <f t="shared" si="35"/>
        <v/>
      </c>
      <c r="AX21" s="422">
        <f t="shared" si="36"/>
        <v>0</v>
      </c>
      <c r="AY21" s="422">
        <f t="shared" si="37"/>
        <v>0</v>
      </c>
      <c r="AZ21" s="421">
        <f t="shared" si="38"/>
        <v>0</v>
      </c>
      <c r="BA21" s="423">
        <f t="shared" si="39"/>
        <v>0</v>
      </c>
      <c r="BB21" s="432"/>
      <c r="BC21" s="425" t="str">
        <f>IF(O21="", "", '[1]Indoor Lighting'!$R$4)</f>
        <v/>
      </c>
      <c r="BD21" s="425" t="str">
        <f>IF(O21="", "", '[1]Indoor Lighting'!$D$4)</f>
        <v/>
      </c>
      <c r="BE21" s="425"/>
      <c r="BF21" s="425"/>
      <c r="BG21" s="425"/>
      <c r="BH21" s="425"/>
      <c r="BI21" s="425"/>
      <c r="BJ21" s="425"/>
      <c r="BK21" s="425"/>
      <c r="BL21" s="425"/>
      <c r="BM21" s="425"/>
      <c r="BN21" s="425"/>
      <c r="BO21" s="425"/>
      <c r="BP21" s="425"/>
    </row>
    <row r="22" spans="1:68" s="433" customFormat="1" ht="38.25" customHeight="1">
      <c r="A22" s="394">
        <v>4</v>
      </c>
      <c r="B22" s="395"/>
      <c r="C22" s="395" t="str">
        <f>IF(O22="", "", '[1]Indoor Lighting'!$B$5)</f>
        <v/>
      </c>
      <c r="D22" s="395" t="str">
        <f>IF(O22="", "", '[1]Business Type'!$G$2)</f>
        <v/>
      </c>
      <c r="E22" s="396" t="str">
        <f>IF(O22="", "",'[1]Facility Info'!$P$22)</f>
        <v/>
      </c>
      <c r="F22" s="396" t="str">
        <f>IF(O22="", "",'[1]Facility Info'!$N$22)</f>
        <v/>
      </c>
      <c r="G22" s="396" t="str">
        <f>IF(O22="", "", '[1]Facility Info'!$J$14)</f>
        <v/>
      </c>
      <c r="H22" s="397" t="str">
        <f t="shared" si="9"/>
        <v/>
      </c>
      <c r="I22" s="427" t="str">
        <f t="shared" si="40"/>
        <v/>
      </c>
      <c r="J22" s="396" t="str">
        <f>IF(O22="", "", '[1]Indoor Lighting'!$C$5)</f>
        <v/>
      </c>
      <c r="K22" s="398" t="str">
        <f>IF(O22="", "", '[1]Indoor Lighting'!$M$5)</f>
        <v/>
      </c>
      <c r="L22" s="399">
        <f t="shared" si="10"/>
        <v>0</v>
      </c>
      <c r="M22" s="400" t="str">
        <f t="shared" si="11"/>
        <v/>
      </c>
      <c r="N22" s="401" t="str">
        <f>IF(O22="", "", VLOOKUP(O22, [1]LightTrans!$C$1:$L$106, 2, FALSE))</f>
        <v/>
      </c>
      <c r="O22" s="395" t="str">
        <f>IF(OR('[1]Indoor Lighting'!$E$5="T8", '[1]Indoor Lighting'!$E$5="T12"), IF(ISNA(VLOOKUP('[1]Indoor Lighting'!$E$5&amp;", "&amp;'[1]Indoor Lighting'!$J$5&amp;IF('[1]Indoor Lighting'!$F$5="Electronic",", Electronic",""), [1]LightTrans!$A$1:$AB$109,3, FALSE)=TRUE),"",VLOOKUP('[1]Indoor Lighting'!$E$5&amp;", "&amp;'[1]Indoor Lighting'!$J$5&amp;IF('[1]Indoor Lighting'!$F$5="Electronic",", Electronic",""), [1]LightTrans!$A$1:$AB$109,3, FALSE)), "")</f>
        <v/>
      </c>
      <c r="P22" s="402" t="str">
        <f t="shared" si="12"/>
        <v/>
      </c>
      <c r="Q22" s="428" t="str">
        <f>IF(O22="", "", '[1]Indoor Lighting'!$L$5)</f>
        <v/>
      </c>
      <c r="R22" s="404">
        <v>0</v>
      </c>
      <c r="S22" s="402">
        <f t="shared" si="13"/>
        <v>0</v>
      </c>
      <c r="T22" s="406">
        <f t="shared" si="14"/>
        <v>0</v>
      </c>
      <c r="U22" s="407" t="str">
        <f t="shared" si="15"/>
        <v/>
      </c>
      <c r="V22" s="408" t="str">
        <f>IF(O22="", "", VLOOKUP(O22, [1]LightTrans!$C$1:$L$106, 3, FALSE))</f>
        <v/>
      </c>
      <c r="W22" s="395" t="str">
        <f>IF(O22="", "", VLOOKUP(O22, [1]LightTrans!$C$1:$L$106, 4, FALSE))</f>
        <v/>
      </c>
      <c r="X22" s="395" t="str">
        <f>IF(O22="", "", VLOOKUP(O22, [1]LightTrans!$C$1:$L$106, 5, FALSE))</f>
        <v/>
      </c>
      <c r="Y22" s="402" t="str">
        <f t="shared" si="16"/>
        <v/>
      </c>
      <c r="Z22" s="429" t="str">
        <f>IF(O22="", "", VLOOKUP(O22, [1]LightTrans!$C$1:$L$106, 7, FALSE))</f>
        <v/>
      </c>
      <c r="AA22" s="429" t="str">
        <f>IF(O22="", "", VLOOKUP(O22, [1]LightTrans!$C$1:$L$106, 8, FALSE))</f>
        <v/>
      </c>
      <c r="AB22" s="430"/>
      <c r="AC22" s="410" t="str">
        <f t="shared" si="17"/>
        <v/>
      </c>
      <c r="AD22" s="411"/>
      <c r="AE22" s="412"/>
      <c r="AF22" s="413">
        <f t="shared" si="18"/>
        <v>0</v>
      </c>
      <c r="AG22" s="414" t="e">
        <f t="shared" si="19"/>
        <v>#VALUE!</v>
      </c>
      <c r="AH22" s="415">
        <f t="shared" si="20"/>
        <v>0</v>
      </c>
      <c r="AI22" s="415" t="str">
        <f t="shared" si="21"/>
        <v/>
      </c>
      <c r="AJ22" s="415">
        <f t="shared" si="22"/>
        <v>0</v>
      </c>
      <c r="AK22" s="415">
        <f t="shared" si="23"/>
        <v>0</v>
      </c>
      <c r="AL22" s="416">
        <f t="shared" si="24"/>
        <v>0</v>
      </c>
      <c r="AM22" s="417">
        <f t="shared" si="25"/>
        <v>0</v>
      </c>
      <c r="AN22" s="406">
        <f t="shared" si="26"/>
        <v>0</v>
      </c>
      <c r="AO22" s="416">
        <f t="shared" si="27"/>
        <v>0</v>
      </c>
      <c r="AP22" s="416">
        <f t="shared" si="28"/>
        <v>0</v>
      </c>
      <c r="AQ22" s="416">
        <f t="shared" si="29"/>
        <v>0</v>
      </c>
      <c r="AR22" s="418">
        <f t="shared" si="30"/>
        <v>0</v>
      </c>
      <c r="AS22" s="416">
        <f t="shared" si="31"/>
        <v>0</v>
      </c>
      <c r="AT22" s="416">
        <f t="shared" si="32"/>
        <v>0</v>
      </c>
      <c r="AU22" s="416">
        <f t="shared" si="33"/>
        <v>0</v>
      </c>
      <c r="AV22" s="434" t="str">
        <f t="shared" si="34"/>
        <v/>
      </c>
      <c r="AW22" s="421" t="str">
        <f t="shared" si="35"/>
        <v/>
      </c>
      <c r="AX22" s="422">
        <f t="shared" si="36"/>
        <v>0</v>
      </c>
      <c r="AY22" s="422">
        <f t="shared" si="37"/>
        <v>0</v>
      </c>
      <c r="AZ22" s="421">
        <f t="shared" si="38"/>
        <v>0</v>
      </c>
      <c r="BA22" s="423">
        <f t="shared" si="39"/>
        <v>0</v>
      </c>
      <c r="BB22" s="432"/>
      <c r="BC22" s="425" t="str">
        <f>IF(O22="", "", '[1]Indoor Lighting'!$R$5)</f>
        <v/>
      </c>
      <c r="BD22" s="425" t="str">
        <f>IF(O22="", "", '[1]Indoor Lighting'!$D$5)</f>
        <v/>
      </c>
      <c r="BE22" s="425"/>
      <c r="BF22" s="425"/>
      <c r="BG22" s="425"/>
      <c r="BH22" s="425"/>
      <c r="BI22" s="425"/>
      <c r="BJ22" s="425"/>
      <c r="BK22" s="425"/>
      <c r="BL22" s="425"/>
      <c r="BM22" s="425"/>
      <c r="BN22" s="425"/>
      <c r="BO22" s="425"/>
      <c r="BP22" s="425"/>
    </row>
    <row r="23" spans="1:68" s="433" customFormat="1" ht="38.25" customHeight="1">
      <c r="A23" s="426">
        <v>5</v>
      </c>
      <c r="B23" s="395"/>
      <c r="C23" s="395" t="str">
        <f>IF(O23="", "", '[1]Indoor Lighting'!$B$6)</f>
        <v/>
      </c>
      <c r="D23" s="395" t="str">
        <f>IF(O23="", "", '[1]Business Type'!$G$2)</f>
        <v/>
      </c>
      <c r="E23" s="396" t="str">
        <f>IF(O23="", "",'[1]Facility Info'!$P$22)</f>
        <v/>
      </c>
      <c r="F23" s="396" t="str">
        <f>IF(O23="", "",'[1]Facility Info'!$N$22)</f>
        <v/>
      </c>
      <c r="G23" s="396" t="str">
        <f>IF(O23="", "", '[1]Facility Info'!$J$14)</f>
        <v/>
      </c>
      <c r="H23" s="397" t="str">
        <f t="shared" si="9"/>
        <v/>
      </c>
      <c r="I23" s="427" t="str">
        <f t="shared" si="40"/>
        <v/>
      </c>
      <c r="J23" s="396" t="str">
        <f>IF(O23="", "", '[1]Indoor Lighting'!$C$6)</f>
        <v/>
      </c>
      <c r="K23" s="435" t="str">
        <f>IF(O23="", "", '[1]Indoor Lighting'!$M$6)</f>
        <v/>
      </c>
      <c r="L23" s="399">
        <f t="shared" si="10"/>
        <v>0</v>
      </c>
      <c r="M23" s="400" t="str">
        <f t="shared" si="11"/>
        <v/>
      </c>
      <c r="N23" s="401" t="str">
        <f>IF(O23="", "", VLOOKUP(O23, [1]LightTrans!$C$1:$L$106, 2, FALSE))</f>
        <v/>
      </c>
      <c r="O23" s="395" t="str">
        <f>IF(OR('[1]Indoor Lighting'!$E$6="T8", '[1]Indoor Lighting'!$E$6="T12"), IF(ISNA(VLOOKUP('[1]Indoor Lighting'!$E$6&amp;", "&amp;'[1]Indoor Lighting'!$J$6&amp;IF('[1]Indoor Lighting'!$F$6="Electronic",", Electronic",""), [1]LightTrans!$A$1:$AB$109,3, FALSE)=TRUE),"",VLOOKUP('[1]Indoor Lighting'!$E$6&amp;", "&amp;'[1]Indoor Lighting'!$J$6&amp;IF('[1]Indoor Lighting'!$F$6="Electronic",", Electronic",""), [1]LightTrans!$A$1:$AB$109,3, FALSE)), "")</f>
        <v/>
      </c>
      <c r="P23" s="402" t="str">
        <f t="shared" si="12"/>
        <v/>
      </c>
      <c r="Q23" s="428" t="str">
        <f>IF(O23="", "", '[1]Indoor Lighting'!$L$6)</f>
        <v/>
      </c>
      <c r="R23" s="404">
        <v>0</v>
      </c>
      <c r="S23" s="402">
        <f t="shared" si="13"/>
        <v>0</v>
      </c>
      <c r="T23" s="406">
        <f t="shared" si="14"/>
        <v>0</v>
      </c>
      <c r="U23" s="407" t="str">
        <f t="shared" si="15"/>
        <v/>
      </c>
      <c r="V23" s="408" t="str">
        <f>IF(O23="", "", VLOOKUP(O23, [1]LightTrans!$C$1:$L$106, 3, FALSE))</f>
        <v/>
      </c>
      <c r="W23" s="395" t="str">
        <f>IF(O23="", "", VLOOKUP(O23, [1]LightTrans!$C$1:$L$106, 4, FALSE))</f>
        <v/>
      </c>
      <c r="X23" s="395" t="str">
        <f>IF(O23="", "", VLOOKUP(O23, [1]LightTrans!$C$1:$L$106, 5, FALSE))</f>
        <v/>
      </c>
      <c r="Y23" s="402" t="str">
        <f t="shared" si="16"/>
        <v/>
      </c>
      <c r="Z23" s="429" t="str">
        <f>IF(O23="", "", VLOOKUP(O23, [1]LightTrans!$C$1:$L$106, 7, FALSE))</f>
        <v/>
      </c>
      <c r="AA23" s="429" t="str">
        <f>IF(O23="", "", VLOOKUP(O23, [1]LightTrans!$C$1:$L$106, 8, FALSE))</f>
        <v/>
      </c>
      <c r="AB23" s="430"/>
      <c r="AC23" s="410" t="str">
        <f t="shared" si="17"/>
        <v/>
      </c>
      <c r="AD23" s="411"/>
      <c r="AE23" s="412"/>
      <c r="AF23" s="413">
        <f t="shared" si="18"/>
        <v>0</v>
      </c>
      <c r="AG23" s="414" t="e">
        <f t="shared" si="19"/>
        <v>#VALUE!</v>
      </c>
      <c r="AH23" s="415">
        <f t="shared" si="20"/>
        <v>0</v>
      </c>
      <c r="AI23" s="415" t="str">
        <f t="shared" si="21"/>
        <v/>
      </c>
      <c r="AJ23" s="415">
        <f t="shared" si="22"/>
        <v>0</v>
      </c>
      <c r="AK23" s="415">
        <f t="shared" si="23"/>
        <v>0</v>
      </c>
      <c r="AL23" s="416">
        <f t="shared" si="24"/>
        <v>0</v>
      </c>
      <c r="AM23" s="417">
        <f t="shared" si="25"/>
        <v>0</v>
      </c>
      <c r="AN23" s="406">
        <f t="shared" si="26"/>
        <v>0</v>
      </c>
      <c r="AO23" s="416">
        <f t="shared" si="27"/>
        <v>0</v>
      </c>
      <c r="AP23" s="416">
        <f t="shared" si="28"/>
        <v>0</v>
      </c>
      <c r="AQ23" s="416">
        <f t="shared" si="29"/>
        <v>0</v>
      </c>
      <c r="AR23" s="418">
        <f t="shared" si="30"/>
        <v>0</v>
      </c>
      <c r="AS23" s="416">
        <f t="shared" si="31"/>
        <v>0</v>
      </c>
      <c r="AT23" s="416">
        <f t="shared" si="32"/>
        <v>0</v>
      </c>
      <c r="AU23" s="416">
        <f t="shared" si="33"/>
        <v>0</v>
      </c>
      <c r="AV23" s="434" t="str">
        <f t="shared" si="34"/>
        <v/>
      </c>
      <c r="AW23" s="421" t="str">
        <f t="shared" si="35"/>
        <v/>
      </c>
      <c r="AX23" s="422">
        <f t="shared" si="36"/>
        <v>0</v>
      </c>
      <c r="AY23" s="422">
        <f t="shared" si="37"/>
        <v>0</v>
      </c>
      <c r="AZ23" s="421">
        <f t="shared" si="38"/>
        <v>0</v>
      </c>
      <c r="BA23" s="423">
        <f t="shared" si="39"/>
        <v>0</v>
      </c>
      <c r="BB23" s="432"/>
      <c r="BC23" s="425" t="str">
        <f>IF(O23="", "", '[1]Indoor Lighting'!$R$6)</f>
        <v/>
      </c>
      <c r="BD23" s="425" t="str">
        <f>IF(O23="", "", '[1]Indoor Lighting'!$D$6)</f>
        <v/>
      </c>
      <c r="BE23" s="425"/>
      <c r="BF23" s="425"/>
      <c r="BG23" s="425"/>
      <c r="BH23" s="425"/>
      <c r="BI23" s="425"/>
      <c r="BJ23" s="425"/>
      <c r="BK23" s="425"/>
      <c r="BL23" s="425"/>
      <c r="BM23" s="425"/>
      <c r="BN23" s="425"/>
      <c r="BO23" s="425"/>
      <c r="BP23" s="425"/>
    </row>
    <row r="24" spans="1:68" s="433" customFormat="1" ht="38.25" customHeight="1">
      <c r="A24" s="426">
        <v>6</v>
      </c>
      <c r="B24" s="395"/>
      <c r="C24" s="395" t="str">
        <f>IF(O24="", "", '[1]Indoor Lighting'!$B$7)</f>
        <v/>
      </c>
      <c r="D24" s="395" t="str">
        <f>IF(O24="", "", '[1]Business Type'!$G$2)</f>
        <v/>
      </c>
      <c r="E24" s="396" t="str">
        <f>IF(O24="", "",'[1]Facility Info'!$P$22)</f>
        <v/>
      </c>
      <c r="F24" s="396" t="str">
        <f>IF(O24="", "",'[1]Facility Info'!$N$22)</f>
        <v/>
      </c>
      <c r="G24" s="396" t="str">
        <f>IF(O24="", "", '[1]Facility Info'!$J$14)</f>
        <v/>
      </c>
      <c r="H24" s="397" t="str">
        <f t="shared" si="9"/>
        <v/>
      </c>
      <c r="I24" s="427" t="str">
        <f t="shared" si="40"/>
        <v/>
      </c>
      <c r="J24" s="396" t="str">
        <f>IF(O24="", "", '[1]Indoor Lighting'!$C$7)</f>
        <v/>
      </c>
      <c r="K24" s="435" t="str">
        <f>IF(O24="", "", '[1]Indoor Lighting'!$M$7)</f>
        <v/>
      </c>
      <c r="L24" s="399">
        <f t="shared" si="10"/>
        <v>0</v>
      </c>
      <c r="M24" s="400" t="str">
        <f t="shared" si="11"/>
        <v/>
      </c>
      <c r="N24" s="401" t="str">
        <f>IF(O24="", "", VLOOKUP(O24, [1]LightTrans!$C$1:$L$106, 2, FALSE))</f>
        <v/>
      </c>
      <c r="O24" s="395" t="str">
        <f>IF(OR('[1]Indoor Lighting'!$E$7="T8", '[1]Indoor Lighting'!$E$7="T12"), IF(ISNA(VLOOKUP('[1]Indoor Lighting'!$E$7&amp;", "&amp;'[1]Indoor Lighting'!$J$7&amp;IF('[1]Indoor Lighting'!$F$7="Electronic",", Electronic",""), [1]LightTrans!$A$1:$AB$109,3, FALSE)=TRUE),"",VLOOKUP('[1]Indoor Lighting'!$E$7&amp;", "&amp;'[1]Indoor Lighting'!$J$7&amp;IF('[1]Indoor Lighting'!$F$7="Electronic",", Electronic",""), [1]LightTrans!$A$1:$AB$109,3, FALSE)), "")</f>
        <v/>
      </c>
      <c r="P24" s="402" t="str">
        <f t="shared" si="12"/>
        <v/>
      </c>
      <c r="Q24" s="428" t="str">
        <f>IF(O24="", "", '[1]Indoor Lighting'!$L$7)</f>
        <v/>
      </c>
      <c r="R24" s="404">
        <v>0</v>
      </c>
      <c r="S24" s="402">
        <f t="shared" si="13"/>
        <v>0</v>
      </c>
      <c r="T24" s="406">
        <f t="shared" si="14"/>
        <v>0</v>
      </c>
      <c r="U24" s="407" t="str">
        <f t="shared" si="15"/>
        <v/>
      </c>
      <c r="V24" s="408" t="str">
        <f>IF(O24="", "", VLOOKUP(O24, [1]LightTrans!$C$1:$L$106, 3, FALSE))</f>
        <v/>
      </c>
      <c r="W24" s="395" t="str">
        <f>IF(O24="", "", VLOOKUP(O24, [1]LightTrans!$C$1:$L$106, 4, FALSE))</f>
        <v/>
      </c>
      <c r="X24" s="395" t="str">
        <f>IF(O24="", "", VLOOKUP(O24, [1]LightTrans!$C$1:$L$106, 5, FALSE))</f>
        <v/>
      </c>
      <c r="Y24" s="402" t="str">
        <f t="shared" si="16"/>
        <v/>
      </c>
      <c r="Z24" s="429" t="str">
        <f>IF(O24="", "", VLOOKUP(O24, [1]LightTrans!$C$1:$L$106, 7, FALSE))</f>
        <v/>
      </c>
      <c r="AA24" s="429" t="str">
        <f>IF(O24="", "", VLOOKUP(O24, [1]LightTrans!$C$1:$L$106, 8, FALSE))</f>
        <v/>
      </c>
      <c r="AB24" s="430"/>
      <c r="AC24" s="410" t="str">
        <f t="shared" si="17"/>
        <v/>
      </c>
      <c r="AD24" s="411"/>
      <c r="AE24" s="412"/>
      <c r="AF24" s="413">
        <f t="shared" si="18"/>
        <v>0</v>
      </c>
      <c r="AG24" s="414" t="e">
        <f t="shared" si="19"/>
        <v>#VALUE!</v>
      </c>
      <c r="AH24" s="415">
        <f t="shared" si="20"/>
        <v>0</v>
      </c>
      <c r="AI24" s="415" t="str">
        <f t="shared" si="21"/>
        <v/>
      </c>
      <c r="AJ24" s="415">
        <f t="shared" si="22"/>
        <v>0</v>
      </c>
      <c r="AK24" s="415">
        <f t="shared" si="23"/>
        <v>0</v>
      </c>
      <c r="AL24" s="416">
        <f t="shared" si="24"/>
        <v>0</v>
      </c>
      <c r="AM24" s="417">
        <f t="shared" si="25"/>
        <v>0</v>
      </c>
      <c r="AN24" s="406">
        <f t="shared" si="26"/>
        <v>0</v>
      </c>
      <c r="AO24" s="416">
        <f t="shared" si="27"/>
        <v>0</v>
      </c>
      <c r="AP24" s="416">
        <f t="shared" si="28"/>
        <v>0</v>
      </c>
      <c r="AQ24" s="416">
        <f t="shared" si="29"/>
        <v>0</v>
      </c>
      <c r="AR24" s="418">
        <f t="shared" si="30"/>
        <v>0</v>
      </c>
      <c r="AS24" s="416">
        <f t="shared" si="31"/>
        <v>0</v>
      </c>
      <c r="AT24" s="416">
        <f t="shared" si="32"/>
        <v>0</v>
      </c>
      <c r="AU24" s="416">
        <f t="shared" si="33"/>
        <v>0</v>
      </c>
      <c r="AV24" s="434" t="str">
        <f t="shared" si="34"/>
        <v/>
      </c>
      <c r="AW24" s="421" t="str">
        <f t="shared" si="35"/>
        <v/>
      </c>
      <c r="AX24" s="422">
        <f t="shared" si="36"/>
        <v>0</v>
      </c>
      <c r="AY24" s="422">
        <f t="shared" si="37"/>
        <v>0</v>
      </c>
      <c r="AZ24" s="421">
        <f t="shared" si="38"/>
        <v>0</v>
      </c>
      <c r="BA24" s="423">
        <f t="shared" si="39"/>
        <v>0</v>
      </c>
      <c r="BB24" s="432"/>
      <c r="BC24" s="425" t="str">
        <f>IF(O24="", "", '[1]Indoor Lighting'!$R$7)</f>
        <v/>
      </c>
      <c r="BD24" s="425" t="str">
        <f>IF(O24="", "", '[1]Indoor Lighting'!$D$7)</f>
        <v/>
      </c>
      <c r="BE24" s="425"/>
      <c r="BF24" s="425"/>
      <c r="BG24" s="425"/>
      <c r="BH24" s="425"/>
      <c r="BI24" s="425"/>
      <c r="BJ24" s="425"/>
      <c r="BK24" s="425"/>
      <c r="BL24" s="425"/>
      <c r="BM24" s="425"/>
      <c r="BN24" s="425"/>
      <c r="BO24" s="425"/>
      <c r="BP24" s="425"/>
    </row>
    <row r="25" spans="1:68" s="433" customFormat="1" ht="38.25" customHeight="1">
      <c r="A25" s="394">
        <v>7</v>
      </c>
      <c r="B25" s="395"/>
      <c r="C25" s="395" t="str">
        <f>IF(O25="", "", '[1]Indoor Lighting'!$B$8)</f>
        <v/>
      </c>
      <c r="D25" s="395" t="str">
        <f>IF(O25="", "", '[1]Business Type'!$G$2)</f>
        <v/>
      </c>
      <c r="E25" s="396" t="str">
        <f>IF(O25="", "",'[1]Facility Info'!$P$22)</f>
        <v/>
      </c>
      <c r="F25" s="396" t="str">
        <f>IF(O25="", "",'[1]Facility Info'!$N$22)</f>
        <v/>
      </c>
      <c r="G25" s="396" t="str">
        <f>IF(O25="", "", '[1]Facility Info'!$J$14)</f>
        <v/>
      </c>
      <c r="H25" s="397" t="str">
        <f t="shared" si="9"/>
        <v/>
      </c>
      <c r="I25" s="427" t="str">
        <f t="shared" si="40"/>
        <v/>
      </c>
      <c r="J25" s="396" t="str">
        <f>IF(O25="", "", '[1]Indoor Lighting'!$C$8)</f>
        <v/>
      </c>
      <c r="K25" s="435" t="str">
        <f>IF(O25="", "", '[1]Indoor Lighting'!$M$8)</f>
        <v/>
      </c>
      <c r="L25" s="399">
        <f t="shared" si="10"/>
        <v>0</v>
      </c>
      <c r="M25" s="400" t="str">
        <f t="shared" si="11"/>
        <v/>
      </c>
      <c r="N25" s="401" t="str">
        <f>IF(O25="", "", VLOOKUP(O25, [1]LightTrans!$C$1:$L$106, 2, FALSE))</f>
        <v/>
      </c>
      <c r="O25" s="395" t="str">
        <f>IF(OR('[1]Indoor Lighting'!$E$8="T8", '[1]Indoor Lighting'!$E$8="T12"), IF(ISNA(VLOOKUP('[1]Indoor Lighting'!$E$8&amp;", "&amp;'[1]Indoor Lighting'!$J$8&amp;IF('[1]Indoor Lighting'!$F$8="Electronic",", Electronic",""), [1]LightTrans!$A$1:$AB$109,3, FALSE)=TRUE),"",VLOOKUP('[1]Indoor Lighting'!$E$8&amp;", "&amp;'[1]Indoor Lighting'!$J$8&amp;IF('[1]Indoor Lighting'!$F$8="Electronic",", Electronic",""), [1]LightTrans!$A$1:$AB$109,3, FALSE)), "")</f>
        <v/>
      </c>
      <c r="P25" s="402" t="str">
        <f t="shared" si="12"/>
        <v/>
      </c>
      <c r="Q25" s="428" t="str">
        <f>IF(O25="", "", '[1]Indoor Lighting'!$L$8)</f>
        <v/>
      </c>
      <c r="R25" s="404">
        <v>0</v>
      </c>
      <c r="S25" s="402">
        <f t="shared" si="13"/>
        <v>0</v>
      </c>
      <c r="T25" s="406">
        <f t="shared" si="14"/>
        <v>0</v>
      </c>
      <c r="U25" s="407" t="str">
        <f t="shared" si="15"/>
        <v/>
      </c>
      <c r="V25" s="408" t="str">
        <f>IF(O25="", "", VLOOKUP(O25, [1]LightTrans!$C$1:$L$106, 3, FALSE))</f>
        <v/>
      </c>
      <c r="W25" s="395" t="str">
        <f>IF(O25="", "", VLOOKUP(O25, [1]LightTrans!$C$1:$L$106, 4, FALSE))</f>
        <v/>
      </c>
      <c r="X25" s="395" t="str">
        <f>IF(O25="", "", VLOOKUP(O25, [1]LightTrans!$C$1:$L$106, 5, FALSE))</f>
        <v/>
      </c>
      <c r="Y25" s="402" t="str">
        <f t="shared" si="16"/>
        <v/>
      </c>
      <c r="Z25" s="429" t="str">
        <f>IF(O25="", "", VLOOKUP(O25, [1]LightTrans!$C$1:$L$106, 7, FALSE))</f>
        <v/>
      </c>
      <c r="AA25" s="429" t="str">
        <f>IF(O25="", "", VLOOKUP(O25, [1]LightTrans!$C$1:$L$106, 8, FALSE))</f>
        <v/>
      </c>
      <c r="AB25" s="430"/>
      <c r="AC25" s="410" t="str">
        <f t="shared" si="17"/>
        <v/>
      </c>
      <c r="AD25" s="411"/>
      <c r="AE25" s="412"/>
      <c r="AF25" s="413">
        <f t="shared" si="18"/>
        <v>0</v>
      </c>
      <c r="AG25" s="414" t="e">
        <f t="shared" si="19"/>
        <v>#VALUE!</v>
      </c>
      <c r="AH25" s="415">
        <f t="shared" si="20"/>
        <v>0</v>
      </c>
      <c r="AI25" s="415" t="str">
        <f t="shared" si="21"/>
        <v/>
      </c>
      <c r="AJ25" s="415">
        <f t="shared" si="22"/>
        <v>0</v>
      </c>
      <c r="AK25" s="415">
        <f t="shared" si="23"/>
        <v>0</v>
      </c>
      <c r="AL25" s="416">
        <f t="shared" si="24"/>
        <v>0</v>
      </c>
      <c r="AM25" s="417">
        <f t="shared" si="25"/>
        <v>0</v>
      </c>
      <c r="AN25" s="406">
        <f t="shared" si="26"/>
        <v>0</v>
      </c>
      <c r="AO25" s="416">
        <f t="shared" si="27"/>
        <v>0</v>
      </c>
      <c r="AP25" s="416">
        <f t="shared" si="28"/>
        <v>0</v>
      </c>
      <c r="AQ25" s="416">
        <f t="shared" si="29"/>
        <v>0</v>
      </c>
      <c r="AR25" s="418">
        <f t="shared" si="30"/>
        <v>0</v>
      </c>
      <c r="AS25" s="416">
        <f t="shared" si="31"/>
        <v>0</v>
      </c>
      <c r="AT25" s="416">
        <f t="shared" si="32"/>
        <v>0</v>
      </c>
      <c r="AU25" s="416">
        <f t="shared" si="33"/>
        <v>0</v>
      </c>
      <c r="AV25" s="434" t="str">
        <f t="shared" si="34"/>
        <v/>
      </c>
      <c r="AW25" s="421" t="str">
        <f t="shared" si="35"/>
        <v/>
      </c>
      <c r="AX25" s="422">
        <f t="shared" si="36"/>
        <v>0</v>
      </c>
      <c r="AY25" s="422">
        <f t="shared" si="37"/>
        <v>0</v>
      </c>
      <c r="AZ25" s="421">
        <f t="shared" si="38"/>
        <v>0</v>
      </c>
      <c r="BA25" s="423">
        <f t="shared" si="39"/>
        <v>0</v>
      </c>
      <c r="BB25" s="432"/>
      <c r="BC25" s="425" t="str">
        <f>IF(O25="", "", '[1]Indoor Lighting'!$R$8)</f>
        <v/>
      </c>
      <c r="BD25" s="425" t="str">
        <f>IF(O25="", "", '[1]Indoor Lighting'!$D$8)</f>
        <v/>
      </c>
      <c r="BE25" s="425"/>
      <c r="BF25" s="425"/>
      <c r="BG25" s="425"/>
      <c r="BH25" s="425"/>
      <c r="BI25" s="425"/>
      <c r="BJ25" s="425"/>
      <c r="BK25" s="425"/>
      <c r="BL25" s="425"/>
      <c r="BM25" s="425"/>
      <c r="BN25" s="425"/>
      <c r="BO25" s="425"/>
      <c r="BP25" s="425"/>
    </row>
    <row r="26" spans="1:68" s="433" customFormat="1" ht="38.25" customHeight="1">
      <c r="A26" s="426">
        <v>8</v>
      </c>
      <c r="B26" s="395"/>
      <c r="C26" s="395" t="str">
        <f>IF(O26="", "", '[1]Indoor Lighting'!$B$9)</f>
        <v/>
      </c>
      <c r="D26" s="395" t="str">
        <f>IF(O26="", "", '[1]Business Type'!$G$2)</f>
        <v/>
      </c>
      <c r="E26" s="396" t="str">
        <f>IF(O26="", "",'[1]Facility Info'!$P$22)</f>
        <v/>
      </c>
      <c r="F26" s="396" t="str">
        <f>IF(O26="", "",'[1]Facility Info'!$N$22)</f>
        <v/>
      </c>
      <c r="G26" s="396" t="str">
        <f>IF(O26="", "", '[1]Facility Info'!$J$14)</f>
        <v/>
      </c>
      <c r="H26" s="397" t="str">
        <f t="shared" si="9"/>
        <v/>
      </c>
      <c r="I26" s="427" t="str">
        <f t="shared" si="40"/>
        <v/>
      </c>
      <c r="J26" s="396" t="str">
        <f>IF(O26="", "", '[1]Indoor Lighting'!$C$9)</f>
        <v/>
      </c>
      <c r="K26" s="435" t="str">
        <f>IF(O26="", "", '[1]Indoor Lighting'!$M$9)</f>
        <v/>
      </c>
      <c r="L26" s="399">
        <f t="shared" si="10"/>
        <v>0</v>
      </c>
      <c r="M26" s="400" t="str">
        <f t="shared" si="11"/>
        <v/>
      </c>
      <c r="N26" s="401" t="str">
        <f>IF(O26="", "", VLOOKUP(O26, [1]LightTrans!$C$1:$L$106, 2, FALSE))</f>
        <v/>
      </c>
      <c r="O26" s="395" t="str">
        <f>IF(OR('[1]Indoor Lighting'!$E$9="T8", '[1]Indoor Lighting'!$E$9="T12"), IF(ISNA(VLOOKUP('[1]Indoor Lighting'!$E$9&amp;", "&amp;'[1]Indoor Lighting'!$J$9&amp;IF('[1]Indoor Lighting'!$F$9="Electronic",", Electronic",""), [1]LightTrans!$A$1:$AB$109,3, FALSE)=TRUE),"",VLOOKUP('[1]Indoor Lighting'!$E$9&amp;", "&amp;'[1]Indoor Lighting'!$J$9&amp;IF('[1]Indoor Lighting'!$F$9="Electronic",", Electronic",""), [1]LightTrans!$A$1:$AB$109,3, FALSE)), "")</f>
        <v/>
      </c>
      <c r="P26" s="402" t="str">
        <f t="shared" si="12"/>
        <v/>
      </c>
      <c r="Q26" s="428" t="str">
        <f>IF(O26="", "", '[1]Indoor Lighting'!$L$9)</f>
        <v/>
      </c>
      <c r="R26" s="404">
        <v>0</v>
      </c>
      <c r="S26" s="402">
        <f t="shared" si="13"/>
        <v>0</v>
      </c>
      <c r="T26" s="406">
        <f t="shared" si="14"/>
        <v>0</v>
      </c>
      <c r="U26" s="407" t="str">
        <f t="shared" si="15"/>
        <v/>
      </c>
      <c r="V26" s="408" t="str">
        <f>IF(O26="", "", VLOOKUP(O26, [1]LightTrans!$C$1:$L$106, 3, FALSE))</f>
        <v/>
      </c>
      <c r="W26" s="395" t="str">
        <f>IF(O26="", "", VLOOKUP(O26, [1]LightTrans!$C$1:$L$106, 4, FALSE))</f>
        <v/>
      </c>
      <c r="X26" s="395" t="str">
        <f>IF(O26="", "", VLOOKUP(O26, [1]LightTrans!$C$1:$L$106, 5, FALSE))</f>
        <v/>
      </c>
      <c r="Y26" s="402" t="str">
        <f t="shared" si="16"/>
        <v/>
      </c>
      <c r="Z26" s="429" t="str">
        <f>IF(O26="", "", VLOOKUP(O26, [1]LightTrans!$C$1:$L$106, 7, FALSE))</f>
        <v/>
      </c>
      <c r="AA26" s="429" t="str">
        <f>IF(O26="", "", VLOOKUP(O26, [1]LightTrans!$C$1:$L$106, 8, FALSE))</f>
        <v/>
      </c>
      <c r="AB26" s="430"/>
      <c r="AC26" s="410" t="str">
        <f t="shared" si="17"/>
        <v/>
      </c>
      <c r="AD26" s="411"/>
      <c r="AE26" s="412"/>
      <c r="AF26" s="413">
        <f t="shared" si="18"/>
        <v>0</v>
      </c>
      <c r="AG26" s="414" t="e">
        <f t="shared" si="19"/>
        <v>#VALUE!</v>
      </c>
      <c r="AH26" s="415">
        <f t="shared" si="20"/>
        <v>0</v>
      </c>
      <c r="AI26" s="415" t="str">
        <f t="shared" si="21"/>
        <v/>
      </c>
      <c r="AJ26" s="415">
        <f t="shared" si="22"/>
        <v>0</v>
      </c>
      <c r="AK26" s="415">
        <f t="shared" si="23"/>
        <v>0</v>
      </c>
      <c r="AL26" s="416">
        <f t="shared" si="24"/>
        <v>0</v>
      </c>
      <c r="AM26" s="417">
        <f t="shared" si="25"/>
        <v>0</v>
      </c>
      <c r="AN26" s="406">
        <f t="shared" si="26"/>
        <v>0</v>
      </c>
      <c r="AO26" s="416">
        <f t="shared" si="27"/>
        <v>0</v>
      </c>
      <c r="AP26" s="416">
        <f t="shared" si="28"/>
        <v>0</v>
      </c>
      <c r="AQ26" s="416">
        <f t="shared" si="29"/>
        <v>0</v>
      </c>
      <c r="AR26" s="418">
        <f t="shared" si="30"/>
        <v>0</v>
      </c>
      <c r="AS26" s="416">
        <f t="shared" si="31"/>
        <v>0</v>
      </c>
      <c r="AT26" s="416">
        <f t="shared" si="32"/>
        <v>0</v>
      </c>
      <c r="AU26" s="416">
        <f t="shared" si="33"/>
        <v>0</v>
      </c>
      <c r="AV26" s="434" t="str">
        <f t="shared" si="34"/>
        <v/>
      </c>
      <c r="AW26" s="421" t="str">
        <f t="shared" si="35"/>
        <v/>
      </c>
      <c r="AX26" s="422">
        <f t="shared" si="36"/>
        <v>0</v>
      </c>
      <c r="AY26" s="422">
        <f t="shared" si="37"/>
        <v>0</v>
      </c>
      <c r="AZ26" s="421">
        <f t="shared" si="38"/>
        <v>0</v>
      </c>
      <c r="BA26" s="423">
        <f t="shared" si="39"/>
        <v>0</v>
      </c>
      <c r="BB26" s="432"/>
      <c r="BC26" s="425" t="str">
        <f>IF(O26="", "", '[1]Indoor Lighting'!$R$9)</f>
        <v/>
      </c>
      <c r="BD26" s="425" t="str">
        <f>IF(O26="", "", '[1]Indoor Lighting'!$D$9)</f>
        <v/>
      </c>
      <c r="BE26" s="425"/>
      <c r="BF26" s="425"/>
      <c r="BG26" s="425"/>
      <c r="BH26" s="425"/>
      <c r="BI26" s="425"/>
      <c r="BJ26" s="425"/>
      <c r="BK26" s="425"/>
      <c r="BL26" s="425"/>
      <c r="BM26" s="425"/>
      <c r="BN26" s="425"/>
      <c r="BO26" s="425"/>
      <c r="BP26" s="425"/>
    </row>
    <row r="27" spans="1:68" s="437" customFormat="1" ht="38.25" customHeight="1">
      <c r="A27" s="426">
        <v>9</v>
      </c>
      <c r="B27" s="429"/>
      <c r="C27" s="429" t="str">
        <f>IF(O27="", "", '[1]Indoor Lighting'!$B$10)</f>
        <v/>
      </c>
      <c r="D27" s="395" t="str">
        <f>IF(O27="", "", '[1]Business Type'!$G$2)</f>
        <v/>
      </c>
      <c r="E27" s="396" t="str">
        <f>IF(O27="", "",'[1]Facility Info'!$P$22)</f>
        <v/>
      </c>
      <c r="F27" s="396" t="str">
        <f>IF(O27="", "",'[1]Facility Info'!$N$22)</f>
        <v/>
      </c>
      <c r="G27" s="396" t="str">
        <f>IF(O27="", "", '[1]Facility Info'!$J$14)</f>
        <v/>
      </c>
      <c r="H27" s="397" t="str">
        <f t="shared" si="9"/>
        <v/>
      </c>
      <c r="I27" s="427" t="str">
        <f t="shared" si="40"/>
        <v/>
      </c>
      <c r="J27" s="396" t="str">
        <f>IF(O27="", "", '[1]Indoor Lighting'!$C$10)</f>
        <v/>
      </c>
      <c r="K27" s="435" t="str">
        <f>IF(O27="", "", '[1]Indoor Lighting'!$M$10)</f>
        <v/>
      </c>
      <c r="L27" s="399">
        <f t="shared" si="10"/>
        <v>0</v>
      </c>
      <c r="M27" s="400" t="str">
        <f t="shared" si="11"/>
        <v/>
      </c>
      <c r="N27" s="401" t="str">
        <f>IF(O27="", "", VLOOKUP(O27, [1]LightTrans!$C$1:$L$106, 2, FALSE))</f>
        <v/>
      </c>
      <c r="O27" s="395" t="str">
        <f>IF(OR('[1]Indoor Lighting'!$E$10="T8", '[1]Indoor Lighting'!$E$10="T12"), IF(ISNA(VLOOKUP('[1]Indoor Lighting'!$E$10&amp;", "&amp;'[1]Indoor Lighting'!$J$10&amp;IF('[1]Indoor Lighting'!$F$10="Electronic",", Electronic",""), [1]LightTrans!$A$1:$AB$109,3, FALSE)=TRUE),"",VLOOKUP('[1]Indoor Lighting'!$E$10&amp;", "&amp;'[1]Indoor Lighting'!$J$10&amp;IF('[1]Indoor Lighting'!$F$10="Electronic",", Electronic",""), [1]LightTrans!$A$1:$AB$109,3, FALSE)), "")</f>
        <v/>
      </c>
      <c r="P27" s="402" t="str">
        <f t="shared" si="12"/>
        <v/>
      </c>
      <c r="Q27" s="428" t="str">
        <f>IF(O27="", "", '[1]Indoor Lighting'!$L$10)</f>
        <v/>
      </c>
      <c r="R27" s="404">
        <v>0</v>
      </c>
      <c r="S27" s="402">
        <f t="shared" si="13"/>
        <v>0</v>
      </c>
      <c r="T27" s="406">
        <f t="shared" si="14"/>
        <v>0</v>
      </c>
      <c r="U27" s="407" t="str">
        <f t="shared" si="15"/>
        <v/>
      </c>
      <c r="V27" s="408" t="str">
        <f>IF(O27="", "", VLOOKUP(O27, [1]LightTrans!$C$1:$L$106, 3, FALSE))</f>
        <v/>
      </c>
      <c r="W27" s="395" t="str">
        <f>IF(O27="", "", VLOOKUP(O27, [1]LightTrans!$C$1:$L$106, 4, FALSE))</f>
        <v/>
      </c>
      <c r="X27" s="395" t="str">
        <f>IF(O27="", "", VLOOKUP(O27, [1]LightTrans!$C$1:$L$106, 5, FALSE))</f>
        <v/>
      </c>
      <c r="Y27" s="402" t="str">
        <f t="shared" si="16"/>
        <v/>
      </c>
      <c r="Z27" s="429" t="str">
        <f>IF(O27="", "", VLOOKUP(O27, [1]LightTrans!$C$1:$L$106, 7, FALSE))</f>
        <v/>
      </c>
      <c r="AA27" s="429" t="str">
        <f>IF(O27="", "", VLOOKUP(O27, [1]LightTrans!$C$1:$L$106, 8, FALSE))</f>
        <v/>
      </c>
      <c r="AB27" s="430"/>
      <c r="AC27" s="410" t="str">
        <f t="shared" si="17"/>
        <v/>
      </c>
      <c r="AD27" s="411"/>
      <c r="AE27" s="412"/>
      <c r="AF27" s="413">
        <f t="shared" si="18"/>
        <v>0</v>
      </c>
      <c r="AG27" s="414" t="e">
        <f t="shared" si="19"/>
        <v>#VALUE!</v>
      </c>
      <c r="AH27" s="415">
        <f t="shared" si="20"/>
        <v>0</v>
      </c>
      <c r="AI27" s="415" t="str">
        <f t="shared" si="21"/>
        <v/>
      </c>
      <c r="AJ27" s="415">
        <f t="shared" si="22"/>
        <v>0</v>
      </c>
      <c r="AK27" s="415">
        <f t="shared" si="23"/>
        <v>0</v>
      </c>
      <c r="AL27" s="416">
        <f t="shared" si="24"/>
        <v>0</v>
      </c>
      <c r="AM27" s="417">
        <f t="shared" si="25"/>
        <v>0</v>
      </c>
      <c r="AN27" s="406">
        <f t="shared" si="26"/>
        <v>0</v>
      </c>
      <c r="AO27" s="416">
        <f t="shared" si="27"/>
        <v>0</v>
      </c>
      <c r="AP27" s="416">
        <f t="shared" si="28"/>
        <v>0</v>
      </c>
      <c r="AQ27" s="416">
        <f t="shared" si="29"/>
        <v>0</v>
      </c>
      <c r="AR27" s="418">
        <f t="shared" si="30"/>
        <v>0</v>
      </c>
      <c r="AS27" s="416">
        <f t="shared" si="31"/>
        <v>0</v>
      </c>
      <c r="AT27" s="416">
        <f t="shared" si="32"/>
        <v>0</v>
      </c>
      <c r="AU27" s="416">
        <f t="shared" si="33"/>
        <v>0</v>
      </c>
      <c r="AV27" s="434" t="str">
        <f t="shared" si="34"/>
        <v/>
      </c>
      <c r="AW27" s="421" t="str">
        <f t="shared" si="35"/>
        <v/>
      </c>
      <c r="AX27" s="422">
        <f t="shared" si="36"/>
        <v>0</v>
      </c>
      <c r="AY27" s="422">
        <f t="shared" si="37"/>
        <v>0</v>
      </c>
      <c r="AZ27" s="421">
        <f t="shared" si="38"/>
        <v>0</v>
      </c>
      <c r="BA27" s="423">
        <f t="shared" si="39"/>
        <v>0</v>
      </c>
      <c r="BB27" s="432"/>
      <c r="BC27" s="425" t="str">
        <f>IF(O27="", "", '[1]Indoor Lighting'!$R$10)</f>
        <v/>
      </c>
      <c r="BD27" s="425" t="str">
        <f>IF(O27="", "", '[1]Indoor Lighting'!$D$10)</f>
        <v/>
      </c>
      <c r="BE27" s="436"/>
      <c r="BF27" s="436"/>
      <c r="BG27" s="436"/>
      <c r="BH27" s="436"/>
      <c r="BI27" s="436"/>
      <c r="BJ27" s="436"/>
      <c r="BK27" s="436"/>
      <c r="BL27" s="436"/>
      <c r="BM27" s="436"/>
      <c r="BN27" s="436"/>
      <c r="BO27" s="436"/>
      <c r="BP27" s="436"/>
    </row>
    <row r="28" spans="1:68" s="437" customFormat="1" ht="38.25" customHeight="1">
      <c r="A28" s="394">
        <v>10</v>
      </c>
      <c r="B28" s="429"/>
      <c r="C28" s="429" t="str">
        <f>IF(O28="", "", '[1]Indoor Lighting'!$B$11)</f>
        <v/>
      </c>
      <c r="D28" s="395" t="str">
        <f>IF(O28="", "", '[1]Business Type'!$G$2)</f>
        <v/>
      </c>
      <c r="E28" s="396" t="str">
        <f>IF(O28="", "",'[1]Facility Info'!$P$22)</f>
        <v/>
      </c>
      <c r="F28" s="396" t="str">
        <f>IF(O28="", "",'[1]Facility Info'!$N$22)</f>
        <v/>
      </c>
      <c r="G28" s="396" t="str">
        <f>IF(O28="", "", '[1]Facility Info'!$J$14)</f>
        <v/>
      </c>
      <c r="H28" s="397" t="str">
        <f t="shared" si="9"/>
        <v/>
      </c>
      <c r="I28" s="427" t="str">
        <f t="shared" si="40"/>
        <v/>
      </c>
      <c r="J28" s="396" t="str">
        <f>IF(O28="", "", '[1]Indoor Lighting'!$C$11)</f>
        <v/>
      </c>
      <c r="K28" s="435" t="str">
        <f>IF(O28="", "", '[1]Indoor Lighting'!$M$11)</f>
        <v/>
      </c>
      <c r="L28" s="399">
        <f t="shared" si="10"/>
        <v>0</v>
      </c>
      <c r="M28" s="400" t="str">
        <f t="shared" si="11"/>
        <v/>
      </c>
      <c r="N28" s="401" t="str">
        <f>IF(O28="", "", VLOOKUP(O28, [1]LightTrans!$C$1:$L$106, 2, FALSE))</f>
        <v/>
      </c>
      <c r="O28" s="395" t="str">
        <f>IF(OR('[1]Indoor Lighting'!$E$11="T8", '[1]Indoor Lighting'!$E$11="T12"), IF(ISNA(VLOOKUP('[1]Indoor Lighting'!$E$11&amp;", "&amp;'[1]Indoor Lighting'!$J$11&amp;IF('[1]Indoor Lighting'!$F$11="Electronic",", Electronic",""), [1]LightTrans!$A$1:$AB$109,3, FALSE)=TRUE),"",VLOOKUP('[1]Indoor Lighting'!$E$11&amp;", "&amp;'[1]Indoor Lighting'!$J$11&amp;IF('[1]Indoor Lighting'!$F$11="Electronic",", Electronic",""), [1]LightTrans!$A$1:$AB$109,3, FALSE)), "")</f>
        <v/>
      </c>
      <c r="P28" s="402" t="str">
        <f t="shared" si="12"/>
        <v/>
      </c>
      <c r="Q28" s="428" t="str">
        <f>IF(O28="", "", '[1]Indoor Lighting'!$L$11)</f>
        <v/>
      </c>
      <c r="R28" s="404">
        <v>0</v>
      </c>
      <c r="S28" s="402">
        <f t="shared" si="13"/>
        <v>0</v>
      </c>
      <c r="T28" s="406">
        <f t="shared" si="14"/>
        <v>0</v>
      </c>
      <c r="U28" s="407" t="str">
        <f t="shared" si="15"/>
        <v/>
      </c>
      <c r="V28" s="408" t="str">
        <f>IF(O28="", "", VLOOKUP(O28, [1]LightTrans!$C$1:$L$106, 3, FALSE))</f>
        <v/>
      </c>
      <c r="W28" s="395" t="str">
        <f>IF(O28="", "", VLOOKUP(O28, [1]LightTrans!$C$1:$L$106, 4, FALSE))</f>
        <v/>
      </c>
      <c r="X28" s="395" t="str">
        <f>IF(O28="", "", VLOOKUP(O28, [1]LightTrans!$C$1:$L$106, 5, FALSE))</f>
        <v/>
      </c>
      <c r="Y28" s="402" t="str">
        <f t="shared" si="16"/>
        <v/>
      </c>
      <c r="Z28" s="429" t="str">
        <f>IF(O28="", "", VLOOKUP(O28, [1]LightTrans!$C$1:$L$106, 7, FALSE))</f>
        <v/>
      </c>
      <c r="AA28" s="429" t="str">
        <f>IF(O28="", "", VLOOKUP(O28, [1]LightTrans!$C$1:$L$106, 8, FALSE))</f>
        <v/>
      </c>
      <c r="AB28" s="430"/>
      <c r="AC28" s="410" t="str">
        <f t="shared" si="17"/>
        <v/>
      </c>
      <c r="AD28" s="411"/>
      <c r="AE28" s="412"/>
      <c r="AF28" s="413">
        <f t="shared" si="18"/>
        <v>0</v>
      </c>
      <c r="AG28" s="414" t="e">
        <f t="shared" si="19"/>
        <v>#VALUE!</v>
      </c>
      <c r="AH28" s="415">
        <f t="shared" si="20"/>
        <v>0</v>
      </c>
      <c r="AI28" s="415" t="str">
        <f t="shared" si="21"/>
        <v/>
      </c>
      <c r="AJ28" s="415">
        <f t="shared" si="22"/>
        <v>0</v>
      </c>
      <c r="AK28" s="415">
        <f t="shared" si="23"/>
        <v>0</v>
      </c>
      <c r="AL28" s="416">
        <f t="shared" si="24"/>
        <v>0</v>
      </c>
      <c r="AM28" s="417">
        <f t="shared" si="25"/>
        <v>0</v>
      </c>
      <c r="AN28" s="406">
        <f t="shared" si="26"/>
        <v>0</v>
      </c>
      <c r="AO28" s="416">
        <f t="shared" si="27"/>
        <v>0</v>
      </c>
      <c r="AP28" s="416">
        <f t="shared" si="28"/>
        <v>0</v>
      </c>
      <c r="AQ28" s="416">
        <f t="shared" si="29"/>
        <v>0</v>
      </c>
      <c r="AR28" s="418">
        <f t="shared" si="30"/>
        <v>0</v>
      </c>
      <c r="AS28" s="416">
        <f t="shared" si="31"/>
        <v>0</v>
      </c>
      <c r="AT28" s="416">
        <f t="shared" si="32"/>
        <v>0</v>
      </c>
      <c r="AU28" s="416">
        <f t="shared" si="33"/>
        <v>0</v>
      </c>
      <c r="AV28" s="434" t="str">
        <f t="shared" si="34"/>
        <v/>
      </c>
      <c r="AW28" s="421" t="str">
        <f t="shared" si="35"/>
        <v/>
      </c>
      <c r="AX28" s="422">
        <f t="shared" si="36"/>
        <v>0</v>
      </c>
      <c r="AY28" s="422">
        <f t="shared" si="37"/>
        <v>0</v>
      </c>
      <c r="AZ28" s="421">
        <f t="shared" si="38"/>
        <v>0</v>
      </c>
      <c r="BA28" s="423">
        <f t="shared" si="39"/>
        <v>0</v>
      </c>
      <c r="BB28" s="432"/>
      <c r="BC28" s="425" t="str">
        <f>IF(O28="", "", '[1]Indoor Lighting'!$R$11)</f>
        <v/>
      </c>
      <c r="BD28" s="425" t="str">
        <f>IF(O28="", "", '[1]Indoor Lighting'!$D$11)</f>
        <v/>
      </c>
      <c r="BE28" s="436"/>
      <c r="BF28" s="436"/>
      <c r="BG28" s="436"/>
      <c r="BH28" s="436"/>
      <c r="BI28" s="436"/>
      <c r="BJ28" s="436"/>
      <c r="BK28" s="436"/>
      <c r="BL28" s="436"/>
      <c r="BM28" s="436"/>
      <c r="BN28" s="436"/>
      <c r="BO28" s="436"/>
      <c r="BP28" s="436"/>
    </row>
    <row r="29" spans="1:68" s="437" customFormat="1" ht="38.25" customHeight="1">
      <c r="A29" s="426">
        <v>11</v>
      </c>
      <c r="B29" s="429"/>
      <c r="C29" s="429" t="str">
        <f>IF(O29="", "", '[1]Indoor Lighting'!$B$12)</f>
        <v/>
      </c>
      <c r="D29" s="395" t="str">
        <f>IF(O29="", "", '[1]Business Type'!$G$2)</f>
        <v/>
      </c>
      <c r="E29" s="396" t="str">
        <f>IF(O29="", "",'[1]Facility Info'!$P$22)</f>
        <v/>
      </c>
      <c r="F29" s="396" t="str">
        <f>IF(O29="", "",'[1]Facility Info'!$N$22)</f>
        <v/>
      </c>
      <c r="G29" s="396" t="str">
        <f>IF(O29="", "", '[1]Facility Info'!$J$14)</f>
        <v/>
      </c>
      <c r="H29" s="397" t="str">
        <f t="shared" si="9"/>
        <v/>
      </c>
      <c r="I29" s="427" t="str">
        <f t="shared" si="40"/>
        <v/>
      </c>
      <c r="J29" s="396" t="str">
        <f>IF(O29="", "", '[1]Indoor Lighting'!$C$12)</f>
        <v/>
      </c>
      <c r="K29" s="435" t="str">
        <f>IF(O29="", "", '[1]Indoor Lighting'!$M$12)</f>
        <v/>
      </c>
      <c r="L29" s="399">
        <f t="shared" si="10"/>
        <v>0</v>
      </c>
      <c r="M29" s="400" t="str">
        <f t="shared" si="11"/>
        <v/>
      </c>
      <c r="N29" s="401" t="str">
        <f>IF(O29="", "", VLOOKUP(O29, [1]LightTrans!$C$1:$L$106, 2, FALSE))</f>
        <v/>
      </c>
      <c r="O29" s="395" t="str">
        <f>IF(OR('[1]Indoor Lighting'!$E$12="T8", '[1]Indoor Lighting'!$E$12="T12"), IF(ISNA(VLOOKUP('[1]Indoor Lighting'!$E$12&amp;", "&amp;'[1]Indoor Lighting'!$J$12&amp;IF('[1]Indoor Lighting'!$F$12="Electronic",", Electronic",""), [1]LightTrans!$A$1:$AB$109,3, FALSE)=TRUE),"",VLOOKUP('[1]Indoor Lighting'!$E$12&amp;", "&amp;'[1]Indoor Lighting'!$J$12&amp;IF('[1]Indoor Lighting'!$F$12="Electronic",", Electronic",""), [1]LightTrans!$A$1:$AB$109,3, FALSE)), "")</f>
        <v/>
      </c>
      <c r="P29" s="402" t="str">
        <f t="shared" si="12"/>
        <v/>
      </c>
      <c r="Q29" s="428" t="str">
        <f>IF(O29="", "", '[1]Indoor Lighting'!$L$12)</f>
        <v/>
      </c>
      <c r="R29" s="404">
        <v>0</v>
      </c>
      <c r="S29" s="402">
        <f t="shared" si="13"/>
        <v>0</v>
      </c>
      <c r="T29" s="406">
        <f t="shared" si="14"/>
        <v>0</v>
      </c>
      <c r="U29" s="407" t="str">
        <f t="shared" si="15"/>
        <v/>
      </c>
      <c r="V29" s="408" t="str">
        <f>IF(O29="", "", VLOOKUP(O29, [1]LightTrans!$C$1:$L$106, 3, FALSE))</f>
        <v/>
      </c>
      <c r="W29" s="395" t="str">
        <f>IF(O29="", "", VLOOKUP(O29, [1]LightTrans!$C$1:$L$106, 4, FALSE))</f>
        <v/>
      </c>
      <c r="X29" s="395" t="str">
        <f>IF(O29="", "", VLOOKUP(O29, [1]LightTrans!$C$1:$L$106, 5, FALSE))</f>
        <v/>
      </c>
      <c r="Y29" s="402" t="str">
        <f t="shared" si="16"/>
        <v/>
      </c>
      <c r="Z29" s="429" t="str">
        <f>IF(O29="", "", VLOOKUP(O29, [1]LightTrans!$C$1:$L$106, 7, FALSE))</f>
        <v/>
      </c>
      <c r="AA29" s="429" t="str">
        <f>IF(O29="", "", VLOOKUP(O29, [1]LightTrans!$C$1:$L$106, 8, FALSE))</f>
        <v/>
      </c>
      <c r="AB29" s="430"/>
      <c r="AC29" s="410" t="str">
        <f t="shared" si="17"/>
        <v/>
      </c>
      <c r="AD29" s="411"/>
      <c r="AE29" s="412"/>
      <c r="AF29" s="413">
        <f t="shared" si="18"/>
        <v>0</v>
      </c>
      <c r="AG29" s="414" t="e">
        <f t="shared" si="19"/>
        <v>#VALUE!</v>
      </c>
      <c r="AH29" s="415">
        <f t="shared" si="20"/>
        <v>0</v>
      </c>
      <c r="AI29" s="415" t="str">
        <f t="shared" si="21"/>
        <v/>
      </c>
      <c r="AJ29" s="415">
        <f t="shared" si="22"/>
        <v>0</v>
      </c>
      <c r="AK29" s="415">
        <f t="shared" si="23"/>
        <v>0</v>
      </c>
      <c r="AL29" s="416">
        <f t="shared" si="24"/>
        <v>0</v>
      </c>
      <c r="AM29" s="417">
        <f t="shared" si="25"/>
        <v>0</v>
      </c>
      <c r="AN29" s="406">
        <f t="shared" si="26"/>
        <v>0</v>
      </c>
      <c r="AO29" s="416">
        <f t="shared" si="27"/>
        <v>0</v>
      </c>
      <c r="AP29" s="416">
        <f t="shared" si="28"/>
        <v>0</v>
      </c>
      <c r="AQ29" s="416">
        <f t="shared" si="29"/>
        <v>0</v>
      </c>
      <c r="AR29" s="418">
        <f t="shared" si="30"/>
        <v>0</v>
      </c>
      <c r="AS29" s="416">
        <f t="shared" si="31"/>
        <v>0</v>
      </c>
      <c r="AT29" s="416">
        <f t="shared" si="32"/>
        <v>0</v>
      </c>
      <c r="AU29" s="416">
        <f t="shared" si="33"/>
        <v>0</v>
      </c>
      <c r="AV29" s="434" t="str">
        <f t="shared" si="34"/>
        <v/>
      </c>
      <c r="AW29" s="421" t="str">
        <f t="shared" si="35"/>
        <v/>
      </c>
      <c r="AX29" s="422">
        <f t="shared" si="36"/>
        <v>0</v>
      </c>
      <c r="AY29" s="422">
        <f t="shared" si="37"/>
        <v>0</v>
      </c>
      <c r="AZ29" s="421">
        <f t="shared" si="38"/>
        <v>0</v>
      </c>
      <c r="BA29" s="423">
        <f t="shared" si="39"/>
        <v>0</v>
      </c>
      <c r="BB29" s="432"/>
      <c r="BC29" s="425" t="str">
        <f>IF(O29="", "", '[1]Indoor Lighting'!$R$12)</f>
        <v/>
      </c>
      <c r="BD29" s="425" t="str">
        <f>IF(O29="", "", '[1]Indoor Lighting'!$D$12)</f>
        <v/>
      </c>
      <c r="BE29" s="436"/>
      <c r="BF29" s="436"/>
      <c r="BG29" s="436"/>
      <c r="BH29" s="436"/>
      <c r="BI29" s="436"/>
      <c r="BJ29" s="436"/>
      <c r="BK29" s="436"/>
      <c r="BL29" s="436"/>
      <c r="BM29" s="436"/>
      <c r="BN29" s="436"/>
      <c r="BO29" s="436"/>
      <c r="BP29" s="436"/>
    </row>
    <row r="30" spans="1:68" s="437" customFormat="1" ht="38.25" customHeight="1">
      <c r="A30" s="426">
        <v>12</v>
      </c>
      <c r="B30" s="429"/>
      <c r="C30" s="429" t="str">
        <f>IF(O30="", "", '[1]Indoor Lighting'!$B13)</f>
        <v/>
      </c>
      <c r="D30" s="395" t="str">
        <f>IF(O30="", "", '[1]Business Type'!$G$2)</f>
        <v/>
      </c>
      <c r="E30" s="396" t="str">
        <f>IF(O30="", "",'[1]Facility Info'!$P$22)</f>
        <v/>
      </c>
      <c r="F30" s="396" t="str">
        <f>IF(O30="", "",'[1]Facility Info'!$N$22)</f>
        <v/>
      </c>
      <c r="G30" s="396" t="str">
        <f>IF(O30="", "", '[1]Facility Info'!$J$14)</f>
        <v/>
      </c>
      <c r="H30" s="397" t="str">
        <f t="shared" si="9"/>
        <v/>
      </c>
      <c r="I30" s="427" t="str">
        <f t="shared" si="40"/>
        <v/>
      </c>
      <c r="J30" s="396" t="str">
        <f>IF(O30="", "", '[1]Indoor Lighting'!$C13)</f>
        <v/>
      </c>
      <c r="K30" s="435" t="str">
        <f>IF(O30="", "", '[1]Indoor Lighting'!$M13)</f>
        <v/>
      </c>
      <c r="L30" s="399">
        <f t="shared" si="10"/>
        <v>0</v>
      </c>
      <c r="M30" s="400" t="str">
        <f t="shared" si="11"/>
        <v/>
      </c>
      <c r="N30" s="401" t="str">
        <f>IF(O30="", "", VLOOKUP(O30, [1]LightTrans!$C$1:$L$106, 2, FALSE))</f>
        <v/>
      </c>
      <c r="O30" s="395" t="str">
        <f>IF(OR('[1]Indoor Lighting'!$E13="T8", '[1]Indoor Lighting'!$E13="T12"), IF(ISNA(VLOOKUP('[1]Indoor Lighting'!$E13&amp;", "&amp;'[1]Indoor Lighting'!$J13&amp;IF('[1]Indoor Lighting'!$F13="Electronic",", Electronic",""), [1]LightTrans!$A$1:$AB$109,3, FALSE)=TRUE),"",VLOOKUP('[1]Indoor Lighting'!$E13&amp;", "&amp;'[1]Indoor Lighting'!$J13&amp;IF('[1]Indoor Lighting'!$F13="Electronic",", Electronic",""), [1]LightTrans!$A$1:$AB$109,3, FALSE)), "")</f>
        <v/>
      </c>
      <c r="P30" s="402" t="str">
        <f t="shared" si="12"/>
        <v/>
      </c>
      <c r="Q30" s="428" t="str">
        <f>IF(O30="", "", '[1]Indoor Lighting'!$L13)</f>
        <v/>
      </c>
      <c r="R30" s="404">
        <v>0</v>
      </c>
      <c r="S30" s="402">
        <f t="shared" si="13"/>
        <v>0</v>
      </c>
      <c r="T30" s="406">
        <f t="shared" si="14"/>
        <v>0</v>
      </c>
      <c r="U30" s="407" t="str">
        <f t="shared" si="15"/>
        <v/>
      </c>
      <c r="V30" s="408" t="str">
        <f>IF(O30="", "", VLOOKUP(O30, [1]LightTrans!$C$1:$L$106, 3, FALSE))</f>
        <v/>
      </c>
      <c r="W30" s="395" t="str">
        <f>IF(O30="", "", VLOOKUP(O30, [1]LightTrans!$C$1:$L$106, 4, FALSE))</f>
        <v/>
      </c>
      <c r="X30" s="395" t="str">
        <f>IF(O30="", "", VLOOKUP(O30, [1]LightTrans!$C$1:$L$106, 5, FALSE))</f>
        <v/>
      </c>
      <c r="Y30" s="402" t="str">
        <f t="shared" si="16"/>
        <v/>
      </c>
      <c r="Z30" s="429" t="str">
        <f>IF(O30="", "", VLOOKUP(O30, [1]LightTrans!$C$1:$L$106, 7, FALSE))</f>
        <v/>
      </c>
      <c r="AA30" s="429" t="str">
        <f>IF(O30="", "", VLOOKUP(O30, [1]LightTrans!$C$1:$L$106, 8, FALSE))</f>
        <v/>
      </c>
      <c r="AB30" s="430"/>
      <c r="AC30" s="410" t="str">
        <f t="shared" si="17"/>
        <v/>
      </c>
      <c r="AD30" s="411"/>
      <c r="AE30" s="412"/>
      <c r="AF30" s="413">
        <f t="shared" si="18"/>
        <v>0</v>
      </c>
      <c r="AG30" s="414" t="e">
        <f t="shared" si="19"/>
        <v>#VALUE!</v>
      </c>
      <c r="AH30" s="415">
        <f t="shared" si="20"/>
        <v>0</v>
      </c>
      <c r="AI30" s="415" t="str">
        <f t="shared" si="21"/>
        <v/>
      </c>
      <c r="AJ30" s="415">
        <f t="shared" si="22"/>
        <v>0</v>
      </c>
      <c r="AK30" s="415">
        <f t="shared" si="23"/>
        <v>0</v>
      </c>
      <c r="AL30" s="416">
        <f t="shared" si="24"/>
        <v>0</v>
      </c>
      <c r="AM30" s="417">
        <f t="shared" si="25"/>
        <v>0</v>
      </c>
      <c r="AN30" s="406">
        <f t="shared" si="26"/>
        <v>0</v>
      </c>
      <c r="AO30" s="416">
        <f t="shared" si="27"/>
        <v>0</v>
      </c>
      <c r="AP30" s="416">
        <f t="shared" si="28"/>
        <v>0</v>
      </c>
      <c r="AQ30" s="416">
        <f t="shared" si="29"/>
        <v>0</v>
      </c>
      <c r="AR30" s="418">
        <f t="shared" si="30"/>
        <v>0</v>
      </c>
      <c r="AS30" s="416">
        <f t="shared" si="31"/>
        <v>0</v>
      </c>
      <c r="AT30" s="416">
        <f t="shared" si="32"/>
        <v>0</v>
      </c>
      <c r="AU30" s="416">
        <f t="shared" si="33"/>
        <v>0</v>
      </c>
      <c r="AV30" s="434" t="str">
        <f t="shared" si="34"/>
        <v/>
      </c>
      <c r="AW30" s="421" t="str">
        <f t="shared" si="35"/>
        <v/>
      </c>
      <c r="AX30" s="422">
        <f t="shared" si="36"/>
        <v>0</v>
      </c>
      <c r="AY30" s="422">
        <f t="shared" si="37"/>
        <v>0</v>
      </c>
      <c r="AZ30" s="421">
        <f t="shared" si="38"/>
        <v>0</v>
      </c>
      <c r="BA30" s="423">
        <f t="shared" si="39"/>
        <v>0</v>
      </c>
      <c r="BB30" s="432"/>
      <c r="BC30" s="425" t="str">
        <f>IF(O30="", "", '[1]Indoor Lighting'!$R$13)</f>
        <v/>
      </c>
      <c r="BD30" s="425" t="str">
        <f>IF(O30="", "", '[1]Indoor Lighting'!$D$13)</f>
        <v/>
      </c>
      <c r="BE30" s="436"/>
      <c r="BF30" s="436"/>
      <c r="BG30" s="436"/>
      <c r="BH30" s="436"/>
      <c r="BI30" s="436"/>
      <c r="BJ30" s="436"/>
      <c r="BK30" s="436"/>
      <c r="BL30" s="436"/>
      <c r="BM30" s="436"/>
      <c r="BN30" s="436"/>
      <c r="BO30" s="436"/>
      <c r="BP30" s="436"/>
    </row>
    <row r="31" spans="1:68" s="437" customFormat="1" ht="38.25" customHeight="1">
      <c r="A31" s="394">
        <v>13</v>
      </c>
      <c r="B31" s="429"/>
      <c r="C31" s="429" t="str">
        <f>IF(O31="", "", '[1]Indoor Lighting'!$B14)</f>
        <v/>
      </c>
      <c r="D31" s="395" t="str">
        <f>IF(O31="", "", '[1]Business Type'!$G$2)</f>
        <v/>
      </c>
      <c r="E31" s="396" t="str">
        <f>IF(O31="", "",'[1]Facility Info'!$P$22)</f>
        <v/>
      </c>
      <c r="F31" s="396" t="str">
        <f>IF(O31="", "",'[1]Facility Info'!$N$22)</f>
        <v/>
      </c>
      <c r="G31" s="396" t="str">
        <f>IF(O31="", "", '[1]Facility Info'!$J$14)</f>
        <v/>
      </c>
      <c r="H31" s="397" t="str">
        <f t="shared" si="9"/>
        <v/>
      </c>
      <c r="I31" s="427" t="str">
        <f t="shared" ref="I31:I70" si="41">IF(O31="", "", "Interior")</f>
        <v/>
      </c>
      <c r="J31" s="396" t="str">
        <f>IF(O31="", "", '[1]Indoor Lighting'!$C14)</f>
        <v/>
      </c>
      <c r="K31" s="435" t="str">
        <f>IF(O31="", "", '[1]Indoor Lighting'!$M14)</f>
        <v/>
      </c>
      <c r="L31" s="399"/>
      <c r="M31" s="400" t="str">
        <f t="shared" ref="M31:M70" si="42">IF(OR((I31=""),(D31="")),"",IF(AND((I31="Exterior"),(E31&lt;=12)),0,VLOOKUP(D31,BUILDINGTYPE_CF_TABLE,2,FALSE)))</f>
        <v/>
      </c>
      <c r="N31" s="401" t="str">
        <f>IF(O31="", "", VLOOKUP(O31, [1]LightTrans!$C$1:$L$106, 2, FALSE))</f>
        <v/>
      </c>
      <c r="O31" s="395" t="str">
        <f>IF(OR('[1]Indoor Lighting'!$E14="T8", '[1]Indoor Lighting'!$E14="T12"), IF(ISNA(VLOOKUP('[1]Indoor Lighting'!$E14&amp;", "&amp;'[1]Indoor Lighting'!$J14&amp;IF('[1]Indoor Lighting'!$F14="Electronic",", Electronic",""), [1]LightTrans!$A$1:$AB$109,3, FALSE)=TRUE),"",VLOOKUP('[1]Indoor Lighting'!$E14&amp;", "&amp;'[1]Indoor Lighting'!$J14&amp;IF('[1]Indoor Lighting'!$F14="Electronic",", Electronic",""), [1]LightTrans!$A$1:$AB$109,3, FALSE)), "")</f>
        <v/>
      </c>
      <c r="P31" s="402" t="str">
        <f t="shared" ref="P31:P70" si="43">IF((O31=""),"",VLOOKUP($O31,LOOKUP_WATTAGES,3,0))</f>
        <v/>
      </c>
      <c r="Q31" s="428" t="str">
        <f>IF(O31="", "", '[1]Indoor Lighting'!$L14)</f>
        <v/>
      </c>
      <c r="R31" s="404">
        <v>0</v>
      </c>
      <c r="S31" s="402">
        <f t="shared" ref="S31:S70" si="44">IF((O31=""),0,VLOOKUP($O31,LOOKUP_WATTAGES,2,0))</f>
        <v>0</v>
      </c>
      <c r="T31" s="406">
        <f t="shared" ref="T31:T70" si="45">IF((M31=""),0,((((((Q31*S31)/1000)*ISR_FIXTURE)*(1-R31))*IF(($J31="Y"),IF_DEMAND,1))*M31))</f>
        <v>0</v>
      </c>
      <c r="U31" s="407" t="str">
        <f t="shared" ref="U31:U70" si="46">IF((H31=""),"",(((((((Q31*S31)*H31)*OHAF)*ISR_FIXTURE)*IF(($J31="Y"),$L31,1))*(1-R31))/1000))</f>
        <v/>
      </c>
      <c r="V31" s="408" t="str">
        <f>IF(O31="", "", VLOOKUP(O31, [1]LightTrans!$C$1:$L$106, 3, FALSE))</f>
        <v/>
      </c>
      <c r="W31" s="395" t="str">
        <f>IF(O31="", "", VLOOKUP(O31, [1]LightTrans!$C$1:$L$106, 4, FALSE))</f>
        <v/>
      </c>
      <c r="X31" s="395" t="str">
        <f>IF(O31="", "", VLOOKUP(O31, [1]LightTrans!$C$1:$L$106, 5, FALSE))</f>
        <v/>
      </c>
      <c r="Y31" s="402" t="str">
        <f t="shared" ref="Y31:Y70" si="47">IF((X31=""),"",VLOOKUP($X31,REPLACEMENT_LOOKUP_WATTAGES,2,0))</f>
        <v/>
      </c>
      <c r="Z31" s="429" t="str">
        <f>IF(O31="", "", VLOOKUP(O31, [1]LightTrans!$C$1:$L$106, 7, FALSE))</f>
        <v/>
      </c>
      <c r="AA31" s="429" t="str">
        <f>IF(O31="", "", VLOOKUP(O31, [1]LightTrans!$C$1:$L$106, 8, FALSE))</f>
        <v/>
      </c>
      <c r="AB31" s="430"/>
      <c r="AC31" s="410" t="str">
        <f t="shared" ref="AC31:AC70" si="48">Q31</f>
        <v/>
      </c>
      <c r="AD31" s="411"/>
      <c r="AE31" s="412"/>
      <c r="AF31" s="413">
        <f t="shared" si="18"/>
        <v>0</v>
      </c>
      <c r="AG31" s="414"/>
      <c r="AH31" s="415"/>
      <c r="AI31" s="415"/>
      <c r="AJ31" s="415"/>
      <c r="AK31" s="415"/>
      <c r="AL31" s="416">
        <f t="shared" ref="AL31:AL70" si="49">IF((AE31=""),0,((AC31*AM31)/AE31))</f>
        <v>0</v>
      </c>
      <c r="AM31" s="417">
        <f t="shared" ref="AM31:AM70" si="50">IF((X31=""),0,VLOOKUP($X31,REPLACEMENT_LOOKUP_WATTAGES,3,0))</f>
        <v>0</v>
      </c>
      <c r="AN31" s="406">
        <f t="shared" ref="AN31:AN70" si="51">IF((M31=""),0,IF((V31="LTL16"),(((((AC31*AM31)/1000)*ISR_FIXTURE)*IF(($J31="Y"),IF_DEMAND_REACHINFREEZERCOOLER,1))*M31),((((((AC31*AM31)/1000)*ISR_FIXTURE)*IF(($J31="Y"),IF_DEMAND,1))*M31)*IF((V31="LTN7"),(1-0.3),1))))</f>
        <v>0</v>
      </c>
      <c r="AO31" s="416">
        <f t="shared" ref="AO31:AO70" si="52">IFERROR(IF(ISNUMBER(AM31),((((((((AC31*AM31)*$E31)*((($F31*52)-$G31)+1))*OHAF)*ISR_FIXTURE)*IF(($J31="Y"),$L31,1))/1000)*IF((V31="LTN7"),(1-0.3),1))), 0)</f>
        <v>0</v>
      </c>
      <c r="AP31" s="416">
        <f t="shared" si="28"/>
        <v>0</v>
      </c>
      <c r="AQ31" s="416">
        <f t="shared" si="29"/>
        <v>0</v>
      </c>
      <c r="AR31" s="418">
        <f t="shared" ref="AR31:AR70" si="53">IF(ISNUMBER(T31),(T31-AN31),"")</f>
        <v>0</v>
      </c>
      <c r="AS31" s="416">
        <f t="shared" ref="AS31:AS70" si="54">IF(ISNUMBER(U31),(U31-AO31),0)</f>
        <v>0</v>
      </c>
      <c r="AT31" s="416">
        <f t="shared" si="32"/>
        <v>0</v>
      </c>
      <c r="AU31" s="416">
        <f t="shared" si="33"/>
        <v>0</v>
      </c>
      <c r="AV31" s="434" t="str">
        <f t="shared" ref="AV31:AV70" si="55">IF((V31=""),"",VLOOKUP(V31,INCENTIVE_AMOUNTS,2,0))</f>
        <v/>
      </c>
      <c r="AW31" s="421" t="str">
        <f t="shared" ref="AW31:AW70" si="56">IF(ISNUMBER(AV31),(AC31*AV31),"")</f>
        <v/>
      </c>
      <c r="AX31" s="422">
        <f t="shared" ref="AX31:AX70" si="57">IFERROR(IF(ISBLANK(AD31),IF((N31="EXIT_Sign"),(AW31/2),IF(OR((N31="Incand_Halogen"),(N31="Incand_Standard")),((AW31*2)/3),(AW31/3))),(IF((N31="EXIT_Sign"),(AW31/2),IF(OR((N31="Incand_Halogen"),(N31="Incand_Standard")),((AW31*2)/3),(AW31/3)))+(30*AE31))),0)</f>
        <v>0</v>
      </c>
      <c r="AY31" s="422">
        <f t="shared" ref="AY31:AY70" si="58">IFERROR(IF(ISBLANK(AD31),IF((N31="EXIT_Sign"),(AW31/2),IF(OR((N31="Incand_Halogen"),(N31="Incand_Standard")),(AW31/3),((AW31*2)/3))),(IF((N31="EXIT_Sign"),(AW31/2),IF(OR((N31="Incand_Halogen"),(N31="Incand_Standard")),(AW31/3),((AW31*2)/3)))+(30*AE31))),0)</f>
        <v>0</v>
      </c>
      <c r="AZ31" s="421">
        <f t="shared" ref="AZ31:AZ70" si="59">AY31+AX31</f>
        <v>0</v>
      </c>
      <c r="BA31" s="423">
        <f t="shared" ref="BA31:BA70" si="60">IF(AND((Q31&gt;0),(S31&gt;0),(AC31&gt;0),(AM31&gt;0)),(((Q31*S31)-(AC31*AM31))/((Q31*S31))),0)</f>
        <v>0</v>
      </c>
      <c r="BB31" s="432"/>
      <c r="BC31" s="425"/>
      <c r="BD31" s="425"/>
      <c r="BE31" s="436"/>
      <c r="BF31" s="436"/>
      <c r="BG31" s="436"/>
      <c r="BH31" s="436"/>
      <c r="BI31" s="436"/>
      <c r="BJ31" s="436"/>
      <c r="BK31" s="436"/>
      <c r="BL31" s="436"/>
      <c r="BM31" s="436"/>
      <c r="BN31" s="436"/>
      <c r="BO31" s="436"/>
      <c r="BP31" s="436"/>
    </row>
    <row r="32" spans="1:68" s="437" customFormat="1" ht="38.25" customHeight="1">
      <c r="A32" s="426">
        <v>14</v>
      </c>
      <c r="B32" s="429"/>
      <c r="C32" s="429" t="str">
        <f>IF(O32="", "", '[1]Indoor Lighting'!$B15)</f>
        <v/>
      </c>
      <c r="D32" s="395" t="str">
        <f>IF(O32="", "", '[1]Business Type'!$G$2)</f>
        <v/>
      </c>
      <c r="E32" s="396" t="str">
        <f>IF(O32="", "",'[1]Facility Info'!$P$22)</f>
        <v/>
      </c>
      <c r="F32" s="396" t="str">
        <f>IF(O32="", "",'[1]Facility Info'!$N$22)</f>
        <v/>
      </c>
      <c r="G32" s="396" t="str">
        <f>IF(O32="", "", '[1]Facility Info'!$J$14)</f>
        <v/>
      </c>
      <c r="H32" s="397" t="str">
        <f t="shared" si="9"/>
        <v/>
      </c>
      <c r="I32" s="427" t="str">
        <f t="shared" si="41"/>
        <v/>
      </c>
      <c r="J32" s="396" t="str">
        <f>IF(O32="", "", '[1]Indoor Lighting'!$C15)</f>
        <v/>
      </c>
      <c r="K32" s="435" t="str">
        <f>IF(O32="", "", '[1]Indoor Lighting'!$M15)</f>
        <v/>
      </c>
      <c r="L32" s="399"/>
      <c r="M32" s="400" t="str">
        <f t="shared" si="42"/>
        <v/>
      </c>
      <c r="N32" s="401" t="str">
        <f>IF(O32="", "", VLOOKUP(O32, [1]LightTrans!$C$1:$L$106, 2, FALSE))</f>
        <v/>
      </c>
      <c r="O32" s="395" t="str">
        <f>IF(OR('[1]Indoor Lighting'!$E15="T8", '[1]Indoor Lighting'!$E15="T12"), IF(ISNA(VLOOKUP('[1]Indoor Lighting'!$E15&amp;", "&amp;'[1]Indoor Lighting'!$J15&amp;IF('[1]Indoor Lighting'!$F15="Electronic",", Electronic",""), [1]LightTrans!$A$1:$AB$109,3, FALSE)=TRUE),"",VLOOKUP('[1]Indoor Lighting'!$E15&amp;", "&amp;'[1]Indoor Lighting'!$J15&amp;IF('[1]Indoor Lighting'!$F15="Electronic",", Electronic",""), [1]LightTrans!$A$1:$AB$109,3, FALSE)), "")</f>
        <v/>
      </c>
      <c r="P32" s="402" t="str">
        <f t="shared" si="43"/>
        <v/>
      </c>
      <c r="Q32" s="428" t="str">
        <f>IF(O32="", "", '[1]Indoor Lighting'!$L15)</f>
        <v/>
      </c>
      <c r="R32" s="404">
        <v>0</v>
      </c>
      <c r="S32" s="402">
        <f t="shared" si="44"/>
        <v>0</v>
      </c>
      <c r="T32" s="406">
        <f t="shared" si="45"/>
        <v>0</v>
      </c>
      <c r="U32" s="407" t="str">
        <f t="shared" si="46"/>
        <v/>
      </c>
      <c r="V32" s="408" t="str">
        <f>IF(O32="", "", VLOOKUP(O32, [1]LightTrans!$C$1:$L$106, 3, FALSE))</f>
        <v/>
      </c>
      <c r="W32" s="395" t="str">
        <f>IF(O32="", "", VLOOKUP(O32, [1]LightTrans!$C$1:$L$106, 4, FALSE))</f>
        <v/>
      </c>
      <c r="X32" s="395" t="str">
        <f>IF(O32="", "", VLOOKUP(O32, [1]LightTrans!$C$1:$L$106, 5, FALSE))</f>
        <v/>
      </c>
      <c r="Y32" s="402" t="str">
        <f t="shared" si="47"/>
        <v/>
      </c>
      <c r="Z32" s="429" t="str">
        <f>IF(O32="", "", VLOOKUP(O32, [1]LightTrans!$C$1:$L$106, 7, FALSE))</f>
        <v/>
      </c>
      <c r="AA32" s="429" t="str">
        <f>IF(O32="", "", VLOOKUP(O32, [1]LightTrans!$C$1:$L$106, 8, FALSE))</f>
        <v/>
      </c>
      <c r="AB32" s="430"/>
      <c r="AC32" s="410" t="str">
        <f t="shared" si="48"/>
        <v/>
      </c>
      <c r="AD32" s="411"/>
      <c r="AE32" s="412"/>
      <c r="AF32" s="413">
        <f t="shared" si="18"/>
        <v>0</v>
      </c>
      <c r="AG32" s="414"/>
      <c r="AH32" s="415"/>
      <c r="AI32" s="415"/>
      <c r="AJ32" s="415"/>
      <c r="AK32" s="415"/>
      <c r="AL32" s="416">
        <f t="shared" si="49"/>
        <v>0</v>
      </c>
      <c r="AM32" s="417">
        <f t="shared" si="50"/>
        <v>0</v>
      </c>
      <c r="AN32" s="406">
        <f t="shared" si="51"/>
        <v>0</v>
      </c>
      <c r="AO32" s="416">
        <f t="shared" si="52"/>
        <v>0</v>
      </c>
      <c r="AP32" s="416">
        <f t="shared" si="28"/>
        <v>0</v>
      </c>
      <c r="AQ32" s="416">
        <f t="shared" si="29"/>
        <v>0</v>
      </c>
      <c r="AR32" s="418">
        <f t="shared" si="53"/>
        <v>0</v>
      </c>
      <c r="AS32" s="416">
        <f t="shared" si="54"/>
        <v>0</v>
      </c>
      <c r="AT32" s="416">
        <f t="shared" si="32"/>
        <v>0</v>
      </c>
      <c r="AU32" s="416">
        <f t="shared" si="33"/>
        <v>0</v>
      </c>
      <c r="AV32" s="434" t="str">
        <f t="shared" si="55"/>
        <v/>
      </c>
      <c r="AW32" s="421" t="str">
        <f t="shared" si="56"/>
        <v/>
      </c>
      <c r="AX32" s="422">
        <f t="shared" si="57"/>
        <v>0</v>
      </c>
      <c r="AY32" s="422">
        <f t="shared" si="58"/>
        <v>0</v>
      </c>
      <c r="AZ32" s="421">
        <f t="shared" si="59"/>
        <v>0</v>
      </c>
      <c r="BA32" s="423">
        <f t="shared" si="60"/>
        <v>0</v>
      </c>
      <c r="BB32" s="432"/>
      <c r="BC32" s="425"/>
      <c r="BD32" s="425"/>
      <c r="BE32" s="436"/>
      <c r="BF32" s="436"/>
      <c r="BG32" s="436"/>
      <c r="BH32" s="436"/>
      <c r="BI32" s="436"/>
      <c r="BJ32" s="436"/>
      <c r="BK32" s="436"/>
      <c r="BL32" s="436"/>
      <c r="BM32" s="436"/>
      <c r="BN32" s="436"/>
      <c r="BO32" s="436"/>
      <c r="BP32" s="436"/>
    </row>
    <row r="33" spans="1:68" s="437" customFormat="1" ht="38.25" customHeight="1">
      <c r="A33" s="426">
        <v>15</v>
      </c>
      <c r="B33" s="429"/>
      <c r="C33" s="429" t="str">
        <f>IF(O33="", "", '[1]Indoor Lighting'!$B16)</f>
        <v/>
      </c>
      <c r="D33" s="395" t="str">
        <f>IF(O33="", "", '[1]Business Type'!$G$2)</f>
        <v/>
      </c>
      <c r="E33" s="396" t="str">
        <f>IF(O33="", "",'[1]Facility Info'!$P$22)</f>
        <v/>
      </c>
      <c r="F33" s="396" t="str">
        <f>IF(O33="", "",'[1]Facility Info'!$N$22)</f>
        <v/>
      </c>
      <c r="G33" s="396" t="str">
        <f>IF(O33="", "", '[1]Facility Info'!$J$14)</f>
        <v/>
      </c>
      <c r="H33" s="397" t="str">
        <f t="shared" si="9"/>
        <v/>
      </c>
      <c r="I33" s="427" t="str">
        <f t="shared" si="41"/>
        <v/>
      </c>
      <c r="J33" s="396" t="str">
        <f>IF(O33="", "", '[1]Indoor Lighting'!$C16)</f>
        <v/>
      </c>
      <c r="K33" s="435" t="str">
        <f>IF(O33="", "", '[1]Indoor Lighting'!$M16)</f>
        <v/>
      </c>
      <c r="L33" s="399"/>
      <c r="M33" s="400" t="str">
        <f t="shared" si="42"/>
        <v/>
      </c>
      <c r="N33" s="401" t="str">
        <f>IF(O33="", "", VLOOKUP(O33, [1]LightTrans!$C$1:$L$106, 2, FALSE))</f>
        <v/>
      </c>
      <c r="O33" s="395" t="str">
        <f>IF(OR('[1]Indoor Lighting'!$E16="T8", '[1]Indoor Lighting'!$E16="T12"), IF(ISNA(VLOOKUP('[1]Indoor Lighting'!$E16&amp;", "&amp;'[1]Indoor Lighting'!$J16&amp;IF('[1]Indoor Lighting'!$F16="Electronic",", Electronic",""), [1]LightTrans!$A$1:$AB$109,3, FALSE)=TRUE),"",VLOOKUP('[1]Indoor Lighting'!$E16&amp;", "&amp;'[1]Indoor Lighting'!$J16&amp;IF('[1]Indoor Lighting'!$F16="Electronic",", Electronic",""), [1]LightTrans!$A$1:$AB$109,3, FALSE)), "")</f>
        <v/>
      </c>
      <c r="P33" s="402" t="str">
        <f t="shared" si="43"/>
        <v/>
      </c>
      <c r="Q33" s="428" t="str">
        <f>IF(O33="", "", '[1]Indoor Lighting'!$L16)</f>
        <v/>
      </c>
      <c r="R33" s="404">
        <v>0</v>
      </c>
      <c r="S33" s="402">
        <f t="shared" si="44"/>
        <v>0</v>
      </c>
      <c r="T33" s="406">
        <f t="shared" si="45"/>
        <v>0</v>
      </c>
      <c r="U33" s="407" t="str">
        <f t="shared" si="46"/>
        <v/>
      </c>
      <c r="V33" s="408" t="str">
        <f>IF(O33="", "", VLOOKUP(O33, [1]LightTrans!$C$1:$L$106, 3, FALSE))</f>
        <v/>
      </c>
      <c r="W33" s="395" t="str">
        <f>IF(O33="", "", VLOOKUP(O33, [1]LightTrans!$C$1:$L$106, 4, FALSE))</f>
        <v/>
      </c>
      <c r="X33" s="395" t="str">
        <f>IF(O33="", "", VLOOKUP(O33, [1]LightTrans!$C$1:$L$106, 5, FALSE))</f>
        <v/>
      </c>
      <c r="Y33" s="402" t="str">
        <f t="shared" si="47"/>
        <v/>
      </c>
      <c r="Z33" s="429" t="str">
        <f>IF(O33="", "", VLOOKUP(O33, [1]LightTrans!$C$1:$L$106, 7, FALSE))</f>
        <v/>
      </c>
      <c r="AA33" s="429" t="str">
        <f>IF(O33="", "", VLOOKUP(O33, [1]LightTrans!$C$1:$L$106, 8, FALSE))</f>
        <v/>
      </c>
      <c r="AB33" s="430"/>
      <c r="AC33" s="410" t="str">
        <f t="shared" si="48"/>
        <v/>
      </c>
      <c r="AD33" s="411"/>
      <c r="AE33" s="412"/>
      <c r="AF33" s="413">
        <f t="shared" si="18"/>
        <v>0</v>
      </c>
      <c r="AG33" s="414"/>
      <c r="AH33" s="415"/>
      <c r="AI33" s="415"/>
      <c r="AJ33" s="415"/>
      <c r="AK33" s="415"/>
      <c r="AL33" s="416">
        <f t="shared" si="49"/>
        <v>0</v>
      </c>
      <c r="AM33" s="417">
        <f t="shared" si="50"/>
        <v>0</v>
      </c>
      <c r="AN33" s="406">
        <f t="shared" si="51"/>
        <v>0</v>
      </c>
      <c r="AO33" s="416">
        <f t="shared" si="52"/>
        <v>0</v>
      </c>
      <c r="AP33" s="416">
        <f t="shared" si="28"/>
        <v>0</v>
      </c>
      <c r="AQ33" s="416">
        <f t="shared" si="29"/>
        <v>0</v>
      </c>
      <c r="AR33" s="418">
        <f t="shared" si="53"/>
        <v>0</v>
      </c>
      <c r="AS33" s="416">
        <f t="shared" si="54"/>
        <v>0</v>
      </c>
      <c r="AT33" s="416">
        <f t="shared" si="32"/>
        <v>0</v>
      </c>
      <c r="AU33" s="416">
        <f t="shared" si="33"/>
        <v>0</v>
      </c>
      <c r="AV33" s="434" t="str">
        <f t="shared" si="55"/>
        <v/>
      </c>
      <c r="AW33" s="421" t="str">
        <f t="shared" si="56"/>
        <v/>
      </c>
      <c r="AX33" s="422">
        <f t="shared" si="57"/>
        <v>0</v>
      </c>
      <c r="AY33" s="422">
        <f t="shared" si="58"/>
        <v>0</v>
      </c>
      <c r="AZ33" s="421">
        <f t="shared" si="59"/>
        <v>0</v>
      </c>
      <c r="BA33" s="423">
        <f t="shared" si="60"/>
        <v>0</v>
      </c>
      <c r="BB33" s="432"/>
      <c r="BC33" s="425"/>
      <c r="BD33" s="425"/>
      <c r="BE33" s="436"/>
      <c r="BF33" s="436"/>
      <c r="BG33" s="436"/>
      <c r="BH33" s="436"/>
      <c r="BI33" s="436"/>
      <c r="BJ33" s="436"/>
      <c r="BK33" s="436"/>
      <c r="BL33" s="436"/>
      <c r="BM33" s="436"/>
      <c r="BN33" s="436"/>
      <c r="BO33" s="436"/>
      <c r="BP33" s="436"/>
    </row>
    <row r="34" spans="1:68" s="437" customFormat="1" ht="38.25" customHeight="1">
      <c r="A34" s="394">
        <v>16</v>
      </c>
      <c r="B34" s="429"/>
      <c r="C34" s="429" t="str">
        <f>IF(O34="", "", '[1]Indoor Lighting'!$B17)</f>
        <v/>
      </c>
      <c r="D34" s="395" t="str">
        <f>IF(O34="", "", '[1]Business Type'!$G$2)</f>
        <v/>
      </c>
      <c r="E34" s="396" t="str">
        <f>IF(O34="", "",'[1]Facility Info'!$P$22)</f>
        <v/>
      </c>
      <c r="F34" s="396" t="str">
        <f>IF(O34="", "",'[1]Facility Info'!$N$22)</f>
        <v/>
      </c>
      <c r="G34" s="396" t="str">
        <f>IF(O34="", "", '[1]Facility Info'!$J$14)</f>
        <v/>
      </c>
      <c r="H34" s="397" t="str">
        <f t="shared" si="9"/>
        <v/>
      </c>
      <c r="I34" s="427" t="str">
        <f t="shared" si="41"/>
        <v/>
      </c>
      <c r="J34" s="396" t="str">
        <f>IF(O34="", "", '[1]Indoor Lighting'!$C17)</f>
        <v/>
      </c>
      <c r="K34" s="435" t="str">
        <f>IF(O34="", "", '[1]Indoor Lighting'!$M17)</f>
        <v/>
      </c>
      <c r="L34" s="399"/>
      <c r="M34" s="400" t="str">
        <f t="shared" si="42"/>
        <v/>
      </c>
      <c r="N34" s="401" t="str">
        <f>IF(O34="", "", VLOOKUP(O34, [1]LightTrans!$C$1:$L$106, 2, FALSE))</f>
        <v/>
      </c>
      <c r="O34" s="395" t="str">
        <f>IF(OR('[1]Indoor Lighting'!$E17="T8", '[1]Indoor Lighting'!$E17="T12"), IF(ISNA(VLOOKUP('[1]Indoor Lighting'!$E17&amp;", "&amp;'[1]Indoor Lighting'!$J17&amp;IF('[1]Indoor Lighting'!$F17="Electronic",", Electronic",""), [1]LightTrans!$A$1:$AB$109,3, FALSE)=TRUE),"",VLOOKUP('[1]Indoor Lighting'!$E17&amp;", "&amp;'[1]Indoor Lighting'!$J17&amp;IF('[1]Indoor Lighting'!$F17="Electronic",", Electronic",""), [1]LightTrans!$A$1:$AB$109,3, FALSE)), "")</f>
        <v/>
      </c>
      <c r="P34" s="402" t="str">
        <f t="shared" si="43"/>
        <v/>
      </c>
      <c r="Q34" s="428" t="str">
        <f>IF(O34="", "", '[1]Indoor Lighting'!$L17)</f>
        <v/>
      </c>
      <c r="R34" s="404">
        <v>0</v>
      </c>
      <c r="S34" s="402">
        <f t="shared" si="44"/>
        <v>0</v>
      </c>
      <c r="T34" s="406">
        <f t="shared" si="45"/>
        <v>0</v>
      </c>
      <c r="U34" s="407" t="str">
        <f t="shared" si="46"/>
        <v/>
      </c>
      <c r="V34" s="408" t="str">
        <f>IF(O34="", "", VLOOKUP(O34, [1]LightTrans!$C$1:$L$106, 3, FALSE))</f>
        <v/>
      </c>
      <c r="W34" s="395" t="str">
        <f>IF(O34="", "", VLOOKUP(O34, [1]LightTrans!$C$1:$L$106, 4, FALSE))</f>
        <v/>
      </c>
      <c r="X34" s="395" t="str">
        <f>IF(O34="", "", VLOOKUP(O34, [1]LightTrans!$C$1:$L$106, 5, FALSE))</f>
        <v/>
      </c>
      <c r="Y34" s="402" t="str">
        <f t="shared" si="47"/>
        <v/>
      </c>
      <c r="Z34" s="429" t="str">
        <f>IF(O34="", "", VLOOKUP(O34, [1]LightTrans!$C$1:$L$106, 7, FALSE))</f>
        <v/>
      </c>
      <c r="AA34" s="429" t="str">
        <f>IF(O34="", "", VLOOKUP(O34, [1]LightTrans!$C$1:$L$106, 8, FALSE))</f>
        <v/>
      </c>
      <c r="AB34" s="430"/>
      <c r="AC34" s="410" t="str">
        <f t="shared" si="48"/>
        <v/>
      </c>
      <c r="AD34" s="411"/>
      <c r="AE34" s="412"/>
      <c r="AF34" s="413">
        <f t="shared" si="18"/>
        <v>0</v>
      </c>
      <c r="AG34" s="414"/>
      <c r="AH34" s="415"/>
      <c r="AI34" s="415"/>
      <c r="AJ34" s="415"/>
      <c r="AK34" s="415"/>
      <c r="AL34" s="416">
        <f t="shared" si="49"/>
        <v>0</v>
      </c>
      <c r="AM34" s="417">
        <f t="shared" si="50"/>
        <v>0</v>
      </c>
      <c r="AN34" s="406">
        <f t="shared" si="51"/>
        <v>0</v>
      </c>
      <c r="AO34" s="416">
        <f t="shared" si="52"/>
        <v>0</v>
      </c>
      <c r="AP34" s="416">
        <f t="shared" si="28"/>
        <v>0</v>
      </c>
      <c r="AQ34" s="416">
        <f t="shared" si="29"/>
        <v>0</v>
      </c>
      <c r="AR34" s="418">
        <f t="shared" si="53"/>
        <v>0</v>
      </c>
      <c r="AS34" s="416">
        <f t="shared" si="54"/>
        <v>0</v>
      </c>
      <c r="AT34" s="416">
        <f t="shared" si="32"/>
        <v>0</v>
      </c>
      <c r="AU34" s="416">
        <f t="shared" si="33"/>
        <v>0</v>
      </c>
      <c r="AV34" s="434" t="str">
        <f t="shared" si="55"/>
        <v/>
      </c>
      <c r="AW34" s="421" t="str">
        <f t="shared" si="56"/>
        <v/>
      </c>
      <c r="AX34" s="422">
        <f t="shared" si="57"/>
        <v>0</v>
      </c>
      <c r="AY34" s="422">
        <f t="shared" si="58"/>
        <v>0</v>
      </c>
      <c r="AZ34" s="421">
        <f t="shared" si="59"/>
        <v>0</v>
      </c>
      <c r="BA34" s="423">
        <f t="shared" si="60"/>
        <v>0</v>
      </c>
      <c r="BB34" s="432"/>
      <c r="BC34" s="425"/>
      <c r="BD34" s="425"/>
      <c r="BE34" s="436"/>
      <c r="BF34" s="436"/>
      <c r="BG34" s="436"/>
      <c r="BH34" s="436"/>
      <c r="BI34" s="436"/>
      <c r="BJ34" s="436"/>
      <c r="BK34" s="436"/>
      <c r="BL34" s="436"/>
      <c r="BM34" s="436"/>
      <c r="BN34" s="436"/>
      <c r="BO34" s="436"/>
      <c r="BP34" s="436"/>
    </row>
    <row r="35" spans="1:68" s="437" customFormat="1" ht="38.25" customHeight="1">
      <c r="A35" s="426">
        <v>17</v>
      </c>
      <c r="B35" s="429"/>
      <c r="C35" s="429" t="str">
        <f>IF(O35="", "", '[1]Indoor Lighting'!$B18)</f>
        <v/>
      </c>
      <c r="D35" s="395" t="str">
        <f>IF(O35="", "", '[1]Business Type'!$G$2)</f>
        <v/>
      </c>
      <c r="E35" s="396" t="str">
        <f>IF(O35="", "",'[1]Facility Info'!$P$22)</f>
        <v/>
      </c>
      <c r="F35" s="396" t="str">
        <f>IF(O35="", "",'[1]Facility Info'!$N$22)</f>
        <v/>
      </c>
      <c r="G35" s="396" t="str">
        <f>IF(O35="", "", '[1]Facility Info'!$J$14)</f>
        <v/>
      </c>
      <c r="H35" s="397" t="str">
        <f t="shared" si="9"/>
        <v/>
      </c>
      <c r="I35" s="427" t="str">
        <f t="shared" si="41"/>
        <v/>
      </c>
      <c r="J35" s="396" t="str">
        <f>IF(O35="", "", '[1]Indoor Lighting'!$C18)</f>
        <v/>
      </c>
      <c r="K35" s="435" t="str">
        <f>IF(O35="", "", '[1]Indoor Lighting'!$M18)</f>
        <v/>
      </c>
      <c r="L35" s="399"/>
      <c r="M35" s="400" t="str">
        <f t="shared" si="42"/>
        <v/>
      </c>
      <c r="N35" s="401" t="str">
        <f>IF(O35="", "", VLOOKUP(O35, [1]LightTrans!$C$1:$L$106, 2, FALSE))</f>
        <v/>
      </c>
      <c r="O35" s="395" t="str">
        <f>IF(OR('[1]Indoor Lighting'!$E18="T8", '[1]Indoor Lighting'!$E18="T12"), IF(ISNA(VLOOKUP('[1]Indoor Lighting'!$E18&amp;", "&amp;'[1]Indoor Lighting'!$J18&amp;IF('[1]Indoor Lighting'!$F18="Electronic",", Electronic",""), [1]LightTrans!$A$1:$AB$109,3, FALSE)=TRUE),"",VLOOKUP('[1]Indoor Lighting'!$E18&amp;", "&amp;'[1]Indoor Lighting'!$J18&amp;IF('[1]Indoor Lighting'!$F18="Electronic",", Electronic",""), [1]LightTrans!$A$1:$AB$109,3, FALSE)), "")</f>
        <v/>
      </c>
      <c r="P35" s="402" t="str">
        <f t="shared" si="43"/>
        <v/>
      </c>
      <c r="Q35" s="428" t="str">
        <f>IF(O35="", "", '[1]Indoor Lighting'!$L18)</f>
        <v/>
      </c>
      <c r="R35" s="404">
        <v>0</v>
      </c>
      <c r="S35" s="402">
        <f t="shared" si="44"/>
        <v>0</v>
      </c>
      <c r="T35" s="406">
        <f t="shared" si="45"/>
        <v>0</v>
      </c>
      <c r="U35" s="407" t="str">
        <f t="shared" si="46"/>
        <v/>
      </c>
      <c r="V35" s="408" t="str">
        <f>IF(O35="", "", VLOOKUP(O35, [1]LightTrans!$C$1:$L$106, 3, FALSE))</f>
        <v/>
      </c>
      <c r="W35" s="395" t="str">
        <f>IF(O35="", "", VLOOKUP(O35, [1]LightTrans!$C$1:$L$106, 4, FALSE))</f>
        <v/>
      </c>
      <c r="X35" s="395" t="str">
        <f>IF(O35="", "", VLOOKUP(O35, [1]LightTrans!$C$1:$L$106, 5, FALSE))</f>
        <v/>
      </c>
      <c r="Y35" s="402" t="str">
        <f t="shared" si="47"/>
        <v/>
      </c>
      <c r="Z35" s="429" t="str">
        <f>IF(O35="", "", VLOOKUP(O35, [1]LightTrans!$C$1:$L$106, 7, FALSE))</f>
        <v/>
      </c>
      <c r="AA35" s="429" t="str">
        <f>IF(O35="", "", VLOOKUP(O35, [1]LightTrans!$C$1:$L$106, 8, FALSE))</f>
        <v/>
      </c>
      <c r="AB35" s="430"/>
      <c r="AC35" s="410" t="str">
        <f t="shared" si="48"/>
        <v/>
      </c>
      <c r="AD35" s="411"/>
      <c r="AE35" s="412"/>
      <c r="AF35" s="413">
        <f t="shared" si="18"/>
        <v>0</v>
      </c>
      <c r="AG35" s="414"/>
      <c r="AH35" s="415"/>
      <c r="AI35" s="415"/>
      <c r="AJ35" s="415"/>
      <c r="AK35" s="415"/>
      <c r="AL35" s="416">
        <f t="shared" si="49"/>
        <v>0</v>
      </c>
      <c r="AM35" s="417">
        <f t="shared" si="50"/>
        <v>0</v>
      </c>
      <c r="AN35" s="406">
        <f t="shared" si="51"/>
        <v>0</v>
      </c>
      <c r="AO35" s="416">
        <f t="shared" si="52"/>
        <v>0</v>
      </c>
      <c r="AP35" s="416">
        <f t="shared" si="28"/>
        <v>0</v>
      </c>
      <c r="AQ35" s="416">
        <f t="shared" si="29"/>
        <v>0</v>
      </c>
      <c r="AR35" s="418">
        <f t="shared" si="53"/>
        <v>0</v>
      </c>
      <c r="AS35" s="416">
        <f t="shared" si="54"/>
        <v>0</v>
      </c>
      <c r="AT35" s="416">
        <f t="shared" si="32"/>
        <v>0</v>
      </c>
      <c r="AU35" s="416">
        <f t="shared" si="33"/>
        <v>0</v>
      </c>
      <c r="AV35" s="434" t="str">
        <f t="shared" si="55"/>
        <v/>
      </c>
      <c r="AW35" s="421" t="str">
        <f t="shared" si="56"/>
        <v/>
      </c>
      <c r="AX35" s="422">
        <f t="shared" si="57"/>
        <v>0</v>
      </c>
      <c r="AY35" s="422">
        <f t="shared" si="58"/>
        <v>0</v>
      </c>
      <c r="AZ35" s="421">
        <f t="shared" si="59"/>
        <v>0</v>
      </c>
      <c r="BA35" s="423">
        <f t="shared" si="60"/>
        <v>0</v>
      </c>
      <c r="BB35" s="432"/>
      <c r="BC35" s="425"/>
      <c r="BD35" s="425"/>
      <c r="BE35" s="436"/>
      <c r="BF35" s="436"/>
      <c r="BG35" s="436"/>
      <c r="BH35" s="436"/>
      <c r="BI35" s="436"/>
      <c r="BJ35" s="436"/>
      <c r="BK35" s="436"/>
      <c r="BL35" s="436"/>
      <c r="BM35" s="436"/>
      <c r="BN35" s="436"/>
      <c r="BO35" s="436"/>
      <c r="BP35" s="436"/>
    </row>
    <row r="36" spans="1:68" s="437" customFormat="1" ht="38.25" customHeight="1">
      <c r="A36" s="426">
        <v>18</v>
      </c>
      <c r="B36" s="429"/>
      <c r="C36" s="429" t="str">
        <f>IF(O36="", "", '[1]Indoor Lighting'!$B19)</f>
        <v/>
      </c>
      <c r="D36" s="395" t="str">
        <f>IF(O36="", "", '[1]Business Type'!$G$2)</f>
        <v/>
      </c>
      <c r="E36" s="396" t="str">
        <f>IF(O36="", "",'[1]Facility Info'!$P$22)</f>
        <v/>
      </c>
      <c r="F36" s="396" t="str">
        <f>IF(O36="", "",'[1]Facility Info'!$N$22)</f>
        <v/>
      </c>
      <c r="G36" s="396" t="str">
        <f>IF(O36="", "", '[1]Facility Info'!$J$14)</f>
        <v/>
      </c>
      <c r="H36" s="397" t="str">
        <f t="shared" si="9"/>
        <v/>
      </c>
      <c r="I36" s="427" t="str">
        <f t="shared" si="41"/>
        <v/>
      </c>
      <c r="J36" s="396" t="str">
        <f>IF(O36="", "", '[1]Indoor Lighting'!$C19)</f>
        <v/>
      </c>
      <c r="K36" s="435" t="str">
        <f>IF(O36="", "", '[1]Indoor Lighting'!$M19)</f>
        <v/>
      </c>
      <c r="L36" s="399"/>
      <c r="M36" s="400" t="str">
        <f t="shared" si="42"/>
        <v/>
      </c>
      <c r="N36" s="401" t="str">
        <f>IF(O36="", "", VLOOKUP(O36, [1]LightTrans!$C$1:$L$106, 2, FALSE))</f>
        <v/>
      </c>
      <c r="O36" s="395" t="str">
        <f>IF(OR('[1]Indoor Lighting'!$E19="T8", '[1]Indoor Lighting'!$E19="T12"), IF(ISNA(VLOOKUP('[1]Indoor Lighting'!$E19&amp;", "&amp;'[1]Indoor Lighting'!$J19&amp;IF('[1]Indoor Lighting'!$F19="Electronic",", Electronic",""), [1]LightTrans!$A$1:$AB$109,3, FALSE)=TRUE),"",VLOOKUP('[1]Indoor Lighting'!$E19&amp;", "&amp;'[1]Indoor Lighting'!$J19&amp;IF('[1]Indoor Lighting'!$F19="Electronic",", Electronic",""), [1]LightTrans!$A$1:$AB$109,3, FALSE)), "")</f>
        <v/>
      </c>
      <c r="P36" s="402" t="str">
        <f t="shared" si="43"/>
        <v/>
      </c>
      <c r="Q36" s="428" t="str">
        <f>IF(O36="", "", '[1]Indoor Lighting'!$L19)</f>
        <v/>
      </c>
      <c r="R36" s="404">
        <v>0</v>
      </c>
      <c r="S36" s="402">
        <f t="shared" si="44"/>
        <v>0</v>
      </c>
      <c r="T36" s="406">
        <f t="shared" si="45"/>
        <v>0</v>
      </c>
      <c r="U36" s="407" t="str">
        <f t="shared" si="46"/>
        <v/>
      </c>
      <c r="V36" s="408" t="str">
        <f>IF(O36="", "", VLOOKUP(O36, [1]LightTrans!$C$1:$L$106, 3, FALSE))</f>
        <v/>
      </c>
      <c r="W36" s="395" t="str">
        <f>IF(O36="", "", VLOOKUP(O36, [1]LightTrans!$C$1:$L$106, 4, FALSE))</f>
        <v/>
      </c>
      <c r="X36" s="395" t="str">
        <f>IF(O36="", "", VLOOKUP(O36, [1]LightTrans!$C$1:$L$106, 5, FALSE))</f>
        <v/>
      </c>
      <c r="Y36" s="402" t="str">
        <f t="shared" si="47"/>
        <v/>
      </c>
      <c r="Z36" s="429" t="str">
        <f>IF(O36="", "", VLOOKUP(O36, [1]LightTrans!$C$1:$L$106, 7, FALSE))</f>
        <v/>
      </c>
      <c r="AA36" s="429" t="str">
        <f>IF(O36="", "", VLOOKUP(O36, [1]LightTrans!$C$1:$L$106, 8, FALSE))</f>
        <v/>
      </c>
      <c r="AB36" s="430"/>
      <c r="AC36" s="410" t="str">
        <f t="shared" si="48"/>
        <v/>
      </c>
      <c r="AD36" s="411"/>
      <c r="AE36" s="412"/>
      <c r="AF36" s="413">
        <f t="shared" si="18"/>
        <v>0</v>
      </c>
      <c r="AG36" s="414"/>
      <c r="AH36" s="415"/>
      <c r="AI36" s="415"/>
      <c r="AJ36" s="415"/>
      <c r="AK36" s="415"/>
      <c r="AL36" s="416">
        <f t="shared" si="49"/>
        <v>0</v>
      </c>
      <c r="AM36" s="417">
        <f t="shared" si="50"/>
        <v>0</v>
      </c>
      <c r="AN36" s="406">
        <f t="shared" si="51"/>
        <v>0</v>
      </c>
      <c r="AO36" s="416">
        <f t="shared" si="52"/>
        <v>0</v>
      </c>
      <c r="AP36" s="416">
        <f t="shared" si="28"/>
        <v>0</v>
      </c>
      <c r="AQ36" s="416">
        <f t="shared" si="29"/>
        <v>0</v>
      </c>
      <c r="AR36" s="418">
        <f t="shared" si="53"/>
        <v>0</v>
      </c>
      <c r="AS36" s="416">
        <f t="shared" si="54"/>
        <v>0</v>
      </c>
      <c r="AT36" s="416">
        <f t="shared" si="32"/>
        <v>0</v>
      </c>
      <c r="AU36" s="416">
        <f t="shared" si="33"/>
        <v>0</v>
      </c>
      <c r="AV36" s="434" t="str">
        <f t="shared" si="55"/>
        <v/>
      </c>
      <c r="AW36" s="421" t="str">
        <f t="shared" si="56"/>
        <v/>
      </c>
      <c r="AX36" s="422">
        <f t="shared" si="57"/>
        <v>0</v>
      </c>
      <c r="AY36" s="422">
        <f t="shared" si="58"/>
        <v>0</v>
      </c>
      <c r="AZ36" s="421">
        <f t="shared" si="59"/>
        <v>0</v>
      </c>
      <c r="BA36" s="423">
        <f t="shared" si="60"/>
        <v>0</v>
      </c>
      <c r="BB36" s="432"/>
      <c r="BC36" s="425"/>
      <c r="BD36" s="425"/>
      <c r="BE36" s="436"/>
      <c r="BF36" s="436"/>
      <c r="BG36" s="436"/>
      <c r="BH36" s="436"/>
      <c r="BI36" s="436"/>
      <c r="BJ36" s="436"/>
      <c r="BK36" s="436"/>
      <c r="BL36" s="436"/>
      <c r="BM36" s="436"/>
      <c r="BN36" s="436"/>
      <c r="BO36" s="436"/>
      <c r="BP36" s="436"/>
    </row>
    <row r="37" spans="1:68" s="437" customFormat="1" ht="38.25" customHeight="1">
      <c r="A37" s="394">
        <v>19</v>
      </c>
      <c r="B37" s="429"/>
      <c r="C37" s="429" t="str">
        <f>IF(O37="", "", '[1]Indoor Lighting'!$B20)</f>
        <v/>
      </c>
      <c r="D37" s="395" t="str">
        <f>IF(O37="", "", '[1]Business Type'!$G$2)</f>
        <v/>
      </c>
      <c r="E37" s="396" t="str">
        <f>IF(O37="", "",'[1]Facility Info'!$P$22)</f>
        <v/>
      </c>
      <c r="F37" s="396" t="str">
        <f>IF(O37="", "",'[1]Facility Info'!$N$22)</f>
        <v/>
      </c>
      <c r="G37" s="396" t="str">
        <f>IF(O37="", "", '[1]Facility Info'!$J$14)</f>
        <v/>
      </c>
      <c r="H37" s="397" t="str">
        <f t="shared" si="9"/>
        <v/>
      </c>
      <c r="I37" s="427" t="str">
        <f t="shared" si="41"/>
        <v/>
      </c>
      <c r="J37" s="396" t="str">
        <f>IF(O37="", "", '[1]Indoor Lighting'!$C20)</f>
        <v/>
      </c>
      <c r="K37" s="435" t="str">
        <f>IF(O37="", "", '[1]Indoor Lighting'!$M20)</f>
        <v/>
      </c>
      <c r="L37" s="399"/>
      <c r="M37" s="400" t="str">
        <f t="shared" si="42"/>
        <v/>
      </c>
      <c r="N37" s="401" t="str">
        <f>IF(O37="", "", VLOOKUP(O37, [1]LightTrans!$C$1:$L$106, 2, FALSE))</f>
        <v/>
      </c>
      <c r="O37" s="395" t="str">
        <f>IF(OR('[1]Indoor Lighting'!$E20="T8", '[1]Indoor Lighting'!$E20="T12"), IF(ISNA(VLOOKUP('[1]Indoor Lighting'!$E20&amp;", "&amp;'[1]Indoor Lighting'!$J20&amp;IF('[1]Indoor Lighting'!$F20="Electronic",", Electronic",""), [1]LightTrans!$A$1:$AB$109,3, FALSE)=TRUE),"",VLOOKUP('[1]Indoor Lighting'!$E20&amp;", "&amp;'[1]Indoor Lighting'!$J20&amp;IF('[1]Indoor Lighting'!$F20="Electronic",", Electronic",""), [1]LightTrans!$A$1:$AB$109,3, FALSE)), "")</f>
        <v/>
      </c>
      <c r="P37" s="402" t="str">
        <f t="shared" si="43"/>
        <v/>
      </c>
      <c r="Q37" s="428" t="str">
        <f>IF(O37="", "", '[1]Indoor Lighting'!$L20)</f>
        <v/>
      </c>
      <c r="R37" s="404">
        <v>0</v>
      </c>
      <c r="S37" s="402">
        <f t="shared" si="44"/>
        <v>0</v>
      </c>
      <c r="T37" s="406">
        <f t="shared" si="45"/>
        <v>0</v>
      </c>
      <c r="U37" s="407" t="str">
        <f t="shared" si="46"/>
        <v/>
      </c>
      <c r="V37" s="408" t="str">
        <f>IF(O37="", "", VLOOKUP(O37, [1]LightTrans!$C$1:$L$106, 3, FALSE))</f>
        <v/>
      </c>
      <c r="W37" s="395" t="str">
        <f>IF(O37="", "", VLOOKUP(O37, [1]LightTrans!$C$1:$L$106, 4, FALSE))</f>
        <v/>
      </c>
      <c r="X37" s="395" t="str">
        <f>IF(O37="", "", VLOOKUP(O37, [1]LightTrans!$C$1:$L$106, 5, FALSE))</f>
        <v/>
      </c>
      <c r="Y37" s="402" t="str">
        <f t="shared" si="47"/>
        <v/>
      </c>
      <c r="Z37" s="429" t="str">
        <f>IF(O37="", "", VLOOKUP(O37, [1]LightTrans!$C$1:$L$106, 7, FALSE))</f>
        <v/>
      </c>
      <c r="AA37" s="429" t="str">
        <f>IF(O37="", "", VLOOKUP(O37, [1]LightTrans!$C$1:$L$106, 8, FALSE))</f>
        <v/>
      </c>
      <c r="AB37" s="430"/>
      <c r="AC37" s="410" t="str">
        <f t="shared" si="48"/>
        <v/>
      </c>
      <c r="AD37" s="411"/>
      <c r="AE37" s="412"/>
      <c r="AF37" s="413">
        <f t="shared" si="18"/>
        <v>0</v>
      </c>
      <c r="AG37" s="414"/>
      <c r="AH37" s="415"/>
      <c r="AI37" s="415"/>
      <c r="AJ37" s="415"/>
      <c r="AK37" s="415"/>
      <c r="AL37" s="416">
        <f t="shared" si="49"/>
        <v>0</v>
      </c>
      <c r="AM37" s="417">
        <f t="shared" si="50"/>
        <v>0</v>
      </c>
      <c r="AN37" s="406">
        <f t="shared" si="51"/>
        <v>0</v>
      </c>
      <c r="AO37" s="416">
        <f t="shared" si="52"/>
        <v>0</v>
      </c>
      <c r="AP37" s="416">
        <f t="shared" si="28"/>
        <v>0</v>
      </c>
      <c r="AQ37" s="416">
        <f t="shared" si="29"/>
        <v>0</v>
      </c>
      <c r="AR37" s="418">
        <f t="shared" si="53"/>
        <v>0</v>
      </c>
      <c r="AS37" s="416">
        <f t="shared" si="54"/>
        <v>0</v>
      </c>
      <c r="AT37" s="416">
        <f t="shared" si="32"/>
        <v>0</v>
      </c>
      <c r="AU37" s="416">
        <f t="shared" si="33"/>
        <v>0</v>
      </c>
      <c r="AV37" s="434" t="str">
        <f t="shared" si="55"/>
        <v/>
      </c>
      <c r="AW37" s="421" t="str">
        <f t="shared" si="56"/>
        <v/>
      </c>
      <c r="AX37" s="422">
        <f t="shared" si="57"/>
        <v>0</v>
      </c>
      <c r="AY37" s="422">
        <f t="shared" si="58"/>
        <v>0</v>
      </c>
      <c r="AZ37" s="421">
        <f t="shared" si="59"/>
        <v>0</v>
      </c>
      <c r="BA37" s="423">
        <f t="shared" si="60"/>
        <v>0</v>
      </c>
      <c r="BB37" s="432"/>
      <c r="BC37" s="425"/>
      <c r="BD37" s="425"/>
      <c r="BE37" s="436"/>
      <c r="BF37" s="436"/>
      <c r="BG37" s="436"/>
      <c r="BH37" s="436"/>
      <c r="BI37" s="436"/>
      <c r="BJ37" s="436"/>
      <c r="BK37" s="436"/>
      <c r="BL37" s="436"/>
      <c r="BM37" s="436"/>
      <c r="BN37" s="436"/>
      <c r="BO37" s="436"/>
      <c r="BP37" s="436"/>
    </row>
    <row r="38" spans="1:68" s="437" customFormat="1" ht="38.25" customHeight="1">
      <c r="A38" s="426">
        <v>20</v>
      </c>
      <c r="B38" s="429"/>
      <c r="C38" s="429" t="str">
        <f>IF(O38="", "", '[1]Indoor Lighting'!$B21)</f>
        <v/>
      </c>
      <c r="D38" s="395" t="str">
        <f>IF(O38="", "", '[1]Business Type'!$G$2)</f>
        <v/>
      </c>
      <c r="E38" s="396" t="str">
        <f>IF(O38="", "",'[1]Facility Info'!$P$22)</f>
        <v/>
      </c>
      <c r="F38" s="396" t="str">
        <f>IF(O38="", "",'[1]Facility Info'!$N$22)</f>
        <v/>
      </c>
      <c r="G38" s="396" t="str">
        <f>IF(O38="", "", '[1]Facility Info'!$J$14)</f>
        <v/>
      </c>
      <c r="H38" s="397" t="str">
        <f t="shared" si="9"/>
        <v/>
      </c>
      <c r="I38" s="427" t="str">
        <f t="shared" si="41"/>
        <v/>
      </c>
      <c r="J38" s="396" t="str">
        <f>IF(O38="", "", '[1]Indoor Lighting'!$C21)</f>
        <v/>
      </c>
      <c r="K38" s="435" t="str">
        <f>IF(O38="", "", '[1]Indoor Lighting'!$M21)</f>
        <v/>
      </c>
      <c r="L38" s="399"/>
      <c r="M38" s="400" t="str">
        <f t="shared" si="42"/>
        <v/>
      </c>
      <c r="N38" s="401" t="str">
        <f>IF(O38="", "", VLOOKUP(O38, [1]LightTrans!$C$1:$L$106, 2, FALSE))</f>
        <v/>
      </c>
      <c r="O38" s="395" t="str">
        <f>IF(OR('[1]Indoor Lighting'!$E21="T8", '[1]Indoor Lighting'!$E21="T12"), IF(ISNA(VLOOKUP('[1]Indoor Lighting'!$E21&amp;", "&amp;'[1]Indoor Lighting'!$J21&amp;IF('[1]Indoor Lighting'!$F21="Electronic",", Electronic",""), [1]LightTrans!$A$1:$AB$109,3, FALSE)=TRUE),"",VLOOKUP('[1]Indoor Lighting'!$E21&amp;", "&amp;'[1]Indoor Lighting'!$J21&amp;IF('[1]Indoor Lighting'!$F21="Electronic",", Electronic",""), [1]LightTrans!$A$1:$AB$109,3, FALSE)), "")</f>
        <v/>
      </c>
      <c r="P38" s="402" t="str">
        <f t="shared" si="43"/>
        <v/>
      </c>
      <c r="Q38" s="428" t="str">
        <f>IF(O38="", "", '[1]Indoor Lighting'!$L21)</f>
        <v/>
      </c>
      <c r="R38" s="404">
        <v>0</v>
      </c>
      <c r="S38" s="402">
        <f t="shared" si="44"/>
        <v>0</v>
      </c>
      <c r="T38" s="406">
        <f t="shared" si="45"/>
        <v>0</v>
      </c>
      <c r="U38" s="407" t="str">
        <f t="shared" si="46"/>
        <v/>
      </c>
      <c r="V38" s="408" t="str">
        <f>IF(O38="", "", VLOOKUP(O38, [1]LightTrans!$C$1:$L$106, 3, FALSE))</f>
        <v/>
      </c>
      <c r="W38" s="395" t="str">
        <f>IF(O38="", "", VLOOKUP(O38, [1]LightTrans!$C$1:$L$106, 4, FALSE))</f>
        <v/>
      </c>
      <c r="X38" s="395" t="str">
        <f>IF(O38="", "", VLOOKUP(O38, [1]LightTrans!$C$1:$L$106, 5, FALSE))</f>
        <v/>
      </c>
      <c r="Y38" s="402" t="str">
        <f t="shared" si="47"/>
        <v/>
      </c>
      <c r="Z38" s="429" t="str">
        <f>IF(O38="", "", VLOOKUP(O38, [1]LightTrans!$C$1:$L$106, 7, FALSE))</f>
        <v/>
      </c>
      <c r="AA38" s="429" t="str">
        <f>IF(O38="", "", VLOOKUP(O38, [1]LightTrans!$C$1:$L$106, 8, FALSE))</f>
        <v/>
      </c>
      <c r="AB38" s="430"/>
      <c r="AC38" s="410" t="str">
        <f t="shared" si="48"/>
        <v/>
      </c>
      <c r="AD38" s="411"/>
      <c r="AE38" s="412"/>
      <c r="AF38" s="413">
        <f t="shared" si="18"/>
        <v>0</v>
      </c>
      <c r="AG38" s="414"/>
      <c r="AH38" s="415"/>
      <c r="AI38" s="415"/>
      <c r="AJ38" s="415"/>
      <c r="AK38" s="415"/>
      <c r="AL38" s="416">
        <f t="shared" si="49"/>
        <v>0</v>
      </c>
      <c r="AM38" s="417">
        <f t="shared" si="50"/>
        <v>0</v>
      </c>
      <c r="AN38" s="406">
        <f t="shared" si="51"/>
        <v>0</v>
      </c>
      <c r="AO38" s="416">
        <f t="shared" si="52"/>
        <v>0</v>
      </c>
      <c r="AP38" s="416">
        <f t="shared" si="28"/>
        <v>0</v>
      </c>
      <c r="AQ38" s="416">
        <f t="shared" si="29"/>
        <v>0</v>
      </c>
      <c r="AR38" s="418">
        <f t="shared" si="53"/>
        <v>0</v>
      </c>
      <c r="AS38" s="416">
        <f t="shared" si="54"/>
        <v>0</v>
      </c>
      <c r="AT38" s="416">
        <f t="shared" si="32"/>
        <v>0</v>
      </c>
      <c r="AU38" s="416">
        <f t="shared" si="33"/>
        <v>0</v>
      </c>
      <c r="AV38" s="434" t="str">
        <f t="shared" si="55"/>
        <v/>
      </c>
      <c r="AW38" s="421" t="str">
        <f t="shared" si="56"/>
        <v/>
      </c>
      <c r="AX38" s="422">
        <f t="shared" si="57"/>
        <v>0</v>
      </c>
      <c r="AY38" s="422">
        <f t="shared" si="58"/>
        <v>0</v>
      </c>
      <c r="AZ38" s="421">
        <f t="shared" si="59"/>
        <v>0</v>
      </c>
      <c r="BA38" s="423">
        <f t="shared" si="60"/>
        <v>0</v>
      </c>
      <c r="BB38" s="432"/>
      <c r="BC38" s="425"/>
      <c r="BD38" s="425"/>
      <c r="BE38" s="436"/>
      <c r="BF38" s="436"/>
      <c r="BG38" s="436"/>
      <c r="BH38" s="436"/>
      <c r="BI38" s="436"/>
      <c r="BJ38" s="436"/>
      <c r="BK38" s="436"/>
      <c r="BL38" s="436"/>
      <c r="BM38" s="436"/>
      <c r="BN38" s="436"/>
      <c r="BO38" s="436"/>
      <c r="BP38" s="436"/>
    </row>
    <row r="39" spans="1:68" s="437" customFormat="1" ht="38.25" customHeight="1">
      <c r="A39" s="426">
        <v>21</v>
      </c>
      <c r="B39" s="429"/>
      <c r="C39" s="429" t="str">
        <f>IF(O39="", "", '[1]Indoor Lighting'!$B22)</f>
        <v/>
      </c>
      <c r="D39" s="395" t="str">
        <f>IF(O39="", "", '[1]Business Type'!$G$2)</f>
        <v/>
      </c>
      <c r="E39" s="396" t="str">
        <f>IF(O39="", "",'[1]Facility Info'!$P$22)</f>
        <v/>
      </c>
      <c r="F39" s="396" t="str">
        <f>IF(O39="", "",'[1]Facility Info'!$N$22)</f>
        <v/>
      </c>
      <c r="G39" s="396" t="str">
        <f>IF(O39="", "", '[1]Facility Info'!$J$14)</f>
        <v/>
      </c>
      <c r="H39" s="397" t="str">
        <f t="shared" si="9"/>
        <v/>
      </c>
      <c r="I39" s="427" t="str">
        <f t="shared" si="41"/>
        <v/>
      </c>
      <c r="J39" s="396" t="str">
        <f>IF(O39="", "", '[1]Indoor Lighting'!$C22)</f>
        <v/>
      </c>
      <c r="K39" s="435" t="str">
        <f>IF(O39="", "", '[1]Indoor Lighting'!$M22)</f>
        <v/>
      </c>
      <c r="L39" s="399"/>
      <c r="M39" s="400" t="str">
        <f t="shared" si="42"/>
        <v/>
      </c>
      <c r="N39" s="401" t="str">
        <f>IF(O39="", "", VLOOKUP(O39, [1]LightTrans!$C$1:$L$106, 2, FALSE))</f>
        <v/>
      </c>
      <c r="O39" s="395" t="str">
        <f>IF(OR('[1]Indoor Lighting'!$E22="T8", '[1]Indoor Lighting'!$E22="T12"), IF(ISNA(VLOOKUP('[1]Indoor Lighting'!$E22&amp;", "&amp;'[1]Indoor Lighting'!$J22&amp;IF('[1]Indoor Lighting'!$F22="Electronic",", Electronic",""), [1]LightTrans!$A$1:$AB$109,3, FALSE)=TRUE),"",VLOOKUP('[1]Indoor Lighting'!$E22&amp;", "&amp;'[1]Indoor Lighting'!$J22&amp;IF('[1]Indoor Lighting'!$F22="Electronic",", Electronic",""), [1]LightTrans!$A$1:$AB$109,3, FALSE)), "")</f>
        <v/>
      </c>
      <c r="P39" s="402" t="str">
        <f t="shared" si="43"/>
        <v/>
      </c>
      <c r="Q39" s="428" t="str">
        <f>IF(O39="", "", '[1]Indoor Lighting'!$L22)</f>
        <v/>
      </c>
      <c r="R39" s="404">
        <v>0</v>
      </c>
      <c r="S39" s="402">
        <f t="shared" si="44"/>
        <v>0</v>
      </c>
      <c r="T39" s="406">
        <f t="shared" si="45"/>
        <v>0</v>
      </c>
      <c r="U39" s="407" t="str">
        <f t="shared" si="46"/>
        <v/>
      </c>
      <c r="V39" s="408" t="str">
        <f>IF(O39="", "", VLOOKUP(O39, [1]LightTrans!$C$1:$L$106, 3, FALSE))</f>
        <v/>
      </c>
      <c r="W39" s="395" t="str">
        <f>IF(O39="", "", VLOOKUP(O39, [1]LightTrans!$C$1:$L$106, 4, FALSE))</f>
        <v/>
      </c>
      <c r="X39" s="395" t="str">
        <f>IF(O39="", "", VLOOKUP(O39, [1]LightTrans!$C$1:$L$106, 5, FALSE))</f>
        <v/>
      </c>
      <c r="Y39" s="402" t="str">
        <f t="shared" si="47"/>
        <v/>
      </c>
      <c r="Z39" s="429" t="str">
        <f>IF(O39="", "", VLOOKUP(O39, [1]LightTrans!$C$1:$L$106, 7, FALSE))</f>
        <v/>
      </c>
      <c r="AA39" s="429" t="str">
        <f>IF(O39="", "", VLOOKUP(O39, [1]LightTrans!$C$1:$L$106, 8, FALSE))</f>
        <v/>
      </c>
      <c r="AB39" s="430"/>
      <c r="AC39" s="410" t="str">
        <f t="shared" si="48"/>
        <v/>
      </c>
      <c r="AD39" s="411"/>
      <c r="AE39" s="412"/>
      <c r="AF39" s="413">
        <f t="shared" si="18"/>
        <v>0</v>
      </c>
      <c r="AG39" s="414"/>
      <c r="AH39" s="415"/>
      <c r="AI39" s="415"/>
      <c r="AJ39" s="415"/>
      <c r="AK39" s="415"/>
      <c r="AL39" s="416">
        <f t="shared" si="49"/>
        <v>0</v>
      </c>
      <c r="AM39" s="417">
        <f t="shared" si="50"/>
        <v>0</v>
      </c>
      <c r="AN39" s="406">
        <f t="shared" si="51"/>
        <v>0</v>
      </c>
      <c r="AO39" s="416">
        <f t="shared" si="52"/>
        <v>0</v>
      </c>
      <c r="AP39" s="416">
        <f t="shared" si="28"/>
        <v>0</v>
      </c>
      <c r="AQ39" s="416">
        <f t="shared" si="29"/>
        <v>0</v>
      </c>
      <c r="AR39" s="418">
        <f t="shared" si="53"/>
        <v>0</v>
      </c>
      <c r="AS39" s="416">
        <f t="shared" si="54"/>
        <v>0</v>
      </c>
      <c r="AT39" s="416">
        <f t="shared" si="32"/>
        <v>0</v>
      </c>
      <c r="AU39" s="416">
        <f t="shared" si="33"/>
        <v>0</v>
      </c>
      <c r="AV39" s="434" t="str">
        <f t="shared" si="55"/>
        <v/>
      </c>
      <c r="AW39" s="421" t="str">
        <f t="shared" si="56"/>
        <v/>
      </c>
      <c r="AX39" s="422">
        <f t="shared" si="57"/>
        <v>0</v>
      </c>
      <c r="AY39" s="422">
        <f t="shared" si="58"/>
        <v>0</v>
      </c>
      <c r="AZ39" s="421">
        <f t="shared" si="59"/>
        <v>0</v>
      </c>
      <c r="BA39" s="423">
        <f t="shared" si="60"/>
        <v>0</v>
      </c>
      <c r="BB39" s="432"/>
      <c r="BC39" s="425"/>
      <c r="BD39" s="425"/>
      <c r="BE39" s="436"/>
      <c r="BF39" s="436"/>
      <c r="BG39" s="436"/>
      <c r="BH39" s="436"/>
      <c r="BI39" s="436"/>
      <c r="BJ39" s="436"/>
      <c r="BK39" s="436"/>
      <c r="BL39" s="436"/>
      <c r="BM39" s="436"/>
      <c r="BN39" s="436"/>
      <c r="BO39" s="436"/>
      <c r="BP39" s="436"/>
    </row>
    <row r="40" spans="1:68" s="437" customFormat="1" ht="38.25" customHeight="1">
      <c r="A40" s="394">
        <v>22</v>
      </c>
      <c r="B40" s="429"/>
      <c r="C40" s="429" t="str">
        <f>IF(O40="", "", '[1]Indoor Lighting'!$B23)</f>
        <v/>
      </c>
      <c r="D40" s="395" t="str">
        <f>IF(O40="", "", '[1]Business Type'!$G$2)</f>
        <v/>
      </c>
      <c r="E40" s="396" t="str">
        <f>IF(O40="", "",'[1]Facility Info'!$P$22)</f>
        <v/>
      </c>
      <c r="F40" s="396" t="str">
        <f>IF(O40="", "",'[1]Facility Info'!$N$22)</f>
        <v/>
      </c>
      <c r="G40" s="396" t="str">
        <f>IF(O40="", "", '[1]Facility Info'!$J$14)</f>
        <v/>
      </c>
      <c r="H40" s="397" t="str">
        <f t="shared" si="9"/>
        <v/>
      </c>
      <c r="I40" s="427" t="str">
        <f t="shared" si="41"/>
        <v/>
      </c>
      <c r="J40" s="396" t="str">
        <f>IF(O40="", "", '[1]Indoor Lighting'!$C23)</f>
        <v/>
      </c>
      <c r="K40" s="435" t="str">
        <f>IF(O40="", "", '[1]Indoor Lighting'!$M23)</f>
        <v/>
      </c>
      <c r="L40" s="399"/>
      <c r="M40" s="400" t="str">
        <f t="shared" si="42"/>
        <v/>
      </c>
      <c r="N40" s="401" t="str">
        <f>IF(O40="", "", VLOOKUP(O40, [1]LightTrans!$C$1:$L$106, 2, FALSE))</f>
        <v/>
      </c>
      <c r="O40" s="395" t="str">
        <f>IF(OR('[1]Indoor Lighting'!$E23="T8", '[1]Indoor Lighting'!$E23="T12"), IF(ISNA(VLOOKUP('[1]Indoor Lighting'!$E23&amp;", "&amp;'[1]Indoor Lighting'!$J23&amp;IF('[1]Indoor Lighting'!$F23="Electronic",", Electronic",""), [1]LightTrans!$A$1:$AB$109,3, FALSE)=TRUE),"",VLOOKUP('[1]Indoor Lighting'!$E23&amp;", "&amp;'[1]Indoor Lighting'!$J23&amp;IF('[1]Indoor Lighting'!$F23="Electronic",", Electronic",""), [1]LightTrans!$A$1:$AB$109,3, FALSE)), "")</f>
        <v/>
      </c>
      <c r="P40" s="402" t="str">
        <f t="shared" si="43"/>
        <v/>
      </c>
      <c r="Q40" s="428" t="str">
        <f>IF(O40="", "", '[1]Indoor Lighting'!$L23)</f>
        <v/>
      </c>
      <c r="R40" s="404">
        <v>0</v>
      </c>
      <c r="S40" s="402">
        <f t="shared" si="44"/>
        <v>0</v>
      </c>
      <c r="T40" s="406">
        <f t="shared" si="45"/>
        <v>0</v>
      </c>
      <c r="U40" s="407" t="str">
        <f t="shared" si="46"/>
        <v/>
      </c>
      <c r="V40" s="408" t="str">
        <f>IF(O40="", "", VLOOKUP(O40, [1]LightTrans!$C$1:$L$106, 3, FALSE))</f>
        <v/>
      </c>
      <c r="W40" s="395" t="str">
        <f>IF(O40="", "", VLOOKUP(O40, [1]LightTrans!$C$1:$L$106, 4, FALSE))</f>
        <v/>
      </c>
      <c r="X40" s="395" t="str">
        <f>IF(O40="", "", VLOOKUP(O40, [1]LightTrans!$C$1:$L$106, 5, FALSE))</f>
        <v/>
      </c>
      <c r="Y40" s="402" t="str">
        <f t="shared" si="47"/>
        <v/>
      </c>
      <c r="Z40" s="429" t="str">
        <f>IF(O40="", "", VLOOKUP(O40, [1]LightTrans!$C$1:$L$106, 7, FALSE))</f>
        <v/>
      </c>
      <c r="AA40" s="429" t="str">
        <f>IF(O40="", "", VLOOKUP(O40, [1]LightTrans!$C$1:$L$106, 8, FALSE))</f>
        <v/>
      </c>
      <c r="AB40" s="430"/>
      <c r="AC40" s="410" t="str">
        <f t="shared" si="48"/>
        <v/>
      </c>
      <c r="AD40" s="411"/>
      <c r="AE40" s="412"/>
      <c r="AF40" s="413">
        <f t="shared" si="18"/>
        <v>0</v>
      </c>
      <c r="AG40" s="414"/>
      <c r="AH40" s="415"/>
      <c r="AI40" s="415"/>
      <c r="AJ40" s="415"/>
      <c r="AK40" s="415"/>
      <c r="AL40" s="416">
        <f t="shared" si="49"/>
        <v>0</v>
      </c>
      <c r="AM40" s="417">
        <f t="shared" si="50"/>
        <v>0</v>
      </c>
      <c r="AN40" s="406">
        <f t="shared" si="51"/>
        <v>0</v>
      </c>
      <c r="AO40" s="416">
        <f t="shared" si="52"/>
        <v>0</v>
      </c>
      <c r="AP40" s="416">
        <f t="shared" si="28"/>
        <v>0</v>
      </c>
      <c r="AQ40" s="416">
        <f t="shared" si="29"/>
        <v>0</v>
      </c>
      <c r="AR40" s="418">
        <f t="shared" si="53"/>
        <v>0</v>
      </c>
      <c r="AS40" s="416">
        <f t="shared" si="54"/>
        <v>0</v>
      </c>
      <c r="AT40" s="416">
        <f t="shared" si="32"/>
        <v>0</v>
      </c>
      <c r="AU40" s="416">
        <f t="shared" si="33"/>
        <v>0</v>
      </c>
      <c r="AV40" s="434" t="str">
        <f t="shared" si="55"/>
        <v/>
      </c>
      <c r="AW40" s="421" t="str">
        <f t="shared" si="56"/>
        <v/>
      </c>
      <c r="AX40" s="422">
        <f t="shared" si="57"/>
        <v>0</v>
      </c>
      <c r="AY40" s="422">
        <f t="shared" si="58"/>
        <v>0</v>
      </c>
      <c r="AZ40" s="421">
        <f t="shared" si="59"/>
        <v>0</v>
      </c>
      <c r="BA40" s="423">
        <f t="shared" si="60"/>
        <v>0</v>
      </c>
      <c r="BB40" s="432"/>
      <c r="BC40" s="425"/>
      <c r="BD40" s="425"/>
      <c r="BE40" s="436"/>
      <c r="BF40" s="436"/>
      <c r="BG40" s="436"/>
      <c r="BH40" s="436"/>
      <c r="BI40" s="436"/>
      <c r="BJ40" s="436"/>
      <c r="BK40" s="436"/>
      <c r="BL40" s="436"/>
      <c r="BM40" s="436"/>
      <c r="BN40" s="436"/>
      <c r="BO40" s="436"/>
      <c r="BP40" s="436"/>
    </row>
    <row r="41" spans="1:68" s="437" customFormat="1" ht="38.25" customHeight="1">
      <c r="A41" s="426">
        <v>23</v>
      </c>
      <c r="B41" s="429"/>
      <c r="C41" s="429" t="str">
        <f>IF(O41="", "", '[1]Indoor Lighting'!$B24)</f>
        <v/>
      </c>
      <c r="D41" s="395" t="str">
        <f>IF(O41="", "", '[1]Business Type'!$G$2)</f>
        <v/>
      </c>
      <c r="E41" s="396" t="str">
        <f>IF(O41="", "",'[1]Facility Info'!$P$22)</f>
        <v/>
      </c>
      <c r="F41" s="396" t="str">
        <f>IF(O41="", "",'[1]Facility Info'!$N$22)</f>
        <v/>
      </c>
      <c r="G41" s="396" t="str">
        <f>IF(O41="", "", '[1]Facility Info'!$J$14)</f>
        <v/>
      </c>
      <c r="H41" s="397" t="str">
        <f t="shared" si="9"/>
        <v/>
      </c>
      <c r="I41" s="427" t="str">
        <f t="shared" si="41"/>
        <v/>
      </c>
      <c r="J41" s="396" t="str">
        <f>IF(O41="", "", '[1]Indoor Lighting'!$C24)</f>
        <v/>
      </c>
      <c r="K41" s="435" t="str">
        <f>IF(O41="", "", '[1]Indoor Lighting'!$M24)</f>
        <v/>
      </c>
      <c r="L41" s="399"/>
      <c r="M41" s="400" t="str">
        <f t="shared" si="42"/>
        <v/>
      </c>
      <c r="N41" s="401" t="str">
        <f>IF(O41="", "", VLOOKUP(O41, [1]LightTrans!$C$1:$L$106, 2, FALSE))</f>
        <v/>
      </c>
      <c r="O41" s="395" t="str">
        <f>IF(OR('[1]Indoor Lighting'!$E24="T8", '[1]Indoor Lighting'!$E24="T12"), IF(ISNA(VLOOKUP('[1]Indoor Lighting'!$E24&amp;", "&amp;'[1]Indoor Lighting'!$J24&amp;IF('[1]Indoor Lighting'!$F24="Electronic",", Electronic",""), [1]LightTrans!$A$1:$AB$109,3, FALSE)=TRUE),"",VLOOKUP('[1]Indoor Lighting'!$E24&amp;", "&amp;'[1]Indoor Lighting'!$J24&amp;IF('[1]Indoor Lighting'!$F24="Electronic",", Electronic",""), [1]LightTrans!$A$1:$AB$109,3, FALSE)), "")</f>
        <v/>
      </c>
      <c r="P41" s="402" t="str">
        <f t="shared" si="43"/>
        <v/>
      </c>
      <c r="Q41" s="428" t="str">
        <f>IF(O41="", "", '[1]Indoor Lighting'!$L24)</f>
        <v/>
      </c>
      <c r="R41" s="404">
        <v>0</v>
      </c>
      <c r="S41" s="402">
        <f t="shared" si="44"/>
        <v>0</v>
      </c>
      <c r="T41" s="406">
        <f t="shared" si="45"/>
        <v>0</v>
      </c>
      <c r="U41" s="407" t="str">
        <f t="shared" si="46"/>
        <v/>
      </c>
      <c r="V41" s="408" t="str">
        <f>IF(O41="", "", VLOOKUP(O41, [1]LightTrans!$C$1:$L$106, 3, FALSE))</f>
        <v/>
      </c>
      <c r="W41" s="395" t="str">
        <f>IF(O41="", "", VLOOKUP(O41, [1]LightTrans!$C$1:$L$106, 4, FALSE))</f>
        <v/>
      </c>
      <c r="X41" s="395" t="str">
        <f>IF(O41="", "", VLOOKUP(O41, [1]LightTrans!$C$1:$L$106, 5, FALSE))</f>
        <v/>
      </c>
      <c r="Y41" s="402" t="str">
        <f t="shared" si="47"/>
        <v/>
      </c>
      <c r="Z41" s="429" t="str">
        <f>IF(O41="", "", VLOOKUP(O41, [1]LightTrans!$C$1:$L$106, 7, FALSE))</f>
        <v/>
      </c>
      <c r="AA41" s="429" t="str">
        <f>IF(O41="", "", VLOOKUP(O41, [1]LightTrans!$C$1:$L$106, 8, FALSE))</f>
        <v/>
      </c>
      <c r="AB41" s="430"/>
      <c r="AC41" s="410" t="str">
        <f t="shared" si="48"/>
        <v/>
      </c>
      <c r="AD41" s="411"/>
      <c r="AE41" s="412"/>
      <c r="AF41" s="413">
        <f t="shared" si="18"/>
        <v>0</v>
      </c>
      <c r="AG41" s="414"/>
      <c r="AH41" s="415"/>
      <c r="AI41" s="415"/>
      <c r="AJ41" s="415"/>
      <c r="AK41" s="415"/>
      <c r="AL41" s="416">
        <f t="shared" si="49"/>
        <v>0</v>
      </c>
      <c r="AM41" s="417">
        <f t="shared" si="50"/>
        <v>0</v>
      </c>
      <c r="AN41" s="406">
        <f t="shared" si="51"/>
        <v>0</v>
      </c>
      <c r="AO41" s="416">
        <f t="shared" si="52"/>
        <v>0</v>
      </c>
      <c r="AP41" s="416">
        <f t="shared" si="28"/>
        <v>0</v>
      </c>
      <c r="AQ41" s="416">
        <f t="shared" si="29"/>
        <v>0</v>
      </c>
      <c r="AR41" s="418">
        <f t="shared" si="53"/>
        <v>0</v>
      </c>
      <c r="AS41" s="416">
        <f t="shared" si="54"/>
        <v>0</v>
      </c>
      <c r="AT41" s="416">
        <f t="shared" si="32"/>
        <v>0</v>
      </c>
      <c r="AU41" s="416">
        <f t="shared" si="33"/>
        <v>0</v>
      </c>
      <c r="AV41" s="434" t="str">
        <f t="shared" si="55"/>
        <v/>
      </c>
      <c r="AW41" s="421" t="str">
        <f t="shared" si="56"/>
        <v/>
      </c>
      <c r="AX41" s="422">
        <f t="shared" si="57"/>
        <v>0</v>
      </c>
      <c r="AY41" s="422">
        <f t="shared" si="58"/>
        <v>0</v>
      </c>
      <c r="AZ41" s="421">
        <f t="shared" si="59"/>
        <v>0</v>
      </c>
      <c r="BA41" s="423">
        <f t="shared" si="60"/>
        <v>0</v>
      </c>
      <c r="BB41" s="432"/>
      <c r="BC41" s="425"/>
      <c r="BD41" s="425"/>
      <c r="BE41" s="436"/>
      <c r="BF41" s="436"/>
      <c r="BG41" s="436"/>
      <c r="BH41" s="436"/>
      <c r="BI41" s="436"/>
      <c r="BJ41" s="436"/>
      <c r="BK41" s="436"/>
      <c r="BL41" s="436"/>
      <c r="BM41" s="436"/>
      <c r="BN41" s="436"/>
      <c r="BO41" s="436"/>
      <c r="BP41" s="436"/>
    </row>
    <row r="42" spans="1:68" s="437" customFormat="1" ht="38.25" customHeight="1">
      <c r="A42" s="426">
        <v>24</v>
      </c>
      <c r="B42" s="429"/>
      <c r="C42" s="429" t="str">
        <f>IF(O42="", "", '[1]Indoor Lighting'!$B25)</f>
        <v/>
      </c>
      <c r="D42" s="395" t="str">
        <f>IF(O42="", "", '[1]Business Type'!$G$2)</f>
        <v/>
      </c>
      <c r="E42" s="396" t="str">
        <f>IF(O42="", "",'[1]Facility Info'!$P$22)</f>
        <v/>
      </c>
      <c r="F42" s="396" t="str">
        <f>IF(O42="", "",'[1]Facility Info'!$N$22)</f>
        <v/>
      </c>
      <c r="G42" s="396" t="str">
        <f>IF(O42="", "", '[1]Facility Info'!$J$14)</f>
        <v/>
      </c>
      <c r="H42" s="397" t="str">
        <f t="shared" si="9"/>
        <v/>
      </c>
      <c r="I42" s="427" t="str">
        <f t="shared" si="41"/>
        <v/>
      </c>
      <c r="J42" s="396" t="str">
        <f>IF(O42="", "", '[1]Indoor Lighting'!$C25)</f>
        <v/>
      </c>
      <c r="K42" s="435" t="str">
        <f>IF(O42="", "", '[1]Indoor Lighting'!$M25)</f>
        <v/>
      </c>
      <c r="L42" s="399"/>
      <c r="M42" s="400" t="str">
        <f t="shared" si="42"/>
        <v/>
      </c>
      <c r="N42" s="401" t="str">
        <f>IF(O42="", "", VLOOKUP(O42, [1]LightTrans!$C$1:$L$106, 2, FALSE))</f>
        <v/>
      </c>
      <c r="O42" s="395" t="str">
        <f>IF(OR('[1]Indoor Lighting'!$E25="T8", '[1]Indoor Lighting'!$E25="T12"), IF(ISNA(VLOOKUP('[1]Indoor Lighting'!$E25&amp;", "&amp;'[1]Indoor Lighting'!$J25&amp;IF('[1]Indoor Lighting'!$F25="Electronic",", Electronic",""), [1]LightTrans!$A$1:$AB$109,3, FALSE)=TRUE),"",VLOOKUP('[1]Indoor Lighting'!$E25&amp;", "&amp;'[1]Indoor Lighting'!$J25&amp;IF('[1]Indoor Lighting'!$F25="Electronic",", Electronic",""), [1]LightTrans!$A$1:$AB$109,3, FALSE)), "")</f>
        <v/>
      </c>
      <c r="P42" s="402" t="str">
        <f t="shared" si="43"/>
        <v/>
      </c>
      <c r="Q42" s="428" t="str">
        <f>IF(O42="", "", '[1]Indoor Lighting'!$L25)</f>
        <v/>
      </c>
      <c r="R42" s="404">
        <v>0</v>
      </c>
      <c r="S42" s="402">
        <f t="shared" si="44"/>
        <v>0</v>
      </c>
      <c r="T42" s="406">
        <f t="shared" si="45"/>
        <v>0</v>
      </c>
      <c r="U42" s="407" t="str">
        <f t="shared" si="46"/>
        <v/>
      </c>
      <c r="V42" s="408" t="str">
        <f>IF(O42="", "", VLOOKUP(O42, [1]LightTrans!$C$1:$L$106, 3, FALSE))</f>
        <v/>
      </c>
      <c r="W42" s="395" t="str">
        <f>IF(O42="", "", VLOOKUP(O42, [1]LightTrans!$C$1:$L$106, 4, FALSE))</f>
        <v/>
      </c>
      <c r="X42" s="395" t="str">
        <f>IF(O42="", "", VLOOKUP(O42, [1]LightTrans!$C$1:$L$106, 5, FALSE))</f>
        <v/>
      </c>
      <c r="Y42" s="402" t="str">
        <f t="shared" si="47"/>
        <v/>
      </c>
      <c r="Z42" s="429" t="str">
        <f>IF(O42="", "", VLOOKUP(O42, [1]LightTrans!$C$1:$L$106, 7, FALSE))</f>
        <v/>
      </c>
      <c r="AA42" s="429" t="str">
        <f>IF(O42="", "", VLOOKUP(O42, [1]LightTrans!$C$1:$L$106, 8, FALSE))</f>
        <v/>
      </c>
      <c r="AB42" s="430"/>
      <c r="AC42" s="410" t="str">
        <f t="shared" si="48"/>
        <v/>
      </c>
      <c r="AD42" s="411"/>
      <c r="AE42" s="412"/>
      <c r="AF42" s="413">
        <f t="shared" si="18"/>
        <v>0</v>
      </c>
      <c r="AG42" s="414"/>
      <c r="AH42" s="415"/>
      <c r="AI42" s="415"/>
      <c r="AJ42" s="415"/>
      <c r="AK42" s="415"/>
      <c r="AL42" s="416">
        <f t="shared" si="49"/>
        <v>0</v>
      </c>
      <c r="AM42" s="417">
        <f t="shared" si="50"/>
        <v>0</v>
      </c>
      <c r="AN42" s="406">
        <f t="shared" si="51"/>
        <v>0</v>
      </c>
      <c r="AO42" s="416">
        <f t="shared" si="52"/>
        <v>0</v>
      </c>
      <c r="AP42" s="416">
        <f t="shared" si="28"/>
        <v>0</v>
      </c>
      <c r="AQ42" s="416">
        <f t="shared" si="29"/>
        <v>0</v>
      </c>
      <c r="AR42" s="418">
        <f t="shared" si="53"/>
        <v>0</v>
      </c>
      <c r="AS42" s="416">
        <f t="shared" si="54"/>
        <v>0</v>
      </c>
      <c r="AT42" s="416">
        <f t="shared" si="32"/>
        <v>0</v>
      </c>
      <c r="AU42" s="416">
        <f t="shared" si="33"/>
        <v>0</v>
      </c>
      <c r="AV42" s="434" t="str">
        <f t="shared" si="55"/>
        <v/>
      </c>
      <c r="AW42" s="421" t="str">
        <f t="shared" si="56"/>
        <v/>
      </c>
      <c r="AX42" s="422">
        <f t="shared" si="57"/>
        <v>0</v>
      </c>
      <c r="AY42" s="422">
        <f t="shared" si="58"/>
        <v>0</v>
      </c>
      <c r="AZ42" s="421">
        <f t="shared" si="59"/>
        <v>0</v>
      </c>
      <c r="BA42" s="423">
        <f t="shared" si="60"/>
        <v>0</v>
      </c>
      <c r="BB42" s="432"/>
      <c r="BC42" s="425"/>
      <c r="BD42" s="425"/>
      <c r="BE42" s="436"/>
      <c r="BF42" s="436"/>
      <c r="BG42" s="436"/>
      <c r="BH42" s="436"/>
      <c r="BI42" s="436"/>
      <c r="BJ42" s="436"/>
      <c r="BK42" s="436"/>
      <c r="BL42" s="436"/>
      <c r="BM42" s="436"/>
      <c r="BN42" s="436"/>
      <c r="BO42" s="436"/>
      <c r="BP42" s="436"/>
    </row>
    <row r="43" spans="1:68" s="437" customFormat="1" ht="38.25" customHeight="1">
      <c r="A43" s="394">
        <v>25</v>
      </c>
      <c r="B43" s="429"/>
      <c r="C43" s="429" t="str">
        <f>IF(O43="", "", '[1]Indoor Lighting'!$B26)</f>
        <v/>
      </c>
      <c r="D43" s="395" t="str">
        <f>IF(O43="", "", '[1]Business Type'!$G$2)</f>
        <v/>
      </c>
      <c r="E43" s="396" t="str">
        <f>IF(O43="", "",'[1]Facility Info'!$P$22)</f>
        <v/>
      </c>
      <c r="F43" s="396" t="str">
        <f>IF(O43="", "",'[1]Facility Info'!$N$22)</f>
        <v/>
      </c>
      <c r="G43" s="396" t="str">
        <f>IF(O43="", "", '[1]Facility Info'!$J$14)</f>
        <v/>
      </c>
      <c r="H43" s="397" t="str">
        <f t="shared" si="9"/>
        <v/>
      </c>
      <c r="I43" s="427" t="str">
        <f t="shared" si="41"/>
        <v/>
      </c>
      <c r="J43" s="396" t="str">
        <f>IF(O43="", "", '[1]Indoor Lighting'!$C26)</f>
        <v/>
      </c>
      <c r="K43" s="435" t="str">
        <f>IF(O43="", "", '[1]Indoor Lighting'!$M26)</f>
        <v/>
      </c>
      <c r="L43" s="399"/>
      <c r="M43" s="400" t="str">
        <f t="shared" si="42"/>
        <v/>
      </c>
      <c r="N43" s="401" t="str">
        <f>IF(O43="", "", VLOOKUP(O43, [1]LightTrans!$C$1:$L$106, 2, FALSE))</f>
        <v/>
      </c>
      <c r="O43" s="395" t="str">
        <f>IF(OR('[1]Indoor Lighting'!$E26="T8", '[1]Indoor Lighting'!$E26="T12"), IF(ISNA(VLOOKUP('[1]Indoor Lighting'!$E26&amp;", "&amp;'[1]Indoor Lighting'!$J26&amp;IF('[1]Indoor Lighting'!$F26="Electronic",", Electronic",""), [1]LightTrans!$A$1:$AB$109,3, FALSE)=TRUE),"",VLOOKUP('[1]Indoor Lighting'!$E26&amp;", "&amp;'[1]Indoor Lighting'!$J26&amp;IF('[1]Indoor Lighting'!$F26="Electronic",", Electronic",""), [1]LightTrans!$A$1:$AB$109,3, FALSE)), "")</f>
        <v/>
      </c>
      <c r="P43" s="402" t="str">
        <f t="shared" si="43"/>
        <v/>
      </c>
      <c r="Q43" s="428" t="str">
        <f>IF(O43="", "", '[1]Indoor Lighting'!$L26)</f>
        <v/>
      </c>
      <c r="R43" s="404">
        <v>0</v>
      </c>
      <c r="S43" s="402">
        <f t="shared" si="44"/>
        <v>0</v>
      </c>
      <c r="T43" s="406">
        <f t="shared" si="45"/>
        <v>0</v>
      </c>
      <c r="U43" s="407" t="str">
        <f t="shared" si="46"/>
        <v/>
      </c>
      <c r="V43" s="408" t="str">
        <f>IF(O43="", "", VLOOKUP(O43, [1]LightTrans!$C$1:$L$106, 3, FALSE))</f>
        <v/>
      </c>
      <c r="W43" s="395" t="str">
        <f>IF(O43="", "", VLOOKUP(O43, [1]LightTrans!$C$1:$L$106, 4, FALSE))</f>
        <v/>
      </c>
      <c r="X43" s="395" t="str">
        <f>IF(O43="", "", VLOOKUP(O43, [1]LightTrans!$C$1:$L$106, 5, FALSE))</f>
        <v/>
      </c>
      <c r="Y43" s="402" t="str">
        <f t="shared" si="47"/>
        <v/>
      </c>
      <c r="Z43" s="429" t="str">
        <f>IF(O43="", "", VLOOKUP(O43, [1]LightTrans!$C$1:$L$106, 7, FALSE))</f>
        <v/>
      </c>
      <c r="AA43" s="429" t="str">
        <f>IF(O43="", "", VLOOKUP(O43, [1]LightTrans!$C$1:$L$106, 8, FALSE))</f>
        <v/>
      </c>
      <c r="AB43" s="430"/>
      <c r="AC43" s="410" t="str">
        <f t="shared" si="48"/>
        <v/>
      </c>
      <c r="AD43" s="411"/>
      <c r="AE43" s="412"/>
      <c r="AF43" s="413">
        <f t="shared" si="18"/>
        <v>0</v>
      </c>
      <c r="AG43" s="414"/>
      <c r="AH43" s="415"/>
      <c r="AI43" s="415"/>
      <c r="AJ43" s="415"/>
      <c r="AK43" s="415"/>
      <c r="AL43" s="416">
        <f t="shared" si="49"/>
        <v>0</v>
      </c>
      <c r="AM43" s="417">
        <f t="shared" si="50"/>
        <v>0</v>
      </c>
      <c r="AN43" s="406">
        <f t="shared" si="51"/>
        <v>0</v>
      </c>
      <c r="AO43" s="416">
        <f t="shared" si="52"/>
        <v>0</v>
      </c>
      <c r="AP43" s="416">
        <f t="shared" si="28"/>
        <v>0</v>
      </c>
      <c r="AQ43" s="416">
        <f t="shared" si="29"/>
        <v>0</v>
      </c>
      <c r="AR43" s="418">
        <f t="shared" si="53"/>
        <v>0</v>
      </c>
      <c r="AS43" s="416">
        <f t="shared" si="54"/>
        <v>0</v>
      </c>
      <c r="AT43" s="416">
        <f t="shared" si="32"/>
        <v>0</v>
      </c>
      <c r="AU43" s="416">
        <f t="shared" si="33"/>
        <v>0</v>
      </c>
      <c r="AV43" s="434" t="str">
        <f t="shared" si="55"/>
        <v/>
      </c>
      <c r="AW43" s="421" t="str">
        <f t="shared" si="56"/>
        <v/>
      </c>
      <c r="AX43" s="422">
        <f t="shared" si="57"/>
        <v>0</v>
      </c>
      <c r="AY43" s="422">
        <f t="shared" si="58"/>
        <v>0</v>
      </c>
      <c r="AZ43" s="421">
        <f t="shared" si="59"/>
        <v>0</v>
      </c>
      <c r="BA43" s="423">
        <f t="shared" si="60"/>
        <v>0</v>
      </c>
      <c r="BB43" s="432"/>
      <c r="BC43" s="425"/>
      <c r="BD43" s="425"/>
      <c r="BE43" s="436"/>
      <c r="BF43" s="436"/>
      <c r="BG43" s="436"/>
      <c r="BH43" s="436"/>
      <c r="BI43" s="436"/>
      <c r="BJ43" s="436"/>
      <c r="BK43" s="436"/>
      <c r="BL43" s="436"/>
      <c r="BM43" s="436"/>
      <c r="BN43" s="436"/>
      <c r="BO43" s="436"/>
      <c r="BP43" s="436"/>
    </row>
    <row r="44" spans="1:68" s="437" customFormat="1" ht="38.25" customHeight="1">
      <c r="A44" s="426">
        <v>26</v>
      </c>
      <c r="B44" s="429"/>
      <c r="C44" s="429" t="str">
        <f>IF(O44="", "", '[1]Indoor Lighting'!$B27)</f>
        <v/>
      </c>
      <c r="D44" s="395" t="str">
        <f>IF(O44="", "", '[1]Business Type'!$G$2)</f>
        <v/>
      </c>
      <c r="E44" s="396" t="str">
        <f>IF(O44="", "",'[1]Facility Info'!$P$22)</f>
        <v/>
      </c>
      <c r="F44" s="396" t="str">
        <f>IF(O44="", "",'[1]Facility Info'!$N$22)</f>
        <v/>
      </c>
      <c r="G44" s="396" t="str">
        <f>IF(O44="", "", '[1]Facility Info'!$J$14)</f>
        <v/>
      </c>
      <c r="H44" s="397" t="str">
        <f t="shared" si="9"/>
        <v/>
      </c>
      <c r="I44" s="427" t="str">
        <f t="shared" si="41"/>
        <v/>
      </c>
      <c r="J44" s="396" t="str">
        <f>IF(O44="", "", '[1]Indoor Lighting'!$C27)</f>
        <v/>
      </c>
      <c r="K44" s="435" t="str">
        <f>IF(O44="", "", '[1]Indoor Lighting'!$M27)</f>
        <v/>
      </c>
      <c r="L44" s="399"/>
      <c r="M44" s="400" t="str">
        <f t="shared" si="42"/>
        <v/>
      </c>
      <c r="N44" s="401" t="str">
        <f>IF(O44="", "", VLOOKUP(O44, [1]LightTrans!$C$1:$L$106, 2, FALSE))</f>
        <v/>
      </c>
      <c r="O44" s="395" t="str">
        <f>IF(OR('[1]Indoor Lighting'!$E27="T8", '[1]Indoor Lighting'!$E27="T12"), IF(ISNA(VLOOKUP('[1]Indoor Lighting'!$E27&amp;", "&amp;'[1]Indoor Lighting'!$J27&amp;IF('[1]Indoor Lighting'!$F27="Electronic",", Electronic",""), [1]LightTrans!$A$1:$AB$109,3, FALSE)=TRUE),"",VLOOKUP('[1]Indoor Lighting'!$E27&amp;", "&amp;'[1]Indoor Lighting'!$J27&amp;IF('[1]Indoor Lighting'!$F27="Electronic",", Electronic",""), [1]LightTrans!$A$1:$AB$109,3, FALSE)), "")</f>
        <v/>
      </c>
      <c r="P44" s="402" t="str">
        <f t="shared" si="43"/>
        <v/>
      </c>
      <c r="Q44" s="428" t="str">
        <f>IF(O44="", "", '[1]Indoor Lighting'!$L27)</f>
        <v/>
      </c>
      <c r="R44" s="404">
        <v>0</v>
      </c>
      <c r="S44" s="402">
        <f t="shared" si="44"/>
        <v>0</v>
      </c>
      <c r="T44" s="406">
        <f t="shared" si="45"/>
        <v>0</v>
      </c>
      <c r="U44" s="407" t="str">
        <f t="shared" si="46"/>
        <v/>
      </c>
      <c r="V44" s="408" t="str">
        <f>IF(O44="", "", VLOOKUP(O44, [1]LightTrans!$C$1:$L$106, 3, FALSE))</f>
        <v/>
      </c>
      <c r="W44" s="395" t="str">
        <f>IF(O44="", "", VLOOKUP(O44, [1]LightTrans!$C$1:$L$106, 4, FALSE))</f>
        <v/>
      </c>
      <c r="X44" s="395" t="str">
        <f>IF(O44="", "", VLOOKUP(O44, [1]LightTrans!$C$1:$L$106, 5, FALSE))</f>
        <v/>
      </c>
      <c r="Y44" s="402" t="str">
        <f t="shared" si="47"/>
        <v/>
      </c>
      <c r="Z44" s="429" t="str">
        <f>IF(O44="", "", VLOOKUP(O44, [1]LightTrans!$C$1:$L$106, 7, FALSE))</f>
        <v/>
      </c>
      <c r="AA44" s="429" t="str">
        <f>IF(O44="", "", VLOOKUP(O44, [1]LightTrans!$C$1:$L$106, 8, FALSE))</f>
        <v/>
      </c>
      <c r="AB44" s="430"/>
      <c r="AC44" s="410" t="str">
        <f t="shared" si="48"/>
        <v/>
      </c>
      <c r="AD44" s="411"/>
      <c r="AE44" s="412"/>
      <c r="AF44" s="413">
        <f t="shared" si="18"/>
        <v>0</v>
      </c>
      <c r="AG44" s="414"/>
      <c r="AH44" s="415"/>
      <c r="AI44" s="415"/>
      <c r="AJ44" s="415"/>
      <c r="AK44" s="415"/>
      <c r="AL44" s="416">
        <f t="shared" si="49"/>
        <v>0</v>
      </c>
      <c r="AM44" s="417">
        <f t="shared" si="50"/>
        <v>0</v>
      </c>
      <c r="AN44" s="406">
        <f t="shared" si="51"/>
        <v>0</v>
      </c>
      <c r="AO44" s="416">
        <f t="shared" si="52"/>
        <v>0</v>
      </c>
      <c r="AP44" s="416">
        <f t="shared" si="28"/>
        <v>0</v>
      </c>
      <c r="AQ44" s="416">
        <f t="shared" si="29"/>
        <v>0</v>
      </c>
      <c r="AR44" s="418">
        <f t="shared" si="53"/>
        <v>0</v>
      </c>
      <c r="AS44" s="416">
        <f t="shared" si="54"/>
        <v>0</v>
      </c>
      <c r="AT44" s="416">
        <f t="shared" si="32"/>
        <v>0</v>
      </c>
      <c r="AU44" s="416">
        <f t="shared" si="33"/>
        <v>0</v>
      </c>
      <c r="AV44" s="434" t="str">
        <f t="shared" si="55"/>
        <v/>
      </c>
      <c r="AW44" s="421" t="str">
        <f t="shared" si="56"/>
        <v/>
      </c>
      <c r="AX44" s="422">
        <f t="shared" si="57"/>
        <v>0</v>
      </c>
      <c r="AY44" s="422">
        <f t="shared" si="58"/>
        <v>0</v>
      </c>
      <c r="AZ44" s="421">
        <f t="shared" si="59"/>
        <v>0</v>
      </c>
      <c r="BA44" s="423">
        <f t="shared" si="60"/>
        <v>0</v>
      </c>
      <c r="BB44" s="432"/>
      <c r="BC44" s="425"/>
      <c r="BD44" s="425"/>
      <c r="BE44" s="436"/>
      <c r="BF44" s="436"/>
      <c r="BG44" s="436"/>
      <c r="BH44" s="436"/>
      <c r="BI44" s="436"/>
      <c r="BJ44" s="436"/>
      <c r="BK44" s="436"/>
      <c r="BL44" s="436"/>
      <c r="BM44" s="436"/>
      <c r="BN44" s="436"/>
      <c r="BO44" s="436"/>
      <c r="BP44" s="436"/>
    </row>
    <row r="45" spans="1:68" s="437" customFormat="1" ht="38.25" customHeight="1">
      <c r="A45" s="426">
        <v>27</v>
      </c>
      <c r="B45" s="429"/>
      <c r="C45" s="429" t="str">
        <f>IF(O45="", "", '[1]Indoor Lighting'!$B28)</f>
        <v/>
      </c>
      <c r="D45" s="395" t="str">
        <f>IF(O45="", "", '[1]Business Type'!$G$2)</f>
        <v/>
      </c>
      <c r="E45" s="396" t="str">
        <f>IF(O45="", "",'[1]Facility Info'!$P$22)</f>
        <v/>
      </c>
      <c r="F45" s="396" t="str">
        <f>IF(O45="", "",'[1]Facility Info'!$N$22)</f>
        <v/>
      </c>
      <c r="G45" s="396" t="str">
        <f>IF(O45="", "", '[1]Facility Info'!$J$14)</f>
        <v/>
      </c>
      <c r="H45" s="397" t="str">
        <f t="shared" si="9"/>
        <v/>
      </c>
      <c r="I45" s="427" t="str">
        <f t="shared" si="41"/>
        <v/>
      </c>
      <c r="J45" s="396" t="str">
        <f>IF(O45="", "", '[1]Indoor Lighting'!$C28)</f>
        <v/>
      </c>
      <c r="K45" s="435" t="str">
        <f>IF(O45="", "", '[1]Indoor Lighting'!$M28)</f>
        <v/>
      </c>
      <c r="L45" s="399"/>
      <c r="M45" s="400" t="str">
        <f t="shared" si="42"/>
        <v/>
      </c>
      <c r="N45" s="401" t="str">
        <f>IF(O45="", "", VLOOKUP(O45, [1]LightTrans!$C$1:$L$106, 2, FALSE))</f>
        <v/>
      </c>
      <c r="O45" s="395" t="str">
        <f>IF(OR('[1]Indoor Lighting'!$E28="T8", '[1]Indoor Lighting'!$E28="T12"), IF(ISNA(VLOOKUP('[1]Indoor Lighting'!$E28&amp;", "&amp;'[1]Indoor Lighting'!$J28&amp;IF('[1]Indoor Lighting'!$F28="Electronic",", Electronic",""), [1]LightTrans!$A$1:$AB$109,3, FALSE)=TRUE),"",VLOOKUP('[1]Indoor Lighting'!$E28&amp;", "&amp;'[1]Indoor Lighting'!$J28&amp;IF('[1]Indoor Lighting'!$F28="Electronic",", Electronic",""), [1]LightTrans!$A$1:$AB$109,3, FALSE)), "")</f>
        <v/>
      </c>
      <c r="P45" s="402" t="str">
        <f t="shared" si="43"/>
        <v/>
      </c>
      <c r="Q45" s="428" t="str">
        <f>IF(O45="", "", '[1]Indoor Lighting'!$L28)</f>
        <v/>
      </c>
      <c r="R45" s="404">
        <v>0</v>
      </c>
      <c r="S45" s="402">
        <f t="shared" si="44"/>
        <v>0</v>
      </c>
      <c r="T45" s="406">
        <f t="shared" si="45"/>
        <v>0</v>
      </c>
      <c r="U45" s="407" t="str">
        <f t="shared" si="46"/>
        <v/>
      </c>
      <c r="V45" s="408" t="str">
        <f>IF(O45="", "", VLOOKUP(O45, [1]LightTrans!$C$1:$L$106, 3, FALSE))</f>
        <v/>
      </c>
      <c r="W45" s="395" t="str">
        <f>IF(O45="", "", VLOOKUP(O45, [1]LightTrans!$C$1:$L$106, 4, FALSE))</f>
        <v/>
      </c>
      <c r="X45" s="395" t="str">
        <f>IF(O45="", "", VLOOKUP(O45, [1]LightTrans!$C$1:$L$106, 5, FALSE))</f>
        <v/>
      </c>
      <c r="Y45" s="402" t="str">
        <f t="shared" si="47"/>
        <v/>
      </c>
      <c r="Z45" s="429" t="str">
        <f>IF(O45="", "", VLOOKUP(O45, [1]LightTrans!$C$1:$L$106, 7, FALSE))</f>
        <v/>
      </c>
      <c r="AA45" s="429" t="str">
        <f>IF(O45="", "", VLOOKUP(O45, [1]LightTrans!$C$1:$L$106, 8, FALSE))</f>
        <v/>
      </c>
      <c r="AB45" s="430"/>
      <c r="AC45" s="410" t="str">
        <f t="shared" si="48"/>
        <v/>
      </c>
      <c r="AD45" s="411"/>
      <c r="AE45" s="412"/>
      <c r="AF45" s="413">
        <f t="shared" si="18"/>
        <v>0</v>
      </c>
      <c r="AG45" s="414"/>
      <c r="AH45" s="415"/>
      <c r="AI45" s="415"/>
      <c r="AJ45" s="415"/>
      <c r="AK45" s="415"/>
      <c r="AL45" s="416">
        <f t="shared" si="49"/>
        <v>0</v>
      </c>
      <c r="AM45" s="417">
        <f t="shared" si="50"/>
        <v>0</v>
      </c>
      <c r="AN45" s="406">
        <f t="shared" si="51"/>
        <v>0</v>
      </c>
      <c r="AO45" s="416">
        <f t="shared" si="52"/>
        <v>0</v>
      </c>
      <c r="AP45" s="416">
        <f t="shared" si="28"/>
        <v>0</v>
      </c>
      <c r="AQ45" s="416">
        <f t="shared" si="29"/>
        <v>0</v>
      </c>
      <c r="AR45" s="418">
        <f t="shared" si="53"/>
        <v>0</v>
      </c>
      <c r="AS45" s="416">
        <f t="shared" si="54"/>
        <v>0</v>
      </c>
      <c r="AT45" s="416">
        <f t="shared" si="32"/>
        <v>0</v>
      </c>
      <c r="AU45" s="416">
        <f t="shared" si="33"/>
        <v>0</v>
      </c>
      <c r="AV45" s="434" t="str">
        <f t="shared" si="55"/>
        <v/>
      </c>
      <c r="AW45" s="421" t="str">
        <f t="shared" si="56"/>
        <v/>
      </c>
      <c r="AX45" s="422">
        <f t="shared" si="57"/>
        <v>0</v>
      </c>
      <c r="AY45" s="422">
        <f t="shared" si="58"/>
        <v>0</v>
      </c>
      <c r="AZ45" s="421">
        <f t="shared" si="59"/>
        <v>0</v>
      </c>
      <c r="BA45" s="423">
        <f t="shared" si="60"/>
        <v>0</v>
      </c>
      <c r="BB45" s="432"/>
      <c r="BC45" s="425"/>
      <c r="BD45" s="425"/>
      <c r="BE45" s="436"/>
      <c r="BF45" s="436"/>
      <c r="BG45" s="436"/>
      <c r="BH45" s="436"/>
      <c r="BI45" s="436"/>
      <c r="BJ45" s="436"/>
      <c r="BK45" s="436"/>
      <c r="BL45" s="436"/>
      <c r="BM45" s="436"/>
      <c r="BN45" s="436"/>
      <c r="BO45" s="436"/>
      <c r="BP45" s="436"/>
    </row>
    <row r="46" spans="1:68" s="437" customFormat="1" ht="38.25" customHeight="1">
      <c r="A46" s="394">
        <v>28</v>
      </c>
      <c r="B46" s="429"/>
      <c r="C46" s="429" t="str">
        <f>IF(O46="", "", '[1]Indoor Lighting'!$B29)</f>
        <v/>
      </c>
      <c r="D46" s="395" t="str">
        <f>IF(O46="", "", '[1]Business Type'!$G$2)</f>
        <v/>
      </c>
      <c r="E46" s="396" t="str">
        <f>IF(O46="", "",'[1]Facility Info'!$P$22)</f>
        <v/>
      </c>
      <c r="F46" s="396" t="str">
        <f>IF(O46="", "",'[1]Facility Info'!$N$22)</f>
        <v/>
      </c>
      <c r="G46" s="396" t="str">
        <f>IF(O46="", "", '[1]Facility Info'!$J$14)</f>
        <v/>
      </c>
      <c r="H46" s="397" t="str">
        <f t="shared" si="9"/>
        <v/>
      </c>
      <c r="I46" s="427" t="str">
        <f t="shared" si="41"/>
        <v/>
      </c>
      <c r="J46" s="396" t="str">
        <f>IF(O46="", "", '[1]Indoor Lighting'!$C29)</f>
        <v/>
      </c>
      <c r="K46" s="435" t="str">
        <f>IF(O46="", "", '[1]Indoor Lighting'!$M29)</f>
        <v/>
      </c>
      <c r="L46" s="399"/>
      <c r="M46" s="400" t="str">
        <f t="shared" si="42"/>
        <v/>
      </c>
      <c r="N46" s="401" t="str">
        <f>IF(O46="", "", VLOOKUP(O46, [1]LightTrans!$C$1:$L$106, 2, FALSE))</f>
        <v/>
      </c>
      <c r="O46" s="395" t="str">
        <f>IF(OR('[1]Indoor Lighting'!$E29="T8", '[1]Indoor Lighting'!$E29="T12"), IF(ISNA(VLOOKUP('[1]Indoor Lighting'!$E29&amp;", "&amp;'[1]Indoor Lighting'!$J29&amp;IF('[1]Indoor Lighting'!$F29="Electronic",", Electronic",""), [1]LightTrans!$A$1:$AB$109,3, FALSE)=TRUE),"",VLOOKUP('[1]Indoor Lighting'!$E29&amp;", "&amp;'[1]Indoor Lighting'!$J29&amp;IF('[1]Indoor Lighting'!$F29="Electronic",", Electronic",""), [1]LightTrans!$A$1:$AB$109,3, FALSE)), "")</f>
        <v/>
      </c>
      <c r="P46" s="402" t="str">
        <f t="shared" si="43"/>
        <v/>
      </c>
      <c r="Q46" s="428" t="str">
        <f>IF(O46="", "", '[1]Indoor Lighting'!$L29)</f>
        <v/>
      </c>
      <c r="R46" s="404">
        <v>0</v>
      </c>
      <c r="S46" s="402">
        <f t="shared" si="44"/>
        <v>0</v>
      </c>
      <c r="T46" s="406">
        <f t="shared" si="45"/>
        <v>0</v>
      </c>
      <c r="U46" s="407" t="str">
        <f t="shared" si="46"/>
        <v/>
      </c>
      <c r="V46" s="408" t="str">
        <f>IF(O46="", "", VLOOKUP(O46, [1]LightTrans!$C$1:$L$106, 3, FALSE))</f>
        <v/>
      </c>
      <c r="W46" s="395" t="str">
        <f>IF(O46="", "", VLOOKUP(O46, [1]LightTrans!$C$1:$L$106, 4, FALSE))</f>
        <v/>
      </c>
      <c r="X46" s="395" t="str">
        <f>IF(O46="", "", VLOOKUP(O46, [1]LightTrans!$C$1:$L$106, 5, FALSE))</f>
        <v/>
      </c>
      <c r="Y46" s="402" t="str">
        <f t="shared" si="47"/>
        <v/>
      </c>
      <c r="Z46" s="429" t="str">
        <f>IF(O46="", "", VLOOKUP(O46, [1]LightTrans!$C$1:$L$106, 7, FALSE))</f>
        <v/>
      </c>
      <c r="AA46" s="429" t="str">
        <f>IF(O46="", "", VLOOKUP(O46, [1]LightTrans!$C$1:$L$106, 8, FALSE))</f>
        <v/>
      </c>
      <c r="AB46" s="430"/>
      <c r="AC46" s="410" t="str">
        <f t="shared" si="48"/>
        <v/>
      </c>
      <c r="AD46" s="411"/>
      <c r="AE46" s="412"/>
      <c r="AF46" s="413">
        <f t="shared" si="18"/>
        <v>0</v>
      </c>
      <c r="AG46" s="414"/>
      <c r="AH46" s="415"/>
      <c r="AI46" s="415"/>
      <c r="AJ46" s="415"/>
      <c r="AK46" s="415"/>
      <c r="AL46" s="416">
        <f t="shared" si="49"/>
        <v>0</v>
      </c>
      <c r="AM46" s="417">
        <f t="shared" si="50"/>
        <v>0</v>
      </c>
      <c r="AN46" s="406">
        <f t="shared" si="51"/>
        <v>0</v>
      </c>
      <c r="AO46" s="416">
        <f t="shared" si="52"/>
        <v>0</v>
      </c>
      <c r="AP46" s="416">
        <f t="shared" si="28"/>
        <v>0</v>
      </c>
      <c r="AQ46" s="416">
        <f t="shared" si="29"/>
        <v>0</v>
      </c>
      <c r="AR46" s="418">
        <f t="shared" si="53"/>
        <v>0</v>
      </c>
      <c r="AS46" s="416">
        <f t="shared" si="54"/>
        <v>0</v>
      </c>
      <c r="AT46" s="416">
        <f t="shared" si="32"/>
        <v>0</v>
      </c>
      <c r="AU46" s="416">
        <f t="shared" si="33"/>
        <v>0</v>
      </c>
      <c r="AV46" s="434" t="str">
        <f t="shared" si="55"/>
        <v/>
      </c>
      <c r="AW46" s="421" t="str">
        <f t="shared" si="56"/>
        <v/>
      </c>
      <c r="AX46" s="422">
        <f t="shared" si="57"/>
        <v>0</v>
      </c>
      <c r="AY46" s="422">
        <f t="shared" si="58"/>
        <v>0</v>
      </c>
      <c r="AZ46" s="421">
        <f t="shared" si="59"/>
        <v>0</v>
      </c>
      <c r="BA46" s="423">
        <f t="shared" si="60"/>
        <v>0</v>
      </c>
      <c r="BB46" s="432"/>
      <c r="BC46" s="425"/>
      <c r="BD46" s="425"/>
      <c r="BE46" s="436"/>
      <c r="BF46" s="436"/>
      <c r="BG46" s="436"/>
      <c r="BH46" s="436"/>
      <c r="BI46" s="436"/>
      <c r="BJ46" s="436"/>
      <c r="BK46" s="436"/>
      <c r="BL46" s="436"/>
      <c r="BM46" s="436"/>
      <c r="BN46" s="436"/>
      <c r="BO46" s="436"/>
      <c r="BP46" s="436"/>
    </row>
    <row r="47" spans="1:68" s="437" customFormat="1" ht="38.25" customHeight="1">
      <c r="A47" s="426">
        <v>29</v>
      </c>
      <c r="B47" s="429"/>
      <c r="C47" s="429" t="str">
        <f>IF(O47="", "", '[1]Indoor Lighting'!$B30)</f>
        <v/>
      </c>
      <c r="D47" s="395" t="str">
        <f>IF(O47="", "", '[1]Business Type'!$G$2)</f>
        <v/>
      </c>
      <c r="E47" s="396" t="str">
        <f>IF(O47="", "",'[1]Facility Info'!$P$22)</f>
        <v/>
      </c>
      <c r="F47" s="396" t="str">
        <f>IF(O47="", "",'[1]Facility Info'!$N$22)</f>
        <v/>
      </c>
      <c r="G47" s="396" t="str">
        <f>IF(O47="", "", '[1]Facility Info'!$J$14)</f>
        <v/>
      </c>
      <c r="H47" s="397" t="str">
        <f t="shared" si="9"/>
        <v/>
      </c>
      <c r="I47" s="427" t="str">
        <f t="shared" si="41"/>
        <v/>
      </c>
      <c r="J47" s="396" t="str">
        <f>IF(O47="", "", '[1]Indoor Lighting'!$C30)</f>
        <v/>
      </c>
      <c r="K47" s="435" t="str">
        <f>IF(O47="", "", '[1]Indoor Lighting'!$M30)</f>
        <v/>
      </c>
      <c r="L47" s="399"/>
      <c r="M47" s="400" t="str">
        <f t="shared" si="42"/>
        <v/>
      </c>
      <c r="N47" s="401" t="str">
        <f>IF(O47="", "", VLOOKUP(O47, [1]LightTrans!$C$1:$L$106, 2, FALSE))</f>
        <v/>
      </c>
      <c r="O47" s="395" t="str">
        <f>IF(OR('[1]Indoor Lighting'!$E30="T8", '[1]Indoor Lighting'!$E30="T12"), IF(ISNA(VLOOKUP('[1]Indoor Lighting'!$E30&amp;", "&amp;'[1]Indoor Lighting'!$J30&amp;IF('[1]Indoor Lighting'!$F30="Electronic",", Electronic",""), [1]LightTrans!$A$1:$AB$109,3, FALSE)=TRUE),"",VLOOKUP('[1]Indoor Lighting'!$E30&amp;", "&amp;'[1]Indoor Lighting'!$J30&amp;IF('[1]Indoor Lighting'!$F30="Electronic",", Electronic",""), [1]LightTrans!$A$1:$AB$109,3, FALSE)), "")</f>
        <v/>
      </c>
      <c r="P47" s="402" t="str">
        <f t="shared" si="43"/>
        <v/>
      </c>
      <c r="Q47" s="428" t="str">
        <f>IF(O47="", "", '[1]Indoor Lighting'!$L30)</f>
        <v/>
      </c>
      <c r="R47" s="404">
        <v>0</v>
      </c>
      <c r="S47" s="402">
        <f t="shared" si="44"/>
        <v>0</v>
      </c>
      <c r="T47" s="406">
        <f t="shared" si="45"/>
        <v>0</v>
      </c>
      <c r="U47" s="407" t="str">
        <f t="shared" si="46"/>
        <v/>
      </c>
      <c r="V47" s="408" t="str">
        <f>IF(O47="", "", VLOOKUP(O47, [1]LightTrans!$C$1:$L$106, 3, FALSE))</f>
        <v/>
      </c>
      <c r="W47" s="395" t="str">
        <f>IF(O47="", "", VLOOKUP(O47, [1]LightTrans!$C$1:$L$106, 4, FALSE))</f>
        <v/>
      </c>
      <c r="X47" s="395" t="str">
        <f>IF(O47="", "", VLOOKUP(O47, [1]LightTrans!$C$1:$L$106, 5, FALSE))</f>
        <v/>
      </c>
      <c r="Y47" s="402" t="str">
        <f t="shared" si="47"/>
        <v/>
      </c>
      <c r="Z47" s="429" t="str">
        <f>IF(O47="", "", VLOOKUP(O47, [1]LightTrans!$C$1:$L$106, 7, FALSE))</f>
        <v/>
      </c>
      <c r="AA47" s="429" t="str">
        <f>IF(O47="", "", VLOOKUP(O47, [1]LightTrans!$C$1:$L$106, 8, FALSE))</f>
        <v/>
      </c>
      <c r="AB47" s="430"/>
      <c r="AC47" s="410" t="str">
        <f t="shared" si="48"/>
        <v/>
      </c>
      <c r="AD47" s="411"/>
      <c r="AE47" s="412"/>
      <c r="AF47" s="413">
        <f t="shared" si="18"/>
        <v>0</v>
      </c>
      <c r="AG47" s="414"/>
      <c r="AH47" s="415"/>
      <c r="AI47" s="415"/>
      <c r="AJ47" s="415"/>
      <c r="AK47" s="415"/>
      <c r="AL47" s="416">
        <f t="shared" si="49"/>
        <v>0</v>
      </c>
      <c r="AM47" s="417">
        <f t="shared" si="50"/>
        <v>0</v>
      </c>
      <c r="AN47" s="406">
        <f t="shared" si="51"/>
        <v>0</v>
      </c>
      <c r="AO47" s="416">
        <f t="shared" si="52"/>
        <v>0</v>
      </c>
      <c r="AP47" s="416">
        <f t="shared" si="28"/>
        <v>0</v>
      </c>
      <c r="AQ47" s="416">
        <f t="shared" si="29"/>
        <v>0</v>
      </c>
      <c r="AR47" s="418">
        <f t="shared" si="53"/>
        <v>0</v>
      </c>
      <c r="AS47" s="416">
        <f t="shared" si="54"/>
        <v>0</v>
      </c>
      <c r="AT47" s="416">
        <f t="shared" si="32"/>
        <v>0</v>
      </c>
      <c r="AU47" s="416">
        <f t="shared" si="33"/>
        <v>0</v>
      </c>
      <c r="AV47" s="434" t="str">
        <f t="shared" si="55"/>
        <v/>
      </c>
      <c r="AW47" s="421" t="str">
        <f t="shared" si="56"/>
        <v/>
      </c>
      <c r="AX47" s="422">
        <f t="shared" si="57"/>
        <v>0</v>
      </c>
      <c r="AY47" s="422">
        <f t="shared" si="58"/>
        <v>0</v>
      </c>
      <c r="AZ47" s="421">
        <f t="shared" si="59"/>
        <v>0</v>
      </c>
      <c r="BA47" s="423">
        <f t="shared" si="60"/>
        <v>0</v>
      </c>
      <c r="BB47" s="432"/>
      <c r="BC47" s="425"/>
      <c r="BD47" s="425"/>
      <c r="BE47" s="436"/>
      <c r="BF47" s="436"/>
      <c r="BG47" s="436"/>
      <c r="BH47" s="436"/>
      <c r="BI47" s="436"/>
      <c r="BJ47" s="436"/>
      <c r="BK47" s="436"/>
      <c r="BL47" s="436"/>
      <c r="BM47" s="436"/>
      <c r="BN47" s="436"/>
      <c r="BO47" s="436"/>
      <c r="BP47" s="436"/>
    </row>
    <row r="48" spans="1:68" s="437" customFormat="1" ht="38.25" customHeight="1">
      <c r="A48" s="426">
        <v>30</v>
      </c>
      <c r="B48" s="429"/>
      <c r="C48" s="429" t="str">
        <f>IF(O48="", "", '[1]Indoor Lighting'!$B31)</f>
        <v/>
      </c>
      <c r="D48" s="395" t="str">
        <f>IF(O48="", "", '[1]Business Type'!$G$2)</f>
        <v/>
      </c>
      <c r="E48" s="396" t="str">
        <f>IF(O48="", "",'[1]Facility Info'!$P$22)</f>
        <v/>
      </c>
      <c r="F48" s="396" t="str">
        <f>IF(O48="", "",'[1]Facility Info'!$N$22)</f>
        <v/>
      </c>
      <c r="G48" s="396" t="str">
        <f>IF(O48="", "", '[1]Facility Info'!$J$14)</f>
        <v/>
      </c>
      <c r="H48" s="397" t="str">
        <f t="shared" si="9"/>
        <v/>
      </c>
      <c r="I48" s="427" t="str">
        <f t="shared" si="41"/>
        <v/>
      </c>
      <c r="J48" s="396" t="str">
        <f>IF(O48="", "", '[1]Indoor Lighting'!$C31)</f>
        <v/>
      </c>
      <c r="K48" s="435" t="str">
        <f>IF(O48="", "", '[1]Indoor Lighting'!$M31)</f>
        <v/>
      </c>
      <c r="L48" s="399"/>
      <c r="M48" s="400" t="str">
        <f t="shared" si="42"/>
        <v/>
      </c>
      <c r="N48" s="401" t="str">
        <f>IF(O48="", "", VLOOKUP(O48, [1]LightTrans!$C$1:$L$106, 2, FALSE))</f>
        <v/>
      </c>
      <c r="O48" s="395" t="str">
        <f>IF(OR('[1]Indoor Lighting'!$E31="T8", '[1]Indoor Lighting'!$E31="T12"), IF(ISNA(VLOOKUP('[1]Indoor Lighting'!$E31&amp;", "&amp;'[1]Indoor Lighting'!$J31&amp;IF('[1]Indoor Lighting'!$F31="Electronic",", Electronic",""), [1]LightTrans!$A$1:$AB$109,3, FALSE)=TRUE),"",VLOOKUP('[1]Indoor Lighting'!$E31&amp;", "&amp;'[1]Indoor Lighting'!$J31&amp;IF('[1]Indoor Lighting'!$F31="Electronic",", Electronic",""), [1]LightTrans!$A$1:$AB$109,3, FALSE)), "")</f>
        <v/>
      </c>
      <c r="P48" s="402" t="str">
        <f t="shared" si="43"/>
        <v/>
      </c>
      <c r="Q48" s="428" t="str">
        <f>IF(O48="", "", '[1]Indoor Lighting'!$L31)</f>
        <v/>
      </c>
      <c r="R48" s="404">
        <v>0</v>
      </c>
      <c r="S48" s="402">
        <f t="shared" si="44"/>
        <v>0</v>
      </c>
      <c r="T48" s="406">
        <f t="shared" si="45"/>
        <v>0</v>
      </c>
      <c r="U48" s="407" t="str">
        <f t="shared" si="46"/>
        <v/>
      </c>
      <c r="V48" s="408" t="str">
        <f>IF(O48="", "", VLOOKUP(O48, [1]LightTrans!$C$1:$L$106, 3, FALSE))</f>
        <v/>
      </c>
      <c r="W48" s="395" t="str">
        <f>IF(O48="", "", VLOOKUP(O48, [1]LightTrans!$C$1:$L$106, 4, FALSE))</f>
        <v/>
      </c>
      <c r="X48" s="395" t="str">
        <f>IF(O48="", "", VLOOKUP(O48, [1]LightTrans!$C$1:$L$106, 5, FALSE))</f>
        <v/>
      </c>
      <c r="Y48" s="402" t="str">
        <f t="shared" si="47"/>
        <v/>
      </c>
      <c r="Z48" s="429" t="str">
        <f>IF(O48="", "", VLOOKUP(O48, [1]LightTrans!$C$1:$L$106, 7, FALSE))</f>
        <v/>
      </c>
      <c r="AA48" s="429" t="str">
        <f>IF(O48="", "", VLOOKUP(O48, [1]LightTrans!$C$1:$L$106, 8, FALSE))</f>
        <v/>
      </c>
      <c r="AB48" s="430"/>
      <c r="AC48" s="410" t="str">
        <f t="shared" si="48"/>
        <v/>
      </c>
      <c r="AD48" s="411"/>
      <c r="AE48" s="412"/>
      <c r="AF48" s="413">
        <f t="shared" si="18"/>
        <v>0</v>
      </c>
      <c r="AG48" s="414"/>
      <c r="AH48" s="415"/>
      <c r="AI48" s="415"/>
      <c r="AJ48" s="415"/>
      <c r="AK48" s="415"/>
      <c r="AL48" s="416">
        <f t="shared" si="49"/>
        <v>0</v>
      </c>
      <c r="AM48" s="417">
        <f t="shared" si="50"/>
        <v>0</v>
      </c>
      <c r="AN48" s="406">
        <f t="shared" si="51"/>
        <v>0</v>
      </c>
      <c r="AO48" s="416">
        <f t="shared" si="52"/>
        <v>0</v>
      </c>
      <c r="AP48" s="416">
        <f t="shared" si="28"/>
        <v>0</v>
      </c>
      <c r="AQ48" s="416">
        <f t="shared" si="29"/>
        <v>0</v>
      </c>
      <c r="AR48" s="418">
        <f t="shared" si="53"/>
        <v>0</v>
      </c>
      <c r="AS48" s="416">
        <f t="shared" si="54"/>
        <v>0</v>
      </c>
      <c r="AT48" s="416">
        <f t="shared" si="32"/>
        <v>0</v>
      </c>
      <c r="AU48" s="416">
        <f t="shared" si="33"/>
        <v>0</v>
      </c>
      <c r="AV48" s="434" t="str">
        <f t="shared" si="55"/>
        <v/>
      </c>
      <c r="AW48" s="421" t="str">
        <f t="shared" si="56"/>
        <v/>
      </c>
      <c r="AX48" s="422">
        <f t="shared" si="57"/>
        <v>0</v>
      </c>
      <c r="AY48" s="422">
        <f t="shared" si="58"/>
        <v>0</v>
      </c>
      <c r="AZ48" s="421">
        <f t="shared" si="59"/>
        <v>0</v>
      </c>
      <c r="BA48" s="423">
        <f t="shared" si="60"/>
        <v>0</v>
      </c>
      <c r="BB48" s="432"/>
      <c r="BC48" s="425"/>
      <c r="BD48" s="425"/>
      <c r="BE48" s="436"/>
      <c r="BF48" s="436"/>
      <c r="BG48" s="436"/>
      <c r="BH48" s="436"/>
      <c r="BI48" s="436"/>
      <c r="BJ48" s="436"/>
      <c r="BK48" s="436"/>
      <c r="BL48" s="436"/>
      <c r="BM48" s="436"/>
      <c r="BN48" s="436"/>
      <c r="BO48" s="436"/>
      <c r="BP48" s="436"/>
    </row>
    <row r="49" spans="1:68" s="437" customFormat="1" ht="38.25" customHeight="1">
      <c r="A49" s="394">
        <v>31</v>
      </c>
      <c r="B49" s="429"/>
      <c r="C49" s="429" t="str">
        <f>IF(O49="", "", '[1]Indoor Lighting'!$B32)</f>
        <v/>
      </c>
      <c r="D49" s="395" t="str">
        <f>IF(O49="", "", '[1]Business Type'!$G$2)</f>
        <v/>
      </c>
      <c r="E49" s="396" t="str">
        <f>IF(O49="", "",'[1]Facility Info'!$P$22)</f>
        <v/>
      </c>
      <c r="F49" s="396" t="str">
        <f>IF(O49="", "",'[1]Facility Info'!$N$22)</f>
        <v/>
      </c>
      <c r="G49" s="396" t="str">
        <f>IF(O49="", "", '[1]Facility Info'!$J$14)</f>
        <v/>
      </c>
      <c r="H49" s="397" t="str">
        <f t="shared" si="9"/>
        <v/>
      </c>
      <c r="I49" s="427" t="str">
        <f t="shared" si="41"/>
        <v/>
      </c>
      <c r="J49" s="396" t="str">
        <f>IF(O49="", "", '[1]Indoor Lighting'!$C32)</f>
        <v/>
      </c>
      <c r="K49" s="435" t="str">
        <f>IF(O49="", "", '[1]Indoor Lighting'!$M32)</f>
        <v/>
      </c>
      <c r="L49" s="399"/>
      <c r="M49" s="400" t="str">
        <f t="shared" si="42"/>
        <v/>
      </c>
      <c r="N49" s="401" t="str">
        <f>IF(O49="", "", VLOOKUP(O49, [1]LightTrans!$C$1:$L$106, 2, FALSE))</f>
        <v/>
      </c>
      <c r="O49" s="395" t="str">
        <f>IF(OR('[1]Indoor Lighting'!$E32="T8", '[1]Indoor Lighting'!$E32="T12"), IF(ISNA(VLOOKUP('[1]Indoor Lighting'!$E32&amp;", "&amp;'[1]Indoor Lighting'!$J32&amp;IF('[1]Indoor Lighting'!$F32="Electronic",", Electronic",""), [1]LightTrans!$A$1:$AB$109,3, FALSE)=TRUE),"",VLOOKUP('[1]Indoor Lighting'!$E32&amp;", "&amp;'[1]Indoor Lighting'!$J32&amp;IF('[1]Indoor Lighting'!$F32="Electronic",", Electronic",""), [1]LightTrans!$A$1:$AB$109,3, FALSE)), "")</f>
        <v/>
      </c>
      <c r="P49" s="402" t="str">
        <f t="shared" si="43"/>
        <v/>
      </c>
      <c r="Q49" s="428" t="str">
        <f>IF(O49="", "", '[1]Indoor Lighting'!$L32)</f>
        <v/>
      </c>
      <c r="R49" s="404">
        <v>0</v>
      </c>
      <c r="S49" s="402">
        <f t="shared" si="44"/>
        <v>0</v>
      </c>
      <c r="T49" s="406">
        <f t="shared" si="45"/>
        <v>0</v>
      </c>
      <c r="U49" s="407" t="str">
        <f t="shared" si="46"/>
        <v/>
      </c>
      <c r="V49" s="408" t="str">
        <f>IF(O49="", "", VLOOKUP(O49, [1]LightTrans!$C$1:$L$106, 3, FALSE))</f>
        <v/>
      </c>
      <c r="W49" s="395" t="str">
        <f>IF(O49="", "", VLOOKUP(O49, [1]LightTrans!$C$1:$L$106, 4, FALSE))</f>
        <v/>
      </c>
      <c r="X49" s="395" t="str">
        <f>IF(O49="", "", VLOOKUP(O49, [1]LightTrans!$C$1:$L$106, 5, FALSE))</f>
        <v/>
      </c>
      <c r="Y49" s="402" t="str">
        <f t="shared" si="47"/>
        <v/>
      </c>
      <c r="Z49" s="429" t="str">
        <f>IF(O49="", "", VLOOKUP(O49, [1]LightTrans!$C$1:$L$106, 7, FALSE))</f>
        <v/>
      </c>
      <c r="AA49" s="429" t="str">
        <f>IF(O49="", "", VLOOKUP(O49, [1]LightTrans!$C$1:$L$106, 8, FALSE))</f>
        <v/>
      </c>
      <c r="AB49" s="430"/>
      <c r="AC49" s="410" t="str">
        <f t="shared" si="48"/>
        <v/>
      </c>
      <c r="AD49" s="411"/>
      <c r="AE49" s="412"/>
      <c r="AF49" s="413">
        <f t="shared" si="18"/>
        <v>0</v>
      </c>
      <c r="AG49" s="414"/>
      <c r="AH49" s="415"/>
      <c r="AI49" s="415"/>
      <c r="AJ49" s="415"/>
      <c r="AK49" s="415"/>
      <c r="AL49" s="416">
        <f t="shared" si="49"/>
        <v>0</v>
      </c>
      <c r="AM49" s="417">
        <f t="shared" si="50"/>
        <v>0</v>
      </c>
      <c r="AN49" s="406">
        <f t="shared" si="51"/>
        <v>0</v>
      </c>
      <c r="AO49" s="416">
        <f t="shared" si="52"/>
        <v>0</v>
      </c>
      <c r="AP49" s="416">
        <f t="shared" si="28"/>
        <v>0</v>
      </c>
      <c r="AQ49" s="416">
        <f t="shared" si="29"/>
        <v>0</v>
      </c>
      <c r="AR49" s="418">
        <f t="shared" si="53"/>
        <v>0</v>
      </c>
      <c r="AS49" s="416">
        <f t="shared" si="54"/>
        <v>0</v>
      </c>
      <c r="AT49" s="416">
        <f t="shared" si="32"/>
        <v>0</v>
      </c>
      <c r="AU49" s="416">
        <f t="shared" si="33"/>
        <v>0</v>
      </c>
      <c r="AV49" s="434" t="str">
        <f t="shared" si="55"/>
        <v/>
      </c>
      <c r="AW49" s="421" t="str">
        <f t="shared" si="56"/>
        <v/>
      </c>
      <c r="AX49" s="422">
        <f t="shared" si="57"/>
        <v>0</v>
      </c>
      <c r="AY49" s="422">
        <f t="shared" si="58"/>
        <v>0</v>
      </c>
      <c r="AZ49" s="421">
        <f t="shared" si="59"/>
        <v>0</v>
      </c>
      <c r="BA49" s="423">
        <f t="shared" si="60"/>
        <v>0</v>
      </c>
      <c r="BB49" s="432"/>
      <c r="BC49" s="425"/>
      <c r="BD49" s="425"/>
      <c r="BE49" s="436"/>
      <c r="BF49" s="436"/>
      <c r="BG49" s="436"/>
      <c r="BH49" s="436"/>
      <c r="BI49" s="436"/>
      <c r="BJ49" s="436"/>
      <c r="BK49" s="436"/>
      <c r="BL49" s="436"/>
      <c r="BM49" s="436"/>
      <c r="BN49" s="436"/>
      <c r="BO49" s="436"/>
      <c r="BP49" s="436"/>
    </row>
    <row r="50" spans="1:68" s="437" customFormat="1" ht="38.25" customHeight="1">
      <c r="A50" s="426">
        <v>32</v>
      </c>
      <c r="B50" s="429"/>
      <c r="C50" s="429" t="str">
        <f>IF(O50="", "", '[1]Indoor Lighting'!$B33)</f>
        <v/>
      </c>
      <c r="D50" s="395" t="str">
        <f>IF(O50="", "", '[1]Business Type'!$G$2)</f>
        <v/>
      </c>
      <c r="E50" s="396" t="str">
        <f>IF(O50="", "",'[1]Facility Info'!$P$22)</f>
        <v/>
      </c>
      <c r="F50" s="396" t="str">
        <f>IF(O50="", "",'[1]Facility Info'!$N$22)</f>
        <v/>
      </c>
      <c r="G50" s="396" t="str">
        <f>IF(O50="", "", '[1]Facility Info'!$J$14)</f>
        <v/>
      </c>
      <c r="H50" s="397" t="str">
        <f t="shared" si="9"/>
        <v/>
      </c>
      <c r="I50" s="427" t="str">
        <f t="shared" si="41"/>
        <v/>
      </c>
      <c r="J50" s="396" t="str">
        <f>IF(O50="", "", '[1]Indoor Lighting'!$C33)</f>
        <v/>
      </c>
      <c r="K50" s="435" t="str">
        <f>IF(O50="", "", '[1]Indoor Lighting'!$M33)</f>
        <v/>
      </c>
      <c r="L50" s="399"/>
      <c r="M50" s="400" t="str">
        <f t="shared" si="42"/>
        <v/>
      </c>
      <c r="N50" s="401" t="str">
        <f>IF(O50="", "", VLOOKUP(O50, [1]LightTrans!$C$1:$L$106, 2, FALSE))</f>
        <v/>
      </c>
      <c r="O50" s="395" t="str">
        <f>IF(OR('[1]Indoor Lighting'!$E33="T8", '[1]Indoor Lighting'!$E33="T12"), IF(ISNA(VLOOKUP('[1]Indoor Lighting'!$E33&amp;", "&amp;'[1]Indoor Lighting'!$J33&amp;IF('[1]Indoor Lighting'!$F33="Electronic",", Electronic",""), [1]LightTrans!$A$1:$AB$109,3, FALSE)=TRUE),"",VLOOKUP('[1]Indoor Lighting'!$E33&amp;", "&amp;'[1]Indoor Lighting'!$J33&amp;IF('[1]Indoor Lighting'!$F33="Electronic",", Electronic",""), [1]LightTrans!$A$1:$AB$109,3, FALSE)), "")</f>
        <v/>
      </c>
      <c r="P50" s="402" t="str">
        <f t="shared" si="43"/>
        <v/>
      </c>
      <c r="Q50" s="428" t="str">
        <f>IF(O50="", "", '[1]Indoor Lighting'!$L33)</f>
        <v/>
      </c>
      <c r="R50" s="404">
        <v>0</v>
      </c>
      <c r="S50" s="402">
        <f t="shared" si="44"/>
        <v>0</v>
      </c>
      <c r="T50" s="406">
        <f t="shared" si="45"/>
        <v>0</v>
      </c>
      <c r="U50" s="407" t="str">
        <f t="shared" si="46"/>
        <v/>
      </c>
      <c r="V50" s="408" t="str">
        <f>IF(O50="", "", VLOOKUP(O50, [1]LightTrans!$C$1:$L$106, 3, FALSE))</f>
        <v/>
      </c>
      <c r="W50" s="395" t="str">
        <f>IF(O50="", "", VLOOKUP(O50, [1]LightTrans!$C$1:$L$106, 4, FALSE))</f>
        <v/>
      </c>
      <c r="X50" s="395" t="str">
        <f>IF(O50="", "", VLOOKUP(O50, [1]LightTrans!$C$1:$L$106, 5, FALSE))</f>
        <v/>
      </c>
      <c r="Y50" s="402" t="str">
        <f t="shared" si="47"/>
        <v/>
      </c>
      <c r="Z50" s="429" t="str">
        <f>IF(O50="", "", VLOOKUP(O50, [1]LightTrans!$C$1:$L$106, 7, FALSE))</f>
        <v/>
      </c>
      <c r="AA50" s="429" t="str">
        <f>IF(O50="", "", VLOOKUP(O50, [1]LightTrans!$C$1:$L$106, 8, FALSE))</f>
        <v/>
      </c>
      <c r="AB50" s="430"/>
      <c r="AC50" s="410" t="str">
        <f t="shared" si="48"/>
        <v/>
      </c>
      <c r="AD50" s="411"/>
      <c r="AE50" s="412"/>
      <c r="AF50" s="413">
        <f t="shared" si="18"/>
        <v>0</v>
      </c>
      <c r="AG50" s="414"/>
      <c r="AH50" s="415"/>
      <c r="AI50" s="415"/>
      <c r="AJ50" s="415"/>
      <c r="AK50" s="415"/>
      <c r="AL50" s="416">
        <f t="shared" si="49"/>
        <v>0</v>
      </c>
      <c r="AM50" s="417">
        <f t="shared" si="50"/>
        <v>0</v>
      </c>
      <c r="AN50" s="406">
        <f t="shared" si="51"/>
        <v>0</v>
      </c>
      <c r="AO50" s="416">
        <f t="shared" si="52"/>
        <v>0</v>
      </c>
      <c r="AP50" s="416">
        <f t="shared" si="28"/>
        <v>0</v>
      </c>
      <c r="AQ50" s="416">
        <f t="shared" si="29"/>
        <v>0</v>
      </c>
      <c r="AR50" s="418">
        <f t="shared" si="53"/>
        <v>0</v>
      </c>
      <c r="AS50" s="416">
        <f t="shared" si="54"/>
        <v>0</v>
      </c>
      <c r="AT50" s="416">
        <f t="shared" si="32"/>
        <v>0</v>
      </c>
      <c r="AU50" s="416">
        <f t="shared" si="33"/>
        <v>0</v>
      </c>
      <c r="AV50" s="434" t="str">
        <f t="shared" si="55"/>
        <v/>
      </c>
      <c r="AW50" s="421" t="str">
        <f t="shared" si="56"/>
        <v/>
      </c>
      <c r="AX50" s="422">
        <f t="shared" si="57"/>
        <v>0</v>
      </c>
      <c r="AY50" s="422">
        <f t="shared" si="58"/>
        <v>0</v>
      </c>
      <c r="AZ50" s="421">
        <f t="shared" si="59"/>
        <v>0</v>
      </c>
      <c r="BA50" s="423">
        <f t="shared" si="60"/>
        <v>0</v>
      </c>
      <c r="BB50" s="432"/>
      <c r="BC50" s="425"/>
      <c r="BD50" s="425"/>
      <c r="BE50" s="436"/>
      <c r="BF50" s="436"/>
      <c r="BG50" s="436"/>
      <c r="BH50" s="436"/>
      <c r="BI50" s="436"/>
      <c r="BJ50" s="436"/>
      <c r="BK50" s="436"/>
      <c r="BL50" s="436"/>
      <c r="BM50" s="436"/>
      <c r="BN50" s="436"/>
      <c r="BO50" s="436"/>
      <c r="BP50" s="436"/>
    </row>
    <row r="51" spans="1:68" s="437" customFormat="1" ht="38.25" customHeight="1">
      <c r="A51" s="426">
        <v>33</v>
      </c>
      <c r="B51" s="429"/>
      <c r="C51" s="429" t="str">
        <f>IF(O51="", "", '[1]Indoor Lighting'!$B34)</f>
        <v/>
      </c>
      <c r="D51" s="395" t="str">
        <f>IF(O51="", "", '[1]Business Type'!$G$2)</f>
        <v/>
      </c>
      <c r="E51" s="396" t="str">
        <f>IF(O51="", "",'[1]Facility Info'!$P$22)</f>
        <v/>
      </c>
      <c r="F51" s="396" t="str">
        <f>IF(O51="", "",'[1]Facility Info'!$N$22)</f>
        <v/>
      </c>
      <c r="G51" s="396" t="str">
        <f>IF(O51="", "", '[1]Facility Info'!$J$14)</f>
        <v/>
      </c>
      <c r="H51" s="397" t="str">
        <f t="shared" si="9"/>
        <v/>
      </c>
      <c r="I51" s="427" t="str">
        <f t="shared" si="41"/>
        <v/>
      </c>
      <c r="J51" s="396" t="str">
        <f>IF(O51="", "", '[1]Indoor Lighting'!$C34)</f>
        <v/>
      </c>
      <c r="K51" s="435" t="str">
        <f>IF(O51="", "", '[1]Indoor Lighting'!$M34)</f>
        <v/>
      </c>
      <c r="L51" s="399"/>
      <c r="M51" s="400" t="str">
        <f t="shared" si="42"/>
        <v/>
      </c>
      <c r="N51" s="401" t="str">
        <f>IF(O51="", "", VLOOKUP(O51, [1]LightTrans!$C$1:$L$106, 2, FALSE))</f>
        <v/>
      </c>
      <c r="O51" s="395" t="str">
        <f>IF(OR('[1]Indoor Lighting'!$E34="T8", '[1]Indoor Lighting'!$E34="T12"), IF(ISNA(VLOOKUP('[1]Indoor Lighting'!$E34&amp;", "&amp;'[1]Indoor Lighting'!$J34&amp;IF('[1]Indoor Lighting'!$F34="Electronic",", Electronic",""), [1]LightTrans!$A$1:$AB$109,3, FALSE)=TRUE),"",VLOOKUP('[1]Indoor Lighting'!$E34&amp;", "&amp;'[1]Indoor Lighting'!$J34&amp;IF('[1]Indoor Lighting'!$F34="Electronic",", Electronic",""), [1]LightTrans!$A$1:$AB$109,3, FALSE)), "")</f>
        <v/>
      </c>
      <c r="P51" s="402" t="str">
        <f t="shared" si="43"/>
        <v/>
      </c>
      <c r="Q51" s="428" t="str">
        <f>IF(O51="", "", '[1]Indoor Lighting'!$L34)</f>
        <v/>
      </c>
      <c r="R51" s="404">
        <v>0</v>
      </c>
      <c r="S51" s="402">
        <f t="shared" si="44"/>
        <v>0</v>
      </c>
      <c r="T51" s="406">
        <f t="shared" si="45"/>
        <v>0</v>
      </c>
      <c r="U51" s="407" t="str">
        <f t="shared" si="46"/>
        <v/>
      </c>
      <c r="V51" s="408" t="str">
        <f>IF(O51="", "", VLOOKUP(O51, [1]LightTrans!$C$1:$L$106, 3, FALSE))</f>
        <v/>
      </c>
      <c r="W51" s="395" t="str">
        <f>IF(O51="", "", VLOOKUP(O51, [1]LightTrans!$C$1:$L$106, 4, FALSE))</f>
        <v/>
      </c>
      <c r="X51" s="395" t="str">
        <f>IF(O51="", "", VLOOKUP(O51, [1]LightTrans!$C$1:$L$106, 5, FALSE))</f>
        <v/>
      </c>
      <c r="Y51" s="402" t="str">
        <f t="shared" si="47"/>
        <v/>
      </c>
      <c r="Z51" s="429" t="str">
        <f>IF(O51="", "", VLOOKUP(O51, [1]LightTrans!$C$1:$L$106, 7, FALSE))</f>
        <v/>
      </c>
      <c r="AA51" s="429" t="str">
        <f>IF(O51="", "", VLOOKUP(O51, [1]LightTrans!$C$1:$L$106, 8, FALSE))</f>
        <v/>
      </c>
      <c r="AB51" s="430"/>
      <c r="AC51" s="410" t="str">
        <f t="shared" si="48"/>
        <v/>
      </c>
      <c r="AD51" s="411"/>
      <c r="AE51" s="412"/>
      <c r="AF51" s="413">
        <f t="shared" si="18"/>
        <v>0</v>
      </c>
      <c r="AG51" s="414"/>
      <c r="AH51" s="415"/>
      <c r="AI51" s="415"/>
      <c r="AJ51" s="415"/>
      <c r="AK51" s="415"/>
      <c r="AL51" s="416">
        <f t="shared" si="49"/>
        <v>0</v>
      </c>
      <c r="AM51" s="417">
        <f t="shared" si="50"/>
        <v>0</v>
      </c>
      <c r="AN51" s="406">
        <f t="shared" si="51"/>
        <v>0</v>
      </c>
      <c r="AO51" s="416">
        <f t="shared" si="52"/>
        <v>0</v>
      </c>
      <c r="AP51" s="416">
        <f t="shared" si="28"/>
        <v>0</v>
      </c>
      <c r="AQ51" s="416">
        <f t="shared" si="29"/>
        <v>0</v>
      </c>
      <c r="AR51" s="418">
        <f t="shared" si="53"/>
        <v>0</v>
      </c>
      <c r="AS51" s="416">
        <f t="shared" si="54"/>
        <v>0</v>
      </c>
      <c r="AT51" s="416">
        <f t="shared" si="32"/>
        <v>0</v>
      </c>
      <c r="AU51" s="416">
        <f t="shared" si="33"/>
        <v>0</v>
      </c>
      <c r="AV51" s="434" t="str">
        <f t="shared" si="55"/>
        <v/>
      </c>
      <c r="AW51" s="421" t="str">
        <f t="shared" si="56"/>
        <v/>
      </c>
      <c r="AX51" s="422">
        <f t="shared" si="57"/>
        <v>0</v>
      </c>
      <c r="AY51" s="422">
        <f t="shared" si="58"/>
        <v>0</v>
      </c>
      <c r="AZ51" s="421">
        <f t="shared" si="59"/>
        <v>0</v>
      </c>
      <c r="BA51" s="423">
        <f t="shared" si="60"/>
        <v>0</v>
      </c>
      <c r="BB51" s="432"/>
      <c r="BC51" s="425"/>
      <c r="BD51" s="425"/>
      <c r="BE51" s="436"/>
      <c r="BF51" s="436"/>
      <c r="BG51" s="436"/>
      <c r="BH51" s="436"/>
      <c r="BI51" s="436"/>
      <c r="BJ51" s="436"/>
      <c r="BK51" s="436"/>
      <c r="BL51" s="436"/>
      <c r="BM51" s="436"/>
      <c r="BN51" s="436"/>
      <c r="BO51" s="436"/>
      <c r="BP51" s="436"/>
    </row>
    <row r="52" spans="1:68" s="437" customFormat="1" ht="38.25" customHeight="1">
      <c r="A52" s="394">
        <v>34</v>
      </c>
      <c r="B52" s="429"/>
      <c r="C52" s="429" t="str">
        <f>IF(O52="", "", '[1]Indoor Lighting'!$B35)</f>
        <v/>
      </c>
      <c r="D52" s="395" t="str">
        <f>IF(O52="", "", '[1]Business Type'!$G$2)</f>
        <v/>
      </c>
      <c r="E52" s="396" t="str">
        <f>IF(O52="", "",'[1]Facility Info'!$P$22)</f>
        <v/>
      </c>
      <c r="F52" s="396" t="str">
        <f>IF(O52="", "",'[1]Facility Info'!$N$22)</f>
        <v/>
      </c>
      <c r="G52" s="396" t="str">
        <f>IF(O52="", "", '[1]Facility Info'!$J$14)</f>
        <v/>
      </c>
      <c r="H52" s="397" t="str">
        <f t="shared" si="9"/>
        <v/>
      </c>
      <c r="I52" s="427" t="str">
        <f t="shared" si="41"/>
        <v/>
      </c>
      <c r="J52" s="396" t="str">
        <f>IF(O52="", "", '[1]Indoor Lighting'!$C35)</f>
        <v/>
      </c>
      <c r="K52" s="435" t="str">
        <f>IF(O52="", "", '[1]Indoor Lighting'!$M35)</f>
        <v/>
      </c>
      <c r="L52" s="399"/>
      <c r="M52" s="400" t="str">
        <f t="shared" si="42"/>
        <v/>
      </c>
      <c r="N52" s="401" t="str">
        <f>IF(O52="", "", VLOOKUP(O52, [1]LightTrans!$C$1:$L$106, 2, FALSE))</f>
        <v/>
      </c>
      <c r="O52" s="395" t="str">
        <f>IF(OR('[1]Indoor Lighting'!$E35="T8", '[1]Indoor Lighting'!$E35="T12"), IF(ISNA(VLOOKUP('[1]Indoor Lighting'!$E35&amp;", "&amp;'[1]Indoor Lighting'!$J35&amp;IF('[1]Indoor Lighting'!$F35="Electronic",", Electronic",""), [1]LightTrans!$A$1:$AB$109,3, FALSE)=TRUE),"",VLOOKUP('[1]Indoor Lighting'!$E35&amp;", "&amp;'[1]Indoor Lighting'!$J35&amp;IF('[1]Indoor Lighting'!$F35="Electronic",", Electronic",""), [1]LightTrans!$A$1:$AB$109,3, FALSE)), "")</f>
        <v/>
      </c>
      <c r="P52" s="402" t="str">
        <f t="shared" si="43"/>
        <v/>
      </c>
      <c r="Q52" s="428" t="str">
        <f>IF(O52="", "", '[1]Indoor Lighting'!$L35)</f>
        <v/>
      </c>
      <c r="R52" s="404">
        <v>0</v>
      </c>
      <c r="S52" s="402">
        <f t="shared" si="44"/>
        <v>0</v>
      </c>
      <c r="T52" s="406">
        <f t="shared" si="45"/>
        <v>0</v>
      </c>
      <c r="U52" s="407" t="str">
        <f t="shared" si="46"/>
        <v/>
      </c>
      <c r="V52" s="408" t="str">
        <f>IF(O52="", "", VLOOKUP(O52, [1]LightTrans!$C$1:$L$106, 3, FALSE))</f>
        <v/>
      </c>
      <c r="W52" s="395" t="str">
        <f>IF(O52="", "", VLOOKUP(O52, [1]LightTrans!$C$1:$L$106, 4, FALSE))</f>
        <v/>
      </c>
      <c r="X52" s="395" t="str">
        <f>IF(O52="", "", VLOOKUP(O52, [1]LightTrans!$C$1:$L$106, 5, FALSE))</f>
        <v/>
      </c>
      <c r="Y52" s="402" t="str">
        <f t="shared" si="47"/>
        <v/>
      </c>
      <c r="Z52" s="429" t="str">
        <f>IF(O52="", "", VLOOKUP(O52, [1]LightTrans!$C$1:$L$106, 7, FALSE))</f>
        <v/>
      </c>
      <c r="AA52" s="429" t="str">
        <f>IF(O52="", "", VLOOKUP(O52, [1]LightTrans!$C$1:$L$106, 8, FALSE))</f>
        <v/>
      </c>
      <c r="AB52" s="430"/>
      <c r="AC52" s="410" t="str">
        <f t="shared" si="48"/>
        <v/>
      </c>
      <c r="AD52" s="411"/>
      <c r="AE52" s="412"/>
      <c r="AF52" s="413">
        <f t="shared" si="18"/>
        <v>0</v>
      </c>
      <c r="AG52" s="414"/>
      <c r="AH52" s="415"/>
      <c r="AI52" s="415"/>
      <c r="AJ52" s="415"/>
      <c r="AK52" s="415"/>
      <c r="AL52" s="416">
        <f t="shared" si="49"/>
        <v>0</v>
      </c>
      <c r="AM52" s="417">
        <f t="shared" si="50"/>
        <v>0</v>
      </c>
      <c r="AN52" s="406">
        <f t="shared" si="51"/>
        <v>0</v>
      </c>
      <c r="AO52" s="416">
        <f t="shared" si="52"/>
        <v>0</v>
      </c>
      <c r="AP52" s="416">
        <f t="shared" si="28"/>
        <v>0</v>
      </c>
      <c r="AQ52" s="416">
        <f t="shared" si="29"/>
        <v>0</v>
      </c>
      <c r="AR52" s="418">
        <f t="shared" si="53"/>
        <v>0</v>
      </c>
      <c r="AS52" s="416">
        <f t="shared" si="54"/>
        <v>0</v>
      </c>
      <c r="AT52" s="416">
        <f t="shared" si="32"/>
        <v>0</v>
      </c>
      <c r="AU52" s="416">
        <f t="shared" si="33"/>
        <v>0</v>
      </c>
      <c r="AV52" s="434" t="str">
        <f t="shared" si="55"/>
        <v/>
      </c>
      <c r="AW52" s="421" t="str">
        <f t="shared" si="56"/>
        <v/>
      </c>
      <c r="AX52" s="422">
        <f t="shared" si="57"/>
        <v>0</v>
      </c>
      <c r="AY52" s="422">
        <f t="shared" si="58"/>
        <v>0</v>
      </c>
      <c r="AZ52" s="421">
        <f t="shared" si="59"/>
        <v>0</v>
      </c>
      <c r="BA52" s="423">
        <f t="shared" si="60"/>
        <v>0</v>
      </c>
      <c r="BB52" s="432"/>
      <c r="BC52" s="425"/>
      <c r="BD52" s="425"/>
      <c r="BE52" s="436"/>
      <c r="BF52" s="436"/>
      <c r="BG52" s="436"/>
      <c r="BH52" s="436"/>
      <c r="BI52" s="436"/>
      <c r="BJ52" s="436"/>
      <c r="BK52" s="436"/>
      <c r="BL52" s="436"/>
      <c r="BM52" s="436"/>
      <c r="BN52" s="436"/>
      <c r="BO52" s="436"/>
      <c r="BP52" s="436"/>
    </row>
    <row r="53" spans="1:68" s="437" customFormat="1" ht="38.25" customHeight="1">
      <c r="A53" s="426">
        <v>35</v>
      </c>
      <c r="B53" s="429"/>
      <c r="C53" s="429" t="str">
        <f>IF(O53="", "", '[1]Indoor Lighting'!$B36)</f>
        <v/>
      </c>
      <c r="D53" s="395" t="str">
        <f>IF(O53="", "", '[1]Business Type'!$G$2)</f>
        <v/>
      </c>
      <c r="E53" s="396" t="str">
        <f>IF(O53="", "",'[1]Facility Info'!$P$22)</f>
        <v/>
      </c>
      <c r="F53" s="396" t="str">
        <f>IF(O53="", "",'[1]Facility Info'!$N$22)</f>
        <v/>
      </c>
      <c r="G53" s="396" t="str">
        <f>IF(O53="", "", '[1]Facility Info'!$J$14)</f>
        <v/>
      </c>
      <c r="H53" s="397" t="str">
        <f t="shared" si="9"/>
        <v/>
      </c>
      <c r="I53" s="427" t="str">
        <f t="shared" si="41"/>
        <v/>
      </c>
      <c r="J53" s="396" t="str">
        <f>IF(O53="", "", '[1]Indoor Lighting'!$C36)</f>
        <v/>
      </c>
      <c r="K53" s="435" t="str">
        <f>IF(O53="", "", '[1]Indoor Lighting'!$M36)</f>
        <v/>
      </c>
      <c r="L53" s="399"/>
      <c r="M53" s="400" t="str">
        <f t="shared" si="42"/>
        <v/>
      </c>
      <c r="N53" s="401" t="str">
        <f>IF(O53="", "", VLOOKUP(O53, [1]LightTrans!$C$1:$L$106, 2, FALSE))</f>
        <v/>
      </c>
      <c r="O53" s="395" t="str">
        <f>IF(OR('[1]Indoor Lighting'!$E36="T8", '[1]Indoor Lighting'!$E36="T12"), IF(ISNA(VLOOKUP('[1]Indoor Lighting'!$E36&amp;", "&amp;'[1]Indoor Lighting'!$J36&amp;IF('[1]Indoor Lighting'!$F36="Electronic",", Electronic",""), [1]LightTrans!$A$1:$AB$109,3, FALSE)=TRUE),"",VLOOKUP('[1]Indoor Lighting'!$E36&amp;", "&amp;'[1]Indoor Lighting'!$J36&amp;IF('[1]Indoor Lighting'!$F36="Electronic",", Electronic",""), [1]LightTrans!$A$1:$AB$109,3, FALSE)), "")</f>
        <v/>
      </c>
      <c r="P53" s="402" t="str">
        <f t="shared" si="43"/>
        <v/>
      </c>
      <c r="Q53" s="428" t="str">
        <f>IF(O53="", "", '[1]Indoor Lighting'!$L36)</f>
        <v/>
      </c>
      <c r="R53" s="404">
        <v>0</v>
      </c>
      <c r="S53" s="402">
        <f t="shared" si="44"/>
        <v>0</v>
      </c>
      <c r="T53" s="406">
        <f t="shared" si="45"/>
        <v>0</v>
      </c>
      <c r="U53" s="407" t="str">
        <f t="shared" si="46"/>
        <v/>
      </c>
      <c r="V53" s="408" t="str">
        <f>IF(O53="", "", VLOOKUP(O53, [1]LightTrans!$C$1:$L$106, 3, FALSE))</f>
        <v/>
      </c>
      <c r="W53" s="395" t="str">
        <f>IF(O53="", "", VLOOKUP(O53, [1]LightTrans!$C$1:$L$106, 4, FALSE))</f>
        <v/>
      </c>
      <c r="X53" s="395" t="str">
        <f>IF(O53="", "", VLOOKUP(O53, [1]LightTrans!$C$1:$L$106, 5, FALSE))</f>
        <v/>
      </c>
      <c r="Y53" s="402" t="str">
        <f t="shared" si="47"/>
        <v/>
      </c>
      <c r="Z53" s="429" t="str">
        <f>IF(O53="", "", VLOOKUP(O53, [1]LightTrans!$C$1:$L$106, 7, FALSE))</f>
        <v/>
      </c>
      <c r="AA53" s="429" t="str">
        <f>IF(O53="", "", VLOOKUP(O53, [1]LightTrans!$C$1:$L$106, 8, FALSE))</f>
        <v/>
      </c>
      <c r="AB53" s="430"/>
      <c r="AC53" s="410" t="str">
        <f t="shared" si="48"/>
        <v/>
      </c>
      <c r="AD53" s="411"/>
      <c r="AE53" s="412"/>
      <c r="AF53" s="413">
        <f t="shared" si="18"/>
        <v>0</v>
      </c>
      <c r="AG53" s="414"/>
      <c r="AH53" s="415"/>
      <c r="AI53" s="415"/>
      <c r="AJ53" s="415"/>
      <c r="AK53" s="415"/>
      <c r="AL53" s="416">
        <f t="shared" si="49"/>
        <v>0</v>
      </c>
      <c r="AM53" s="417">
        <f t="shared" si="50"/>
        <v>0</v>
      </c>
      <c r="AN53" s="406">
        <f t="shared" si="51"/>
        <v>0</v>
      </c>
      <c r="AO53" s="416">
        <f t="shared" si="52"/>
        <v>0</v>
      </c>
      <c r="AP53" s="416">
        <f t="shared" si="28"/>
        <v>0</v>
      </c>
      <c r="AQ53" s="416">
        <f t="shared" si="29"/>
        <v>0</v>
      </c>
      <c r="AR53" s="418">
        <f t="shared" si="53"/>
        <v>0</v>
      </c>
      <c r="AS53" s="416">
        <f t="shared" si="54"/>
        <v>0</v>
      </c>
      <c r="AT53" s="416">
        <f t="shared" si="32"/>
        <v>0</v>
      </c>
      <c r="AU53" s="416">
        <f t="shared" si="33"/>
        <v>0</v>
      </c>
      <c r="AV53" s="434" t="str">
        <f t="shared" si="55"/>
        <v/>
      </c>
      <c r="AW53" s="421" t="str">
        <f t="shared" si="56"/>
        <v/>
      </c>
      <c r="AX53" s="422">
        <f t="shared" si="57"/>
        <v>0</v>
      </c>
      <c r="AY53" s="422">
        <f t="shared" si="58"/>
        <v>0</v>
      </c>
      <c r="AZ53" s="421">
        <f t="shared" si="59"/>
        <v>0</v>
      </c>
      <c r="BA53" s="423">
        <f t="shared" si="60"/>
        <v>0</v>
      </c>
      <c r="BB53" s="432"/>
      <c r="BC53" s="425"/>
      <c r="BD53" s="425"/>
      <c r="BE53" s="436"/>
      <c r="BF53" s="436"/>
      <c r="BG53" s="436"/>
      <c r="BH53" s="436"/>
      <c r="BI53" s="436"/>
      <c r="BJ53" s="436"/>
      <c r="BK53" s="436"/>
      <c r="BL53" s="436"/>
      <c r="BM53" s="436"/>
      <c r="BN53" s="436"/>
      <c r="BO53" s="436"/>
      <c r="BP53" s="436"/>
    </row>
    <row r="54" spans="1:68" s="437" customFormat="1" ht="38.25" customHeight="1">
      <c r="A54" s="426">
        <v>36</v>
      </c>
      <c r="B54" s="429"/>
      <c r="C54" s="429" t="str">
        <f>IF(O54="", "", '[1]Indoor Lighting'!$B37)</f>
        <v/>
      </c>
      <c r="D54" s="395" t="str">
        <f>IF(O54="", "", '[1]Business Type'!$G$2)</f>
        <v/>
      </c>
      <c r="E54" s="396" t="str">
        <f>IF(O54="", "",'[1]Facility Info'!$P$22)</f>
        <v/>
      </c>
      <c r="F54" s="396" t="str">
        <f>IF(O54="", "",'[1]Facility Info'!$N$22)</f>
        <v/>
      </c>
      <c r="G54" s="396" t="str">
        <f>IF(O54="", "", '[1]Facility Info'!$J$14)</f>
        <v/>
      </c>
      <c r="H54" s="397" t="str">
        <f t="shared" si="9"/>
        <v/>
      </c>
      <c r="I54" s="427" t="str">
        <f t="shared" si="41"/>
        <v/>
      </c>
      <c r="J54" s="396" t="str">
        <f>IF(O54="", "", '[1]Indoor Lighting'!$C37)</f>
        <v/>
      </c>
      <c r="K54" s="435" t="str">
        <f>IF(O54="", "", '[1]Indoor Lighting'!$M37)</f>
        <v/>
      </c>
      <c r="L54" s="399"/>
      <c r="M54" s="400" t="str">
        <f t="shared" si="42"/>
        <v/>
      </c>
      <c r="N54" s="401" t="str">
        <f>IF(O54="", "", VLOOKUP(O54, [1]LightTrans!$C$1:$L$106, 2, FALSE))</f>
        <v/>
      </c>
      <c r="O54" s="395" t="str">
        <f>IF(OR('[1]Indoor Lighting'!$E37="T8", '[1]Indoor Lighting'!$E37="T12"), IF(ISNA(VLOOKUP('[1]Indoor Lighting'!$E37&amp;", "&amp;'[1]Indoor Lighting'!$J37&amp;IF('[1]Indoor Lighting'!$F37="Electronic",", Electronic",""), [1]LightTrans!$A$1:$AB$109,3, FALSE)=TRUE),"",VLOOKUP('[1]Indoor Lighting'!$E37&amp;", "&amp;'[1]Indoor Lighting'!$J37&amp;IF('[1]Indoor Lighting'!$F37="Electronic",", Electronic",""), [1]LightTrans!$A$1:$AB$109,3, FALSE)), "")</f>
        <v/>
      </c>
      <c r="P54" s="402" t="str">
        <f t="shared" si="43"/>
        <v/>
      </c>
      <c r="Q54" s="428" t="str">
        <f>IF(O54="", "", '[1]Indoor Lighting'!$L37)</f>
        <v/>
      </c>
      <c r="R54" s="404">
        <v>0</v>
      </c>
      <c r="S54" s="402">
        <f t="shared" si="44"/>
        <v>0</v>
      </c>
      <c r="T54" s="406">
        <f t="shared" si="45"/>
        <v>0</v>
      </c>
      <c r="U54" s="407" t="str">
        <f t="shared" si="46"/>
        <v/>
      </c>
      <c r="V54" s="408" t="str">
        <f>IF(O54="", "", VLOOKUP(O54, [1]LightTrans!$C$1:$L$106, 3, FALSE))</f>
        <v/>
      </c>
      <c r="W54" s="395" t="str">
        <f>IF(O54="", "", VLOOKUP(O54, [1]LightTrans!$C$1:$L$106, 4, FALSE))</f>
        <v/>
      </c>
      <c r="X54" s="395" t="str">
        <f>IF(O54="", "", VLOOKUP(O54, [1]LightTrans!$C$1:$L$106, 5, FALSE))</f>
        <v/>
      </c>
      <c r="Y54" s="402" t="str">
        <f t="shared" si="47"/>
        <v/>
      </c>
      <c r="Z54" s="429" t="str">
        <f>IF(O54="", "", VLOOKUP(O54, [1]LightTrans!$C$1:$L$106, 7, FALSE))</f>
        <v/>
      </c>
      <c r="AA54" s="429" t="str">
        <f>IF(O54="", "", VLOOKUP(O54, [1]LightTrans!$C$1:$L$106, 8, FALSE))</f>
        <v/>
      </c>
      <c r="AB54" s="430"/>
      <c r="AC54" s="410" t="str">
        <f t="shared" si="48"/>
        <v/>
      </c>
      <c r="AD54" s="411"/>
      <c r="AE54" s="412"/>
      <c r="AF54" s="413">
        <f t="shared" si="18"/>
        <v>0</v>
      </c>
      <c r="AG54" s="414"/>
      <c r="AH54" s="415"/>
      <c r="AI54" s="415"/>
      <c r="AJ54" s="415"/>
      <c r="AK54" s="415"/>
      <c r="AL54" s="416">
        <f t="shared" si="49"/>
        <v>0</v>
      </c>
      <c r="AM54" s="417">
        <f t="shared" si="50"/>
        <v>0</v>
      </c>
      <c r="AN54" s="406">
        <f t="shared" si="51"/>
        <v>0</v>
      </c>
      <c r="AO54" s="416">
        <f t="shared" si="52"/>
        <v>0</v>
      </c>
      <c r="AP54" s="416">
        <f t="shared" si="28"/>
        <v>0</v>
      </c>
      <c r="AQ54" s="416">
        <f t="shared" si="29"/>
        <v>0</v>
      </c>
      <c r="AR54" s="418">
        <f t="shared" si="53"/>
        <v>0</v>
      </c>
      <c r="AS54" s="416">
        <f t="shared" si="54"/>
        <v>0</v>
      </c>
      <c r="AT54" s="416">
        <f t="shared" si="32"/>
        <v>0</v>
      </c>
      <c r="AU54" s="416">
        <f t="shared" si="33"/>
        <v>0</v>
      </c>
      <c r="AV54" s="434" t="str">
        <f t="shared" si="55"/>
        <v/>
      </c>
      <c r="AW54" s="421" t="str">
        <f t="shared" si="56"/>
        <v/>
      </c>
      <c r="AX54" s="422">
        <f t="shared" si="57"/>
        <v>0</v>
      </c>
      <c r="AY54" s="422">
        <f t="shared" si="58"/>
        <v>0</v>
      </c>
      <c r="AZ54" s="421">
        <f t="shared" si="59"/>
        <v>0</v>
      </c>
      <c r="BA54" s="423">
        <f t="shared" si="60"/>
        <v>0</v>
      </c>
      <c r="BB54" s="432"/>
      <c r="BC54" s="425"/>
      <c r="BD54" s="425"/>
      <c r="BE54" s="436"/>
      <c r="BF54" s="436"/>
      <c r="BG54" s="436"/>
      <c r="BH54" s="436"/>
      <c r="BI54" s="436"/>
      <c r="BJ54" s="436"/>
      <c r="BK54" s="436"/>
      <c r="BL54" s="436"/>
      <c r="BM54" s="436"/>
      <c r="BN54" s="436"/>
      <c r="BO54" s="436"/>
      <c r="BP54" s="436"/>
    </row>
    <row r="55" spans="1:68" s="437" customFormat="1" ht="38.25" customHeight="1">
      <c r="A55" s="394">
        <v>37</v>
      </c>
      <c r="B55" s="429"/>
      <c r="C55" s="429" t="str">
        <f>IF(O55="", "", '[1]Indoor Lighting'!$B38)</f>
        <v/>
      </c>
      <c r="D55" s="395" t="str">
        <f>IF(O55="", "", '[1]Business Type'!$G$2)</f>
        <v/>
      </c>
      <c r="E55" s="396" t="str">
        <f>IF(O55="", "",'[1]Facility Info'!$P$22)</f>
        <v/>
      </c>
      <c r="F55" s="396" t="str">
        <f>IF(O55="", "",'[1]Facility Info'!$N$22)</f>
        <v/>
      </c>
      <c r="G55" s="396" t="str">
        <f>IF(O55="", "", '[1]Facility Info'!$J$14)</f>
        <v/>
      </c>
      <c r="H55" s="397" t="str">
        <f t="shared" si="9"/>
        <v/>
      </c>
      <c r="I55" s="427" t="str">
        <f t="shared" si="41"/>
        <v/>
      </c>
      <c r="J55" s="396" t="str">
        <f>IF(O55="", "", '[1]Indoor Lighting'!$C38)</f>
        <v/>
      </c>
      <c r="K55" s="435" t="str">
        <f>IF(O55="", "", '[1]Indoor Lighting'!$M38)</f>
        <v/>
      </c>
      <c r="L55" s="399"/>
      <c r="M55" s="400" t="str">
        <f t="shared" si="42"/>
        <v/>
      </c>
      <c r="N55" s="401" t="str">
        <f>IF(O55="", "", VLOOKUP(O55, [1]LightTrans!$C$1:$L$106, 2, FALSE))</f>
        <v/>
      </c>
      <c r="O55" s="395" t="str">
        <f>IF(OR('[1]Indoor Lighting'!$E38="T8", '[1]Indoor Lighting'!$E38="T12"), IF(ISNA(VLOOKUP('[1]Indoor Lighting'!$E38&amp;", "&amp;'[1]Indoor Lighting'!$J38&amp;IF('[1]Indoor Lighting'!$F38="Electronic",", Electronic",""), [1]LightTrans!$A$1:$AB$109,3, FALSE)=TRUE),"",VLOOKUP('[1]Indoor Lighting'!$E38&amp;", "&amp;'[1]Indoor Lighting'!$J38&amp;IF('[1]Indoor Lighting'!$F38="Electronic",", Electronic",""), [1]LightTrans!$A$1:$AB$109,3, FALSE)), "")</f>
        <v/>
      </c>
      <c r="P55" s="402" t="str">
        <f t="shared" si="43"/>
        <v/>
      </c>
      <c r="Q55" s="428" t="str">
        <f>IF(O55="", "", '[1]Indoor Lighting'!$L38)</f>
        <v/>
      </c>
      <c r="R55" s="404">
        <v>0</v>
      </c>
      <c r="S55" s="402">
        <f t="shared" si="44"/>
        <v>0</v>
      </c>
      <c r="T55" s="406">
        <f t="shared" si="45"/>
        <v>0</v>
      </c>
      <c r="U55" s="407" t="str">
        <f t="shared" si="46"/>
        <v/>
      </c>
      <c r="V55" s="408" t="str">
        <f>IF(O55="", "", VLOOKUP(O55, [1]LightTrans!$C$1:$L$106, 3, FALSE))</f>
        <v/>
      </c>
      <c r="W55" s="395" t="str">
        <f>IF(O55="", "", VLOOKUP(O55, [1]LightTrans!$C$1:$L$106, 4, FALSE))</f>
        <v/>
      </c>
      <c r="X55" s="395" t="str">
        <f>IF(O55="", "", VLOOKUP(O55, [1]LightTrans!$C$1:$L$106, 5, FALSE))</f>
        <v/>
      </c>
      <c r="Y55" s="402" t="str">
        <f t="shared" si="47"/>
        <v/>
      </c>
      <c r="Z55" s="429" t="str">
        <f>IF(O55="", "", VLOOKUP(O55, [1]LightTrans!$C$1:$L$106, 7, FALSE))</f>
        <v/>
      </c>
      <c r="AA55" s="429" t="str">
        <f>IF(O55="", "", VLOOKUP(O55, [1]LightTrans!$C$1:$L$106, 8, FALSE))</f>
        <v/>
      </c>
      <c r="AB55" s="430"/>
      <c r="AC55" s="410" t="str">
        <f t="shared" si="48"/>
        <v/>
      </c>
      <c r="AD55" s="411"/>
      <c r="AE55" s="412"/>
      <c r="AF55" s="413">
        <f t="shared" si="18"/>
        <v>0</v>
      </c>
      <c r="AG55" s="414"/>
      <c r="AH55" s="415"/>
      <c r="AI55" s="415"/>
      <c r="AJ55" s="415"/>
      <c r="AK55" s="415"/>
      <c r="AL55" s="416">
        <f t="shared" si="49"/>
        <v>0</v>
      </c>
      <c r="AM55" s="417">
        <f t="shared" si="50"/>
        <v>0</v>
      </c>
      <c r="AN55" s="406">
        <f t="shared" si="51"/>
        <v>0</v>
      </c>
      <c r="AO55" s="416">
        <f t="shared" si="52"/>
        <v>0</v>
      </c>
      <c r="AP55" s="416">
        <f t="shared" si="28"/>
        <v>0</v>
      </c>
      <c r="AQ55" s="416">
        <f t="shared" si="29"/>
        <v>0</v>
      </c>
      <c r="AR55" s="418">
        <f t="shared" si="53"/>
        <v>0</v>
      </c>
      <c r="AS55" s="416">
        <f t="shared" si="54"/>
        <v>0</v>
      </c>
      <c r="AT55" s="416">
        <f t="shared" si="32"/>
        <v>0</v>
      </c>
      <c r="AU55" s="416">
        <f t="shared" si="33"/>
        <v>0</v>
      </c>
      <c r="AV55" s="434" t="str">
        <f t="shared" si="55"/>
        <v/>
      </c>
      <c r="AW55" s="421" t="str">
        <f t="shared" si="56"/>
        <v/>
      </c>
      <c r="AX55" s="422">
        <f t="shared" si="57"/>
        <v>0</v>
      </c>
      <c r="AY55" s="422">
        <f t="shared" si="58"/>
        <v>0</v>
      </c>
      <c r="AZ55" s="421">
        <f t="shared" si="59"/>
        <v>0</v>
      </c>
      <c r="BA55" s="423">
        <f t="shared" si="60"/>
        <v>0</v>
      </c>
      <c r="BB55" s="432"/>
      <c r="BC55" s="425"/>
      <c r="BD55" s="425"/>
      <c r="BE55" s="436"/>
      <c r="BF55" s="436"/>
      <c r="BG55" s="436"/>
      <c r="BH55" s="436"/>
      <c r="BI55" s="436"/>
      <c r="BJ55" s="436"/>
      <c r="BK55" s="436"/>
      <c r="BL55" s="436"/>
      <c r="BM55" s="436"/>
      <c r="BN55" s="436"/>
      <c r="BO55" s="436"/>
      <c r="BP55" s="436"/>
    </row>
    <row r="56" spans="1:68" s="437" customFormat="1" ht="38.25" customHeight="1">
      <c r="A56" s="426">
        <v>38</v>
      </c>
      <c r="B56" s="429"/>
      <c r="C56" s="429" t="str">
        <f>IF(O56="", "", '[1]Indoor Lighting'!$B39)</f>
        <v/>
      </c>
      <c r="D56" s="395" t="str">
        <f>IF(O56="", "", '[1]Business Type'!$G$2)</f>
        <v/>
      </c>
      <c r="E56" s="396" t="str">
        <f>IF(O56="", "",'[1]Facility Info'!$P$22)</f>
        <v/>
      </c>
      <c r="F56" s="396" t="str">
        <f>IF(O56="", "",'[1]Facility Info'!$N$22)</f>
        <v/>
      </c>
      <c r="G56" s="396" t="str">
        <f>IF(O56="", "", '[1]Facility Info'!$J$14)</f>
        <v/>
      </c>
      <c r="H56" s="397" t="str">
        <f t="shared" si="9"/>
        <v/>
      </c>
      <c r="I56" s="427" t="str">
        <f t="shared" si="41"/>
        <v/>
      </c>
      <c r="J56" s="396" t="str">
        <f>IF(O56="", "", '[1]Indoor Lighting'!$C39)</f>
        <v/>
      </c>
      <c r="K56" s="435" t="str">
        <f>IF(O56="", "", '[1]Indoor Lighting'!$M39)</f>
        <v/>
      </c>
      <c r="L56" s="399"/>
      <c r="M56" s="400" t="str">
        <f t="shared" si="42"/>
        <v/>
      </c>
      <c r="N56" s="401" t="str">
        <f>IF(O56="", "", VLOOKUP(O56, [1]LightTrans!$C$1:$L$106, 2, FALSE))</f>
        <v/>
      </c>
      <c r="O56" s="395" t="str">
        <f>IF(OR('[1]Indoor Lighting'!$E39="T8", '[1]Indoor Lighting'!$E39="T12"), IF(ISNA(VLOOKUP('[1]Indoor Lighting'!$E39&amp;", "&amp;'[1]Indoor Lighting'!$J39&amp;IF('[1]Indoor Lighting'!$F39="Electronic",", Electronic",""), [1]LightTrans!$A$1:$AB$109,3, FALSE)=TRUE),"",VLOOKUP('[1]Indoor Lighting'!$E39&amp;", "&amp;'[1]Indoor Lighting'!$J39&amp;IF('[1]Indoor Lighting'!$F39="Electronic",", Electronic",""), [1]LightTrans!$A$1:$AB$109,3, FALSE)), "")</f>
        <v/>
      </c>
      <c r="P56" s="402" t="str">
        <f t="shared" si="43"/>
        <v/>
      </c>
      <c r="Q56" s="428" t="str">
        <f>IF(O56="", "", '[1]Indoor Lighting'!$L39)</f>
        <v/>
      </c>
      <c r="R56" s="404">
        <v>0</v>
      </c>
      <c r="S56" s="402">
        <f t="shared" si="44"/>
        <v>0</v>
      </c>
      <c r="T56" s="406">
        <f t="shared" si="45"/>
        <v>0</v>
      </c>
      <c r="U56" s="407" t="str">
        <f t="shared" si="46"/>
        <v/>
      </c>
      <c r="V56" s="408" t="str">
        <f>IF(O56="", "", VLOOKUP(O56, [1]LightTrans!$C$1:$L$106, 3, FALSE))</f>
        <v/>
      </c>
      <c r="W56" s="395" t="str">
        <f>IF(O56="", "", VLOOKUP(O56, [1]LightTrans!$C$1:$L$106, 4, FALSE))</f>
        <v/>
      </c>
      <c r="X56" s="395" t="str">
        <f>IF(O56="", "", VLOOKUP(O56, [1]LightTrans!$C$1:$L$106, 5, FALSE))</f>
        <v/>
      </c>
      <c r="Y56" s="402" t="str">
        <f t="shared" si="47"/>
        <v/>
      </c>
      <c r="Z56" s="429" t="str">
        <f>IF(O56="", "", VLOOKUP(O56, [1]LightTrans!$C$1:$L$106, 7, FALSE))</f>
        <v/>
      </c>
      <c r="AA56" s="429" t="str">
        <f>IF(O56="", "", VLOOKUP(O56, [1]LightTrans!$C$1:$L$106, 8, FALSE))</f>
        <v/>
      </c>
      <c r="AB56" s="430"/>
      <c r="AC56" s="410" t="str">
        <f t="shared" si="48"/>
        <v/>
      </c>
      <c r="AD56" s="411"/>
      <c r="AE56" s="412"/>
      <c r="AF56" s="413">
        <f t="shared" si="18"/>
        <v>0</v>
      </c>
      <c r="AG56" s="414"/>
      <c r="AH56" s="415"/>
      <c r="AI56" s="415"/>
      <c r="AJ56" s="415"/>
      <c r="AK56" s="415"/>
      <c r="AL56" s="416">
        <f t="shared" si="49"/>
        <v>0</v>
      </c>
      <c r="AM56" s="417">
        <f t="shared" si="50"/>
        <v>0</v>
      </c>
      <c r="AN56" s="406">
        <f t="shared" si="51"/>
        <v>0</v>
      </c>
      <c r="AO56" s="416">
        <f t="shared" si="52"/>
        <v>0</v>
      </c>
      <c r="AP56" s="416">
        <f t="shared" si="28"/>
        <v>0</v>
      </c>
      <c r="AQ56" s="416">
        <f t="shared" si="29"/>
        <v>0</v>
      </c>
      <c r="AR56" s="418">
        <f t="shared" si="53"/>
        <v>0</v>
      </c>
      <c r="AS56" s="416">
        <f t="shared" si="54"/>
        <v>0</v>
      </c>
      <c r="AT56" s="416">
        <f t="shared" si="32"/>
        <v>0</v>
      </c>
      <c r="AU56" s="416">
        <f t="shared" si="33"/>
        <v>0</v>
      </c>
      <c r="AV56" s="434" t="str">
        <f t="shared" si="55"/>
        <v/>
      </c>
      <c r="AW56" s="421" t="str">
        <f t="shared" si="56"/>
        <v/>
      </c>
      <c r="AX56" s="422">
        <f t="shared" si="57"/>
        <v>0</v>
      </c>
      <c r="AY56" s="422">
        <f t="shared" si="58"/>
        <v>0</v>
      </c>
      <c r="AZ56" s="421">
        <f t="shared" si="59"/>
        <v>0</v>
      </c>
      <c r="BA56" s="423">
        <f t="shared" si="60"/>
        <v>0</v>
      </c>
      <c r="BB56" s="432"/>
      <c r="BC56" s="425"/>
      <c r="BD56" s="425"/>
      <c r="BE56" s="436"/>
      <c r="BF56" s="436"/>
      <c r="BG56" s="436"/>
      <c r="BH56" s="436"/>
      <c r="BI56" s="436"/>
      <c r="BJ56" s="436"/>
      <c r="BK56" s="436"/>
      <c r="BL56" s="436"/>
      <c r="BM56" s="436"/>
      <c r="BN56" s="436"/>
      <c r="BO56" s="436"/>
      <c r="BP56" s="436"/>
    </row>
    <row r="57" spans="1:68" s="437" customFormat="1" ht="38.25" customHeight="1">
      <c r="A57" s="426">
        <v>39</v>
      </c>
      <c r="B57" s="429"/>
      <c r="C57" s="429" t="str">
        <f>IF(O57="", "", '[1]Indoor Lighting'!$B40)</f>
        <v/>
      </c>
      <c r="D57" s="395" t="str">
        <f>IF(O57="", "", '[1]Business Type'!$G$2)</f>
        <v/>
      </c>
      <c r="E57" s="396" t="str">
        <f>IF(O57="", "",'[1]Facility Info'!$P$22)</f>
        <v/>
      </c>
      <c r="F57" s="396" t="str">
        <f>IF(O57="", "",'[1]Facility Info'!$N$22)</f>
        <v/>
      </c>
      <c r="G57" s="396" t="str">
        <f>IF(O57="", "", '[1]Facility Info'!$J$14)</f>
        <v/>
      </c>
      <c r="H57" s="397" t="str">
        <f t="shared" si="9"/>
        <v/>
      </c>
      <c r="I57" s="427" t="str">
        <f t="shared" si="41"/>
        <v/>
      </c>
      <c r="J57" s="396" t="str">
        <f>IF(O57="", "", '[1]Indoor Lighting'!$C40)</f>
        <v/>
      </c>
      <c r="K57" s="435" t="str">
        <f>IF(O57="", "", '[1]Indoor Lighting'!$M40)</f>
        <v/>
      </c>
      <c r="L57" s="399"/>
      <c r="M57" s="400" t="str">
        <f t="shared" si="42"/>
        <v/>
      </c>
      <c r="N57" s="401" t="str">
        <f>IF(O57="", "", VLOOKUP(O57, [1]LightTrans!$C$1:$L$106, 2, FALSE))</f>
        <v/>
      </c>
      <c r="O57" s="395" t="str">
        <f>IF(OR('[1]Indoor Lighting'!$E40="T8", '[1]Indoor Lighting'!$E40="T12"), IF(ISNA(VLOOKUP('[1]Indoor Lighting'!$E40&amp;", "&amp;'[1]Indoor Lighting'!$J40&amp;IF('[1]Indoor Lighting'!$F40="Electronic",", Electronic",""), [1]LightTrans!$A$1:$AB$109,3, FALSE)=TRUE),"",VLOOKUP('[1]Indoor Lighting'!$E40&amp;", "&amp;'[1]Indoor Lighting'!$J40&amp;IF('[1]Indoor Lighting'!$F40="Electronic",", Electronic",""), [1]LightTrans!$A$1:$AB$109,3, FALSE)), "")</f>
        <v/>
      </c>
      <c r="P57" s="402" t="str">
        <f t="shared" si="43"/>
        <v/>
      </c>
      <c r="Q57" s="428" t="str">
        <f>IF(O57="", "", '[1]Indoor Lighting'!$L40)</f>
        <v/>
      </c>
      <c r="R57" s="404">
        <v>0</v>
      </c>
      <c r="S57" s="402">
        <f t="shared" si="44"/>
        <v>0</v>
      </c>
      <c r="T57" s="406">
        <f t="shared" si="45"/>
        <v>0</v>
      </c>
      <c r="U57" s="407" t="str">
        <f t="shared" si="46"/>
        <v/>
      </c>
      <c r="V57" s="408" t="str">
        <f>IF(O57="", "", VLOOKUP(O57, [1]LightTrans!$C$1:$L$106, 3, FALSE))</f>
        <v/>
      </c>
      <c r="W57" s="395" t="str">
        <f>IF(O57="", "", VLOOKUP(O57, [1]LightTrans!$C$1:$L$106, 4, FALSE))</f>
        <v/>
      </c>
      <c r="X57" s="395" t="str">
        <f>IF(O57="", "", VLOOKUP(O57, [1]LightTrans!$C$1:$L$106, 5, FALSE))</f>
        <v/>
      </c>
      <c r="Y57" s="402" t="str">
        <f t="shared" si="47"/>
        <v/>
      </c>
      <c r="Z57" s="429" t="str">
        <f>IF(O57="", "", VLOOKUP(O57, [1]LightTrans!$C$1:$L$106, 7, FALSE))</f>
        <v/>
      </c>
      <c r="AA57" s="429" t="str">
        <f>IF(O57="", "", VLOOKUP(O57, [1]LightTrans!$C$1:$L$106, 8, FALSE))</f>
        <v/>
      </c>
      <c r="AB57" s="430"/>
      <c r="AC57" s="410" t="str">
        <f t="shared" si="48"/>
        <v/>
      </c>
      <c r="AD57" s="411"/>
      <c r="AE57" s="412"/>
      <c r="AF57" s="413">
        <f t="shared" si="18"/>
        <v>0</v>
      </c>
      <c r="AG57" s="414"/>
      <c r="AH57" s="415"/>
      <c r="AI57" s="415"/>
      <c r="AJ57" s="415"/>
      <c r="AK57" s="415"/>
      <c r="AL57" s="416">
        <f t="shared" si="49"/>
        <v>0</v>
      </c>
      <c r="AM57" s="417">
        <f t="shared" si="50"/>
        <v>0</v>
      </c>
      <c r="AN57" s="406">
        <f t="shared" si="51"/>
        <v>0</v>
      </c>
      <c r="AO57" s="416">
        <f t="shared" si="52"/>
        <v>0</v>
      </c>
      <c r="AP57" s="416">
        <f t="shared" si="28"/>
        <v>0</v>
      </c>
      <c r="AQ57" s="416">
        <f t="shared" si="29"/>
        <v>0</v>
      </c>
      <c r="AR57" s="418">
        <f t="shared" si="53"/>
        <v>0</v>
      </c>
      <c r="AS57" s="416">
        <f t="shared" si="54"/>
        <v>0</v>
      </c>
      <c r="AT57" s="416">
        <f t="shared" si="32"/>
        <v>0</v>
      </c>
      <c r="AU57" s="416">
        <f t="shared" si="33"/>
        <v>0</v>
      </c>
      <c r="AV57" s="434" t="str">
        <f t="shared" si="55"/>
        <v/>
      </c>
      <c r="AW57" s="421" t="str">
        <f t="shared" si="56"/>
        <v/>
      </c>
      <c r="AX57" s="422">
        <f t="shared" si="57"/>
        <v>0</v>
      </c>
      <c r="AY57" s="422">
        <f t="shared" si="58"/>
        <v>0</v>
      </c>
      <c r="AZ57" s="421">
        <f t="shared" si="59"/>
        <v>0</v>
      </c>
      <c r="BA57" s="423">
        <f t="shared" si="60"/>
        <v>0</v>
      </c>
      <c r="BB57" s="432"/>
      <c r="BC57" s="425"/>
      <c r="BD57" s="425"/>
      <c r="BE57" s="436"/>
      <c r="BF57" s="436"/>
      <c r="BG57" s="436"/>
      <c r="BH57" s="436"/>
      <c r="BI57" s="436"/>
      <c r="BJ57" s="436"/>
      <c r="BK57" s="436"/>
      <c r="BL57" s="436"/>
      <c r="BM57" s="436"/>
      <c r="BN57" s="436"/>
      <c r="BO57" s="436"/>
      <c r="BP57" s="436"/>
    </row>
    <row r="58" spans="1:68" s="437" customFormat="1" ht="38.25" customHeight="1">
      <c r="A58" s="394">
        <v>40</v>
      </c>
      <c r="B58" s="429"/>
      <c r="C58" s="429" t="str">
        <f>IF(O58="", "", '[1]Indoor Lighting'!$B41)</f>
        <v/>
      </c>
      <c r="D58" s="395" t="str">
        <f>IF(O58="", "", '[1]Business Type'!$G$2)</f>
        <v/>
      </c>
      <c r="E58" s="396" t="str">
        <f>IF(O58="", "",'[1]Facility Info'!$P$22)</f>
        <v/>
      </c>
      <c r="F58" s="396" t="str">
        <f>IF(O58="", "",'[1]Facility Info'!$N$22)</f>
        <v/>
      </c>
      <c r="G58" s="396" t="str">
        <f>IF(O58="", "", '[1]Facility Info'!$J$14)</f>
        <v/>
      </c>
      <c r="H58" s="397" t="str">
        <f t="shared" si="9"/>
        <v/>
      </c>
      <c r="I58" s="427" t="str">
        <f t="shared" si="41"/>
        <v/>
      </c>
      <c r="J58" s="396" t="str">
        <f>IF(O58="", "", '[1]Indoor Lighting'!$C41)</f>
        <v/>
      </c>
      <c r="K58" s="435" t="str">
        <f>IF(O58="", "", '[1]Indoor Lighting'!$M41)</f>
        <v/>
      </c>
      <c r="L58" s="399"/>
      <c r="M58" s="400" t="str">
        <f t="shared" si="42"/>
        <v/>
      </c>
      <c r="N58" s="401" t="str">
        <f>IF(O58="", "", VLOOKUP(O58, [1]LightTrans!$C$1:$L$106, 2, FALSE))</f>
        <v/>
      </c>
      <c r="O58" s="395" t="str">
        <f>IF(OR('[1]Indoor Lighting'!$E41="T8", '[1]Indoor Lighting'!$E41="T12"), IF(ISNA(VLOOKUP('[1]Indoor Lighting'!$E41&amp;", "&amp;'[1]Indoor Lighting'!$J41&amp;IF('[1]Indoor Lighting'!$F41="Electronic",", Electronic",""), [1]LightTrans!$A$1:$AB$109,3, FALSE)=TRUE),"",VLOOKUP('[1]Indoor Lighting'!$E41&amp;", "&amp;'[1]Indoor Lighting'!$J41&amp;IF('[1]Indoor Lighting'!$F41="Electronic",", Electronic",""), [1]LightTrans!$A$1:$AB$109,3, FALSE)), "")</f>
        <v/>
      </c>
      <c r="P58" s="402" t="str">
        <f t="shared" si="43"/>
        <v/>
      </c>
      <c r="Q58" s="428" t="str">
        <f>IF(O58="", "", '[1]Indoor Lighting'!$L41)</f>
        <v/>
      </c>
      <c r="R58" s="404">
        <v>0</v>
      </c>
      <c r="S58" s="402">
        <f t="shared" si="44"/>
        <v>0</v>
      </c>
      <c r="T58" s="406">
        <f t="shared" si="45"/>
        <v>0</v>
      </c>
      <c r="U58" s="407" t="str">
        <f t="shared" si="46"/>
        <v/>
      </c>
      <c r="V58" s="408" t="str">
        <f>IF(O58="", "", VLOOKUP(O58, [1]LightTrans!$C$1:$L$106, 3, FALSE))</f>
        <v/>
      </c>
      <c r="W58" s="395" t="str">
        <f>IF(O58="", "", VLOOKUP(O58, [1]LightTrans!$C$1:$L$106, 4, FALSE))</f>
        <v/>
      </c>
      <c r="X58" s="395" t="str">
        <f>IF(O58="", "", VLOOKUP(O58, [1]LightTrans!$C$1:$L$106, 5, FALSE))</f>
        <v/>
      </c>
      <c r="Y58" s="402" t="str">
        <f t="shared" si="47"/>
        <v/>
      </c>
      <c r="Z58" s="429" t="str">
        <f>IF(O58="", "", VLOOKUP(O58, [1]LightTrans!$C$1:$L$106, 7, FALSE))</f>
        <v/>
      </c>
      <c r="AA58" s="429" t="str">
        <f>IF(O58="", "", VLOOKUP(O58, [1]LightTrans!$C$1:$L$106, 8, FALSE))</f>
        <v/>
      </c>
      <c r="AB58" s="430"/>
      <c r="AC58" s="410" t="str">
        <f t="shared" si="48"/>
        <v/>
      </c>
      <c r="AD58" s="411"/>
      <c r="AE58" s="412"/>
      <c r="AF58" s="413">
        <f t="shared" si="18"/>
        <v>0</v>
      </c>
      <c r="AG58" s="414"/>
      <c r="AH58" s="415"/>
      <c r="AI58" s="415"/>
      <c r="AJ58" s="415"/>
      <c r="AK58" s="415"/>
      <c r="AL58" s="416">
        <f t="shared" si="49"/>
        <v>0</v>
      </c>
      <c r="AM58" s="417">
        <f t="shared" si="50"/>
        <v>0</v>
      </c>
      <c r="AN58" s="406">
        <f t="shared" si="51"/>
        <v>0</v>
      </c>
      <c r="AO58" s="416">
        <f t="shared" si="52"/>
        <v>0</v>
      </c>
      <c r="AP58" s="416">
        <f t="shared" si="28"/>
        <v>0</v>
      </c>
      <c r="AQ58" s="416">
        <f t="shared" si="29"/>
        <v>0</v>
      </c>
      <c r="AR58" s="418">
        <f t="shared" si="53"/>
        <v>0</v>
      </c>
      <c r="AS58" s="416">
        <f t="shared" si="54"/>
        <v>0</v>
      </c>
      <c r="AT58" s="416">
        <f t="shared" si="32"/>
        <v>0</v>
      </c>
      <c r="AU58" s="416">
        <f t="shared" si="33"/>
        <v>0</v>
      </c>
      <c r="AV58" s="434" t="str">
        <f t="shared" si="55"/>
        <v/>
      </c>
      <c r="AW58" s="421" t="str">
        <f t="shared" si="56"/>
        <v/>
      </c>
      <c r="AX58" s="422">
        <f t="shared" si="57"/>
        <v>0</v>
      </c>
      <c r="AY58" s="422">
        <f t="shared" si="58"/>
        <v>0</v>
      </c>
      <c r="AZ58" s="421">
        <f t="shared" si="59"/>
        <v>0</v>
      </c>
      <c r="BA58" s="423">
        <f t="shared" si="60"/>
        <v>0</v>
      </c>
      <c r="BB58" s="432"/>
      <c r="BC58" s="425"/>
      <c r="BD58" s="425"/>
      <c r="BE58" s="436"/>
      <c r="BF58" s="436"/>
      <c r="BG58" s="436"/>
      <c r="BH58" s="436"/>
      <c r="BI58" s="436"/>
      <c r="BJ58" s="436"/>
      <c r="BK58" s="436"/>
      <c r="BL58" s="436"/>
      <c r="BM58" s="436"/>
      <c r="BN58" s="436"/>
      <c r="BO58" s="436"/>
      <c r="BP58" s="436"/>
    </row>
    <row r="59" spans="1:68" s="437" customFormat="1" ht="38.25" customHeight="1">
      <c r="A59" s="426">
        <v>41</v>
      </c>
      <c r="B59" s="429"/>
      <c r="C59" s="429" t="str">
        <f>IF(O59="", "", '[1]Indoor Lighting'!$B42)</f>
        <v/>
      </c>
      <c r="D59" s="395" t="str">
        <f>IF(O59="", "", '[1]Business Type'!$G$2)</f>
        <v/>
      </c>
      <c r="E59" s="396" t="str">
        <f>IF(O59="", "",'[1]Facility Info'!$P$22)</f>
        <v/>
      </c>
      <c r="F59" s="396" t="str">
        <f>IF(O59="", "",'[1]Facility Info'!$N$22)</f>
        <v/>
      </c>
      <c r="G59" s="396" t="str">
        <f>IF(O59="", "", '[1]Facility Info'!$J$14)</f>
        <v/>
      </c>
      <c r="H59" s="397" t="str">
        <f t="shared" si="9"/>
        <v/>
      </c>
      <c r="I59" s="427" t="str">
        <f t="shared" si="41"/>
        <v/>
      </c>
      <c r="J59" s="396" t="str">
        <f>IF(O59="", "", '[1]Indoor Lighting'!$C42)</f>
        <v/>
      </c>
      <c r="K59" s="435" t="str">
        <f>IF(O59="", "", '[1]Indoor Lighting'!$M42)</f>
        <v/>
      </c>
      <c r="L59" s="399"/>
      <c r="M59" s="400" t="str">
        <f t="shared" si="42"/>
        <v/>
      </c>
      <c r="N59" s="401" t="str">
        <f>IF(O59="", "", VLOOKUP(O59, [1]LightTrans!$C$1:$L$106, 2, FALSE))</f>
        <v/>
      </c>
      <c r="O59" s="395" t="str">
        <f>IF(OR('[1]Indoor Lighting'!$E42="T8", '[1]Indoor Lighting'!$E42="T12"), IF(ISNA(VLOOKUP('[1]Indoor Lighting'!$E42&amp;", "&amp;'[1]Indoor Lighting'!$J42&amp;IF('[1]Indoor Lighting'!$F42="Electronic",", Electronic",""), [1]LightTrans!$A$1:$AB$109,3, FALSE)=TRUE),"",VLOOKUP('[1]Indoor Lighting'!$E42&amp;", "&amp;'[1]Indoor Lighting'!$J42&amp;IF('[1]Indoor Lighting'!$F42="Electronic",", Electronic",""), [1]LightTrans!$A$1:$AB$109,3, FALSE)), "")</f>
        <v/>
      </c>
      <c r="P59" s="402" t="str">
        <f t="shared" si="43"/>
        <v/>
      </c>
      <c r="Q59" s="428" t="str">
        <f>IF(O59="", "", '[1]Indoor Lighting'!$L42)</f>
        <v/>
      </c>
      <c r="R59" s="404">
        <v>0</v>
      </c>
      <c r="S59" s="402">
        <f t="shared" si="44"/>
        <v>0</v>
      </c>
      <c r="T59" s="406">
        <f t="shared" si="45"/>
        <v>0</v>
      </c>
      <c r="U59" s="407" t="str">
        <f t="shared" si="46"/>
        <v/>
      </c>
      <c r="V59" s="408" t="str">
        <f>IF(O59="", "", VLOOKUP(O59, [1]LightTrans!$C$1:$L$106, 3, FALSE))</f>
        <v/>
      </c>
      <c r="W59" s="395" t="str">
        <f>IF(O59="", "", VLOOKUP(O59, [1]LightTrans!$C$1:$L$106, 4, FALSE))</f>
        <v/>
      </c>
      <c r="X59" s="395" t="str">
        <f>IF(O59="", "", VLOOKUP(O59, [1]LightTrans!$C$1:$L$106, 5, FALSE))</f>
        <v/>
      </c>
      <c r="Y59" s="402" t="str">
        <f t="shared" si="47"/>
        <v/>
      </c>
      <c r="Z59" s="429" t="str">
        <f>IF(O59="", "", VLOOKUP(O59, [1]LightTrans!$C$1:$L$106, 7, FALSE))</f>
        <v/>
      </c>
      <c r="AA59" s="429" t="str">
        <f>IF(O59="", "", VLOOKUP(O59, [1]LightTrans!$C$1:$L$106, 8, FALSE))</f>
        <v/>
      </c>
      <c r="AB59" s="430"/>
      <c r="AC59" s="410" t="str">
        <f t="shared" si="48"/>
        <v/>
      </c>
      <c r="AD59" s="411"/>
      <c r="AE59" s="412"/>
      <c r="AF59" s="413">
        <f t="shared" si="18"/>
        <v>0</v>
      </c>
      <c r="AG59" s="414"/>
      <c r="AH59" s="415"/>
      <c r="AI59" s="415"/>
      <c r="AJ59" s="415"/>
      <c r="AK59" s="415"/>
      <c r="AL59" s="416">
        <f t="shared" si="49"/>
        <v>0</v>
      </c>
      <c r="AM59" s="417">
        <f t="shared" si="50"/>
        <v>0</v>
      </c>
      <c r="AN59" s="406">
        <f t="shared" si="51"/>
        <v>0</v>
      </c>
      <c r="AO59" s="416">
        <f t="shared" si="52"/>
        <v>0</v>
      </c>
      <c r="AP59" s="416">
        <f t="shared" si="28"/>
        <v>0</v>
      </c>
      <c r="AQ59" s="416">
        <f t="shared" si="29"/>
        <v>0</v>
      </c>
      <c r="AR59" s="418">
        <f t="shared" si="53"/>
        <v>0</v>
      </c>
      <c r="AS59" s="416">
        <f t="shared" si="54"/>
        <v>0</v>
      </c>
      <c r="AT59" s="416">
        <f t="shared" si="32"/>
        <v>0</v>
      </c>
      <c r="AU59" s="416">
        <f t="shared" si="33"/>
        <v>0</v>
      </c>
      <c r="AV59" s="434" t="str">
        <f t="shared" si="55"/>
        <v/>
      </c>
      <c r="AW59" s="421" t="str">
        <f t="shared" si="56"/>
        <v/>
      </c>
      <c r="AX59" s="422">
        <f t="shared" si="57"/>
        <v>0</v>
      </c>
      <c r="AY59" s="422">
        <f t="shared" si="58"/>
        <v>0</v>
      </c>
      <c r="AZ59" s="421">
        <f t="shared" si="59"/>
        <v>0</v>
      </c>
      <c r="BA59" s="423">
        <f t="shared" si="60"/>
        <v>0</v>
      </c>
      <c r="BB59" s="432"/>
      <c r="BC59" s="425"/>
      <c r="BD59" s="425"/>
      <c r="BE59" s="436"/>
      <c r="BF59" s="436"/>
      <c r="BG59" s="436"/>
      <c r="BH59" s="436"/>
      <c r="BI59" s="436"/>
      <c r="BJ59" s="436"/>
      <c r="BK59" s="436"/>
      <c r="BL59" s="436"/>
      <c r="BM59" s="436"/>
      <c r="BN59" s="436"/>
      <c r="BO59" s="436"/>
      <c r="BP59" s="436"/>
    </row>
    <row r="60" spans="1:68" s="437" customFormat="1" ht="38.25" customHeight="1">
      <c r="A60" s="426">
        <v>42</v>
      </c>
      <c r="B60" s="429"/>
      <c r="C60" s="429" t="str">
        <f>IF(O60="", "", '[1]Indoor Lighting'!$B43)</f>
        <v/>
      </c>
      <c r="D60" s="395" t="str">
        <f>IF(O60="", "", '[1]Business Type'!$G$2)</f>
        <v/>
      </c>
      <c r="E60" s="396" t="str">
        <f>IF(O60="", "",'[1]Facility Info'!$P$22)</f>
        <v/>
      </c>
      <c r="F60" s="396" t="str">
        <f>IF(O60="", "",'[1]Facility Info'!$N$22)</f>
        <v/>
      </c>
      <c r="G60" s="396" t="str">
        <f>IF(O60="", "", '[1]Facility Info'!$J$14)</f>
        <v/>
      </c>
      <c r="H60" s="397" t="str">
        <f t="shared" si="9"/>
        <v/>
      </c>
      <c r="I60" s="427" t="str">
        <f t="shared" si="41"/>
        <v/>
      </c>
      <c r="J60" s="396" t="str">
        <f>IF(O60="", "", '[1]Indoor Lighting'!$C43)</f>
        <v/>
      </c>
      <c r="K60" s="435" t="str">
        <f>IF(O60="", "", '[1]Indoor Lighting'!$M43)</f>
        <v/>
      </c>
      <c r="L60" s="399"/>
      <c r="M60" s="400" t="str">
        <f t="shared" si="42"/>
        <v/>
      </c>
      <c r="N60" s="401" t="str">
        <f>IF(O60="", "", VLOOKUP(O60, [1]LightTrans!$C$1:$L$106, 2, FALSE))</f>
        <v/>
      </c>
      <c r="O60" s="395" t="str">
        <f>IF(OR('[1]Indoor Lighting'!$E43="T8", '[1]Indoor Lighting'!$E43="T12"), IF(ISNA(VLOOKUP('[1]Indoor Lighting'!$E43&amp;", "&amp;'[1]Indoor Lighting'!$J43&amp;IF('[1]Indoor Lighting'!$F43="Electronic",", Electronic",""), [1]LightTrans!$A$1:$AB$109,3, FALSE)=TRUE),"",VLOOKUP('[1]Indoor Lighting'!$E43&amp;", "&amp;'[1]Indoor Lighting'!$J43&amp;IF('[1]Indoor Lighting'!$F43="Electronic",", Electronic",""), [1]LightTrans!$A$1:$AB$109,3, FALSE)), "")</f>
        <v/>
      </c>
      <c r="P60" s="402" t="str">
        <f t="shared" si="43"/>
        <v/>
      </c>
      <c r="Q60" s="428" t="str">
        <f>IF(O60="", "", '[1]Indoor Lighting'!$L43)</f>
        <v/>
      </c>
      <c r="R60" s="404">
        <v>0</v>
      </c>
      <c r="S60" s="402">
        <f t="shared" si="44"/>
        <v>0</v>
      </c>
      <c r="T60" s="406">
        <f t="shared" si="45"/>
        <v>0</v>
      </c>
      <c r="U60" s="407" t="str">
        <f t="shared" si="46"/>
        <v/>
      </c>
      <c r="V60" s="408" t="str">
        <f>IF(O60="", "", VLOOKUP(O60, [1]LightTrans!$C$1:$L$106, 3, FALSE))</f>
        <v/>
      </c>
      <c r="W60" s="395" t="str">
        <f>IF(O60="", "", VLOOKUP(O60, [1]LightTrans!$C$1:$L$106, 4, FALSE))</f>
        <v/>
      </c>
      <c r="X60" s="395" t="str">
        <f>IF(O60="", "", VLOOKUP(O60, [1]LightTrans!$C$1:$L$106, 5, FALSE))</f>
        <v/>
      </c>
      <c r="Y60" s="402" t="str">
        <f t="shared" si="47"/>
        <v/>
      </c>
      <c r="Z60" s="429" t="str">
        <f>IF(O60="", "", VLOOKUP(O60, [1]LightTrans!$C$1:$L$106, 7, FALSE))</f>
        <v/>
      </c>
      <c r="AA60" s="429" t="str">
        <f>IF(O60="", "", VLOOKUP(O60, [1]LightTrans!$C$1:$L$106, 8, FALSE))</f>
        <v/>
      </c>
      <c r="AB60" s="430"/>
      <c r="AC60" s="410" t="str">
        <f t="shared" si="48"/>
        <v/>
      </c>
      <c r="AD60" s="411"/>
      <c r="AE60" s="412"/>
      <c r="AF60" s="413">
        <f t="shared" si="18"/>
        <v>0</v>
      </c>
      <c r="AG60" s="414"/>
      <c r="AH60" s="415"/>
      <c r="AI60" s="415"/>
      <c r="AJ60" s="415"/>
      <c r="AK60" s="415"/>
      <c r="AL60" s="416">
        <f t="shared" si="49"/>
        <v>0</v>
      </c>
      <c r="AM60" s="417">
        <f t="shared" si="50"/>
        <v>0</v>
      </c>
      <c r="AN60" s="406">
        <f t="shared" si="51"/>
        <v>0</v>
      </c>
      <c r="AO60" s="416">
        <f t="shared" si="52"/>
        <v>0</v>
      </c>
      <c r="AP60" s="416">
        <f t="shared" si="28"/>
        <v>0</v>
      </c>
      <c r="AQ60" s="416">
        <f t="shared" si="29"/>
        <v>0</v>
      </c>
      <c r="AR60" s="418">
        <f t="shared" si="53"/>
        <v>0</v>
      </c>
      <c r="AS60" s="416">
        <f t="shared" si="54"/>
        <v>0</v>
      </c>
      <c r="AT60" s="416">
        <f t="shared" si="32"/>
        <v>0</v>
      </c>
      <c r="AU60" s="416">
        <f t="shared" si="33"/>
        <v>0</v>
      </c>
      <c r="AV60" s="434" t="str">
        <f t="shared" si="55"/>
        <v/>
      </c>
      <c r="AW60" s="421" t="str">
        <f t="shared" si="56"/>
        <v/>
      </c>
      <c r="AX60" s="422">
        <f t="shared" si="57"/>
        <v>0</v>
      </c>
      <c r="AY60" s="422">
        <f t="shared" si="58"/>
        <v>0</v>
      </c>
      <c r="AZ60" s="421">
        <f t="shared" si="59"/>
        <v>0</v>
      </c>
      <c r="BA60" s="423">
        <f t="shared" si="60"/>
        <v>0</v>
      </c>
      <c r="BB60" s="432"/>
      <c r="BC60" s="425"/>
      <c r="BD60" s="425"/>
      <c r="BE60" s="436"/>
      <c r="BF60" s="436"/>
      <c r="BG60" s="436"/>
      <c r="BH60" s="436"/>
      <c r="BI60" s="436"/>
      <c r="BJ60" s="436"/>
      <c r="BK60" s="436"/>
      <c r="BL60" s="436"/>
      <c r="BM60" s="436"/>
      <c r="BN60" s="436"/>
      <c r="BO60" s="436"/>
      <c r="BP60" s="436"/>
    </row>
    <row r="61" spans="1:68" s="437" customFormat="1" ht="38.25" customHeight="1">
      <c r="A61" s="394">
        <v>43</v>
      </c>
      <c r="B61" s="429"/>
      <c r="C61" s="429" t="str">
        <f>IF(O61="", "", '[1]Indoor Lighting'!$B44)</f>
        <v/>
      </c>
      <c r="D61" s="395" t="str">
        <f>IF(O61="", "", '[1]Business Type'!$G$2)</f>
        <v/>
      </c>
      <c r="E61" s="396" t="str">
        <f>IF(O61="", "",'[1]Facility Info'!$P$22)</f>
        <v/>
      </c>
      <c r="F61" s="396" t="str">
        <f>IF(O61="", "",'[1]Facility Info'!$N$22)</f>
        <v/>
      </c>
      <c r="G61" s="396" t="str">
        <f>IF(O61="", "", '[1]Facility Info'!$J$14)</f>
        <v/>
      </c>
      <c r="H61" s="397" t="str">
        <f t="shared" si="9"/>
        <v/>
      </c>
      <c r="I61" s="427" t="str">
        <f t="shared" si="41"/>
        <v/>
      </c>
      <c r="J61" s="396" t="str">
        <f>IF(O61="", "", '[1]Indoor Lighting'!$C44)</f>
        <v/>
      </c>
      <c r="K61" s="435" t="str">
        <f>IF(O61="", "", '[1]Indoor Lighting'!$M44)</f>
        <v/>
      </c>
      <c r="L61" s="399"/>
      <c r="M61" s="400" t="str">
        <f t="shared" si="42"/>
        <v/>
      </c>
      <c r="N61" s="401" t="str">
        <f>IF(O61="", "", VLOOKUP(O61, [1]LightTrans!$C$1:$L$106, 2, FALSE))</f>
        <v/>
      </c>
      <c r="O61" s="395" t="str">
        <f>IF(OR('[1]Indoor Lighting'!$E44="T8", '[1]Indoor Lighting'!$E44="T12"), IF(ISNA(VLOOKUP('[1]Indoor Lighting'!$E44&amp;", "&amp;'[1]Indoor Lighting'!$J44&amp;IF('[1]Indoor Lighting'!$F44="Electronic",", Electronic",""), [1]LightTrans!$A$1:$AB$109,3, FALSE)=TRUE),"",VLOOKUP('[1]Indoor Lighting'!$E44&amp;", "&amp;'[1]Indoor Lighting'!$J44&amp;IF('[1]Indoor Lighting'!$F44="Electronic",", Electronic",""), [1]LightTrans!$A$1:$AB$109,3, FALSE)), "")</f>
        <v/>
      </c>
      <c r="P61" s="402" t="str">
        <f t="shared" si="43"/>
        <v/>
      </c>
      <c r="Q61" s="428" t="str">
        <f>IF(O61="", "", '[1]Indoor Lighting'!$L44)</f>
        <v/>
      </c>
      <c r="R61" s="404">
        <v>0</v>
      </c>
      <c r="S61" s="402">
        <f t="shared" si="44"/>
        <v>0</v>
      </c>
      <c r="T61" s="406">
        <f t="shared" si="45"/>
        <v>0</v>
      </c>
      <c r="U61" s="407" t="str">
        <f t="shared" si="46"/>
        <v/>
      </c>
      <c r="V61" s="408" t="str">
        <f>IF(O61="", "", VLOOKUP(O61, [1]LightTrans!$C$1:$L$106, 3, FALSE))</f>
        <v/>
      </c>
      <c r="W61" s="395" t="str">
        <f>IF(O61="", "", VLOOKUP(O61, [1]LightTrans!$C$1:$L$106, 4, FALSE))</f>
        <v/>
      </c>
      <c r="X61" s="395" t="str">
        <f>IF(O61="", "", VLOOKUP(O61, [1]LightTrans!$C$1:$L$106, 5, FALSE))</f>
        <v/>
      </c>
      <c r="Y61" s="402" t="str">
        <f t="shared" si="47"/>
        <v/>
      </c>
      <c r="Z61" s="429" t="str">
        <f>IF(O61="", "", VLOOKUP(O61, [1]LightTrans!$C$1:$L$106, 7, FALSE))</f>
        <v/>
      </c>
      <c r="AA61" s="429" t="str">
        <f>IF(O61="", "", VLOOKUP(O61, [1]LightTrans!$C$1:$L$106, 8, FALSE))</f>
        <v/>
      </c>
      <c r="AB61" s="430"/>
      <c r="AC61" s="410" t="str">
        <f t="shared" si="48"/>
        <v/>
      </c>
      <c r="AD61" s="411"/>
      <c r="AE61" s="412"/>
      <c r="AF61" s="413">
        <f t="shared" si="18"/>
        <v>0</v>
      </c>
      <c r="AG61" s="414"/>
      <c r="AH61" s="415"/>
      <c r="AI61" s="415"/>
      <c r="AJ61" s="415"/>
      <c r="AK61" s="415"/>
      <c r="AL61" s="416">
        <f t="shared" si="49"/>
        <v>0</v>
      </c>
      <c r="AM61" s="417">
        <f t="shared" si="50"/>
        <v>0</v>
      </c>
      <c r="AN61" s="406">
        <f t="shared" si="51"/>
        <v>0</v>
      </c>
      <c r="AO61" s="416">
        <f t="shared" si="52"/>
        <v>0</v>
      </c>
      <c r="AP61" s="416">
        <f t="shared" si="28"/>
        <v>0</v>
      </c>
      <c r="AQ61" s="416">
        <f t="shared" si="29"/>
        <v>0</v>
      </c>
      <c r="AR61" s="418">
        <f t="shared" si="53"/>
        <v>0</v>
      </c>
      <c r="AS61" s="416">
        <f t="shared" si="54"/>
        <v>0</v>
      </c>
      <c r="AT61" s="416">
        <f t="shared" si="32"/>
        <v>0</v>
      </c>
      <c r="AU61" s="416">
        <f t="shared" si="33"/>
        <v>0</v>
      </c>
      <c r="AV61" s="434" t="str">
        <f t="shared" si="55"/>
        <v/>
      </c>
      <c r="AW61" s="421" t="str">
        <f t="shared" si="56"/>
        <v/>
      </c>
      <c r="AX61" s="422">
        <f t="shared" si="57"/>
        <v>0</v>
      </c>
      <c r="AY61" s="422">
        <f t="shared" si="58"/>
        <v>0</v>
      </c>
      <c r="AZ61" s="421">
        <f t="shared" si="59"/>
        <v>0</v>
      </c>
      <c r="BA61" s="423">
        <f t="shared" si="60"/>
        <v>0</v>
      </c>
      <c r="BB61" s="432"/>
      <c r="BC61" s="425"/>
      <c r="BD61" s="425"/>
      <c r="BE61" s="436"/>
      <c r="BF61" s="436"/>
      <c r="BG61" s="436"/>
      <c r="BH61" s="436"/>
      <c r="BI61" s="436"/>
      <c r="BJ61" s="436"/>
      <c r="BK61" s="436"/>
      <c r="BL61" s="436"/>
      <c r="BM61" s="436"/>
      <c r="BN61" s="436"/>
      <c r="BO61" s="436"/>
      <c r="BP61" s="436"/>
    </row>
    <row r="62" spans="1:68" s="437" customFormat="1" ht="38.25" customHeight="1">
      <c r="A62" s="426">
        <v>44</v>
      </c>
      <c r="B62" s="429"/>
      <c r="C62" s="429" t="str">
        <f>IF(O62="", "", '[1]Indoor Lighting'!$B45)</f>
        <v/>
      </c>
      <c r="D62" s="395" t="str">
        <f>IF(O62="", "", '[1]Business Type'!$G$2)</f>
        <v/>
      </c>
      <c r="E62" s="396" t="str">
        <f>IF(O62="", "",'[1]Facility Info'!$P$22)</f>
        <v/>
      </c>
      <c r="F62" s="396" t="str">
        <f>IF(O62="", "",'[1]Facility Info'!$N$22)</f>
        <v/>
      </c>
      <c r="G62" s="396" t="str">
        <f>IF(O62="", "", '[1]Facility Info'!$J$14)</f>
        <v/>
      </c>
      <c r="H62" s="397" t="str">
        <f t="shared" si="9"/>
        <v/>
      </c>
      <c r="I62" s="427" t="str">
        <f t="shared" si="41"/>
        <v/>
      </c>
      <c r="J62" s="396" t="str">
        <f>IF(O62="", "", '[1]Indoor Lighting'!$C45)</f>
        <v/>
      </c>
      <c r="K62" s="435" t="str">
        <f>IF(O62="", "", '[1]Indoor Lighting'!$M45)</f>
        <v/>
      </c>
      <c r="L62" s="399"/>
      <c r="M62" s="400" t="str">
        <f t="shared" si="42"/>
        <v/>
      </c>
      <c r="N62" s="401" t="str">
        <f>IF(O62="", "", VLOOKUP(O62, [1]LightTrans!$C$1:$L$106, 2, FALSE))</f>
        <v/>
      </c>
      <c r="O62" s="395" t="str">
        <f>IF(OR('[1]Indoor Lighting'!$E45="T8", '[1]Indoor Lighting'!$E45="T12"), IF(ISNA(VLOOKUP('[1]Indoor Lighting'!$E45&amp;", "&amp;'[1]Indoor Lighting'!$J45&amp;IF('[1]Indoor Lighting'!$F45="Electronic",", Electronic",""), [1]LightTrans!$A$1:$AB$109,3, FALSE)=TRUE),"",VLOOKUP('[1]Indoor Lighting'!$E45&amp;", "&amp;'[1]Indoor Lighting'!$J45&amp;IF('[1]Indoor Lighting'!$F45="Electronic",", Electronic",""), [1]LightTrans!$A$1:$AB$109,3, FALSE)), "")</f>
        <v/>
      </c>
      <c r="P62" s="402" t="str">
        <f t="shared" si="43"/>
        <v/>
      </c>
      <c r="Q62" s="428" t="str">
        <f>IF(O62="", "", '[1]Indoor Lighting'!$L45)</f>
        <v/>
      </c>
      <c r="R62" s="404">
        <v>0</v>
      </c>
      <c r="S62" s="402">
        <f t="shared" si="44"/>
        <v>0</v>
      </c>
      <c r="T62" s="406">
        <f t="shared" si="45"/>
        <v>0</v>
      </c>
      <c r="U62" s="407" t="str">
        <f t="shared" si="46"/>
        <v/>
      </c>
      <c r="V62" s="408" t="str">
        <f>IF(O62="", "", VLOOKUP(O62, [1]LightTrans!$C$1:$L$106, 3, FALSE))</f>
        <v/>
      </c>
      <c r="W62" s="395" t="str">
        <f>IF(O62="", "", VLOOKUP(O62, [1]LightTrans!$C$1:$L$106, 4, FALSE))</f>
        <v/>
      </c>
      <c r="X62" s="395" t="str">
        <f>IF(O62="", "", VLOOKUP(O62, [1]LightTrans!$C$1:$L$106, 5, FALSE))</f>
        <v/>
      </c>
      <c r="Y62" s="402" t="str">
        <f t="shared" si="47"/>
        <v/>
      </c>
      <c r="Z62" s="429" t="str">
        <f>IF(O62="", "", VLOOKUP(O62, [1]LightTrans!$C$1:$L$106, 7, FALSE))</f>
        <v/>
      </c>
      <c r="AA62" s="429" t="str">
        <f>IF(O62="", "", VLOOKUP(O62, [1]LightTrans!$C$1:$L$106, 8, FALSE))</f>
        <v/>
      </c>
      <c r="AB62" s="430"/>
      <c r="AC62" s="410" t="str">
        <f t="shared" si="48"/>
        <v/>
      </c>
      <c r="AD62" s="411"/>
      <c r="AE62" s="412"/>
      <c r="AF62" s="413">
        <f t="shared" si="18"/>
        <v>0</v>
      </c>
      <c r="AG62" s="414"/>
      <c r="AH62" s="415"/>
      <c r="AI62" s="415"/>
      <c r="AJ62" s="415"/>
      <c r="AK62" s="415"/>
      <c r="AL62" s="416">
        <f t="shared" si="49"/>
        <v>0</v>
      </c>
      <c r="AM62" s="417">
        <f t="shared" si="50"/>
        <v>0</v>
      </c>
      <c r="AN62" s="406">
        <f t="shared" si="51"/>
        <v>0</v>
      </c>
      <c r="AO62" s="416">
        <f t="shared" si="52"/>
        <v>0</v>
      </c>
      <c r="AP62" s="416">
        <f t="shared" si="28"/>
        <v>0</v>
      </c>
      <c r="AQ62" s="416">
        <f t="shared" si="29"/>
        <v>0</v>
      </c>
      <c r="AR62" s="418">
        <f t="shared" si="53"/>
        <v>0</v>
      </c>
      <c r="AS62" s="416">
        <f t="shared" si="54"/>
        <v>0</v>
      </c>
      <c r="AT62" s="416">
        <f t="shared" si="32"/>
        <v>0</v>
      </c>
      <c r="AU62" s="416">
        <f t="shared" si="33"/>
        <v>0</v>
      </c>
      <c r="AV62" s="434" t="str">
        <f t="shared" si="55"/>
        <v/>
      </c>
      <c r="AW62" s="421" t="str">
        <f t="shared" si="56"/>
        <v/>
      </c>
      <c r="AX62" s="422">
        <f t="shared" si="57"/>
        <v>0</v>
      </c>
      <c r="AY62" s="422">
        <f t="shared" si="58"/>
        <v>0</v>
      </c>
      <c r="AZ62" s="421">
        <f t="shared" si="59"/>
        <v>0</v>
      </c>
      <c r="BA62" s="423">
        <f t="shared" si="60"/>
        <v>0</v>
      </c>
      <c r="BB62" s="432"/>
      <c r="BC62" s="425"/>
      <c r="BD62" s="425"/>
      <c r="BE62" s="436"/>
      <c r="BF62" s="436"/>
      <c r="BG62" s="436"/>
      <c r="BH62" s="436"/>
      <c r="BI62" s="436"/>
      <c r="BJ62" s="436"/>
      <c r="BK62" s="436"/>
      <c r="BL62" s="436"/>
      <c r="BM62" s="436"/>
      <c r="BN62" s="436"/>
      <c r="BO62" s="436"/>
      <c r="BP62" s="436"/>
    </row>
    <row r="63" spans="1:68" s="437" customFormat="1" ht="38.25" customHeight="1">
      <c r="A63" s="426">
        <v>45</v>
      </c>
      <c r="B63" s="429"/>
      <c r="C63" s="429" t="str">
        <f>IF(O63="", "", '[1]Indoor Lighting'!$B46)</f>
        <v/>
      </c>
      <c r="D63" s="395" t="str">
        <f>IF(O63="", "", '[1]Business Type'!$G$2)</f>
        <v/>
      </c>
      <c r="E63" s="396" t="str">
        <f>IF(O63="", "",'[1]Facility Info'!$P$22)</f>
        <v/>
      </c>
      <c r="F63" s="396" t="str">
        <f>IF(O63="", "",'[1]Facility Info'!$N$22)</f>
        <v/>
      </c>
      <c r="G63" s="396" t="str">
        <f>IF(O63="", "", '[1]Facility Info'!$J$14)</f>
        <v/>
      </c>
      <c r="H63" s="397" t="str">
        <f t="shared" si="9"/>
        <v/>
      </c>
      <c r="I63" s="427" t="str">
        <f t="shared" si="41"/>
        <v/>
      </c>
      <c r="J63" s="396" t="str">
        <f>IF(O63="", "", '[1]Indoor Lighting'!$C46)</f>
        <v/>
      </c>
      <c r="K63" s="435" t="str">
        <f>IF(O63="", "", '[1]Indoor Lighting'!$M46)</f>
        <v/>
      </c>
      <c r="L63" s="399"/>
      <c r="M63" s="400" t="str">
        <f t="shared" si="42"/>
        <v/>
      </c>
      <c r="N63" s="401" t="str">
        <f>IF(O63="", "", VLOOKUP(O63, [1]LightTrans!$C$1:$L$106, 2, FALSE))</f>
        <v/>
      </c>
      <c r="O63" s="395" t="str">
        <f>IF(OR('[1]Indoor Lighting'!$E46="T8", '[1]Indoor Lighting'!$E46="T12"), IF(ISNA(VLOOKUP('[1]Indoor Lighting'!$E46&amp;", "&amp;'[1]Indoor Lighting'!$J46&amp;IF('[1]Indoor Lighting'!$F46="Electronic",", Electronic",""), [1]LightTrans!$A$1:$AB$109,3, FALSE)=TRUE),"",VLOOKUP('[1]Indoor Lighting'!$E46&amp;", "&amp;'[1]Indoor Lighting'!$J46&amp;IF('[1]Indoor Lighting'!$F46="Electronic",", Electronic",""), [1]LightTrans!$A$1:$AB$109,3, FALSE)), "")</f>
        <v/>
      </c>
      <c r="P63" s="402" t="str">
        <f t="shared" si="43"/>
        <v/>
      </c>
      <c r="Q63" s="428" t="str">
        <f>IF(O63="", "", '[1]Indoor Lighting'!$L46)</f>
        <v/>
      </c>
      <c r="R63" s="404">
        <v>0</v>
      </c>
      <c r="S63" s="402">
        <f t="shared" si="44"/>
        <v>0</v>
      </c>
      <c r="T63" s="406">
        <f t="shared" si="45"/>
        <v>0</v>
      </c>
      <c r="U63" s="407" t="str">
        <f t="shared" si="46"/>
        <v/>
      </c>
      <c r="V63" s="408" t="str">
        <f>IF(O63="", "", VLOOKUP(O63, [1]LightTrans!$C$1:$L$106, 3, FALSE))</f>
        <v/>
      </c>
      <c r="W63" s="395" t="str">
        <f>IF(O63="", "", VLOOKUP(O63, [1]LightTrans!$C$1:$L$106, 4, FALSE))</f>
        <v/>
      </c>
      <c r="X63" s="395" t="str">
        <f>IF(O63="", "", VLOOKUP(O63, [1]LightTrans!$C$1:$L$106, 5, FALSE))</f>
        <v/>
      </c>
      <c r="Y63" s="402" t="str">
        <f t="shared" si="47"/>
        <v/>
      </c>
      <c r="Z63" s="429" t="str">
        <f>IF(O63="", "", VLOOKUP(O63, [1]LightTrans!$C$1:$L$106, 7, FALSE))</f>
        <v/>
      </c>
      <c r="AA63" s="429" t="str">
        <f>IF(O63="", "", VLOOKUP(O63, [1]LightTrans!$C$1:$L$106, 8, FALSE))</f>
        <v/>
      </c>
      <c r="AB63" s="430"/>
      <c r="AC63" s="410" t="str">
        <f t="shared" si="48"/>
        <v/>
      </c>
      <c r="AD63" s="411"/>
      <c r="AE63" s="412"/>
      <c r="AF63" s="413">
        <f t="shared" si="18"/>
        <v>0</v>
      </c>
      <c r="AG63" s="414"/>
      <c r="AH63" s="415"/>
      <c r="AI63" s="415"/>
      <c r="AJ63" s="415"/>
      <c r="AK63" s="415"/>
      <c r="AL63" s="416">
        <f t="shared" si="49"/>
        <v>0</v>
      </c>
      <c r="AM63" s="417">
        <f t="shared" si="50"/>
        <v>0</v>
      </c>
      <c r="AN63" s="406">
        <f t="shared" si="51"/>
        <v>0</v>
      </c>
      <c r="AO63" s="416">
        <f t="shared" si="52"/>
        <v>0</v>
      </c>
      <c r="AP63" s="416">
        <f t="shared" si="28"/>
        <v>0</v>
      </c>
      <c r="AQ63" s="416">
        <f t="shared" si="29"/>
        <v>0</v>
      </c>
      <c r="AR63" s="418">
        <f t="shared" si="53"/>
        <v>0</v>
      </c>
      <c r="AS63" s="416">
        <f t="shared" si="54"/>
        <v>0</v>
      </c>
      <c r="AT63" s="416">
        <f t="shared" si="32"/>
        <v>0</v>
      </c>
      <c r="AU63" s="416">
        <f t="shared" si="33"/>
        <v>0</v>
      </c>
      <c r="AV63" s="434" t="str">
        <f t="shared" si="55"/>
        <v/>
      </c>
      <c r="AW63" s="421" t="str">
        <f t="shared" si="56"/>
        <v/>
      </c>
      <c r="AX63" s="422">
        <f t="shared" si="57"/>
        <v>0</v>
      </c>
      <c r="AY63" s="422">
        <f t="shared" si="58"/>
        <v>0</v>
      </c>
      <c r="AZ63" s="421">
        <f t="shared" si="59"/>
        <v>0</v>
      </c>
      <c r="BA63" s="423">
        <f t="shared" si="60"/>
        <v>0</v>
      </c>
      <c r="BB63" s="432"/>
      <c r="BC63" s="425"/>
      <c r="BD63" s="425"/>
      <c r="BE63" s="436"/>
      <c r="BF63" s="436"/>
      <c r="BG63" s="436"/>
      <c r="BH63" s="436"/>
      <c r="BI63" s="436"/>
      <c r="BJ63" s="436"/>
      <c r="BK63" s="436"/>
      <c r="BL63" s="436"/>
      <c r="BM63" s="436"/>
      <c r="BN63" s="436"/>
      <c r="BO63" s="436"/>
      <c r="BP63" s="436"/>
    </row>
    <row r="64" spans="1:68" s="437" customFormat="1" ht="38.25" customHeight="1">
      <c r="A64" s="394">
        <v>46</v>
      </c>
      <c r="B64" s="429"/>
      <c r="C64" s="429" t="str">
        <f>IF(O64="", "", '[1]Indoor Lighting'!$B47)</f>
        <v/>
      </c>
      <c r="D64" s="395" t="str">
        <f>IF(O64="", "", '[1]Business Type'!$G$2)</f>
        <v/>
      </c>
      <c r="E64" s="396" t="str">
        <f>IF(O64="", "",'[1]Facility Info'!$P$22)</f>
        <v/>
      </c>
      <c r="F64" s="396" t="str">
        <f>IF(O64="", "",'[1]Facility Info'!$N$22)</f>
        <v/>
      </c>
      <c r="G64" s="396" t="str">
        <f>IF(O64="", "", '[1]Facility Info'!$J$14)</f>
        <v/>
      </c>
      <c r="H64" s="397" t="str">
        <f t="shared" si="9"/>
        <v/>
      </c>
      <c r="I64" s="427" t="str">
        <f t="shared" si="41"/>
        <v/>
      </c>
      <c r="J64" s="396" t="str">
        <f>IF(O64="", "", '[1]Indoor Lighting'!$C47)</f>
        <v/>
      </c>
      <c r="K64" s="435" t="str">
        <f>IF(O64="", "", '[1]Indoor Lighting'!$M47)</f>
        <v/>
      </c>
      <c r="L64" s="399"/>
      <c r="M64" s="400" t="str">
        <f t="shared" si="42"/>
        <v/>
      </c>
      <c r="N64" s="401" t="str">
        <f>IF(O64="", "", VLOOKUP(O64, [1]LightTrans!$C$1:$L$106, 2, FALSE))</f>
        <v/>
      </c>
      <c r="O64" s="395" t="str">
        <f>IF(OR('[1]Indoor Lighting'!$E47="T8", '[1]Indoor Lighting'!$E47="T12"), IF(ISNA(VLOOKUP('[1]Indoor Lighting'!$E47&amp;", "&amp;'[1]Indoor Lighting'!$J47&amp;IF('[1]Indoor Lighting'!$F47="Electronic",", Electronic",""), [1]LightTrans!$A$1:$AB$109,3, FALSE)=TRUE),"",VLOOKUP('[1]Indoor Lighting'!$E47&amp;", "&amp;'[1]Indoor Lighting'!$J47&amp;IF('[1]Indoor Lighting'!$F47="Electronic",", Electronic",""), [1]LightTrans!$A$1:$AB$109,3, FALSE)), "")</f>
        <v/>
      </c>
      <c r="P64" s="402" t="str">
        <f t="shared" si="43"/>
        <v/>
      </c>
      <c r="Q64" s="428" t="str">
        <f>IF(O64="", "", '[1]Indoor Lighting'!$L47)</f>
        <v/>
      </c>
      <c r="R64" s="404">
        <v>0</v>
      </c>
      <c r="S64" s="402">
        <f t="shared" si="44"/>
        <v>0</v>
      </c>
      <c r="T64" s="406">
        <f t="shared" si="45"/>
        <v>0</v>
      </c>
      <c r="U64" s="407" t="str">
        <f t="shared" si="46"/>
        <v/>
      </c>
      <c r="V64" s="408" t="str">
        <f>IF(O64="", "", VLOOKUP(O64, [1]LightTrans!$C$1:$L$106, 3, FALSE))</f>
        <v/>
      </c>
      <c r="W64" s="395" t="str">
        <f>IF(O64="", "", VLOOKUP(O64, [1]LightTrans!$C$1:$L$106, 4, FALSE))</f>
        <v/>
      </c>
      <c r="X64" s="395" t="str">
        <f>IF(O64="", "", VLOOKUP(O64, [1]LightTrans!$C$1:$L$106, 5, FALSE))</f>
        <v/>
      </c>
      <c r="Y64" s="402" t="str">
        <f t="shared" si="47"/>
        <v/>
      </c>
      <c r="Z64" s="429" t="str">
        <f>IF(O64="", "", VLOOKUP(O64, [1]LightTrans!$C$1:$L$106, 7, FALSE))</f>
        <v/>
      </c>
      <c r="AA64" s="429" t="str">
        <f>IF(O64="", "", VLOOKUP(O64, [1]LightTrans!$C$1:$L$106, 8, FALSE))</f>
        <v/>
      </c>
      <c r="AB64" s="430"/>
      <c r="AC64" s="410" t="str">
        <f t="shared" si="48"/>
        <v/>
      </c>
      <c r="AD64" s="411"/>
      <c r="AE64" s="412"/>
      <c r="AF64" s="413">
        <f t="shared" si="18"/>
        <v>0</v>
      </c>
      <c r="AG64" s="414"/>
      <c r="AH64" s="415"/>
      <c r="AI64" s="415"/>
      <c r="AJ64" s="415"/>
      <c r="AK64" s="415"/>
      <c r="AL64" s="416">
        <f t="shared" si="49"/>
        <v>0</v>
      </c>
      <c r="AM64" s="417">
        <f t="shared" si="50"/>
        <v>0</v>
      </c>
      <c r="AN64" s="406">
        <f t="shared" si="51"/>
        <v>0</v>
      </c>
      <c r="AO64" s="416">
        <f t="shared" si="52"/>
        <v>0</v>
      </c>
      <c r="AP64" s="416">
        <f t="shared" si="28"/>
        <v>0</v>
      </c>
      <c r="AQ64" s="416">
        <f t="shared" si="29"/>
        <v>0</v>
      </c>
      <c r="AR64" s="418">
        <f t="shared" si="53"/>
        <v>0</v>
      </c>
      <c r="AS64" s="416">
        <f t="shared" si="54"/>
        <v>0</v>
      </c>
      <c r="AT64" s="416">
        <f t="shared" si="32"/>
        <v>0</v>
      </c>
      <c r="AU64" s="416">
        <f t="shared" si="33"/>
        <v>0</v>
      </c>
      <c r="AV64" s="434" t="str">
        <f t="shared" si="55"/>
        <v/>
      </c>
      <c r="AW64" s="421" t="str">
        <f t="shared" si="56"/>
        <v/>
      </c>
      <c r="AX64" s="422">
        <f t="shared" si="57"/>
        <v>0</v>
      </c>
      <c r="AY64" s="422">
        <f t="shared" si="58"/>
        <v>0</v>
      </c>
      <c r="AZ64" s="421">
        <f t="shared" si="59"/>
        <v>0</v>
      </c>
      <c r="BA64" s="423">
        <f t="shared" si="60"/>
        <v>0</v>
      </c>
      <c r="BB64" s="432"/>
      <c r="BC64" s="425"/>
      <c r="BD64" s="425"/>
      <c r="BE64" s="436"/>
      <c r="BF64" s="436"/>
      <c r="BG64" s="436"/>
      <c r="BH64" s="436"/>
      <c r="BI64" s="436"/>
      <c r="BJ64" s="436"/>
      <c r="BK64" s="436"/>
      <c r="BL64" s="436"/>
      <c r="BM64" s="436"/>
      <c r="BN64" s="436"/>
      <c r="BO64" s="436"/>
      <c r="BP64" s="436"/>
    </row>
    <row r="65" spans="1:68" s="437" customFormat="1" ht="38.25" customHeight="1">
      <c r="A65" s="426">
        <v>47</v>
      </c>
      <c r="B65" s="429"/>
      <c r="C65" s="429" t="str">
        <f>IF(O65="", "", '[1]Indoor Lighting'!$B48)</f>
        <v/>
      </c>
      <c r="D65" s="395" t="str">
        <f>IF(O65="", "", '[1]Business Type'!$G$2)</f>
        <v/>
      </c>
      <c r="E65" s="396" t="str">
        <f>IF(O65="", "",'[1]Facility Info'!$P$22)</f>
        <v/>
      </c>
      <c r="F65" s="396" t="str">
        <f>IF(O65="", "",'[1]Facility Info'!$N$22)</f>
        <v/>
      </c>
      <c r="G65" s="396" t="str">
        <f>IF(O65="", "", '[1]Facility Info'!$J$14)</f>
        <v/>
      </c>
      <c r="H65" s="397" t="str">
        <f t="shared" si="9"/>
        <v/>
      </c>
      <c r="I65" s="427" t="str">
        <f t="shared" si="41"/>
        <v/>
      </c>
      <c r="J65" s="396" t="str">
        <f>IF(O65="", "", '[1]Indoor Lighting'!$C48)</f>
        <v/>
      </c>
      <c r="K65" s="435" t="str">
        <f>IF(O65="", "", '[1]Indoor Lighting'!$M48)</f>
        <v/>
      </c>
      <c r="L65" s="399"/>
      <c r="M65" s="400" t="str">
        <f t="shared" si="42"/>
        <v/>
      </c>
      <c r="N65" s="401" t="str">
        <f>IF(O65="", "", VLOOKUP(O65, [1]LightTrans!$C$1:$L$106, 2, FALSE))</f>
        <v/>
      </c>
      <c r="O65" s="395" t="str">
        <f>IF(OR('[1]Indoor Lighting'!$E48="T8", '[1]Indoor Lighting'!$E48="T12"), IF(ISNA(VLOOKUP('[1]Indoor Lighting'!$E48&amp;", "&amp;'[1]Indoor Lighting'!$J48&amp;IF('[1]Indoor Lighting'!$F48="Electronic",", Electronic",""), [1]LightTrans!$A$1:$AB$109,3, FALSE)=TRUE),"",VLOOKUP('[1]Indoor Lighting'!$E48&amp;", "&amp;'[1]Indoor Lighting'!$J48&amp;IF('[1]Indoor Lighting'!$F48="Electronic",", Electronic",""), [1]LightTrans!$A$1:$AB$109,3, FALSE)), "")</f>
        <v/>
      </c>
      <c r="P65" s="402" t="str">
        <f t="shared" si="43"/>
        <v/>
      </c>
      <c r="Q65" s="428" t="str">
        <f>IF(O65="", "", '[1]Indoor Lighting'!$L48)</f>
        <v/>
      </c>
      <c r="R65" s="404">
        <v>0</v>
      </c>
      <c r="S65" s="402">
        <f t="shared" si="44"/>
        <v>0</v>
      </c>
      <c r="T65" s="406">
        <f t="shared" si="45"/>
        <v>0</v>
      </c>
      <c r="U65" s="407" t="str">
        <f t="shared" si="46"/>
        <v/>
      </c>
      <c r="V65" s="408" t="str">
        <f>IF(O65="", "", VLOOKUP(O65, [1]LightTrans!$C$1:$L$106, 3, FALSE))</f>
        <v/>
      </c>
      <c r="W65" s="395" t="str">
        <f>IF(O65="", "", VLOOKUP(O65, [1]LightTrans!$C$1:$L$106, 4, FALSE))</f>
        <v/>
      </c>
      <c r="X65" s="395" t="str">
        <f>IF(O65="", "", VLOOKUP(O65, [1]LightTrans!$C$1:$L$106, 5, FALSE))</f>
        <v/>
      </c>
      <c r="Y65" s="402" t="str">
        <f t="shared" si="47"/>
        <v/>
      </c>
      <c r="Z65" s="429" t="str">
        <f>IF(O65="", "", VLOOKUP(O65, [1]LightTrans!$C$1:$L$106, 7, FALSE))</f>
        <v/>
      </c>
      <c r="AA65" s="429" t="str">
        <f>IF(O65="", "", VLOOKUP(O65, [1]LightTrans!$C$1:$L$106, 8, FALSE))</f>
        <v/>
      </c>
      <c r="AB65" s="430"/>
      <c r="AC65" s="410" t="str">
        <f t="shared" si="48"/>
        <v/>
      </c>
      <c r="AD65" s="411"/>
      <c r="AE65" s="412"/>
      <c r="AF65" s="413">
        <f t="shared" si="18"/>
        <v>0</v>
      </c>
      <c r="AG65" s="414"/>
      <c r="AH65" s="415"/>
      <c r="AI65" s="415"/>
      <c r="AJ65" s="415"/>
      <c r="AK65" s="415"/>
      <c r="AL65" s="416">
        <f t="shared" si="49"/>
        <v>0</v>
      </c>
      <c r="AM65" s="417">
        <f t="shared" si="50"/>
        <v>0</v>
      </c>
      <c r="AN65" s="406">
        <f t="shared" si="51"/>
        <v>0</v>
      </c>
      <c r="AO65" s="416">
        <f t="shared" si="52"/>
        <v>0</v>
      </c>
      <c r="AP65" s="416">
        <f t="shared" si="28"/>
        <v>0</v>
      </c>
      <c r="AQ65" s="416">
        <f t="shared" si="29"/>
        <v>0</v>
      </c>
      <c r="AR65" s="418">
        <f t="shared" si="53"/>
        <v>0</v>
      </c>
      <c r="AS65" s="416">
        <f t="shared" si="54"/>
        <v>0</v>
      </c>
      <c r="AT65" s="416">
        <f t="shared" si="32"/>
        <v>0</v>
      </c>
      <c r="AU65" s="416">
        <f t="shared" si="33"/>
        <v>0</v>
      </c>
      <c r="AV65" s="434" t="str">
        <f t="shared" si="55"/>
        <v/>
      </c>
      <c r="AW65" s="421" t="str">
        <f t="shared" si="56"/>
        <v/>
      </c>
      <c r="AX65" s="422">
        <f t="shared" si="57"/>
        <v>0</v>
      </c>
      <c r="AY65" s="422">
        <f t="shared" si="58"/>
        <v>0</v>
      </c>
      <c r="AZ65" s="421">
        <f t="shared" si="59"/>
        <v>0</v>
      </c>
      <c r="BA65" s="423">
        <f t="shared" si="60"/>
        <v>0</v>
      </c>
      <c r="BB65" s="432"/>
      <c r="BC65" s="425"/>
      <c r="BD65" s="425"/>
      <c r="BE65" s="436"/>
      <c r="BF65" s="436"/>
      <c r="BG65" s="436"/>
      <c r="BH65" s="436"/>
      <c r="BI65" s="436"/>
      <c r="BJ65" s="436"/>
      <c r="BK65" s="436"/>
      <c r="BL65" s="436"/>
      <c r="BM65" s="436"/>
      <c r="BN65" s="436"/>
      <c r="BO65" s="436"/>
      <c r="BP65" s="436"/>
    </row>
    <row r="66" spans="1:68" s="437" customFormat="1" ht="38.25" customHeight="1">
      <c r="A66" s="426">
        <v>48</v>
      </c>
      <c r="B66" s="429"/>
      <c r="C66" s="429" t="str">
        <f>IF(O66="", "", '[1]Indoor Lighting'!$B49)</f>
        <v/>
      </c>
      <c r="D66" s="395" t="str">
        <f>IF(O66="", "", '[1]Business Type'!$G$2)</f>
        <v/>
      </c>
      <c r="E66" s="396" t="str">
        <f>IF(O66="", "",'[1]Facility Info'!$P$22)</f>
        <v/>
      </c>
      <c r="F66" s="396" t="str">
        <f>IF(O66="", "",'[1]Facility Info'!$N$22)</f>
        <v/>
      </c>
      <c r="G66" s="396" t="str">
        <f>IF(O66="", "", '[1]Facility Info'!$J$14)</f>
        <v/>
      </c>
      <c r="H66" s="397" t="str">
        <f t="shared" si="9"/>
        <v/>
      </c>
      <c r="I66" s="427" t="str">
        <f t="shared" si="41"/>
        <v/>
      </c>
      <c r="J66" s="396" t="str">
        <f>IF(O66="", "", '[1]Indoor Lighting'!$C49)</f>
        <v/>
      </c>
      <c r="K66" s="435" t="str">
        <f>IF(O66="", "", '[1]Indoor Lighting'!$M49)</f>
        <v/>
      </c>
      <c r="L66" s="399"/>
      <c r="M66" s="400" t="str">
        <f t="shared" si="42"/>
        <v/>
      </c>
      <c r="N66" s="401" t="str">
        <f>IF(O66="", "", VLOOKUP(O66, [1]LightTrans!$C$1:$L$106, 2, FALSE))</f>
        <v/>
      </c>
      <c r="O66" s="395" t="str">
        <f>IF(OR('[1]Indoor Lighting'!$E49="T8", '[1]Indoor Lighting'!$E49="T12"), IF(ISNA(VLOOKUP('[1]Indoor Lighting'!$E49&amp;", "&amp;'[1]Indoor Lighting'!$J49&amp;IF('[1]Indoor Lighting'!$F49="Electronic",", Electronic",""), [1]LightTrans!$A$1:$AB$109,3, FALSE)=TRUE),"",VLOOKUP('[1]Indoor Lighting'!$E49&amp;", "&amp;'[1]Indoor Lighting'!$J49&amp;IF('[1]Indoor Lighting'!$F49="Electronic",", Electronic",""), [1]LightTrans!$A$1:$AB$109,3, FALSE)), "")</f>
        <v/>
      </c>
      <c r="P66" s="402" t="str">
        <f t="shared" si="43"/>
        <v/>
      </c>
      <c r="Q66" s="428" t="str">
        <f>IF(O66="", "", '[1]Indoor Lighting'!$L49)</f>
        <v/>
      </c>
      <c r="R66" s="404">
        <v>0</v>
      </c>
      <c r="S66" s="402">
        <f t="shared" si="44"/>
        <v>0</v>
      </c>
      <c r="T66" s="406">
        <f t="shared" si="45"/>
        <v>0</v>
      </c>
      <c r="U66" s="407" t="str">
        <f t="shared" si="46"/>
        <v/>
      </c>
      <c r="V66" s="408" t="str">
        <f>IF(O66="", "", VLOOKUP(O66, [1]LightTrans!$C$1:$L$106, 3, FALSE))</f>
        <v/>
      </c>
      <c r="W66" s="395" t="str">
        <f>IF(O66="", "", VLOOKUP(O66, [1]LightTrans!$C$1:$L$106, 4, FALSE))</f>
        <v/>
      </c>
      <c r="X66" s="395" t="str">
        <f>IF(O66="", "", VLOOKUP(O66, [1]LightTrans!$C$1:$L$106, 5, FALSE))</f>
        <v/>
      </c>
      <c r="Y66" s="402" t="str">
        <f t="shared" si="47"/>
        <v/>
      </c>
      <c r="Z66" s="429" t="str">
        <f>IF(O66="", "", VLOOKUP(O66, [1]LightTrans!$C$1:$L$106, 7, FALSE))</f>
        <v/>
      </c>
      <c r="AA66" s="429" t="str">
        <f>IF(O66="", "", VLOOKUP(O66, [1]LightTrans!$C$1:$L$106, 8, FALSE))</f>
        <v/>
      </c>
      <c r="AB66" s="430"/>
      <c r="AC66" s="410" t="str">
        <f t="shared" si="48"/>
        <v/>
      </c>
      <c r="AD66" s="411"/>
      <c r="AE66" s="412"/>
      <c r="AF66" s="413">
        <f t="shared" si="18"/>
        <v>0</v>
      </c>
      <c r="AG66" s="414"/>
      <c r="AH66" s="415"/>
      <c r="AI66" s="415"/>
      <c r="AJ66" s="415"/>
      <c r="AK66" s="415"/>
      <c r="AL66" s="416">
        <f t="shared" si="49"/>
        <v>0</v>
      </c>
      <c r="AM66" s="417">
        <f t="shared" si="50"/>
        <v>0</v>
      </c>
      <c r="AN66" s="406">
        <f t="shared" si="51"/>
        <v>0</v>
      </c>
      <c r="AO66" s="416">
        <f t="shared" si="52"/>
        <v>0</v>
      </c>
      <c r="AP66" s="416">
        <f t="shared" si="28"/>
        <v>0</v>
      </c>
      <c r="AQ66" s="416">
        <f t="shared" si="29"/>
        <v>0</v>
      </c>
      <c r="AR66" s="418">
        <f t="shared" si="53"/>
        <v>0</v>
      </c>
      <c r="AS66" s="416">
        <f t="shared" si="54"/>
        <v>0</v>
      </c>
      <c r="AT66" s="416">
        <f t="shared" si="32"/>
        <v>0</v>
      </c>
      <c r="AU66" s="416">
        <f t="shared" si="33"/>
        <v>0</v>
      </c>
      <c r="AV66" s="434" t="str">
        <f t="shared" si="55"/>
        <v/>
      </c>
      <c r="AW66" s="421" t="str">
        <f t="shared" si="56"/>
        <v/>
      </c>
      <c r="AX66" s="422">
        <f t="shared" si="57"/>
        <v>0</v>
      </c>
      <c r="AY66" s="422">
        <f t="shared" si="58"/>
        <v>0</v>
      </c>
      <c r="AZ66" s="421">
        <f t="shared" si="59"/>
        <v>0</v>
      </c>
      <c r="BA66" s="423">
        <f t="shared" si="60"/>
        <v>0</v>
      </c>
      <c r="BB66" s="432"/>
      <c r="BC66" s="425"/>
      <c r="BD66" s="425"/>
      <c r="BE66" s="436"/>
      <c r="BF66" s="436"/>
      <c r="BG66" s="436"/>
      <c r="BH66" s="436"/>
      <c r="BI66" s="436"/>
      <c r="BJ66" s="436"/>
      <c r="BK66" s="436"/>
      <c r="BL66" s="436"/>
      <c r="BM66" s="436"/>
      <c r="BN66" s="436"/>
      <c r="BO66" s="436"/>
      <c r="BP66" s="436"/>
    </row>
    <row r="67" spans="1:68" s="437" customFormat="1" ht="38.25" customHeight="1">
      <c r="A67" s="394">
        <v>49</v>
      </c>
      <c r="B67" s="429"/>
      <c r="C67" s="429" t="str">
        <f>IF(O67="", "", '[1]Indoor Lighting'!$B50)</f>
        <v/>
      </c>
      <c r="D67" s="395" t="str">
        <f>IF(O67="", "", '[1]Business Type'!$G$2)</f>
        <v/>
      </c>
      <c r="E67" s="396" t="str">
        <f>IF(O67="", "",'[1]Facility Info'!$P$22)</f>
        <v/>
      </c>
      <c r="F67" s="396" t="str">
        <f>IF(O67="", "",'[1]Facility Info'!$N$22)</f>
        <v/>
      </c>
      <c r="G67" s="396" t="str">
        <f>IF(O67="", "", '[1]Facility Info'!$J$14)</f>
        <v/>
      </c>
      <c r="H67" s="397" t="str">
        <f t="shared" si="9"/>
        <v/>
      </c>
      <c r="I67" s="427" t="str">
        <f t="shared" si="41"/>
        <v/>
      </c>
      <c r="J67" s="396" t="str">
        <f>IF(O67="", "", '[1]Indoor Lighting'!$C50)</f>
        <v/>
      </c>
      <c r="K67" s="435" t="str">
        <f>IF(O67="", "", '[1]Indoor Lighting'!$M50)</f>
        <v/>
      </c>
      <c r="L67" s="399"/>
      <c r="M67" s="400" t="str">
        <f t="shared" si="42"/>
        <v/>
      </c>
      <c r="N67" s="401" t="str">
        <f>IF(O67="", "", VLOOKUP(O67, [1]LightTrans!$C$1:$L$106, 2, FALSE))</f>
        <v/>
      </c>
      <c r="O67" s="395" t="str">
        <f>IF(OR('[1]Indoor Lighting'!$E50="T8", '[1]Indoor Lighting'!$E50="T12"), IF(ISNA(VLOOKUP('[1]Indoor Lighting'!$E50&amp;", "&amp;'[1]Indoor Lighting'!$J50&amp;IF('[1]Indoor Lighting'!$F50="Electronic",", Electronic",""), [1]LightTrans!$A$1:$AB$109,3, FALSE)=TRUE),"",VLOOKUP('[1]Indoor Lighting'!$E50&amp;", "&amp;'[1]Indoor Lighting'!$J50&amp;IF('[1]Indoor Lighting'!$F50="Electronic",", Electronic",""), [1]LightTrans!$A$1:$AB$109,3, FALSE)), "")</f>
        <v/>
      </c>
      <c r="P67" s="402" t="str">
        <f t="shared" si="43"/>
        <v/>
      </c>
      <c r="Q67" s="428" t="str">
        <f>IF(O67="", "", '[1]Indoor Lighting'!$L50)</f>
        <v/>
      </c>
      <c r="R67" s="404">
        <v>0</v>
      </c>
      <c r="S67" s="402">
        <f t="shared" si="44"/>
        <v>0</v>
      </c>
      <c r="T67" s="406">
        <f t="shared" si="45"/>
        <v>0</v>
      </c>
      <c r="U67" s="407" t="str">
        <f t="shared" si="46"/>
        <v/>
      </c>
      <c r="V67" s="408" t="str">
        <f>IF(O67="", "", VLOOKUP(O67, [1]LightTrans!$C$1:$L$106, 3, FALSE))</f>
        <v/>
      </c>
      <c r="W67" s="395" t="str">
        <f>IF(O67="", "", VLOOKUP(O67, [1]LightTrans!$C$1:$L$106, 4, FALSE))</f>
        <v/>
      </c>
      <c r="X67" s="395" t="str">
        <f>IF(O67="", "", VLOOKUP(O67, [1]LightTrans!$C$1:$L$106, 5, FALSE))</f>
        <v/>
      </c>
      <c r="Y67" s="402" t="str">
        <f t="shared" si="47"/>
        <v/>
      </c>
      <c r="Z67" s="429" t="str">
        <f>IF(O67="", "", VLOOKUP(O67, [1]LightTrans!$C$1:$L$106, 7, FALSE))</f>
        <v/>
      </c>
      <c r="AA67" s="429" t="str">
        <f>IF(O67="", "", VLOOKUP(O67, [1]LightTrans!$C$1:$L$106, 8, FALSE))</f>
        <v/>
      </c>
      <c r="AB67" s="430"/>
      <c r="AC67" s="410" t="str">
        <f t="shared" si="48"/>
        <v/>
      </c>
      <c r="AD67" s="411"/>
      <c r="AE67" s="412"/>
      <c r="AF67" s="413">
        <f t="shared" si="18"/>
        <v>0</v>
      </c>
      <c r="AG67" s="414"/>
      <c r="AH67" s="415"/>
      <c r="AI67" s="415"/>
      <c r="AJ67" s="415"/>
      <c r="AK67" s="415"/>
      <c r="AL67" s="416">
        <f t="shared" si="49"/>
        <v>0</v>
      </c>
      <c r="AM67" s="417">
        <f t="shared" si="50"/>
        <v>0</v>
      </c>
      <c r="AN67" s="406">
        <f t="shared" si="51"/>
        <v>0</v>
      </c>
      <c r="AO67" s="416">
        <f t="shared" si="52"/>
        <v>0</v>
      </c>
      <c r="AP67" s="416">
        <f t="shared" si="28"/>
        <v>0</v>
      </c>
      <c r="AQ67" s="416">
        <f t="shared" si="29"/>
        <v>0</v>
      </c>
      <c r="AR67" s="418">
        <f t="shared" si="53"/>
        <v>0</v>
      </c>
      <c r="AS67" s="416">
        <f t="shared" si="54"/>
        <v>0</v>
      </c>
      <c r="AT67" s="416">
        <f t="shared" si="32"/>
        <v>0</v>
      </c>
      <c r="AU67" s="416">
        <f t="shared" si="33"/>
        <v>0</v>
      </c>
      <c r="AV67" s="434" t="str">
        <f t="shared" si="55"/>
        <v/>
      </c>
      <c r="AW67" s="421" t="str">
        <f t="shared" si="56"/>
        <v/>
      </c>
      <c r="AX67" s="422">
        <f t="shared" si="57"/>
        <v>0</v>
      </c>
      <c r="AY67" s="422">
        <f t="shared" si="58"/>
        <v>0</v>
      </c>
      <c r="AZ67" s="421">
        <f t="shared" si="59"/>
        <v>0</v>
      </c>
      <c r="BA67" s="423">
        <f t="shared" si="60"/>
        <v>0</v>
      </c>
      <c r="BB67" s="432"/>
      <c r="BC67" s="425"/>
      <c r="BD67" s="425"/>
      <c r="BE67" s="436"/>
      <c r="BF67" s="436"/>
      <c r="BG67" s="436"/>
      <c r="BH67" s="436"/>
      <c r="BI67" s="436"/>
      <c r="BJ67" s="436"/>
      <c r="BK67" s="436"/>
      <c r="BL67" s="436"/>
      <c r="BM67" s="436"/>
      <c r="BN67" s="436"/>
      <c r="BO67" s="436"/>
      <c r="BP67" s="436"/>
    </row>
    <row r="68" spans="1:68" s="437" customFormat="1" ht="38.25" customHeight="1">
      <c r="A68" s="426">
        <v>50</v>
      </c>
      <c r="B68" s="429"/>
      <c r="C68" s="429" t="str">
        <f>IF(O68="", "", '[1]Indoor Lighting'!$B51)</f>
        <v/>
      </c>
      <c r="D68" s="395" t="str">
        <f>IF(O68="", "", '[1]Business Type'!$G$2)</f>
        <v/>
      </c>
      <c r="E68" s="396" t="str">
        <f>IF(O68="", "",'[1]Facility Info'!$P$22)</f>
        <v/>
      </c>
      <c r="F68" s="396" t="str">
        <f>IF(O68="", "",'[1]Facility Info'!$N$22)</f>
        <v/>
      </c>
      <c r="G68" s="396" t="str">
        <f>IF(O68="", "", '[1]Facility Info'!$J$14)</f>
        <v/>
      </c>
      <c r="H68" s="397" t="str">
        <f t="shared" si="9"/>
        <v/>
      </c>
      <c r="I68" s="427" t="str">
        <f t="shared" si="41"/>
        <v/>
      </c>
      <c r="J68" s="396" t="str">
        <f>IF(O68="", "", '[1]Indoor Lighting'!$C51)</f>
        <v/>
      </c>
      <c r="K68" s="435" t="str">
        <f>IF(O68="", "", '[1]Indoor Lighting'!$M51)</f>
        <v/>
      </c>
      <c r="L68" s="399"/>
      <c r="M68" s="400" t="str">
        <f t="shared" si="42"/>
        <v/>
      </c>
      <c r="N68" s="401" t="str">
        <f>IF(O68="", "", VLOOKUP(O68, [1]LightTrans!$C$1:$L$106, 2, FALSE))</f>
        <v/>
      </c>
      <c r="O68" s="395" t="str">
        <f>IF(OR('[1]Indoor Lighting'!$E51="T8", '[1]Indoor Lighting'!$E51="T12"), IF(ISNA(VLOOKUP('[1]Indoor Lighting'!$E51&amp;", "&amp;'[1]Indoor Lighting'!$J51&amp;IF('[1]Indoor Lighting'!$F51="Electronic",", Electronic",""), [1]LightTrans!$A$1:$AB$109,3, FALSE)=TRUE),"",VLOOKUP('[1]Indoor Lighting'!$E51&amp;", "&amp;'[1]Indoor Lighting'!$J51&amp;IF('[1]Indoor Lighting'!$F51="Electronic",", Electronic",""), [1]LightTrans!$A$1:$AB$109,3, FALSE)), "")</f>
        <v/>
      </c>
      <c r="P68" s="402" t="str">
        <f t="shared" si="43"/>
        <v/>
      </c>
      <c r="Q68" s="428" t="str">
        <f>IF(O68="", "", '[1]Indoor Lighting'!$L51)</f>
        <v/>
      </c>
      <c r="R68" s="404">
        <v>0</v>
      </c>
      <c r="S68" s="402">
        <f t="shared" si="44"/>
        <v>0</v>
      </c>
      <c r="T68" s="406">
        <f t="shared" si="45"/>
        <v>0</v>
      </c>
      <c r="U68" s="407" t="str">
        <f t="shared" si="46"/>
        <v/>
      </c>
      <c r="V68" s="408" t="str">
        <f>IF(O68="", "", VLOOKUP(O68, [1]LightTrans!$C$1:$L$106, 3, FALSE))</f>
        <v/>
      </c>
      <c r="W68" s="395" t="str">
        <f>IF(O68="", "", VLOOKUP(O68, [1]LightTrans!$C$1:$L$106, 4, FALSE))</f>
        <v/>
      </c>
      <c r="X68" s="395" t="str">
        <f>IF(O68="", "", VLOOKUP(O68, [1]LightTrans!$C$1:$L$106, 5, FALSE))</f>
        <v/>
      </c>
      <c r="Y68" s="402" t="str">
        <f t="shared" si="47"/>
        <v/>
      </c>
      <c r="Z68" s="429" t="str">
        <f>IF(O68="", "", VLOOKUP(O68, [1]LightTrans!$C$1:$L$106, 7, FALSE))</f>
        <v/>
      </c>
      <c r="AA68" s="429" t="str">
        <f>IF(O68="", "", VLOOKUP(O68, [1]LightTrans!$C$1:$L$106, 8, FALSE))</f>
        <v/>
      </c>
      <c r="AB68" s="430"/>
      <c r="AC68" s="410" t="str">
        <f t="shared" si="48"/>
        <v/>
      </c>
      <c r="AD68" s="411"/>
      <c r="AE68" s="412"/>
      <c r="AF68" s="413">
        <f t="shared" si="18"/>
        <v>0</v>
      </c>
      <c r="AG68" s="414"/>
      <c r="AH68" s="415"/>
      <c r="AI68" s="415"/>
      <c r="AJ68" s="415"/>
      <c r="AK68" s="415"/>
      <c r="AL68" s="416">
        <f t="shared" si="49"/>
        <v>0</v>
      </c>
      <c r="AM68" s="417">
        <f t="shared" si="50"/>
        <v>0</v>
      </c>
      <c r="AN68" s="406">
        <f t="shared" si="51"/>
        <v>0</v>
      </c>
      <c r="AO68" s="416">
        <f t="shared" si="52"/>
        <v>0</v>
      </c>
      <c r="AP68" s="416">
        <f t="shared" si="28"/>
        <v>0</v>
      </c>
      <c r="AQ68" s="416">
        <f t="shared" si="29"/>
        <v>0</v>
      </c>
      <c r="AR68" s="418">
        <f t="shared" si="53"/>
        <v>0</v>
      </c>
      <c r="AS68" s="416">
        <f t="shared" si="54"/>
        <v>0</v>
      </c>
      <c r="AT68" s="416">
        <f t="shared" si="32"/>
        <v>0</v>
      </c>
      <c r="AU68" s="416">
        <f t="shared" si="33"/>
        <v>0</v>
      </c>
      <c r="AV68" s="434" t="str">
        <f t="shared" si="55"/>
        <v/>
      </c>
      <c r="AW68" s="421" t="str">
        <f t="shared" si="56"/>
        <v/>
      </c>
      <c r="AX68" s="422">
        <f t="shared" si="57"/>
        <v>0</v>
      </c>
      <c r="AY68" s="422">
        <f t="shared" si="58"/>
        <v>0</v>
      </c>
      <c r="AZ68" s="421">
        <f t="shared" si="59"/>
        <v>0</v>
      </c>
      <c r="BA68" s="423">
        <f t="shared" si="60"/>
        <v>0</v>
      </c>
      <c r="BB68" s="432"/>
      <c r="BC68" s="425"/>
      <c r="BD68" s="425"/>
      <c r="BE68" s="436"/>
      <c r="BF68" s="436"/>
      <c r="BG68" s="436"/>
      <c r="BH68" s="436"/>
      <c r="BI68" s="436"/>
      <c r="BJ68" s="436"/>
      <c r="BK68" s="436"/>
      <c r="BL68" s="436"/>
      <c r="BM68" s="436"/>
      <c r="BN68" s="436"/>
      <c r="BO68" s="436"/>
      <c r="BP68" s="436"/>
    </row>
    <row r="69" spans="1:68" s="437" customFormat="1" ht="38.25" customHeight="1">
      <c r="A69" s="426">
        <v>51</v>
      </c>
      <c r="B69" s="429"/>
      <c r="C69" s="429" t="str">
        <f>IF(O69="", "", '[1]Indoor Lighting'!$B52)</f>
        <v/>
      </c>
      <c r="D69" s="395" t="str">
        <f>IF(O69="", "", '[1]Business Type'!$G$2)</f>
        <v/>
      </c>
      <c r="E69" s="396" t="str">
        <f>IF(O69="", "",'[1]Facility Info'!$P$22)</f>
        <v/>
      </c>
      <c r="F69" s="396" t="str">
        <f>IF(O69="", "",'[1]Facility Info'!$N$22)</f>
        <v/>
      </c>
      <c r="G69" s="396" t="str">
        <f>IF(O69="", "", '[1]Facility Info'!$J$14)</f>
        <v/>
      </c>
      <c r="H69" s="397" t="str">
        <f t="shared" si="9"/>
        <v/>
      </c>
      <c r="I69" s="427" t="str">
        <f t="shared" si="41"/>
        <v/>
      </c>
      <c r="J69" s="396" t="str">
        <f>IF(O69="", "", '[1]Indoor Lighting'!$C52)</f>
        <v/>
      </c>
      <c r="K69" s="435" t="str">
        <f>IF(O69="", "", '[1]Indoor Lighting'!$M52)</f>
        <v/>
      </c>
      <c r="L69" s="399"/>
      <c r="M69" s="400" t="str">
        <f t="shared" si="42"/>
        <v/>
      </c>
      <c r="N69" s="401" t="str">
        <f>IF(O69="", "", VLOOKUP(O69, [1]LightTrans!$C$1:$L$106, 2, FALSE))</f>
        <v/>
      </c>
      <c r="O69" s="395" t="str">
        <f>IF(OR('[1]Indoor Lighting'!$E52="T8", '[1]Indoor Lighting'!$E52="T12"), IF(ISNA(VLOOKUP('[1]Indoor Lighting'!$E52&amp;", "&amp;'[1]Indoor Lighting'!$J52&amp;IF('[1]Indoor Lighting'!$F52="Electronic",", Electronic",""), [1]LightTrans!$A$1:$AB$109,3, FALSE)=TRUE),"",VLOOKUP('[1]Indoor Lighting'!$E52&amp;", "&amp;'[1]Indoor Lighting'!$J52&amp;IF('[1]Indoor Lighting'!$F52="Electronic",", Electronic",""), [1]LightTrans!$A$1:$AB$109,3, FALSE)), "")</f>
        <v/>
      </c>
      <c r="P69" s="402" t="str">
        <f t="shared" si="43"/>
        <v/>
      </c>
      <c r="Q69" s="428" t="str">
        <f>IF(O69="", "", '[1]Indoor Lighting'!$L52)</f>
        <v/>
      </c>
      <c r="R69" s="404">
        <v>0</v>
      </c>
      <c r="S69" s="402">
        <f t="shared" si="44"/>
        <v>0</v>
      </c>
      <c r="T69" s="406">
        <f t="shared" si="45"/>
        <v>0</v>
      </c>
      <c r="U69" s="407" t="str">
        <f t="shared" si="46"/>
        <v/>
      </c>
      <c r="V69" s="408" t="str">
        <f>IF(O69="", "", VLOOKUP(O69, [1]LightTrans!$C$1:$L$106, 3, FALSE))</f>
        <v/>
      </c>
      <c r="W69" s="395" t="str">
        <f>IF(O69="", "", VLOOKUP(O69, [1]LightTrans!$C$1:$L$106, 4, FALSE))</f>
        <v/>
      </c>
      <c r="X69" s="395" t="str">
        <f>IF(O69="", "", VLOOKUP(O69, [1]LightTrans!$C$1:$L$106, 5, FALSE))</f>
        <v/>
      </c>
      <c r="Y69" s="402" t="str">
        <f t="shared" si="47"/>
        <v/>
      </c>
      <c r="Z69" s="429" t="str">
        <f>IF(O69="", "", VLOOKUP(O69, [1]LightTrans!$C$1:$L$106, 7, FALSE))</f>
        <v/>
      </c>
      <c r="AA69" s="429" t="str">
        <f>IF(O69="", "", VLOOKUP(O69, [1]LightTrans!$C$1:$L$106, 8, FALSE))</f>
        <v/>
      </c>
      <c r="AB69" s="430"/>
      <c r="AC69" s="410" t="str">
        <f t="shared" si="48"/>
        <v/>
      </c>
      <c r="AD69" s="411"/>
      <c r="AE69" s="412"/>
      <c r="AF69" s="413">
        <f t="shared" si="18"/>
        <v>0</v>
      </c>
      <c r="AG69" s="414"/>
      <c r="AH69" s="415"/>
      <c r="AI69" s="415"/>
      <c r="AJ69" s="415"/>
      <c r="AK69" s="415"/>
      <c r="AL69" s="416">
        <f t="shared" si="49"/>
        <v>0</v>
      </c>
      <c r="AM69" s="417">
        <f t="shared" si="50"/>
        <v>0</v>
      </c>
      <c r="AN69" s="406">
        <f t="shared" si="51"/>
        <v>0</v>
      </c>
      <c r="AO69" s="416">
        <f t="shared" si="52"/>
        <v>0</v>
      </c>
      <c r="AP69" s="416">
        <f t="shared" si="28"/>
        <v>0</v>
      </c>
      <c r="AQ69" s="416">
        <f t="shared" si="29"/>
        <v>0</v>
      </c>
      <c r="AR69" s="418">
        <f t="shared" si="53"/>
        <v>0</v>
      </c>
      <c r="AS69" s="416">
        <f t="shared" si="54"/>
        <v>0</v>
      </c>
      <c r="AT69" s="416">
        <f t="shared" si="32"/>
        <v>0</v>
      </c>
      <c r="AU69" s="416">
        <f t="shared" si="33"/>
        <v>0</v>
      </c>
      <c r="AV69" s="434" t="str">
        <f t="shared" si="55"/>
        <v/>
      </c>
      <c r="AW69" s="421" t="str">
        <f t="shared" si="56"/>
        <v/>
      </c>
      <c r="AX69" s="422">
        <f t="shared" si="57"/>
        <v>0</v>
      </c>
      <c r="AY69" s="422">
        <f t="shared" si="58"/>
        <v>0</v>
      </c>
      <c r="AZ69" s="421">
        <f t="shared" si="59"/>
        <v>0</v>
      </c>
      <c r="BA69" s="423">
        <f t="shared" si="60"/>
        <v>0</v>
      </c>
      <c r="BB69" s="432"/>
      <c r="BC69" s="425"/>
      <c r="BD69" s="425"/>
      <c r="BE69" s="436"/>
      <c r="BF69" s="436"/>
      <c r="BG69" s="436"/>
      <c r="BH69" s="436"/>
      <c r="BI69" s="436"/>
      <c r="BJ69" s="436"/>
      <c r="BK69" s="436"/>
      <c r="BL69" s="436"/>
      <c r="BM69" s="436"/>
      <c r="BN69" s="436"/>
      <c r="BO69" s="436"/>
      <c r="BP69" s="436"/>
    </row>
    <row r="70" spans="1:68" s="437" customFormat="1" ht="38.25" customHeight="1">
      <c r="A70" s="394">
        <v>52</v>
      </c>
      <c r="B70" s="429"/>
      <c r="C70" s="429" t="str">
        <f>IF(O70="", "", '[1]Indoor Lighting'!$B53)</f>
        <v/>
      </c>
      <c r="D70" s="395" t="str">
        <f>IF(O70="", "", '[1]Business Type'!$G$2)</f>
        <v/>
      </c>
      <c r="E70" s="396" t="str">
        <f>IF(O70="", "",'[1]Facility Info'!$P$22)</f>
        <v/>
      </c>
      <c r="F70" s="396" t="str">
        <f>IF(O70="", "",'[1]Facility Info'!$N$22)</f>
        <v/>
      </c>
      <c r="G70" s="396" t="str">
        <f>IF(O70="", "", '[1]Facility Info'!$J$14)</f>
        <v/>
      </c>
      <c r="H70" s="397" t="str">
        <f t="shared" si="9"/>
        <v/>
      </c>
      <c r="I70" s="427" t="str">
        <f t="shared" si="41"/>
        <v/>
      </c>
      <c r="J70" s="396" t="str">
        <f>IF(O70="", "", '[1]Indoor Lighting'!$C53)</f>
        <v/>
      </c>
      <c r="K70" s="435" t="str">
        <f>IF(O70="", "", '[1]Indoor Lighting'!$M53)</f>
        <v/>
      </c>
      <c r="L70" s="399"/>
      <c r="M70" s="400" t="str">
        <f t="shared" si="42"/>
        <v/>
      </c>
      <c r="N70" s="401" t="str">
        <f>IF(O70="", "", VLOOKUP(O70, [1]LightTrans!$C$1:$L$106, 2, FALSE))</f>
        <v/>
      </c>
      <c r="O70" s="395" t="str">
        <f>IF(OR('[1]Indoor Lighting'!$E53="T8", '[1]Indoor Lighting'!$E53="T12"), IF(ISNA(VLOOKUP('[1]Indoor Lighting'!$E53&amp;", "&amp;'[1]Indoor Lighting'!$J53&amp;IF('[1]Indoor Lighting'!$F53="Electronic",", Electronic",""), [1]LightTrans!$A$1:$AB$109,3, FALSE)=TRUE),"",VLOOKUP('[1]Indoor Lighting'!$E53&amp;", "&amp;'[1]Indoor Lighting'!$J53&amp;IF('[1]Indoor Lighting'!$F53="Electronic",", Electronic",""), [1]LightTrans!$A$1:$AB$109,3, FALSE)), "")</f>
        <v/>
      </c>
      <c r="P70" s="402" t="str">
        <f t="shared" si="43"/>
        <v/>
      </c>
      <c r="Q70" s="428" t="str">
        <f>IF(O70="", "", '[1]Indoor Lighting'!$L53)</f>
        <v/>
      </c>
      <c r="R70" s="404">
        <v>0</v>
      </c>
      <c r="S70" s="402">
        <f t="shared" si="44"/>
        <v>0</v>
      </c>
      <c r="T70" s="406">
        <f t="shared" si="45"/>
        <v>0</v>
      </c>
      <c r="U70" s="407" t="str">
        <f t="shared" si="46"/>
        <v/>
      </c>
      <c r="V70" s="408" t="str">
        <f>IF(O70="", "", VLOOKUP(O70, [1]LightTrans!$C$1:$L$106, 3, FALSE))</f>
        <v/>
      </c>
      <c r="W70" s="395" t="str">
        <f>IF(O70="", "", VLOOKUP(O70, [1]LightTrans!$C$1:$L$106, 4, FALSE))</f>
        <v/>
      </c>
      <c r="X70" s="395" t="str">
        <f>IF(O70="", "", VLOOKUP(O70, [1]LightTrans!$C$1:$L$106, 5, FALSE))</f>
        <v/>
      </c>
      <c r="Y70" s="402" t="str">
        <f t="shared" si="47"/>
        <v/>
      </c>
      <c r="Z70" s="429" t="str">
        <f>IF(O70="", "", VLOOKUP(O70, [1]LightTrans!$C$1:$L$106, 7, FALSE))</f>
        <v/>
      </c>
      <c r="AA70" s="429" t="str">
        <f>IF(O70="", "", VLOOKUP(O70, [1]LightTrans!$C$1:$L$106, 8, FALSE))</f>
        <v/>
      </c>
      <c r="AB70" s="430"/>
      <c r="AC70" s="410" t="str">
        <f t="shared" si="48"/>
        <v/>
      </c>
      <c r="AD70" s="411"/>
      <c r="AE70" s="412"/>
      <c r="AF70" s="413">
        <f t="shared" si="18"/>
        <v>0</v>
      </c>
      <c r="AG70" s="414"/>
      <c r="AH70" s="415"/>
      <c r="AI70" s="415"/>
      <c r="AJ70" s="415"/>
      <c r="AK70" s="415"/>
      <c r="AL70" s="416">
        <f t="shared" si="49"/>
        <v>0</v>
      </c>
      <c r="AM70" s="417">
        <f t="shared" si="50"/>
        <v>0</v>
      </c>
      <c r="AN70" s="406">
        <f t="shared" si="51"/>
        <v>0</v>
      </c>
      <c r="AO70" s="416">
        <f t="shared" si="52"/>
        <v>0</v>
      </c>
      <c r="AP70" s="416">
        <f t="shared" si="28"/>
        <v>0</v>
      </c>
      <c r="AQ70" s="416">
        <f t="shared" si="29"/>
        <v>0</v>
      </c>
      <c r="AR70" s="418">
        <f t="shared" si="53"/>
        <v>0</v>
      </c>
      <c r="AS70" s="416">
        <f t="shared" si="54"/>
        <v>0</v>
      </c>
      <c r="AT70" s="416">
        <f t="shared" si="32"/>
        <v>0</v>
      </c>
      <c r="AU70" s="416">
        <f t="shared" si="33"/>
        <v>0</v>
      </c>
      <c r="AV70" s="434" t="str">
        <f t="shared" si="55"/>
        <v/>
      </c>
      <c r="AW70" s="421" t="str">
        <f t="shared" si="56"/>
        <v/>
      </c>
      <c r="AX70" s="422">
        <f t="shared" si="57"/>
        <v>0</v>
      </c>
      <c r="AY70" s="422">
        <f t="shared" si="58"/>
        <v>0</v>
      </c>
      <c r="AZ70" s="421">
        <f t="shared" si="59"/>
        <v>0</v>
      </c>
      <c r="BA70" s="423">
        <f t="shared" si="60"/>
        <v>0</v>
      </c>
      <c r="BB70" s="432"/>
      <c r="BC70" s="425"/>
      <c r="BD70" s="425"/>
      <c r="BE70" s="436"/>
      <c r="BF70" s="436"/>
      <c r="BG70" s="436"/>
      <c r="BH70" s="436"/>
      <c r="BI70" s="436"/>
      <c r="BJ70" s="436"/>
      <c r="BK70" s="436"/>
      <c r="BL70" s="436"/>
      <c r="BM70" s="436"/>
      <c r="BN70" s="436"/>
      <c r="BO70" s="436"/>
      <c r="BP70" s="436"/>
    </row>
    <row r="71" spans="1:68" s="437" customFormat="1" ht="38.25" customHeight="1">
      <c r="A71" s="426">
        <v>53</v>
      </c>
      <c r="B71" s="429"/>
      <c r="C71" s="429" t="str">
        <f>IF(O71="", "", '[1]Indoor Lighting'!$B$54)</f>
        <v/>
      </c>
      <c r="D71" s="395" t="str">
        <f>IF(O71="", "", '[1]Business Type'!$G$2)</f>
        <v/>
      </c>
      <c r="E71" s="396" t="str">
        <f>IF(O71="", "",'[1]Facility Info'!$P$22)</f>
        <v/>
      </c>
      <c r="F71" s="396" t="str">
        <f>IF(O71="", "",'[1]Facility Info'!$N$22)</f>
        <v/>
      </c>
      <c r="G71" s="396" t="str">
        <f>IF(O71="", "", '[1]Facility Info'!$J$14)</f>
        <v/>
      </c>
      <c r="H71" s="397" t="str">
        <f t="shared" si="9"/>
        <v/>
      </c>
      <c r="I71" s="427" t="str">
        <f t="shared" si="40"/>
        <v/>
      </c>
      <c r="J71" s="396" t="str">
        <f>IF(O71="", "", '[1]Indoor Lighting'!$C$54)</f>
        <v/>
      </c>
      <c r="K71" s="435" t="str">
        <f>IF(O71="", "", '[1]Indoor Lighting'!$M$54)</f>
        <v/>
      </c>
      <c r="L71" s="399"/>
      <c r="M71" s="400" t="str">
        <f t="shared" si="11"/>
        <v/>
      </c>
      <c r="N71" s="401" t="str">
        <f>IF(O71="", "", VLOOKUP(O71, [1]LightTrans!$C$1:$L$106, 2, FALSE))</f>
        <v/>
      </c>
      <c r="O71" s="395" t="str">
        <f>IF(OR('[1]Indoor Lighting'!$E$54="T8", '[1]Indoor Lighting'!$E$54="T12"), IF(ISNA(VLOOKUP('[1]Indoor Lighting'!$E$54&amp;", "&amp;'[1]Indoor Lighting'!$J$54&amp;IF('[1]Indoor Lighting'!$F$54="Electronic",", Electronic",""), [1]LightTrans!$A$1:$AB$109,3, FALSE)=TRUE),"",VLOOKUP('[1]Indoor Lighting'!$E$54&amp;", "&amp;'[1]Indoor Lighting'!$J$54&amp;IF('[1]Indoor Lighting'!$F$54="Electronic",", Electronic",""), [1]LightTrans!$A$1:$AB$109,3, FALSE)), "")</f>
        <v/>
      </c>
      <c r="P71" s="402" t="str">
        <f t="shared" si="12"/>
        <v/>
      </c>
      <c r="Q71" s="428" t="str">
        <f>IF(O71="", "", '[1]Indoor Lighting'!$L$54)</f>
        <v/>
      </c>
      <c r="R71" s="404">
        <v>0</v>
      </c>
      <c r="S71" s="402">
        <f t="shared" si="13"/>
        <v>0</v>
      </c>
      <c r="T71" s="406">
        <f t="shared" si="14"/>
        <v>0</v>
      </c>
      <c r="U71" s="407" t="str">
        <f t="shared" si="15"/>
        <v/>
      </c>
      <c r="V71" s="408" t="str">
        <f>IF(O71="", "", VLOOKUP(O71, [1]LightTrans!$C$1:$L$106, 3, FALSE))</f>
        <v/>
      </c>
      <c r="W71" s="395" t="str">
        <f>IF(O71="", "", VLOOKUP(O71, [1]LightTrans!$C$1:$L$106, 4, FALSE))</f>
        <v/>
      </c>
      <c r="X71" s="395" t="str">
        <f>IF(O71="", "", VLOOKUP(O71, [1]LightTrans!$C$1:$L$106, 5, FALSE))</f>
        <v/>
      </c>
      <c r="Y71" s="402" t="str">
        <f t="shared" si="16"/>
        <v/>
      </c>
      <c r="Z71" s="429" t="str">
        <f>IF(O71="", "", VLOOKUP(O71, [1]LightTrans!$C$1:$L$106, 7, FALSE))</f>
        <v/>
      </c>
      <c r="AA71" s="429" t="str">
        <f>IF(O71="", "", VLOOKUP(O71, [1]LightTrans!$C$1:$L$106, 8, FALSE))</f>
        <v/>
      </c>
      <c r="AB71" s="430"/>
      <c r="AC71" s="410" t="str">
        <f t="shared" si="17"/>
        <v/>
      </c>
      <c r="AD71" s="411"/>
      <c r="AE71" s="412"/>
      <c r="AF71" s="413">
        <f t="shared" si="18"/>
        <v>0</v>
      </c>
      <c r="AG71" s="414"/>
      <c r="AH71" s="415"/>
      <c r="AI71" s="415"/>
      <c r="AJ71" s="415"/>
      <c r="AK71" s="415"/>
      <c r="AL71" s="416">
        <f t="shared" ref="AL71:AL72" si="61">IF((AE71=""),0,((AC71*AM71)/AE71))</f>
        <v>0</v>
      </c>
      <c r="AM71" s="417">
        <f t="shared" ref="AM71:AM72" si="62">IF((X71=""),0,VLOOKUP($X71,REPLACEMENT_LOOKUP_WATTAGES,3,0))</f>
        <v>0</v>
      </c>
      <c r="AN71" s="406">
        <f t="shared" ref="AN71:AN72" si="63">IF((M71=""),0,IF((V71="LTL16"),(((((AC71*AM71)/1000)*ISR_FIXTURE)*IF(($J71="Y"),IF_DEMAND_REACHINFREEZERCOOLER,1))*M71),((((((AC71*AM71)/1000)*ISR_FIXTURE)*IF(($J71="Y"),IF_DEMAND,1))*M71)*IF((V71="LTN7"),(1-0.3),1))))</f>
        <v>0</v>
      </c>
      <c r="AO71" s="416">
        <f t="shared" si="27"/>
        <v>0</v>
      </c>
      <c r="AP71" s="416">
        <f t="shared" si="28"/>
        <v>0</v>
      </c>
      <c r="AQ71" s="416">
        <f t="shared" si="29"/>
        <v>0</v>
      </c>
      <c r="AR71" s="418">
        <f t="shared" ref="AR71:AR72" si="64">IF(ISNUMBER(T71),(T71-AN71),"")</f>
        <v>0</v>
      </c>
      <c r="AS71" s="416">
        <f t="shared" ref="AS71:AS72" si="65">IF(ISNUMBER(U71),(U71-AO71),0)</f>
        <v>0</v>
      </c>
      <c r="AT71" s="416">
        <f t="shared" si="32"/>
        <v>0</v>
      </c>
      <c r="AU71" s="416">
        <f t="shared" si="33"/>
        <v>0</v>
      </c>
      <c r="AV71" s="434" t="str">
        <f t="shared" ref="AV71:AV72" si="66">IF((V71=""),"",VLOOKUP(V71,INCENTIVE_AMOUNTS,2,0))</f>
        <v/>
      </c>
      <c r="AW71" s="421" t="str">
        <f t="shared" ref="AW71:AW72" si="67">IF(ISNUMBER(AV71),(AC71*AV71),"")</f>
        <v/>
      </c>
      <c r="AX71" s="422">
        <f t="shared" ref="AX71:AX72" si="68">IFERROR(IF(ISBLANK(AD71),IF((N71="EXIT_Sign"),(AW71/2),IF(OR((N71="Incand_Halogen"),(N71="Incand_Standard")),((AW71*2)/3),(AW71/3))),(IF((N71="EXIT_Sign"),(AW71/2),IF(OR((N71="Incand_Halogen"),(N71="Incand_Standard")),((AW71*2)/3),(AW71/3)))+(30*AE71))),0)</f>
        <v>0</v>
      </c>
      <c r="AY71" s="422">
        <f t="shared" ref="AY71:AY72" si="69">IFERROR(IF(ISBLANK(AD71),IF((N71="EXIT_Sign"),(AW71/2),IF(OR((N71="Incand_Halogen"),(N71="Incand_Standard")),(AW71/3),((AW71*2)/3))),(IF((N71="EXIT_Sign"),(AW71/2),IF(OR((N71="Incand_Halogen"),(N71="Incand_Standard")),(AW71/3),((AW71*2)/3)))+(30*AE71))),0)</f>
        <v>0</v>
      </c>
      <c r="AZ71" s="421">
        <f t="shared" ref="AZ71:AZ72" si="70">AY71+AX71</f>
        <v>0</v>
      </c>
      <c r="BA71" s="423">
        <f t="shared" ref="BA71:BA72" si="71">IF(AND((Q71&gt;0),(S71&gt;0),(AC71&gt;0),(AM71&gt;0)),(((Q71*S71)-(AC71*AM71))/((Q71*S71))),0)</f>
        <v>0</v>
      </c>
      <c r="BB71" s="432"/>
      <c r="BC71" s="425" t="str">
        <f>IF(O71="", "", '[1]Indoor Lighting'!$R$54)</f>
        <v/>
      </c>
      <c r="BD71" s="425" t="str">
        <f>IF(O71="", "", '[1]Indoor Lighting'!$D$54)</f>
        <v/>
      </c>
      <c r="BE71" s="436"/>
      <c r="BF71" s="436"/>
      <c r="BG71" s="436"/>
      <c r="BH71" s="436"/>
      <c r="BI71" s="436"/>
      <c r="BJ71" s="436"/>
      <c r="BK71" s="436"/>
      <c r="BL71" s="436"/>
      <c r="BM71" s="436"/>
      <c r="BN71" s="436"/>
      <c r="BO71" s="436"/>
      <c r="BP71" s="436"/>
    </row>
    <row r="72" spans="1:68" s="437" customFormat="1" ht="38.25" customHeight="1">
      <c r="A72" s="426">
        <v>54</v>
      </c>
      <c r="B72" s="429"/>
      <c r="C72" s="429" t="str">
        <f>IF(O72="", "", '[1]Indoor Lighting'!$B$55)</f>
        <v/>
      </c>
      <c r="D72" s="395" t="str">
        <f>IF(O72="", "", '[1]Business Type'!$G$2)</f>
        <v/>
      </c>
      <c r="E72" s="396" t="str">
        <f>IF(O72="", "",'[1]Facility Info'!$P$22)</f>
        <v/>
      </c>
      <c r="F72" s="396" t="str">
        <f>IF(O72="", "",'[1]Facility Info'!$N$22)</f>
        <v/>
      </c>
      <c r="G72" s="396" t="str">
        <f>IF(O72="", "", '[1]Facility Info'!$J$14)</f>
        <v/>
      </c>
      <c r="H72" s="397" t="str">
        <f t="shared" si="9"/>
        <v/>
      </c>
      <c r="I72" s="427" t="str">
        <f t="shared" si="40"/>
        <v/>
      </c>
      <c r="J72" s="396" t="str">
        <f>IF(O72="", "", '[1]Indoor Lighting'!$C$55)</f>
        <v/>
      </c>
      <c r="K72" s="435" t="str">
        <f>IF(O72="", "", '[1]Indoor Lighting'!$M$55)</f>
        <v/>
      </c>
      <c r="L72" s="399"/>
      <c r="M72" s="400" t="str">
        <f t="shared" si="11"/>
        <v/>
      </c>
      <c r="N72" s="401" t="str">
        <f>IF(O72="", "", VLOOKUP(O72, [1]LightTrans!$C$1:$L$106, 2, FALSE))</f>
        <v/>
      </c>
      <c r="O72" s="395" t="str">
        <f>IF(OR('[1]Indoor Lighting'!$E$55="T8", '[1]Indoor Lighting'!$E$55="T12"), IF(ISNA(VLOOKUP('[1]Indoor Lighting'!$E$55&amp;", "&amp;'[1]Indoor Lighting'!$J$55&amp;IF('[1]Indoor Lighting'!$F$55="Electronic",", Electronic",""), [1]LightTrans!$A$1:$AB$109,3, FALSE)=TRUE),"",VLOOKUP('[1]Indoor Lighting'!$E$55&amp;", "&amp;'[1]Indoor Lighting'!$J$55&amp;IF('[1]Indoor Lighting'!$F$55="Electronic",", Electronic",""), [1]LightTrans!$A$1:$AB$109,3, FALSE)), "")</f>
        <v/>
      </c>
      <c r="P72" s="402" t="str">
        <f t="shared" si="12"/>
        <v/>
      </c>
      <c r="Q72" s="428" t="str">
        <f>IF(O72="", "", '[1]Indoor Lighting'!$L$55)</f>
        <v/>
      </c>
      <c r="R72" s="404">
        <v>0</v>
      </c>
      <c r="S72" s="402">
        <f t="shared" si="13"/>
        <v>0</v>
      </c>
      <c r="T72" s="406">
        <f t="shared" si="14"/>
        <v>0</v>
      </c>
      <c r="U72" s="407" t="str">
        <f t="shared" si="15"/>
        <v/>
      </c>
      <c r="V72" s="408" t="str">
        <f>IF(O72="", "", VLOOKUP(O72, [1]LightTrans!$C$1:$L$106, 3, FALSE))</f>
        <v/>
      </c>
      <c r="W72" s="395" t="str">
        <f>IF(O72="", "", VLOOKUP(O72, [1]LightTrans!$C$1:$L$106, 4, FALSE))</f>
        <v/>
      </c>
      <c r="X72" s="395" t="str">
        <f>IF(O72="", "", VLOOKUP(O72, [1]LightTrans!$C$1:$L$106, 5, FALSE))</f>
        <v/>
      </c>
      <c r="Y72" s="402" t="str">
        <f t="shared" si="16"/>
        <v/>
      </c>
      <c r="Z72" s="429" t="str">
        <f>IF(O72="", "", VLOOKUP(O72, [1]LightTrans!$C$1:$L$106, 7, FALSE))</f>
        <v/>
      </c>
      <c r="AA72" s="429" t="str">
        <f>IF(O72="", "", VLOOKUP(O72, [1]LightTrans!$C$1:$L$106, 8, FALSE))</f>
        <v/>
      </c>
      <c r="AB72" s="430"/>
      <c r="AC72" s="410" t="str">
        <f t="shared" si="17"/>
        <v/>
      </c>
      <c r="AD72" s="411"/>
      <c r="AE72" s="412"/>
      <c r="AF72" s="413">
        <f t="shared" si="18"/>
        <v>0</v>
      </c>
      <c r="AG72" s="414"/>
      <c r="AH72" s="415"/>
      <c r="AI72" s="415"/>
      <c r="AJ72" s="415"/>
      <c r="AK72" s="415"/>
      <c r="AL72" s="416">
        <f t="shared" si="61"/>
        <v>0</v>
      </c>
      <c r="AM72" s="417">
        <f t="shared" si="62"/>
        <v>0</v>
      </c>
      <c r="AN72" s="406">
        <f t="shared" si="63"/>
        <v>0</v>
      </c>
      <c r="AO72" s="416">
        <f t="shared" si="27"/>
        <v>0</v>
      </c>
      <c r="AP72" s="416">
        <f t="shared" si="28"/>
        <v>0</v>
      </c>
      <c r="AQ72" s="416">
        <f t="shared" si="29"/>
        <v>0</v>
      </c>
      <c r="AR72" s="418">
        <f t="shared" si="64"/>
        <v>0</v>
      </c>
      <c r="AS72" s="416">
        <f t="shared" si="65"/>
        <v>0</v>
      </c>
      <c r="AT72" s="416">
        <f t="shared" si="32"/>
        <v>0</v>
      </c>
      <c r="AU72" s="416">
        <f t="shared" si="33"/>
        <v>0</v>
      </c>
      <c r="AV72" s="434" t="str">
        <f t="shared" si="66"/>
        <v/>
      </c>
      <c r="AW72" s="421" t="str">
        <f t="shared" si="67"/>
        <v/>
      </c>
      <c r="AX72" s="422">
        <f t="shared" si="68"/>
        <v>0</v>
      </c>
      <c r="AY72" s="422">
        <f t="shared" si="69"/>
        <v>0</v>
      </c>
      <c r="AZ72" s="421">
        <f t="shared" si="70"/>
        <v>0</v>
      </c>
      <c r="BA72" s="423">
        <f t="shared" si="71"/>
        <v>0</v>
      </c>
      <c r="BB72" s="432"/>
      <c r="BC72" s="425" t="str">
        <f>IF(O72="", "", '[1]Indoor Lighting'!$R$55)</f>
        <v/>
      </c>
      <c r="BD72" s="425" t="str">
        <f>IF(O72="", "", '[1]Indoor Lighting'!$D$55)</f>
        <v/>
      </c>
      <c r="BE72" s="436"/>
      <c r="BF72" s="436"/>
      <c r="BG72" s="436"/>
      <c r="BH72" s="436"/>
      <c r="BI72" s="436"/>
      <c r="BJ72" s="436"/>
      <c r="BK72" s="436"/>
      <c r="BL72" s="436"/>
      <c r="BM72" s="436"/>
      <c r="BN72" s="436"/>
      <c r="BO72" s="436"/>
      <c r="BP72" s="436"/>
    </row>
    <row r="73" spans="1:68" s="437" customFormat="1" ht="38.25" customHeight="1">
      <c r="A73" s="394">
        <v>55</v>
      </c>
      <c r="B73" s="429"/>
      <c r="C73" s="429">
        <f>IF(O73="", "", '[1]Indoor Lighting'!$B$2)</f>
        <v>1</v>
      </c>
      <c r="D73" s="395" t="str">
        <f>IF(O73="", "", '[1]Business Type'!$G$2)</f>
        <v/>
      </c>
      <c r="E73" s="396">
        <f>IF(O73="", "",'[1]Facility Info'!$P$22)</f>
        <v>13</v>
      </c>
      <c r="F73" s="396">
        <f>IF(O73="", "",'[1]Facility Info'!$N$22)</f>
        <v>5</v>
      </c>
      <c r="G73" s="396">
        <f>IF(O73="", "", '[1]Facility Info'!$J$14)</f>
        <v>0</v>
      </c>
      <c r="H73" s="397">
        <f t="shared" si="9"/>
        <v>3393</v>
      </c>
      <c r="I73" s="427" t="str">
        <f t="shared" si="40"/>
        <v>Interior</v>
      </c>
      <c r="J73" s="396" t="str">
        <f>IF(O73="", "", '[1]Indoor Lighting'!$C$2)</f>
        <v>Y</v>
      </c>
      <c r="K73" s="435">
        <f>IF(O73="", "", '[1]Indoor Lighting'!$M$2)</f>
        <v>0</v>
      </c>
      <c r="L73" s="399">
        <f t="shared" si="10"/>
        <v>0</v>
      </c>
      <c r="M73" s="400" t="str">
        <f t="shared" si="11"/>
        <v/>
      </c>
      <c r="N73" s="401" t="str">
        <f>IF(O73="", "", VLOOKUP(O73, [1]LightTrans!$C$1:$L$106, 2, FALSE))</f>
        <v>Incand_Standard</v>
      </c>
      <c r="O73" s="395" t="str">
        <f>IF(OR('[1]Indoor Lighting'!$E$2="Incandescent", '[1]Indoor Lighting'!$E$2="Halogen", '[1]Indoor Lighting'!$E$2="Metal Halide"), IF(ISNA(VLOOKUP('[1]Indoor Lighting'!$E$2&amp;", "&amp; '[1]Indoor Lighting'!$I$2, [1]LightTrans!$A$1:$K$101,3, FALSE)=TRUE),"",VLOOKUP('[1]Indoor Lighting'!$E$2&amp;", "&amp; '[1]Indoor Lighting'!$I$2, [1]LightTrans!$A$1:$K$101,3, FALSE)), "")</f>
        <v>I60/1</v>
      </c>
      <c r="P73" s="402" t="str">
        <f t="shared" si="12"/>
        <v>Incandescent, (1) 60W lamp</v>
      </c>
      <c r="Q73" s="428">
        <f>IF(O73="", "", '[1]Indoor Lighting'!$L$2)</f>
        <v>1</v>
      </c>
      <c r="R73" s="404">
        <v>0</v>
      </c>
      <c r="S73" s="402">
        <f t="shared" si="13"/>
        <v>60</v>
      </c>
      <c r="T73" s="406">
        <f t="shared" si="14"/>
        <v>0</v>
      </c>
      <c r="U73" s="407">
        <f t="shared" si="15"/>
        <v>0</v>
      </c>
      <c r="V73" s="408" t="str">
        <f>IF(O73="", "", VLOOKUP(O73, [1]LightTrans!$C$1:$L$106, 3, FALSE))</f>
        <v>LTR6</v>
      </c>
      <c r="W73" s="395" t="str">
        <f>IF(O73="", "", VLOOKUP(O73, [1]LightTrans!$C$1:$L$106, 4, FALSE))</f>
        <v>CFL_Fixtures</v>
      </c>
      <c r="X73" s="395" t="str">
        <f>IF(O73="", "", VLOOKUP(O73, [1]LightTrans!$C$1:$L$106, 5, FALSE))</f>
        <v>CFL1-13</v>
      </c>
      <c r="Y73" s="402" t="str">
        <f t="shared" si="16"/>
        <v>Interior CF 1L 13W Quad</v>
      </c>
      <c r="Z73" s="429" t="str">
        <f>IF(O73="", "", VLOOKUP(O73, [1]LightTrans!$C$1:$L$106, 7, FALSE))</f>
        <v>TCP 33113SP</v>
      </c>
      <c r="AA73" s="429" t="str">
        <f>IF(O73="", "", VLOOKUP(O73, [1]LightTrans!$C$1:$L$106, 8, FALSE))</f>
        <v>TCP 33113SP</v>
      </c>
      <c r="AB73" s="430"/>
      <c r="AC73" s="410">
        <f t="shared" si="17"/>
        <v>1</v>
      </c>
      <c r="AD73" s="411"/>
      <c r="AE73" s="412"/>
      <c r="AF73" s="413">
        <f t="shared" si="18"/>
        <v>0</v>
      </c>
      <c r="AG73" s="414">
        <f t="shared" si="19"/>
        <v>14</v>
      </c>
      <c r="AH73" s="415">
        <f t="shared" si="20"/>
        <v>0</v>
      </c>
      <c r="AI73" s="415" t="str">
        <f t="shared" si="21"/>
        <v/>
      </c>
      <c r="AJ73" s="415">
        <f t="shared" si="22"/>
        <v>0</v>
      </c>
      <c r="AK73" s="415">
        <f t="shared" si="23"/>
        <v>0</v>
      </c>
      <c r="AL73" s="416">
        <f t="shared" si="24"/>
        <v>0</v>
      </c>
      <c r="AM73" s="417">
        <f t="shared" si="25"/>
        <v>14</v>
      </c>
      <c r="AN73" s="406">
        <f t="shared" si="26"/>
        <v>0</v>
      </c>
      <c r="AO73" s="416">
        <f t="shared" si="27"/>
        <v>0</v>
      </c>
      <c r="AP73" s="416">
        <f t="shared" si="28"/>
        <v>0</v>
      </c>
      <c r="AQ73" s="416">
        <f t="shared" si="29"/>
        <v>0</v>
      </c>
      <c r="AR73" s="418">
        <f t="shared" si="30"/>
        <v>0</v>
      </c>
      <c r="AS73" s="416">
        <f t="shared" si="31"/>
        <v>0</v>
      </c>
      <c r="AT73" s="416">
        <f t="shared" si="32"/>
        <v>0</v>
      </c>
      <c r="AU73" s="416">
        <f t="shared" si="33"/>
        <v>0</v>
      </c>
      <c r="AV73" s="434">
        <f t="shared" si="34"/>
        <v>35</v>
      </c>
      <c r="AW73" s="421">
        <f t="shared" si="35"/>
        <v>35</v>
      </c>
      <c r="AX73" s="422">
        <f t="shared" si="36"/>
        <v>23.333333333333332</v>
      </c>
      <c r="AY73" s="422">
        <f t="shared" si="37"/>
        <v>11.666666666666666</v>
      </c>
      <c r="AZ73" s="421">
        <f t="shared" si="38"/>
        <v>35</v>
      </c>
      <c r="BA73" s="423">
        <f t="shared" si="39"/>
        <v>0.76666666666666672</v>
      </c>
      <c r="BB73" s="432"/>
      <c r="BC73" s="429" t="str">
        <f>IF(O73="", "", '[1]Indoor Lighting'!$R$2)</f>
        <v>No</v>
      </c>
      <c r="BD73" s="425">
        <f>IF(O73="", "", '[1]Indoor Lighting'!$D$2)</f>
        <v>10</v>
      </c>
      <c r="BE73" s="436"/>
      <c r="BF73" s="436"/>
      <c r="BG73" s="436"/>
      <c r="BH73" s="436"/>
      <c r="BI73" s="436"/>
      <c r="BJ73" s="436"/>
      <c r="BK73" s="436"/>
      <c r="BL73" s="436"/>
      <c r="BM73" s="436"/>
      <c r="BN73" s="436"/>
      <c r="BO73" s="436"/>
      <c r="BP73" s="436"/>
    </row>
    <row r="74" spans="1:68" s="437" customFormat="1" ht="38.25" customHeight="1">
      <c r="A74" s="426">
        <v>56</v>
      </c>
      <c r="B74" s="429"/>
      <c r="C74" s="429">
        <f>IF(O74="", "", '[1]Indoor Lighting'!$B$3)</f>
        <v>2</v>
      </c>
      <c r="D74" s="395" t="str">
        <f>IF(O74="", "", '[1]Business Type'!$G$2)</f>
        <v/>
      </c>
      <c r="E74" s="396">
        <f>IF(O74="", "",'[1]Facility Info'!$P$22)</f>
        <v>13</v>
      </c>
      <c r="F74" s="396">
        <f>IF(O74="", "",'[1]Facility Info'!$N$22)</f>
        <v>5</v>
      </c>
      <c r="G74" s="396">
        <f>IF(O74="", "", '[1]Facility Info'!$J$14)</f>
        <v>0</v>
      </c>
      <c r="H74" s="397">
        <f t="shared" si="9"/>
        <v>3393</v>
      </c>
      <c r="I74" s="427" t="str">
        <f t="shared" si="40"/>
        <v>Interior</v>
      </c>
      <c r="J74" s="396" t="str">
        <f>IF(O74="", "", '[1]Indoor Lighting'!$C$3)</f>
        <v>Y</v>
      </c>
      <c r="K74" s="435">
        <f>IF(O74="", "", '[1]Indoor Lighting'!$M$3)</f>
        <v>0</v>
      </c>
      <c r="L74" s="399">
        <f t="shared" si="10"/>
        <v>0</v>
      </c>
      <c r="M74" s="400" t="str">
        <f t="shared" si="11"/>
        <v/>
      </c>
      <c r="N74" s="401" t="str">
        <f>IF(O74="", "", VLOOKUP(O74, [1]LightTrans!$C$1:$L$106, 2, FALSE))</f>
        <v>Incand_Standard</v>
      </c>
      <c r="O74" s="395" t="str">
        <f>IF(OR('[1]Indoor Lighting'!$E$3="Incandescent", '[1]Indoor Lighting'!$E$3="Halogen", '[1]Indoor Lighting'!$E$3="Metal Halide"), IF(ISNA(VLOOKUP('[1]Indoor Lighting'!$E$3&amp;", "&amp; '[1]Indoor Lighting'!$I$3, [1]LightTrans!$A$1:$K$101,3, FALSE)=TRUE),"",VLOOKUP('[1]Indoor Lighting'!$E$3&amp;", "&amp; '[1]Indoor Lighting'!$I$3, [1]LightTrans!$A$1:$K$101,3, FALSE)), "")</f>
        <v>I60/1</v>
      </c>
      <c r="P74" s="402" t="str">
        <f t="shared" si="12"/>
        <v>Incandescent, (1) 60W lamp</v>
      </c>
      <c r="Q74" s="428">
        <f>IF(O74="", "", '[1]Indoor Lighting'!$L$3)</f>
        <v>2</v>
      </c>
      <c r="R74" s="404">
        <v>0</v>
      </c>
      <c r="S74" s="402">
        <f t="shared" si="13"/>
        <v>60</v>
      </c>
      <c r="T74" s="406">
        <f t="shared" si="14"/>
        <v>0</v>
      </c>
      <c r="U74" s="407">
        <f t="shared" si="15"/>
        <v>0</v>
      </c>
      <c r="V74" s="408" t="str">
        <f>IF(O74="", "", VLOOKUP(O74, [1]LightTrans!$C$1:$L$106, 3, FALSE))</f>
        <v>LTR6</v>
      </c>
      <c r="W74" s="395" t="str">
        <f>IF(O74="", "", VLOOKUP(O74, [1]LightTrans!$C$1:$L$106, 4, FALSE))</f>
        <v>CFL_Fixtures</v>
      </c>
      <c r="X74" s="395" t="str">
        <f>IF(O74="", "", VLOOKUP(O74, [1]LightTrans!$C$1:$L$106, 5, FALSE))</f>
        <v>CFL1-13</v>
      </c>
      <c r="Y74" s="402" t="str">
        <f t="shared" si="16"/>
        <v>Interior CF 1L 13W Quad</v>
      </c>
      <c r="Z74" s="429" t="str">
        <f>IF(O74="", "", VLOOKUP(O74, [1]LightTrans!$C$1:$L$106, 7, FALSE))</f>
        <v>TCP 33113SP</v>
      </c>
      <c r="AA74" s="429" t="str">
        <f>IF(O74="", "", VLOOKUP(O74, [1]LightTrans!$C$1:$L$106, 8, FALSE))</f>
        <v>TCP 33113SP</v>
      </c>
      <c r="AB74" s="430"/>
      <c r="AC74" s="410">
        <f t="shared" si="17"/>
        <v>2</v>
      </c>
      <c r="AD74" s="411"/>
      <c r="AE74" s="412"/>
      <c r="AF74" s="413">
        <f t="shared" si="18"/>
        <v>0</v>
      </c>
      <c r="AG74" s="414">
        <f t="shared" si="19"/>
        <v>28</v>
      </c>
      <c r="AH74" s="415">
        <f t="shared" si="20"/>
        <v>0</v>
      </c>
      <c r="AI74" s="415" t="str">
        <f t="shared" si="21"/>
        <v/>
      </c>
      <c r="AJ74" s="415">
        <f t="shared" si="22"/>
        <v>0</v>
      </c>
      <c r="AK74" s="415">
        <f t="shared" si="23"/>
        <v>0</v>
      </c>
      <c r="AL74" s="416">
        <f t="shared" si="24"/>
        <v>0</v>
      </c>
      <c r="AM74" s="417">
        <f t="shared" si="25"/>
        <v>14</v>
      </c>
      <c r="AN74" s="406">
        <f t="shared" si="26"/>
        <v>0</v>
      </c>
      <c r="AO74" s="416">
        <f t="shared" si="27"/>
        <v>0</v>
      </c>
      <c r="AP74" s="416">
        <f t="shared" si="28"/>
        <v>0</v>
      </c>
      <c r="AQ74" s="416">
        <f t="shared" si="29"/>
        <v>0</v>
      </c>
      <c r="AR74" s="418">
        <f t="shared" si="30"/>
        <v>0</v>
      </c>
      <c r="AS74" s="416">
        <f t="shared" si="31"/>
        <v>0</v>
      </c>
      <c r="AT74" s="416">
        <f t="shared" si="32"/>
        <v>0</v>
      </c>
      <c r="AU74" s="416">
        <f t="shared" si="33"/>
        <v>0</v>
      </c>
      <c r="AV74" s="434">
        <f t="shared" si="34"/>
        <v>35</v>
      </c>
      <c r="AW74" s="421">
        <f t="shared" si="35"/>
        <v>70</v>
      </c>
      <c r="AX74" s="422">
        <f t="shared" si="36"/>
        <v>46.666666666666664</v>
      </c>
      <c r="AY74" s="422">
        <f t="shared" si="37"/>
        <v>23.333333333333332</v>
      </c>
      <c r="AZ74" s="421">
        <f t="shared" si="38"/>
        <v>70</v>
      </c>
      <c r="BA74" s="423">
        <f t="shared" si="39"/>
        <v>0.76666666666666672</v>
      </c>
      <c r="BB74" s="432"/>
      <c r="BC74" s="429" t="str">
        <f>IF(O74="", "", '[1]Indoor Lighting'!$R$3)</f>
        <v>No</v>
      </c>
      <c r="BD74" s="425">
        <f>IF(O74="", "", '[1]Indoor Lighting'!$D$3)</f>
        <v>10</v>
      </c>
      <c r="BE74" s="436"/>
      <c r="BF74" s="436"/>
      <c r="BG74" s="436"/>
      <c r="BH74" s="436"/>
      <c r="BI74" s="436"/>
      <c r="BJ74" s="436"/>
      <c r="BK74" s="436"/>
      <c r="BL74" s="436"/>
      <c r="BM74" s="436"/>
      <c r="BN74" s="436"/>
      <c r="BO74" s="436"/>
      <c r="BP74" s="436"/>
    </row>
    <row r="75" spans="1:68" s="437" customFormat="1" ht="38.25" customHeight="1">
      <c r="A75" s="426">
        <v>57</v>
      </c>
      <c r="B75" s="429"/>
      <c r="C75" s="429">
        <f>IF(O75="", "", '[1]Indoor Lighting'!$B$4)</f>
        <v>3</v>
      </c>
      <c r="D75" s="395" t="str">
        <f>IF(O75="", "", '[1]Business Type'!$G$2)</f>
        <v/>
      </c>
      <c r="E75" s="396">
        <f>IF(O75="", "",'[1]Facility Info'!$P$22)</f>
        <v>13</v>
      </c>
      <c r="F75" s="396">
        <f>IF(O75="", "",'[1]Facility Info'!$N$22)</f>
        <v>5</v>
      </c>
      <c r="G75" s="396">
        <f>IF(O75="", "", '[1]Facility Info'!$J$14)</f>
        <v>0</v>
      </c>
      <c r="H75" s="397">
        <f t="shared" si="9"/>
        <v>3393</v>
      </c>
      <c r="I75" s="427" t="str">
        <f t="shared" si="40"/>
        <v>Interior</v>
      </c>
      <c r="J75" s="396" t="str">
        <f>IF(O75="", "", '[1]Indoor Lighting'!$C$4)</f>
        <v>Y</v>
      </c>
      <c r="K75" s="435">
        <f>IF(O75="", "", '[1]Indoor Lighting'!$M$4)</f>
        <v>0</v>
      </c>
      <c r="L75" s="399">
        <f t="shared" si="10"/>
        <v>0</v>
      </c>
      <c r="M75" s="400" t="str">
        <f t="shared" si="11"/>
        <v/>
      </c>
      <c r="N75" s="401" t="str">
        <f>IF(O75="", "", VLOOKUP(O75, [1]LightTrans!$C$1:$L$106, 2, FALSE))</f>
        <v>Incand_Standard</v>
      </c>
      <c r="O75" s="395" t="str">
        <f>IF(OR('[1]Indoor Lighting'!$E$4="Incandescent", '[1]Indoor Lighting'!$E$4="Halogen", '[1]Indoor Lighting'!$E$4="Metal Halide"), IF(ISNA(VLOOKUP('[1]Indoor Lighting'!$E$4&amp;", "&amp; '[1]Indoor Lighting'!$I$4, [1]LightTrans!$A$1:$K$101,3, FALSE)=TRUE),"",VLOOKUP('[1]Indoor Lighting'!$E$4&amp;", "&amp; '[1]Indoor Lighting'!$I$4, [1]LightTrans!$A$1:$K$101,3, FALSE)), "")</f>
        <v>I60/1</v>
      </c>
      <c r="P75" s="402" t="str">
        <f t="shared" si="12"/>
        <v>Incandescent, (1) 60W lamp</v>
      </c>
      <c r="Q75" s="428">
        <f>IF(O75="", "", '[1]Indoor Lighting'!$L$4)</f>
        <v>3</v>
      </c>
      <c r="R75" s="404">
        <v>0</v>
      </c>
      <c r="S75" s="402">
        <f t="shared" si="13"/>
        <v>60</v>
      </c>
      <c r="T75" s="406">
        <f t="shared" si="14"/>
        <v>0</v>
      </c>
      <c r="U75" s="407">
        <f t="shared" si="15"/>
        <v>0</v>
      </c>
      <c r="V75" s="408" t="str">
        <f>IF(O75="", "", VLOOKUP(O75, [1]LightTrans!$C$1:$L$106, 3, FALSE))</f>
        <v>LTR6</v>
      </c>
      <c r="W75" s="395" t="str">
        <f>IF(O75="", "", VLOOKUP(O75, [1]LightTrans!$C$1:$L$106, 4, FALSE))</f>
        <v>CFL_Fixtures</v>
      </c>
      <c r="X75" s="395" t="str">
        <f>IF(O75="", "", VLOOKUP(O75, [1]LightTrans!$C$1:$L$106, 5, FALSE))</f>
        <v>CFL1-13</v>
      </c>
      <c r="Y75" s="402" t="str">
        <f t="shared" si="16"/>
        <v>Interior CF 1L 13W Quad</v>
      </c>
      <c r="Z75" s="429" t="str">
        <f>IF(O75="", "", VLOOKUP(O75, [1]LightTrans!$C$1:$L$106, 7, FALSE))</f>
        <v>TCP 33113SP</v>
      </c>
      <c r="AA75" s="429" t="str">
        <f>IF(O75="", "", VLOOKUP(O75, [1]LightTrans!$C$1:$L$106, 8, FALSE))</f>
        <v>TCP 33113SP</v>
      </c>
      <c r="AB75" s="430"/>
      <c r="AC75" s="410">
        <f t="shared" si="17"/>
        <v>3</v>
      </c>
      <c r="AD75" s="411"/>
      <c r="AE75" s="412"/>
      <c r="AF75" s="413">
        <f t="shared" si="18"/>
        <v>0</v>
      </c>
      <c r="AG75" s="414">
        <f t="shared" si="19"/>
        <v>42</v>
      </c>
      <c r="AH75" s="415">
        <f t="shared" si="20"/>
        <v>0</v>
      </c>
      <c r="AI75" s="415" t="str">
        <f t="shared" si="21"/>
        <v/>
      </c>
      <c r="AJ75" s="415">
        <f t="shared" si="22"/>
        <v>0</v>
      </c>
      <c r="AK75" s="415">
        <f t="shared" si="23"/>
        <v>0</v>
      </c>
      <c r="AL75" s="416">
        <f t="shared" si="24"/>
        <v>0</v>
      </c>
      <c r="AM75" s="417">
        <f t="shared" si="25"/>
        <v>14</v>
      </c>
      <c r="AN75" s="406">
        <f t="shared" si="26"/>
        <v>0</v>
      </c>
      <c r="AO75" s="416">
        <f t="shared" si="27"/>
        <v>0</v>
      </c>
      <c r="AP75" s="416">
        <f t="shared" si="28"/>
        <v>0</v>
      </c>
      <c r="AQ75" s="416">
        <f t="shared" si="29"/>
        <v>0</v>
      </c>
      <c r="AR75" s="418">
        <f t="shared" si="30"/>
        <v>0</v>
      </c>
      <c r="AS75" s="416">
        <f t="shared" si="31"/>
        <v>0</v>
      </c>
      <c r="AT75" s="416">
        <f t="shared" si="32"/>
        <v>0</v>
      </c>
      <c r="AU75" s="416">
        <f t="shared" si="33"/>
        <v>0</v>
      </c>
      <c r="AV75" s="434">
        <f t="shared" si="34"/>
        <v>35</v>
      </c>
      <c r="AW75" s="421">
        <f t="shared" si="35"/>
        <v>105</v>
      </c>
      <c r="AX75" s="422">
        <f t="shared" si="36"/>
        <v>70</v>
      </c>
      <c r="AY75" s="422">
        <f t="shared" si="37"/>
        <v>35</v>
      </c>
      <c r="AZ75" s="421">
        <f t="shared" si="38"/>
        <v>105</v>
      </c>
      <c r="BA75" s="423">
        <f t="shared" si="39"/>
        <v>0.76666666666666672</v>
      </c>
      <c r="BB75" s="432"/>
      <c r="BC75" s="429" t="str">
        <f>IF(O75="", "", '[1]Indoor Lighting'!$R$4)</f>
        <v>No</v>
      </c>
      <c r="BD75" s="425">
        <f>IF(O75="", "", '[1]Indoor Lighting'!$D$4)</f>
        <v>10</v>
      </c>
      <c r="BE75" s="436"/>
      <c r="BF75" s="436"/>
      <c r="BG75" s="436"/>
      <c r="BH75" s="436"/>
      <c r="BI75" s="436"/>
      <c r="BJ75" s="436"/>
      <c r="BK75" s="436"/>
      <c r="BL75" s="436"/>
      <c r="BM75" s="436"/>
      <c r="BN75" s="436"/>
      <c r="BO75" s="436"/>
      <c r="BP75" s="436"/>
    </row>
    <row r="76" spans="1:68" s="437" customFormat="1" ht="38.25" customHeight="1">
      <c r="A76" s="394">
        <v>58</v>
      </c>
      <c r="B76" s="429"/>
      <c r="C76" s="429">
        <f>IF(O76="", "", '[1]Indoor Lighting'!$B$5)</f>
        <v>4</v>
      </c>
      <c r="D76" s="395" t="str">
        <f>IF(O76="", "", '[1]Business Type'!$G$2)</f>
        <v/>
      </c>
      <c r="E76" s="396">
        <f>IF(O76="", "",'[1]Facility Info'!$P$22)</f>
        <v>13</v>
      </c>
      <c r="F76" s="396">
        <f>IF(O76="", "",'[1]Facility Info'!$N$22)</f>
        <v>5</v>
      </c>
      <c r="G76" s="396">
        <f>IF(O76="", "", '[1]Facility Info'!$J$14)</f>
        <v>0</v>
      </c>
      <c r="H76" s="397">
        <f t="shared" si="9"/>
        <v>3393</v>
      </c>
      <c r="I76" s="427" t="str">
        <f t="shared" si="40"/>
        <v>Interior</v>
      </c>
      <c r="J76" s="396" t="str">
        <f>IF(O76="", "", '[1]Indoor Lighting'!$C$5)</f>
        <v>Y</v>
      </c>
      <c r="K76" s="435">
        <f>IF(O76="", "", '[1]Indoor Lighting'!$M$5)</f>
        <v>0</v>
      </c>
      <c r="L76" s="399">
        <f t="shared" si="10"/>
        <v>0</v>
      </c>
      <c r="M76" s="400" t="str">
        <f t="shared" si="11"/>
        <v/>
      </c>
      <c r="N76" s="401" t="str">
        <f>IF(O76="", "", VLOOKUP(O76, [1]LightTrans!$C$1:$L$106, 2, FALSE))</f>
        <v>Incand_Standard</v>
      </c>
      <c r="O76" s="395" t="str">
        <f>IF(OR('[1]Indoor Lighting'!$E$5="Incandescent", '[1]Indoor Lighting'!$E$5="Halogen", '[1]Indoor Lighting'!$E$5="Metal Halide"), IF(ISNA(VLOOKUP('[1]Indoor Lighting'!$E$5&amp;", "&amp; '[1]Indoor Lighting'!$I$5, [1]LightTrans!$A$1:$K$101,3, FALSE)=TRUE),"",VLOOKUP('[1]Indoor Lighting'!$E$5&amp;", "&amp; '[1]Indoor Lighting'!$I$5, [1]LightTrans!$A$1:$K$101,3, FALSE)), "")</f>
        <v>I60/1</v>
      </c>
      <c r="P76" s="402" t="str">
        <f t="shared" si="12"/>
        <v>Incandescent, (1) 60W lamp</v>
      </c>
      <c r="Q76" s="428">
        <f>IF(O76="", "", '[1]Indoor Lighting'!$L$5)</f>
        <v>4</v>
      </c>
      <c r="R76" s="404">
        <v>0</v>
      </c>
      <c r="S76" s="402">
        <f t="shared" si="13"/>
        <v>60</v>
      </c>
      <c r="T76" s="406">
        <f t="shared" si="14"/>
        <v>0</v>
      </c>
      <c r="U76" s="407">
        <f t="shared" si="15"/>
        <v>0</v>
      </c>
      <c r="V76" s="408" t="str">
        <f>IF(O76="", "", VLOOKUP(O76, [1]LightTrans!$C$1:$L$106, 3, FALSE))</f>
        <v>LTR6</v>
      </c>
      <c r="W76" s="395" t="str">
        <f>IF(O76="", "", VLOOKUP(O76, [1]LightTrans!$C$1:$L$106, 4, FALSE))</f>
        <v>CFL_Fixtures</v>
      </c>
      <c r="X76" s="395" t="str">
        <f>IF(O76="", "", VLOOKUP(O76, [1]LightTrans!$C$1:$L$106, 5, FALSE))</f>
        <v>CFL1-13</v>
      </c>
      <c r="Y76" s="402" t="str">
        <f t="shared" si="16"/>
        <v>Interior CF 1L 13W Quad</v>
      </c>
      <c r="Z76" s="429" t="str">
        <f>IF(O76="", "", VLOOKUP(O76, [1]LightTrans!$C$1:$L$106, 7, FALSE))</f>
        <v>TCP 33113SP</v>
      </c>
      <c r="AA76" s="429" t="str">
        <f>IF(O76="", "", VLOOKUP(O76, [1]LightTrans!$C$1:$L$106, 8, FALSE))</f>
        <v>TCP 33113SP</v>
      </c>
      <c r="AB76" s="430"/>
      <c r="AC76" s="410">
        <f t="shared" si="17"/>
        <v>4</v>
      </c>
      <c r="AD76" s="411"/>
      <c r="AE76" s="412"/>
      <c r="AF76" s="413">
        <f t="shared" si="18"/>
        <v>0</v>
      </c>
      <c r="AG76" s="414">
        <f t="shared" si="19"/>
        <v>56</v>
      </c>
      <c r="AH76" s="415">
        <f t="shared" si="20"/>
        <v>0</v>
      </c>
      <c r="AI76" s="415" t="str">
        <f t="shared" si="21"/>
        <v/>
      </c>
      <c r="AJ76" s="415">
        <f t="shared" si="22"/>
        <v>0</v>
      </c>
      <c r="AK76" s="415">
        <f t="shared" si="23"/>
        <v>0</v>
      </c>
      <c r="AL76" s="416">
        <f t="shared" si="24"/>
        <v>0</v>
      </c>
      <c r="AM76" s="417">
        <f t="shared" si="25"/>
        <v>14</v>
      </c>
      <c r="AN76" s="406">
        <f t="shared" si="26"/>
        <v>0</v>
      </c>
      <c r="AO76" s="416">
        <f t="shared" si="27"/>
        <v>0</v>
      </c>
      <c r="AP76" s="416">
        <f t="shared" si="28"/>
        <v>0</v>
      </c>
      <c r="AQ76" s="416">
        <f t="shared" si="29"/>
        <v>0</v>
      </c>
      <c r="AR76" s="418">
        <f t="shared" si="30"/>
        <v>0</v>
      </c>
      <c r="AS76" s="416">
        <f t="shared" si="31"/>
        <v>0</v>
      </c>
      <c r="AT76" s="416">
        <f t="shared" si="32"/>
        <v>0</v>
      </c>
      <c r="AU76" s="416">
        <f t="shared" si="33"/>
        <v>0</v>
      </c>
      <c r="AV76" s="434">
        <f t="shared" si="34"/>
        <v>35</v>
      </c>
      <c r="AW76" s="421">
        <f t="shared" si="35"/>
        <v>140</v>
      </c>
      <c r="AX76" s="422">
        <f t="shared" si="36"/>
        <v>93.333333333333329</v>
      </c>
      <c r="AY76" s="422">
        <f t="shared" si="37"/>
        <v>46.666666666666664</v>
      </c>
      <c r="AZ76" s="421">
        <f t="shared" si="38"/>
        <v>140</v>
      </c>
      <c r="BA76" s="423">
        <f t="shared" si="39"/>
        <v>0.76666666666666672</v>
      </c>
      <c r="BB76" s="432"/>
      <c r="BC76" s="429" t="str">
        <f>IF(O76="", "", '[1]Indoor Lighting'!$R$5)</f>
        <v>No</v>
      </c>
      <c r="BD76" s="425">
        <f>IF(O76="", "", '[1]Indoor Lighting'!$D$5)</f>
        <v>10</v>
      </c>
      <c r="BE76" s="436"/>
      <c r="BF76" s="436"/>
      <c r="BG76" s="436"/>
      <c r="BH76" s="436"/>
      <c r="BI76" s="436"/>
      <c r="BJ76" s="436"/>
      <c r="BK76" s="436"/>
      <c r="BL76" s="436"/>
      <c r="BM76" s="436"/>
      <c r="BN76" s="436"/>
      <c r="BO76" s="436"/>
      <c r="BP76" s="436"/>
    </row>
    <row r="77" spans="1:68" s="437" customFormat="1" ht="38.25" customHeight="1">
      <c r="A77" s="426">
        <v>59</v>
      </c>
      <c r="B77" s="429"/>
      <c r="C77" s="429">
        <f>IF(O77="", "", '[1]Indoor Lighting'!$B$6)</f>
        <v>5</v>
      </c>
      <c r="D77" s="395" t="str">
        <f>IF(O77="", "", '[1]Business Type'!$G$2)</f>
        <v/>
      </c>
      <c r="E77" s="396">
        <f>IF(O77="", "",'[1]Facility Info'!$P$22)</f>
        <v>13</v>
      </c>
      <c r="F77" s="396">
        <f>IF(O77="", "",'[1]Facility Info'!$N$22)</f>
        <v>5</v>
      </c>
      <c r="G77" s="396">
        <f>IF(O77="", "", '[1]Facility Info'!$J$14)</f>
        <v>0</v>
      </c>
      <c r="H77" s="397">
        <f t="shared" si="9"/>
        <v>3393</v>
      </c>
      <c r="I77" s="427" t="str">
        <f t="shared" si="40"/>
        <v>Interior</v>
      </c>
      <c r="J77" s="396" t="str">
        <f>IF(O77="", "", '[1]Indoor Lighting'!$C$6)</f>
        <v>Y</v>
      </c>
      <c r="K77" s="435">
        <f>IF(O77="", "", '[1]Indoor Lighting'!$M$6)</f>
        <v>0</v>
      </c>
      <c r="L77" s="399">
        <f t="shared" si="10"/>
        <v>0</v>
      </c>
      <c r="M77" s="400" t="str">
        <f t="shared" si="11"/>
        <v/>
      </c>
      <c r="N77" s="401" t="str">
        <f>IF(O77="", "", VLOOKUP(O77, [1]LightTrans!$C$1:$L$106, 2, FALSE))</f>
        <v>Incand_Standard</v>
      </c>
      <c r="O77" s="395" t="str">
        <f>IF(OR('[1]Indoor Lighting'!$E$6="Incandescent", '[1]Indoor Lighting'!$E$6="Halogen", '[1]Indoor Lighting'!$E$6="Metal Halide"), IF(ISNA(VLOOKUP('[1]Indoor Lighting'!$E$6&amp;", "&amp; '[1]Indoor Lighting'!$I$6, [1]LightTrans!$A$1:$K$101,3, FALSE)=TRUE),"",VLOOKUP('[1]Indoor Lighting'!$E$6&amp;", "&amp; '[1]Indoor Lighting'!$I$6, [1]LightTrans!$A$1:$K$101,3, FALSE)), "")</f>
        <v>I60/1</v>
      </c>
      <c r="P77" s="402" t="str">
        <f t="shared" si="12"/>
        <v>Incandescent, (1) 60W lamp</v>
      </c>
      <c r="Q77" s="428">
        <f>IF(O77="", "", '[1]Indoor Lighting'!$L$6)</f>
        <v>5</v>
      </c>
      <c r="R77" s="404">
        <v>0</v>
      </c>
      <c r="S77" s="402">
        <f t="shared" si="13"/>
        <v>60</v>
      </c>
      <c r="T77" s="406">
        <f t="shared" si="14"/>
        <v>0</v>
      </c>
      <c r="U77" s="407">
        <f t="shared" si="15"/>
        <v>0</v>
      </c>
      <c r="V77" s="408" t="str">
        <f>IF(O77="", "", VLOOKUP(O77, [1]LightTrans!$C$1:$L$106, 3, FALSE))</f>
        <v>LTR6</v>
      </c>
      <c r="W77" s="395" t="str">
        <f>IF(O77="", "", VLOOKUP(O77, [1]LightTrans!$C$1:$L$106, 4, FALSE))</f>
        <v>CFL_Fixtures</v>
      </c>
      <c r="X77" s="395" t="str">
        <f>IF(O77="", "", VLOOKUP(O77, [1]LightTrans!$C$1:$L$106, 5, FALSE))</f>
        <v>CFL1-13</v>
      </c>
      <c r="Y77" s="402" t="str">
        <f t="shared" si="16"/>
        <v>Interior CF 1L 13W Quad</v>
      </c>
      <c r="Z77" s="429" t="str">
        <f>IF(O77="", "", VLOOKUP(O77, [1]LightTrans!$C$1:$L$106, 7, FALSE))</f>
        <v>TCP 33113SP</v>
      </c>
      <c r="AA77" s="429" t="str">
        <f>IF(O77="", "", VLOOKUP(O77, [1]LightTrans!$C$1:$L$106, 8, FALSE))</f>
        <v>TCP 33113SP</v>
      </c>
      <c r="AB77" s="430"/>
      <c r="AC77" s="410">
        <f t="shared" si="17"/>
        <v>5</v>
      </c>
      <c r="AD77" s="411"/>
      <c r="AE77" s="412"/>
      <c r="AF77" s="413">
        <f t="shared" si="18"/>
        <v>0</v>
      </c>
      <c r="AG77" s="414">
        <f t="shared" si="19"/>
        <v>70</v>
      </c>
      <c r="AH77" s="415">
        <f t="shared" si="20"/>
        <v>0</v>
      </c>
      <c r="AI77" s="415" t="str">
        <f t="shared" si="21"/>
        <v/>
      </c>
      <c r="AJ77" s="415">
        <f t="shared" si="22"/>
        <v>0</v>
      </c>
      <c r="AK77" s="415">
        <f t="shared" si="23"/>
        <v>0</v>
      </c>
      <c r="AL77" s="416">
        <f t="shared" si="24"/>
        <v>0</v>
      </c>
      <c r="AM77" s="417">
        <f t="shared" si="25"/>
        <v>14</v>
      </c>
      <c r="AN77" s="406">
        <f t="shared" si="26"/>
        <v>0</v>
      </c>
      <c r="AO77" s="416">
        <f t="shared" si="27"/>
        <v>0</v>
      </c>
      <c r="AP77" s="416">
        <f t="shared" si="28"/>
        <v>0</v>
      </c>
      <c r="AQ77" s="416">
        <f t="shared" si="29"/>
        <v>0</v>
      </c>
      <c r="AR77" s="418">
        <f t="shared" si="30"/>
        <v>0</v>
      </c>
      <c r="AS77" s="416">
        <f t="shared" si="31"/>
        <v>0</v>
      </c>
      <c r="AT77" s="416">
        <f t="shared" si="32"/>
        <v>0</v>
      </c>
      <c r="AU77" s="416">
        <f t="shared" si="33"/>
        <v>0</v>
      </c>
      <c r="AV77" s="434">
        <f t="shared" si="34"/>
        <v>35</v>
      </c>
      <c r="AW77" s="421">
        <f t="shared" si="35"/>
        <v>175</v>
      </c>
      <c r="AX77" s="422">
        <f t="shared" si="36"/>
        <v>116.66666666666667</v>
      </c>
      <c r="AY77" s="422">
        <f t="shared" si="37"/>
        <v>58.333333333333336</v>
      </c>
      <c r="AZ77" s="421">
        <f t="shared" si="38"/>
        <v>175</v>
      </c>
      <c r="BA77" s="423">
        <f t="shared" si="39"/>
        <v>0.76666666666666672</v>
      </c>
      <c r="BB77" s="432"/>
      <c r="BC77" s="429" t="str">
        <f>IF(O77="", "", '[1]Indoor Lighting'!$R$6)</f>
        <v>No</v>
      </c>
      <c r="BD77" s="425">
        <f>IF(O77="", "", '[1]Indoor Lighting'!$D$6)</f>
        <v>10</v>
      </c>
      <c r="BE77" s="436"/>
      <c r="BF77" s="436"/>
      <c r="BG77" s="436"/>
      <c r="BH77" s="436"/>
      <c r="BI77" s="436"/>
      <c r="BJ77" s="436"/>
      <c r="BK77" s="436"/>
      <c r="BL77" s="436"/>
      <c r="BM77" s="436"/>
      <c r="BN77" s="436"/>
      <c r="BO77" s="436"/>
      <c r="BP77" s="436"/>
    </row>
    <row r="78" spans="1:68" s="437" customFormat="1" ht="38.25" customHeight="1">
      <c r="A78" s="426">
        <v>60</v>
      </c>
      <c r="B78" s="429"/>
      <c r="C78" s="429">
        <f>IF(O78="", "", '[1]Indoor Lighting'!$B$7)</f>
        <v>6</v>
      </c>
      <c r="D78" s="395" t="str">
        <f>IF(O78="", "", '[1]Business Type'!$G$2)</f>
        <v/>
      </c>
      <c r="E78" s="396">
        <f>IF(O78="", "",'[1]Facility Info'!$P$22)</f>
        <v>13</v>
      </c>
      <c r="F78" s="396">
        <f>IF(O78="", "",'[1]Facility Info'!$N$22)</f>
        <v>5</v>
      </c>
      <c r="G78" s="396">
        <f>IF(O78="", "", '[1]Facility Info'!$J$14)</f>
        <v>0</v>
      </c>
      <c r="H78" s="397">
        <f t="shared" si="9"/>
        <v>3393</v>
      </c>
      <c r="I78" s="427" t="str">
        <f t="shared" si="40"/>
        <v>Interior</v>
      </c>
      <c r="J78" s="396" t="str">
        <f>IF(O78="", "", '[1]Indoor Lighting'!$C$7)</f>
        <v>Y</v>
      </c>
      <c r="K78" s="435">
        <f>IF(O78="", "", '[1]Indoor Lighting'!$M$7)</f>
        <v>0</v>
      </c>
      <c r="L78" s="399">
        <f t="shared" si="10"/>
        <v>0</v>
      </c>
      <c r="M78" s="400" t="str">
        <f t="shared" si="11"/>
        <v/>
      </c>
      <c r="N78" s="401" t="str">
        <f>IF(O78="", "", VLOOKUP(O78, [1]LightTrans!$C$1:$L$106, 2, FALSE))</f>
        <v>Incand_Standard</v>
      </c>
      <c r="O78" s="395" t="str">
        <f>IF(OR('[1]Indoor Lighting'!$E$7="Incandescent", '[1]Indoor Lighting'!$E$7="Halogen", '[1]Indoor Lighting'!$E$7="Metal Halide"), IF(ISNA(VLOOKUP('[1]Indoor Lighting'!$E$7&amp;", "&amp; '[1]Indoor Lighting'!$I$7, [1]LightTrans!$A$1:$K$101,3, FALSE)=TRUE),"",VLOOKUP('[1]Indoor Lighting'!$E$7&amp;", "&amp; '[1]Indoor Lighting'!$I$7, [1]LightTrans!$A$1:$K$101,3, FALSE)), "")</f>
        <v>I60/1</v>
      </c>
      <c r="P78" s="402" t="str">
        <f t="shared" si="12"/>
        <v>Incandescent, (1) 60W lamp</v>
      </c>
      <c r="Q78" s="428">
        <f>IF(O78="", "", '[1]Indoor Lighting'!$L$7)</f>
        <v>6</v>
      </c>
      <c r="R78" s="404">
        <v>0</v>
      </c>
      <c r="S78" s="402">
        <f t="shared" si="13"/>
        <v>60</v>
      </c>
      <c r="T78" s="406">
        <f t="shared" si="14"/>
        <v>0</v>
      </c>
      <c r="U78" s="407">
        <f t="shared" si="15"/>
        <v>0</v>
      </c>
      <c r="V78" s="408" t="str">
        <f>IF(O78="", "", VLOOKUP(O78, [1]LightTrans!$C$1:$L$106, 3, FALSE))</f>
        <v>LTR6</v>
      </c>
      <c r="W78" s="395" t="str">
        <f>IF(O78="", "", VLOOKUP(O78, [1]LightTrans!$C$1:$L$106, 4, FALSE))</f>
        <v>CFL_Fixtures</v>
      </c>
      <c r="X78" s="395" t="str">
        <f>IF(O78="", "", VLOOKUP(O78, [1]LightTrans!$C$1:$L$106, 5, FALSE))</f>
        <v>CFL1-13</v>
      </c>
      <c r="Y78" s="402" t="str">
        <f t="shared" si="16"/>
        <v>Interior CF 1L 13W Quad</v>
      </c>
      <c r="Z78" s="429" t="str">
        <f>IF(O78="", "", VLOOKUP(O78, [1]LightTrans!$C$1:$L$106, 7, FALSE))</f>
        <v>TCP 33113SP</v>
      </c>
      <c r="AA78" s="429" t="str">
        <f>IF(O78="", "", VLOOKUP(O78, [1]LightTrans!$C$1:$L$106, 8, FALSE))</f>
        <v>TCP 33113SP</v>
      </c>
      <c r="AB78" s="430"/>
      <c r="AC78" s="410">
        <f t="shared" si="17"/>
        <v>6</v>
      </c>
      <c r="AD78" s="411"/>
      <c r="AE78" s="412"/>
      <c r="AF78" s="413">
        <f t="shared" si="18"/>
        <v>0</v>
      </c>
      <c r="AG78" s="414">
        <f t="shared" si="19"/>
        <v>84</v>
      </c>
      <c r="AH78" s="415">
        <f t="shared" si="20"/>
        <v>0</v>
      </c>
      <c r="AI78" s="415" t="str">
        <f t="shared" si="21"/>
        <v/>
      </c>
      <c r="AJ78" s="415">
        <f t="shared" si="22"/>
        <v>0</v>
      </c>
      <c r="AK78" s="415">
        <f t="shared" si="23"/>
        <v>0</v>
      </c>
      <c r="AL78" s="416">
        <f t="shared" si="24"/>
        <v>0</v>
      </c>
      <c r="AM78" s="417">
        <f t="shared" si="25"/>
        <v>14</v>
      </c>
      <c r="AN78" s="406">
        <f t="shared" si="26"/>
        <v>0</v>
      </c>
      <c r="AO78" s="416">
        <f t="shared" si="27"/>
        <v>0</v>
      </c>
      <c r="AP78" s="416">
        <f t="shared" si="28"/>
        <v>0</v>
      </c>
      <c r="AQ78" s="416">
        <f t="shared" si="29"/>
        <v>0</v>
      </c>
      <c r="AR78" s="418">
        <f t="shared" si="30"/>
        <v>0</v>
      </c>
      <c r="AS78" s="416">
        <f t="shared" si="31"/>
        <v>0</v>
      </c>
      <c r="AT78" s="416">
        <f t="shared" si="32"/>
        <v>0</v>
      </c>
      <c r="AU78" s="416">
        <f t="shared" si="33"/>
        <v>0</v>
      </c>
      <c r="AV78" s="434">
        <f t="shared" si="34"/>
        <v>35</v>
      </c>
      <c r="AW78" s="421">
        <f t="shared" si="35"/>
        <v>210</v>
      </c>
      <c r="AX78" s="422">
        <f t="shared" si="36"/>
        <v>140</v>
      </c>
      <c r="AY78" s="422">
        <f t="shared" si="37"/>
        <v>70</v>
      </c>
      <c r="AZ78" s="421">
        <f t="shared" si="38"/>
        <v>210</v>
      </c>
      <c r="BA78" s="423">
        <f t="shared" si="39"/>
        <v>0.76666666666666672</v>
      </c>
      <c r="BB78" s="432"/>
      <c r="BC78" s="429" t="str">
        <f>IF(O78="", "", '[1]Indoor Lighting'!$R$7)</f>
        <v>No</v>
      </c>
      <c r="BD78" s="425">
        <f>IF(O78="", "", '[1]Indoor Lighting'!$D$7)</f>
        <v>10</v>
      </c>
      <c r="BE78" s="436"/>
      <c r="BF78" s="436"/>
      <c r="BG78" s="436"/>
      <c r="BH78" s="436"/>
      <c r="BI78" s="436"/>
      <c r="BJ78" s="436"/>
      <c r="BK78" s="436"/>
      <c r="BL78" s="436"/>
      <c r="BM78" s="436"/>
      <c r="BN78" s="436"/>
      <c r="BO78" s="436"/>
      <c r="BP78" s="436"/>
    </row>
    <row r="79" spans="1:68" s="437" customFormat="1" ht="38.25" customHeight="1">
      <c r="A79" s="394">
        <v>61</v>
      </c>
      <c r="B79" s="429"/>
      <c r="C79" s="429">
        <f>IF(O79="", "", '[1]Indoor Lighting'!$B$8)</f>
        <v>7</v>
      </c>
      <c r="D79" s="395" t="str">
        <f>IF(O79="", "", '[1]Business Type'!$G$2)</f>
        <v/>
      </c>
      <c r="E79" s="396">
        <f>IF(O79="", "",'[1]Facility Info'!$P$22)</f>
        <v>13</v>
      </c>
      <c r="F79" s="396">
        <f>IF(O79="", "",'[1]Facility Info'!$N$22)</f>
        <v>5</v>
      </c>
      <c r="G79" s="396">
        <f>IF(O79="", "", '[1]Facility Info'!$J$14)</f>
        <v>0</v>
      </c>
      <c r="H79" s="397">
        <f t="shared" si="9"/>
        <v>3393</v>
      </c>
      <c r="I79" s="427" t="str">
        <f t="shared" si="40"/>
        <v>Interior</v>
      </c>
      <c r="J79" s="396" t="str">
        <f>IF(O79="", "", '[1]Indoor Lighting'!$C$8)</f>
        <v>Y</v>
      </c>
      <c r="K79" s="435">
        <f>IF(O79="", "", '[1]Indoor Lighting'!$M$8)</f>
        <v>0</v>
      </c>
      <c r="L79" s="399">
        <f t="shared" si="10"/>
        <v>0</v>
      </c>
      <c r="M79" s="400" t="str">
        <f t="shared" si="11"/>
        <v/>
      </c>
      <c r="N79" s="401" t="str">
        <f>IF(O79="", "", VLOOKUP(O79, [1]LightTrans!$C$1:$L$106, 2, FALSE))</f>
        <v>Incand_Standard</v>
      </c>
      <c r="O79" s="395" t="str">
        <f>IF(OR('[1]Indoor Lighting'!$E$8="Incandescent", '[1]Indoor Lighting'!$E$8="Halogen", '[1]Indoor Lighting'!$E$8="Metal Halide"), IF(ISNA(VLOOKUP('[1]Indoor Lighting'!$E$8&amp;", "&amp; '[1]Indoor Lighting'!$I$8, [1]LightTrans!$A$1:$K$101,3, FALSE)=TRUE),"",VLOOKUP('[1]Indoor Lighting'!$E$8&amp;", "&amp; '[1]Indoor Lighting'!$I$8, [1]LightTrans!$A$1:$K$101,3, FALSE)), "")</f>
        <v>I60/1</v>
      </c>
      <c r="P79" s="402" t="str">
        <f t="shared" si="12"/>
        <v>Incandescent, (1) 60W lamp</v>
      </c>
      <c r="Q79" s="428">
        <f>IF(O79="", "", '[1]Indoor Lighting'!$L$8)</f>
        <v>7</v>
      </c>
      <c r="R79" s="404">
        <v>0</v>
      </c>
      <c r="S79" s="402">
        <f t="shared" si="13"/>
        <v>60</v>
      </c>
      <c r="T79" s="406">
        <f t="shared" si="14"/>
        <v>0</v>
      </c>
      <c r="U79" s="407">
        <f t="shared" si="15"/>
        <v>0</v>
      </c>
      <c r="V79" s="408" t="str">
        <f>IF(O79="", "", VLOOKUP(O79, [1]LightTrans!$C$1:$L$106, 3, FALSE))</f>
        <v>LTR6</v>
      </c>
      <c r="W79" s="395" t="str">
        <f>IF(O79="", "", VLOOKUP(O79, [1]LightTrans!$C$1:$L$106, 4, FALSE))</f>
        <v>CFL_Fixtures</v>
      </c>
      <c r="X79" s="395" t="str">
        <f>IF(O79="", "", VLOOKUP(O79, [1]LightTrans!$C$1:$L$106, 5, FALSE))</f>
        <v>CFL1-13</v>
      </c>
      <c r="Y79" s="402" t="str">
        <f t="shared" si="16"/>
        <v>Interior CF 1L 13W Quad</v>
      </c>
      <c r="Z79" s="429" t="str">
        <f>IF(O79="", "", VLOOKUP(O79, [1]LightTrans!$C$1:$L$106, 7, FALSE))</f>
        <v>TCP 33113SP</v>
      </c>
      <c r="AA79" s="429" t="str">
        <f>IF(O79="", "", VLOOKUP(O79, [1]LightTrans!$C$1:$L$106, 8, FALSE))</f>
        <v>TCP 33113SP</v>
      </c>
      <c r="AB79" s="430"/>
      <c r="AC79" s="410">
        <f t="shared" si="17"/>
        <v>7</v>
      </c>
      <c r="AD79" s="411"/>
      <c r="AE79" s="412"/>
      <c r="AF79" s="413">
        <f t="shared" si="18"/>
        <v>0</v>
      </c>
      <c r="AG79" s="414">
        <f t="shared" si="19"/>
        <v>98</v>
      </c>
      <c r="AH79" s="415">
        <f t="shared" si="20"/>
        <v>0</v>
      </c>
      <c r="AI79" s="415" t="str">
        <f t="shared" si="21"/>
        <v/>
      </c>
      <c r="AJ79" s="415">
        <f t="shared" si="22"/>
        <v>0</v>
      </c>
      <c r="AK79" s="415">
        <f t="shared" si="23"/>
        <v>0</v>
      </c>
      <c r="AL79" s="416">
        <f t="shared" si="24"/>
        <v>0</v>
      </c>
      <c r="AM79" s="417">
        <f t="shared" si="25"/>
        <v>14</v>
      </c>
      <c r="AN79" s="406">
        <f t="shared" si="26"/>
        <v>0</v>
      </c>
      <c r="AO79" s="416">
        <f t="shared" si="27"/>
        <v>0</v>
      </c>
      <c r="AP79" s="416">
        <f t="shared" si="28"/>
        <v>0</v>
      </c>
      <c r="AQ79" s="416">
        <f t="shared" si="29"/>
        <v>0</v>
      </c>
      <c r="AR79" s="418">
        <f t="shared" si="30"/>
        <v>0</v>
      </c>
      <c r="AS79" s="416">
        <f t="shared" si="31"/>
        <v>0</v>
      </c>
      <c r="AT79" s="416">
        <f t="shared" si="32"/>
        <v>0</v>
      </c>
      <c r="AU79" s="416">
        <f t="shared" si="33"/>
        <v>0</v>
      </c>
      <c r="AV79" s="434">
        <f t="shared" si="34"/>
        <v>35</v>
      </c>
      <c r="AW79" s="421">
        <f t="shared" si="35"/>
        <v>245</v>
      </c>
      <c r="AX79" s="422">
        <f t="shared" si="36"/>
        <v>163.33333333333334</v>
      </c>
      <c r="AY79" s="422">
        <f t="shared" si="37"/>
        <v>81.666666666666671</v>
      </c>
      <c r="AZ79" s="421">
        <f t="shared" si="38"/>
        <v>245</v>
      </c>
      <c r="BA79" s="423">
        <f t="shared" si="39"/>
        <v>0.76666666666666672</v>
      </c>
      <c r="BB79" s="432"/>
      <c r="BC79" s="429" t="str">
        <f>IF(O79="", "", '[1]Indoor Lighting'!$R$8)</f>
        <v>No</v>
      </c>
      <c r="BD79" s="425">
        <f>IF(O79="", "", '[1]Indoor Lighting'!$D$8)</f>
        <v>10</v>
      </c>
      <c r="BE79" s="436"/>
      <c r="BF79" s="436"/>
      <c r="BG79" s="436"/>
      <c r="BH79" s="436"/>
      <c r="BI79" s="436"/>
      <c r="BJ79" s="436"/>
      <c r="BK79" s="436"/>
      <c r="BL79" s="436"/>
      <c r="BM79" s="436"/>
      <c r="BN79" s="436"/>
      <c r="BO79" s="436"/>
      <c r="BP79" s="436"/>
    </row>
    <row r="80" spans="1:68" s="437" customFormat="1" ht="38.25" customHeight="1">
      <c r="A80" s="426">
        <v>62</v>
      </c>
      <c r="B80" s="429"/>
      <c r="C80" s="429">
        <f>IF(O80="", "", '[1]Indoor Lighting'!$B$9)</f>
        <v>8</v>
      </c>
      <c r="D80" s="395" t="str">
        <f>IF(O80="", "", '[1]Business Type'!$G$2)</f>
        <v/>
      </c>
      <c r="E80" s="396">
        <f>IF(O80="", "",'[1]Facility Info'!$P$22)</f>
        <v>13</v>
      </c>
      <c r="F80" s="396">
        <f>IF(O80="", "",'[1]Facility Info'!$N$22)</f>
        <v>5</v>
      </c>
      <c r="G80" s="396">
        <f>IF(O80="", "", '[1]Facility Info'!$J$14)</f>
        <v>0</v>
      </c>
      <c r="H80" s="397">
        <f t="shared" si="9"/>
        <v>3393</v>
      </c>
      <c r="I80" s="427" t="str">
        <f t="shared" si="40"/>
        <v>Interior</v>
      </c>
      <c r="J80" s="396" t="str">
        <f>IF(O80="", "", '[1]Indoor Lighting'!$C$9)</f>
        <v>Y</v>
      </c>
      <c r="K80" s="435">
        <f>IF(O80="", "", '[1]Indoor Lighting'!$M$9)</f>
        <v>0</v>
      </c>
      <c r="L80" s="399">
        <f t="shared" si="10"/>
        <v>0</v>
      </c>
      <c r="M80" s="400" t="str">
        <f t="shared" si="11"/>
        <v/>
      </c>
      <c r="N80" s="401" t="str">
        <f>IF(O80="", "", VLOOKUP(O80, [1]LightTrans!$C$1:$L$106, 2, FALSE))</f>
        <v>Incand_Standard</v>
      </c>
      <c r="O80" s="395" t="str">
        <f>IF(OR('[1]Indoor Lighting'!$E$9="Incandescent", '[1]Indoor Lighting'!$E$9="Halogen", '[1]Indoor Lighting'!$E$9="Metal Halide"), IF(ISNA(VLOOKUP('[1]Indoor Lighting'!$E$9&amp;", "&amp; '[1]Indoor Lighting'!$I$9, [1]LightTrans!$A$1:$K$101,3, FALSE)=TRUE),"",VLOOKUP('[1]Indoor Lighting'!$E$9&amp;", "&amp; '[1]Indoor Lighting'!$I$9, [1]LightTrans!$A$1:$K$101,3, FALSE)), "")</f>
        <v>I60/1</v>
      </c>
      <c r="P80" s="402" t="str">
        <f t="shared" si="12"/>
        <v>Incandescent, (1) 60W lamp</v>
      </c>
      <c r="Q80" s="428">
        <f>IF(O80="", "", '[1]Indoor Lighting'!$L$9)</f>
        <v>8</v>
      </c>
      <c r="R80" s="404">
        <v>0</v>
      </c>
      <c r="S80" s="402">
        <f t="shared" si="13"/>
        <v>60</v>
      </c>
      <c r="T80" s="406">
        <f t="shared" si="14"/>
        <v>0</v>
      </c>
      <c r="U80" s="407">
        <f t="shared" si="15"/>
        <v>0</v>
      </c>
      <c r="V80" s="408" t="str">
        <f>IF(O80="", "", VLOOKUP(O80, [1]LightTrans!$C$1:$L$106, 3, FALSE))</f>
        <v>LTR6</v>
      </c>
      <c r="W80" s="395" t="str">
        <f>IF(O80="", "", VLOOKUP(O80, [1]LightTrans!$C$1:$L$106, 4, FALSE))</f>
        <v>CFL_Fixtures</v>
      </c>
      <c r="X80" s="395" t="str">
        <f>IF(O80="", "", VLOOKUP(O80, [1]LightTrans!$C$1:$L$106, 5, FALSE))</f>
        <v>CFL1-13</v>
      </c>
      <c r="Y80" s="402" t="str">
        <f t="shared" si="16"/>
        <v>Interior CF 1L 13W Quad</v>
      </c>
      <c r="Z80" s="429" t="str">
        <f>IF(O80="", "", VLOOKUP(O80, [1]LightTrans!$C$1:$L$106, 7, FALSE))</f>
        <v>TCP 33113SP</v>
      </c>
      <c r="AA80" s="429" t="str">
        <f>IF(O80="", "", VLOOKUP(O80, [1]LightTrans!$C$1:$L$106, 8, FALSE))</f>
        <v>TCP 33113SP</v>
      </c>
      <c r="AB80" s="430"/>
      <c r="AC80" s="410">
        <f t="shared" si="17"/>
        <v>8</v>
      </c>
      <c r="AD80" s="411"/>
      <c r="AE80" s="412"/>
      <c r="AF80" s="413">
        <f t="shared" si="18"/>
        <v>0</v>
      </c>
      <c r="AG80" s="414">
        <f t="shared" si="19"/>
        <v>112</v>
      </c>
      <c r="AH80" s="415">
        <f t="shared" si="20"/>
        <v>0</v>
      </c>
      <c r="AI80" s="415" t="str">
        <f t="shared" si="21"/>
        <v/>
      </c>
      <c r="AJ80" s="415">
        <f t="shared" si="22"/>
        <v>0</v>
      </c>
      <c r="AK80" s="415">
        <f t="shared" si="23"/>
        <v>0</v>
      </c>
      <c r="AL80" s="416">
        <f t="shared" si="24"/>
        <v>0</v>
      </c>
      <c r="AM80" s="417">
        <f t="shared" si="25"/>
        <v>14</v>
      </c>
      <c r="AN80" s="406">
        <f t="shared" si="26"/>
        <v>0</v>
      </c>
      <c r="AO80" s="416">
        <f t="shared" si="27"/>
        <v>0</v>
      </c>
      <c r="AP80" s="416">
        <f t="shared" si="28"/>
        <v>0</v>
      </c>
      <c r="AQ80" s="416">
        <f t="shared" si="29"/>
        <v>0</v>
      </c>
      <c r="AR80" s="418">
        <f t="shared" si="30"/>
        <v>0</v>
      </c>
      <c r="AS80" s="416">
        <f t="shared" si="31"/>
        <v>0</v>
      </c>
      <c r="AT80" s="416">
        <f t="shared" si="32"/>
        <v>0</v>
      </c>
      <c r="AU80" s="416">
        <f t="shared" si="33"/>
        <v>0</v>
      </c>
      <c r="AV80" s="434">
        <f t="shared" si="34"/>
        <v>35</v>
      </c>
      <c r="AW80" s="421">
        <f t="shared" si="35"/>
        <v>280</v>
      </c>
      <c r="AX80" s="422">
        <f t="shared" si="36"/>
        <v>186.66666666666666</v>
      </c>
      <c r="AY80" s="422">
        <f t="shared" si="37"/>
        <v>93.333333333333329</v>
      </c>
      <c r="AZ80" s="421">
        <f t="shared" si="38"/>
        <v>280</v>
      </c>
      <c r="BA80" s="423">
        <f t="shared" si="39"/>
        <v>0.76666666666666672</v>
      </c>
      <c r="BB80" s="432"/>
      <c r="BC80" s="429" t="str">
        <f>IF(O80="", "", '[1]Indoor Lighting'!$R$9)</f>
        <v>No</v>
      </c>
      <c r="BD80" s="425">
        <f>IF(O80="", "", '[1]Indoor Lighting'!$D$9)</f>
        <v>10</v>
      </c>
      <c r="BE80" s="436"/>
      <c r="BF80" s="436"/>
      <c r="BG80" s="436"/>
      <c r="BH80" s="436"/>
      <c r="BI80" s="436"/>
      <c r="BJ80" s="436"/>
      <c r="BK80" s="436"/>
      <c r="BL80" s="436"/>
      <c r="BM80" s="436"/>
      <c r="BN80" s="436"/>
      <c r="BO80" s="436"/>
      <c r="BP80" s="436"/>
    </row>
    <row r="81" spans="1:68" s="437" customFormat="1" ht="38.25" customHeight="1">
      <c r="A81" s="426">
        <v>63</v>
      </c>
      <c r="B81" s="429"/>
      <c r="C81" s="429">
        <f>IF(O81="", "", '[1]Indoor Lighting'!$B$10)</f>
        <v>9</v>
      </c>
      <c r="D81" s="395" t="str">
        <f>IF(O81="", "", '[1]Business Type'!$G$2)</f>
        <v/>
      </c>
      <c r="E81" s="396">
        <f>IF(O81="", "",'[1]Facility Info'!$P$22)</f>
        <v>13</v>
      </c>
      <c r="F81" s="396">
        <f>IF(O81="", "",'[1]Facility Info'!$N$22)</f>
        <v>5</v>
      </c>
      <c r="G81" s="396">
        <f>IF(O81="", "", '[1]Facility Info'!$J$14)</f>
        <v>0</v>
      </c>
      <c r="H81" s="397">
        <f t="shared" si="9"/>
        <v>3393</v>
      </c>
      <c r="I81" s="427" t="str">
        <f t="shared" si="40"/>
        <v>Interior</v>
      </c>
      <c r="J81" s="396" t="str">
        <f>IF(O81="", "", '[1]Indoor Lighting'!$C$10)</f>
        <v>Y</v>
      </c>
      <c r="K81" s="435">
        <f>IF(O81="", "", '[1]Indoor Lighting'!$M$10)</f>
        <v>0</v>
      </c>
      <c r="L81" s="399">
        <f t="shared" si="10"/>
        <v>0</v>
      </c>
      <c r="M81" s="400" t="str">
        <f t="shared" si="11"/>
        <v/>
      </c>
      <c r="N81" s="401" t="str">
        <f>IF(O81="", "", VLOOKUP(O81, [1]LightTrans!$C$1:$L$106, 2, FALSE))</f>
        <v>Incand_Standard</v>
      </c>
      <c r="O81" s="395" t="str">
        <f>IF(OR('[1]Indoor Lighting'!$E$10="Incandescent", '[1]Indoor Lighting'!$E$10="Halogen", '[1]Indoor Lighting'!$E$10="Metal Halide"), IF(ISNA(VLOOKUP('[1]Indoor Lighting'!$E$10&amp;", "&amp; '[1]Indoor Lighting'!$I$10, [1]LightTrans!$A$1:$K$101,3, FALSE)=TRUE),"",VLOOKUP('[1]Indoor Lighting'!$E$10&amp;", "&amp; '[1]Indoor Lighting'!$I$10, [1]LightTrans!$A$1:$K$101,3, FALSE)), "")</f>
        <v>I60/1</v>
      </c>
      <c r="P81" s="402" t="str">
        <f t="shared" si="12"/>
        <v>Incandescent, (1) 60W lamp</v>
      </c>
      <c r="Q81" s="428">
        <f>IF(O81="", "", '[1]Indoor Lighting'!$L$10)</f>
        <v>9</v>
      </c>
      <c r="R81" s="404">
        <v>0</v>
      </c>
      <c r="S81" s="402">
        <f t="shared" si="13"/>
        <v>60</v>
      </c>
      <c r="T81" s="406">
        <f t="shared" si="14"/>
        <v>0</v>
      </c>
      <c r="U81" s="407">
        <f t="shared" si="15"/>
        <v>0</v>
      </c>
      <c r="V81" s="408" t="str">
        <f>IF(O81="", "", VLOOKUP(O81, [1]LightTrans!$C$1:$L$106, 3, FALSE))</f>
        <v>LTR6</v>
      </c>
      <c r="W81" s="395" t="str">
        <f>IF(O81="", "", VLOOKUP(O81, [1]LightTrans!$C$1:$L$106, 4, FALSE))</f>
        <v>CFL_Fixtures</v>
      </c>
      <c r="X81" s="395" t="str">
        <f>IF(O81="", "", VLOOKUP(O81, [1]LightTrans!$C$1:$L$106, 5, FALSE))</f>
        <v>CFL1-13</v>
      </c>
      <c r="Y81" s="402" t="str">
        <f t="shared" si="16"/>
        <v>Interior CF 1L 13W Quad</v>
      </c>
      <c r="Z81" s="429" t="str">
        <f>IF(O81="", "", VLOOKUP(O81, [1]LightTrans!$C$1:$L$106, 7, FALSE))</f>
        <v>TCP 33113SP</v>
      </c>
      <c r="AA81" s="429" t="str">
        <f>IF(O81="", "", VLOOKUP(O81, [1]LightTrans!$C$1:$L$106, 8, FALSE))</f>
        <v>TCP 33113SP</v>
      </c>
      <c r="AB81" s="430"/>
      <c r="AC81" s="410">
        <f t="shared" si="17"/>
        <v>9</v>
      </c>
      <c r="AD81" s="411"/>
      <c r="AE81" s="412"/>
      <c r="AF81" s="413">
        <f t="shared" si="18"/>
        <v>0</v>
      </c>
      <c r="AG81" s="414">
        <f t="shared" si="19"/>
        <v>126</v>
      </c>
      <c r="AH81" s="415">
        <f t="shared" si="20"/>
        <v>0</v>
      </c>
      <c r="AI81" s="415" t="str">
        <f t="shared" si="21"/>
        <v/>
      </c>
      <c r="AJ81" s="415">
        <f t="shared" si="22"/>
        <v>0</v>
      </c>
      <c r="AK81" s="415">
        <f t="shared" si="23"/>
        <v>0</v>
      </c>
      <c r="AL81" s="416">
        <f t="shared" si="24"/>
        <v>0</v>
      </c>
      <c r="AM81" s="417">
        <f t="shared" si="25"/>
        <v>14</v>
      </c>
      <c r="AN81" s="406">
        <f t="shared" si="26"/>
        <v>0</v>
      </c>
      <c r="AO81" s="416">
        <f t="shared" si="27"/>
        <v>0</v>
      </c>
      <c r="AP81" s="416">
        <f t="shared" si="28"/>
        <v>0</v>
      </c>
      <c r="AQ81" s="416">
        <f t="shared" si="29"/>
        <v>0</v>
      </c>
      <c r="AR81" s="418">
        <f t="shared" si="30"/>
        <v>0</v>
      </c>
      <c r="AS81" s="416">
        <f t="shared" si="31"/>
        <v>0</v>
      </c>
      <c r="AT81" s="416">
        <f t="shared" si="32"/>
        <v>0</v>
      </c>
      <c r="AU81" s="416">
        <f t="shared" si="33"/>
        <v>0</v>
      </c>
      <c r="AV81" s="434">
        <f t="shared" si="34"/>
        <v>35</v>
      </c>
      <c r="AW81" s="421">
        <f t="shared" si="35"/>
        <v>315</v>
      </c>
      <c r="AX81" s="422">
        <f t="shared" si="36"/>
        <v>210</v>
      </c>
      <c r="AY81" s="422">
        <f t="shared" si="37"/>
        <v>105</v>
      </c>
      <c r="AZ81" s="421">
        <f t="shared" si="38"/>
        <v>315</v>
      </c>
      <c r="BA81" s="423">
        <f t="shared" si="39"/>
        <v>0.76666666666666672</v>
      </c>
      <c r="BB81" s="432"/>
      <c r="BC81" s="429" t="str">
        <f>IF(O81="", "", '[1]Indoor Lighting'!$R$10)</f>
        <v>No</v>
      </c>
      <c r="BD81" s="425">
        <f>IF(O81="", "", '[1]Indoor Lighting'!$D$10)</f>
        <v>10</v>
      </c>
      <c r="BE81" s="436"/>
      <c r="BF81" s="436"/>
      <c r="BG81" s="436"/>
      <c r="BH81" s="436"/>
      <c r="BI81" s="436"/>
      <c r="BJ81" s="436"/>
      <c r="BK81" s="436"/>
      <c r="BL81" s="436"/>
      <c r="BM81" s="436"/>
      <c r="BN81" s="436"/>
      <c r="BO81" s="436"/>
      <c r="BP81" s="436"/>
    </row>
    <row r="82" spans="1:68" s="437" customFormat="1" ht="38.25" customHeight="1">
      <c r="A82" s="394">
        <v>64</v>
      </c>
      <c r="B82" s="429"/>
      <c r="C82" s="429">
        <f>IF(O82="", "", '[1]Indoor Lighting'!$B$11)</f>
        <v>10</v>
      </c>
      <c r="D82" s="395" t="str">
        <f>IF(O82="", "", '[1]Business Type'!$G$2)</f>
        <v/>
      </c>
      <c r="E82" s="396">
        <f>IF(O82="", "",'[1]Facility Info'!$P$22)</f>
        <v>13</v>
      </c>
      <c r="F82" s="396">
        <f>IF(O82="", "",'[1]Facility Info'!$N$22)</f>
        <v>5</v>
      </c>
      <c r="G82" s="396">
        <f>IF(O82="", "", '[1]Facility Info'!$J$14)</f>
        <v>0</v>
      </c>
      <c r="H82" s="397">
        <f t="shared" si="9"/>
        <v>3393</v>
      </c>
      <c r="I82" s="427" t="str">
        <f t="shared" si="40"/>
        <v>Interior</v>
      </c>
      <c r="J82" s="396" t="str">
        <f>IF(O82="", "", '[1]Indoor Lighting'!$C$11)</f>
        <v>Y</v>
      </c>
      <c r="K82" s="435">
        <f>IF(O82="", "", '[1]Indoor Lighting'!$M$11)</f>
        <v>0</v>
      </c>
      <c r="L82" s="399">
        <f t="shared" si="10"/>
        <v>0</v>
      </c>
      <c r="M82" s="400" t="str">
        <f t="shared" si="11"/>
        <v/>
      </c>
      <c r="N82" s="401" t="str">
        <f>IF(O82="", "", VLOOKUP(O82, [1]LightTrans!$C$1:$L$106, 2, FALSE))</f>
        <v>Incand_Standard</v>
      </c>
      <c r="O82" s="395" t="str">
        <f>IF(OR('[1]Indoor Lighting'!$E$11="Incandescent", '[1]Indoor Lighting'!$E$11="Halogen", '[1]Indoor Lighting'!$E$11="Metal Halide"), IF(ISNA(VLOOKUP('[1]Indoor Lighting'!$E$11&amp;", "&amp; '[1]Indoor Lighting'!$I$11, [1]LightTrans!$A$1:$K$101,3, FALSE)=TRUE),"",VLOOKUP('[1]Indoor Lighting'!$E$11&amp;", "&amp; '[1]Indoor Lighting'!$I$11, [1]LightTrans!$A$1:$K$101,3, FALSE)), "")</f>
        <v>I60/1</v>
      </c>
      <c r="P82" s="402" t="str">
        <f t="shared" si="12"/>
        <v>Incandescent, (1) 60W lamp</v>
      </c>
      <c r="Q82" s="428">
        <f>IF(O82="", "", '[1]Indoor Lighting'!$L$11)</f>
        <v>10</v>
      </c>
      <c r="R82" s="404">
        <v>0</v>
      </c>
      <c r="S82" s="402">
        <f t="shared" si="13"/>
        <v>60</v>
      </c>
      <c r="T82" s="406">
        <f t="shared" si="14"/>
        <v>0</v>
      </c>
      <c r="U82" s="407">
        <f t="shared" si="15"/>
        <v>0</v>
      </c>
      <c r="V82" s="408" t="str">
        <f>IF(O82="", "", VLOOKUP(O82, [1]LightTrans!$C$1:$L$106, 3, FALSE))</f>
        <v>LTR6</v>
      </c>
      <c r="W82" s="395" t="str">
        <f>IF(O82="", "", VLOOKUP(O82, [1]LightTrans!$C$1:$L$106, 4, FALSE))</f>
        <v>CFL_Fixtures</v>
      </c>
      <c r="X82" s="395" t="str">
        <f>IF(O82="", "", VLOOKUP(O82, [1]LightTrans!$C$1:$L$106, 5, FALSE))</f>
        <v>CFL1-13</v>
      </c>
      <c r="Y82" s="402" t="str">
        <f t="shared" si="16"/>
        <v>Interior CF 1L 13W Quad</v>
      </c>
      <c r="Z82" s="429" t="str">
        <f>IF(O82="", "", VLOOKUP(O82, [1]LightTrans!$C$1:$L$106, 7, FALSE))</f>
        <v>TCP 33113SP</v>
      </c>
      <c r="AA82" s="429" t="str">
        <f>IF(O82="", "", VLOOKUP(O82, [1]LightTrans!$C$1:$L$106, 8, FALSE))</f>
        <v>TCP 33113SP</v>
      </c>
      <c r="AB82" s="430"/>
      <c r="AC82" s="410">
        <f t="shared" si="17"/>
        <v>10</v>
      </c>
      <c r="AD82" s="411"/>
      <c r="AE82" s="412"/>
      <c r="AF82" s="413">
        <f t="shared" si="18"/>
        <v>0</v>
      </c>
      <c r="AG82" s="414">
        <f t="shared" si="19"/>
        <v>140</v>
      </c>
      <c r="AH82" s="415">
        <f t="shared" si="20"/>
        <v>0</v>
      </c>
      <c r="AI82" s="415" t="str">
        <f t="shared" si="21"/>
        <v/>
      </c>
      <c r="AJ82" s="415">
        <f t="shared" si="22"/>
        <v>0</v>
      </c>
      <c r="AK82" s="415">
        <f t="shared" si="23"/>
        <v>0</v>
      </c>
      <c r="AL82" s="416">
        <f t="shared" si="24"/>
        <v>0</v>
      </c>
      <c r="AM82" s="417">
        <f t="shared" si="25"/>
        <v>14</v>
      </c>
      <c r="AN82" s="406">
        <f t="shared" si="26"/>
        <v>0</v>
      </c>
      <c r="AO82" s="416">
        <f t="shared" si="27"/>
        <v>0</v>
      </c>
      <c r="AP82" s="416">
        <f t="shared" si="28"/>
        <v>0</v>
      </c>
      <c r="AQ82" s="416">
        <f t="shared" si="29"/>
        <v>0</v>
      </c>
      <c r="AR82" s="418">
        <f t="shared" si="30"/>
        <v>0</v>
      </c>
      <c r="AS82" s="416">
        <f t="shared" si="31"/>
        <v>0</v>
      </c>
      <c r="AT82" s="416">
        <f t="shared" si="32"/>
        <v>0</v>
      </c>
      <c r="AU82" s="416">
        <f t="shared" si="33"/>
        <v>0</v>
      </c>
      <c r="AV82" s="434">
        <f t="shared" si="34"/>
        <v>35</v>
      </c>
      <c r="AW82" s="421">
        <f t="shared" si="35"/>
        <v>350</v>
      </c>
      <c r="AX82" s="422">
        <f t="shared" si="36"/>
        <v>233.33333333333334</v>
      </c>
      <c r="AY82" s="422">
        <f t="shared" si="37"/>
        <v>116.66666666666667</v>
      </c>
      <c r="AZ82" s="421">
        <f t="shared" si="38"/>
        <v>350</v>
      </c>
      <c r="BA82" s="423">
        <f t="shared" si="39"/>
        <v>0.76666666666666672</v>
      </c>
      <c r="BB82" s="432"/>
      <c r="BC82" s="429" t="str">
        <f>IF(O82="", "", '[1]Indoor Lighting'!$R$11)</f>
        <v>No</v>
      </c>
      <c r="BD82" s="425">
        <f>IF(O82="", "", '[1]Indoor Lighting'!$D$11)</f>
        <v>10</v>
      </c>
      <c r="BE82" s="436"/>
      <c r="BF82" s="436"/>
      <c r="BG82" s="436"/>
      <c r="BH82" s="436"/>
      <c r="BI82" s="436"/>
      <c r="BJ82" s="436"/>
      <c r="BK82" s="436"/>
      <c r="BL82" s="436"/>
      <c r="BM82" s="436"/>
      <c r="BN82" s="436"/>
      <c r="BO82" s="436"/>
      <c r="BP82" s="436"/>
    </row>
    <row r="83" spans="1:68" s="437" customFormat="1" ht="38.25" customHeight="1">
      <c r="A83" s="426">
        <v>65</v>
      </c>
      <c r="B83" s="429"/>
      <c r="C83" s="429">
        <f>IF(O83="", "", '[1]Indoor Lighting'!$B$12)</f>
        <v>11</v>
      </c>
      <c r="D83" s="395" t="str">
        <f>IF(O83="", "", '[1]Business Type'!$G$2)</f>
        <v/>
      </c>
      <c r="E83" s="396">
        <f>IF(O83="", "",'[1]Facility Info'!$P$22)</f>
        <v>13</v>
      </c>
      <c r="F83" s="396">
        <f>IF(O83="", "",'[1]Facility Info'!$N$22)</f>
        <v>5</v>
      </c>
      <c r="G83" s="396">
        <f>IF(O83="", "", '[1]Facility Info'!$J$14)</f>
        <v>0</v>
      </c>
      <c r="H83" s="397">
        <f t="shared" si="9"/>
        <v>3393</v>
      </c>
      <c r="I83" s="427" t="str">
        <f t="shared" si="40"/>
        <v>Interior</v>
      </c>
      <c r="J83" s="396" t="str">
        <f>IF(O83="", "", '[1]Indoor Lighting'!$C$12)</f>
        <v>Y</v>
      </c>
      <c r="K83" s="435">
        <f>IF(O83="", "", '[1]Indoor Lighting'!$M$12)</f>
        <v>0</v>
      </c>
      <c r="L83" s="399">
        <f t="shared" si="10"/>
        <v>0</v>
      </c>
      <c r="M83" s="400" t="str">
        <f t="shared" si="11"/>
        <v/>
      </c>
      <c r="N83" s="401" t="str">
        <f>IF(O83="", "", VLOOKUP(O83, [1]LightTrans!$C$1:$L$106, 2, FALSE))</f>
        <v>Incand_Standard</v>
      </c>
      <c r="O83" s="395" t="str">
        <f>IF(OR('[1]Indoor Lighting'!$E$12="Incandescent", '[1]Indoor Lighting'!$E$12="Halogen", '[1]Indoor Lighting'!$E$12="Metal Halide"), IF(ISNA(VLOOKUP('[1]Indoor Lighting'!$E$12&amp;", "&amp; '[1]Indoor Lighting'!$I$12, [1]LightTrans!$A$1:$K$101,3, FALSE)=TRUE),"",VLOOKUP('[1]Indoor Lighting'!$E$12&amp;", "&amp; '[1]Indoor Lighting'!$I$12, [1]LightTrans!$A$1:$K$101,3, FALSE)), "")</f>
        <v>I60/1</v>
      </c>
      <c r="P83" s="402" t="str">
        <f t="shared" si="12"/>
        <v>Incandescent, (1) 60W lamp</v>
      </c>
      <c r="Q83" s="428">
        <f>IF(O83="", "", '[1]Indoor Lighting'!$L$12)</f>
        <v>11</v>
      </c>
      <c r="R83" s="404">
        <v>0</v>
      </c>
      <c r="S83" s="402">
        <f t="shared" si="13"/>
        <v>60</v>
      </c>
      <c r="T83" s="406">
        <f t="shared" si="14"/>
        <v>0</v>
      </c>
      <c r="U83" s="407">
        <f t="shared" si="15"/>
        <v>0</v>
      </c>
      <c r="V83" s="408" t="str">
        <f>IF(O83="", "", VLOOKUP(O83, [1]LightTrans!$C$1:$L$106, 3, FALSE))</f>
        <v>LTR6</v>
      </c>
      <c r="W83" s="395" t="str">
        <f>IF(O83="", "", VLOOKUP(O83, [1]LightTrans!$C$1:$L$106, 4, FALSE))</f>
        <v>CFL_Fixtures</v>
      </c>
      <c r="X83" s="395" t="str">
        <f>IF(O83="", "", VLOOKUP(O83, [1]LightTrans!$C$1:$L$106, 5, FALSE))</f>
        <v>CFL1-13</v>
      </c>
      <c r="Y83" s="402" t="str">
        <f t="shared" si="16"/>
        <v>Interior CF 1L 13W Quad</v>
      </c>
      <c r="Z83" s="429" t="str">
        <f>IF(O83="", "", VLOOKUP(O83, [1]LightTrans!$C$1:$L$106, 7, FALSE))</f>
        <v>TCP 33113SP</v>
      </c>
      <c r="AA83" s="429" t="str">
        <f>IF(O83="", "", VLOOKUP(O83, [1]LightTrans!$C$1:$L$106, 8, FALSE))</f>
        <v>TCP 33113SP</v>
      </c>
      <c r="AB83" s="430"/>
      <c r="AC83" s="410">
        <f t="shared" si="17"/>
        <v>11</v>
      </c>
      <c r="AD83" s="411"/>
      <c r="AE83" s="412"/>
      <c r="AF83" s="413">
        <f t="shared" si="18"/>
        <v>0</v>
      </c>
      <c r="AG83" s="414">
        <f t="shared" si="19"/>
        <v>154</v>
      </c>
      <c r="AH83" s="415">
        <f t="shared" si="20"/>
        <v>0</v>
      </c>
      <c r="AI83" s="415" t="str">
        <f t="shared" si="21"/>
        <v/>
      </c>
      <c r="AJ83" s="415">
        <f t="shared" si="22"/>
        <v>0</v>
      </c>
      <c r="AK83" s="415">
        <f t="shared" si="23"/>
        <v>0</v>
      </c>
      <c r="AL83" s="416">
        <f t="shared" si="24"/>
        <v>0</v>
      </c>
      <c r="AM83" s="417">
        <f t="shared" si="25"/>
        <v>14</v>
      </c>
      <c r="AN83" s="406">
        <f t="shared" si="26"/>
        <v>0</v>
      </c>
      <c r="AO83" s="416">
        <f t="shared" si="27"/>
        <v>0</v>
      </c>
      <c r="AP83" s="416">
        <f t="shared" si="28"/>
        <v>0</v>
      </c>
      <c r="AQ83" s="416">
        <f t="shared" si="29"/>
        <v>0</v>
      </c>
      <c r="AR83" s="418">
        <f t="shared" si="30"/>
        <v>0</v>
      </c>
      <c r="AS83" s="416">
        <f t="shared" si="31"/>
        <v>0</v>
      </c>
      <c r="AT83" s="416">
        <f t="shared" si="32"/>
        <v>0</v>
      </c>
      <c r="AU83" s="416">
        <f t="shared" si="33"/>
        <v>0</v>
      </c>
      <c r="AV83" s="434">
        <f t="shared" si="34"/>
        <v>35</v>
      </c>
      <c r="AW83" s="421">
        <f t="shared" si="35"/>
        <v>385</v>
      </c>
      <c r="AX83" s="422">
        <f t="shared" si="36"/>
        <v>256.66666666666669</v>
      </c>
      <c r="AY83" s="422">
        <f t="shared" si="37"/>
        <v>128.33333333333334</v>
      </c>
      <c r="AZ83" s="421">
        <f t="shared" si="38"/>
        <v>385</v>
      </c>
      <c r="BA83" s="423">
        <f t="shared" si="39"/>
        <v>0.76666666666666672</v>
      </c>
      <c r="BB83" s="432"/>
      <c r="BC83" s="429" t="str">
        <f>IF(O83="", "", '[1]Indoor Lighting'!$R$12)</f>
        <v>No</v>
      </c>
      <c r="BD83" s="425">
        <f>IF(O83="", "", '[1]Indoor Lighting'!$D$12)</f>
        <v>10</v>
      </c>
      <c r="BE83" s="436"/>
      <c r="BF83" s="436"/>
      <c r="BG83" s="436"/>
      <c r="BH83" s="436"/>
      <c r="BI83" s="436"/>
      <c r="BJ83" s="436"/>
      <c r="BK83" s="436"/>
      <c r="BL83" s="436"/>
      <c r="BM83" s="436"/>
      <c r="BN83" s="436"/>
      <c r="BO83" s="436"/>
      <c r="BP83" s="436"/>
    </row>
    <row r="84" spans="1:68" s="437" customFormat="1" ht="38.25" customHeight="1">
      <c r="A84" s="426">
        <v>66</v>
      </c>
      <c r="B84" s="429"/>
      <c r="C84" s="429">
        <f>IF(O84="", "", '[1]Indoor Lighting'!$B13)</f>
        <v>12</v>
      </c>
      <c r="D84" s="395" t="str">
        <f>IF(O84="", "", '[1]Business Type'!$G$2)</f>
        <v/>
      </c>
      <c r="E84" s="396">
        <f>IF(O84="", "",'[1]Facility Info'!$P$22)</f>
        <v>13</v>
      </c>
      <c r="F84" s="396">
        <f>IF(O84="", "",'[1]Facility Info'!$N$22)</f>
        <v>5</v>
      </c>
      <c r="G84" s="396">
        <f>IF(O84="", "", '[1]Facility Info'!$J$14)</f>
        <v>0</v>
      </c>
      <c r="H84" s="397">
        <f t="shared" si="9"/>
        <v>3393</v>
      </c>
      <c r="I84" s="427" t="str">
        <f t="shared" si="40"/>
        <v>Interior</v>
      </c>
      <c r="J84" s="396" t="str">
        <f>IF(O84="", "", '[1]Indoor Lighting'!$C13)</f>
        <v>Y</v>
      </c>
      <c r="K84" s="435">
        <f>IF(O84="", "", '[1]Indoor Lighting'!$M13)</f>
        <v>0</v>
      </c>
      <c r="L84" s="399">
        <f t="shared" si="10"/>
        <v>0</v>
      </c>
      <c r="M84" s="400" t="str">
        <f t="shared" si="11"/>
        <v/>
      </c>
      <c r="N84" s="401" t="str">
        <f>IF(O84="", "", VLOOKUP(O84, [1]LightTrans!$C$1:$L$106, 2, FALSE))</f>
        <v>Incand_Standard</v>
      </c>
      <c r="O84" s="395" t="str">
        <f>IF(OR('[1]Indoor Lighting'!$E13="Incandescent", '[1]Indoor Lighting'!$E13="Halogen", '[1]Indoor Lighting'!$E13="Metal Halide"), IF(ISNA(VLOOKUP('[1]Indoor Lighting'!$E13&amp;", "&amp; '[1]Indoor Lighting'!$I13, [1]LightTrans!$A$1:$K$101,3, FALSE)=TRUE),"",VLOOKUP('[1]Indoor Lighting'!$E13&amp;", "&amp; '[1]Indoor Lighting'!$I13, [1]LightTrans!$A$1:$K$101,3, FALSE)), "")</f>
        <v>I60/1</v>
      </c>
      <c r="P84" s="402" t="str">
        <f t="shared" si="12"/>
        <v>Incandescent, (1) 60W lamp</v>
      </c>
      <c r="Q84" s="428">
        <f>IF(O84="", "", '[1]Indoor Lighting'!$L13)</f>
        <v>12</v>
      </c>
      <c r="R84" s="404">
        <v>0</v>
      </c>
      <c r="S84" s="402">
        <f t="shared" si="13"/>
        <v>60</v>
      </c>
      <c r="T84" s="406">
        <f t="shared" si="14"/>
        <v>0</v>
      </c>
      <c r="U84" s="407">
        <f t="shared" si="15"/>
        <v>0</v>
      </c>
      <c r="V84" s="408" t="str">
        <f>IF(O84="", "", VLOOKUP(O84, [1]LightTrans!$C$1:$L$106, 3, FALSE))</f>
        <v>LTR6</v>
      </c>
      <c r="W84" s="395" t="str">
        <f>IF(O84="", "", VLOOKUP(O84, [1]LightTrans!$C$1:$L$106, 4, FALSE))</f>
        <v>CFL_Fixtures</v>
      </c>
      <c r="X84" s="395" t="str">
        <f>IF(O84="", "", VLOOKUP(O84, [1]LightTrans!$C$1:$L$106, 5, FALSE))</f>
        <v>CFL1-13</v>
      </c>
      <c r="Y84" s="402" t="str">
        <f t="shared" si="16"/>
        <v>Interior CF 1L 13W Quad</v>
      </c>
      <c r="Z84" s="429" t="str">
        <f>IF(O84="", "", VLOOKUP(O84, [1]LightTrans!$C$1:$L$106, 7, FALSE))</f>
        <v>TCP 33113SP</v>
      </c>
      <c r="AA84" s="429" t="str">
        <f>IF(O84="", "", VLOOKUP(O84, [1]LightTrans!$C$1:$L$106, 8, FALSE))</f>
        <v>TCP 33113SP</v>
      </c>
      <c r="AB84" s="430"/>
      <c r="AC84" s="410">
        <f t="shared" si="17"/>
        <v>12</v>
      </c>
      <c r="AD84" s="411"/>
      <c r="AE84" s="412"/>
      <c r="AF84" s="413">
        <f t="shared" si="18"/>
        <v>0</v>
      </c>
      <c r="AG84" s="414">
        <f t="shared" si="19"/>
        <v>168</v>
      </c>
      <c r="AH84" s="415">
        <f t="shared" si="20"/>
        <v>0</v>
      </c>
      <c r="AI84" s="415" t="str">
        <f t="shared" si="21"/>
        <v/>
      </c>
      <c r="AJ84" s="415">
        <f t="shared" si="22"/>
        <v>0</v>
      </c>
      <c r="AK84" s="415">
        <f t="shared" si="23"/>
        <v>0</v>
      </c>
      <c r="AL84" s="416">
        <f t="shared" si="24"/>
        <v>0</v>
      </c>
      <c r="AM84" s="417">
        <f t="shared" si="25"/>
        <v>14</v>
      </c>
      <c r="AN84" s="406">
        <f t="shared" si="26"/>
        <v>0</v>
      </c>
      <c r="AO84" s="416">
        <f t="shared" si="27"/>
        <v>0</v>
      </c>
      <c r="AP84" s="416">
        <f t="shared" si="28"/>
        <v>0</v>
      </c>
      <c r="AQ84" s="416">
        <f t="shared" si="29"/>
        <v>0</v>
      </c>
      <c r="AR84" s="418">
        <f t="shared" si="30"/>
        <v>0</v>
      </c>
      <c r="AS84" s="416">
        <f t="shared" si="31"/>
        <v>0</v>
      </c>
      <c r="AT84" s="416">
        <f t="shared" si="32"/>
        <v>0</v>
      </c>
      <c r="AU84" s="416">
        <f t="shared" si="33"/>
        <v>0</v>
      </c>
      <c r="AV84" s="434">
        <f t="shared" si="34"/>
        <v>35</v>
      </c>
      <c r="AW84" s="421">
        <f t="shared" si="35"/>
        <v>420</v>
      </c>
      <c r="AX84" s="422">
        <f t="shared" si="36"/>
        <v>280</v>
      </c>
      <c r="AY84" s="422">
        <f t="shared" si="37"/>
        <v>140</v>
      </c>
      <c r="AZ84" s="421">
        <f t="shared" si="38"/>
        <v>420</v>
      </c>
      <c r="BA84" s="423">
        <f t="shared" si="39"/>
        <v>0.76666666666666672</v>
      </c>
      <c r="BB84" s="432"/>
      <c r="BC84" s="429" t="str">
        <f>IF(O84="", "", '[1]Indoor Lighting'!$R13)</f>
        <v>No</v>
      </c>
      <c r="BD84" s="425">
        <f>IF(O84="", "", '[1]Indoor Lighting'!$D13)</f>
        <v>10</v>
      </c>
      <c r="BE84" s="436"/>
      <c r="BF84" s="436"/>
      <c r="BG84" s="436"/>
      <c r="BH84" s="436"/>
      <c r="BI84" s="436"/>
      <c r="BJ84" s="436"/>
      <c r="BK84" s="436"/>
      <c r="BL84" s="436"/>
      <c r="BM84" s="436"/>
      <c r="BN84" s="436"/>
      <c r="BO84" s="436"/>
      <c r="BP84" s="436"/>
    </row>
    <row r="85" spans="1:68" s="437" customFormat="1" ht="38.25" customHeight="1">
      <c r="A85" s="394">
        <v>67</v>
      </c>
      <c r="B85" s="429"/>
      <c r="C85" s="429">
        <f>IF(O85="", "", '[1]Indoor Lighting'!$B14)</f>
        <v>13</v>
      </c>
      <c r="D85" s="395" t="str">
        <f>IF(O85="", "", '[1]Business Type'!$G$2)</f>
        <v/>
      </c>
      <c r="E85" s="396">
        <f>IF(O85="", "",'[1]Facility Info'!$P$22)</f>
        <v>13</v>
      </c>
      <c r="F85" s="396">
        <f>IF(O85="", "",'[1]Facility Info'!$N$22)</f>
        <v>5</v>
      </c>
      <c r="G85" s="396">
        <f>IF(O85="", "", '[1]Facility Info'!$J$14)</f>
        <v>0</v>
      </c>
      <c r="H85" s="397">
        <f t="shared" ref="H85:H123" si="72">IF(OR((F85=""),(G85="")),"",(E85*((($F85*52)-$G85)+1)))</f>
        <v>3393</v>
      </c>
      <c r="I85" s="427" t="str">
        <f t="shared" ref="I85:I123" si="73">IF(O85="", "", "Interior")</f>
        <v>Interior</v>
      </c>
      <c r="J85" s="396" t="str">
        <f>IF(O85="", "", '[1]Indoor Lighting'!$C14)</f>
        <v>Y</v>
      </c>
      <c r="K85" s="435">
        <f>IF(O85="", "", '[1]Indoor Lighting'!$M14)</f>
        <v>0</v>
      </c>
      <c r="L85" s="399">
        <f t="shared" ref="L85:L123" si="74">IF((V85="LTL16"),IF_ENERGY_REACHINFREEZERCOOLER,IF(AND(($J85="Y"),OR(($K85="None"),($K85="Natural Gas"),($K85="Fuel Oil"))),IF_COOLING,IF(AND(($J85="Y"),($K85="Electric Resistance")),(IF_COOLING+IF_ELECTRICRESISTANCE_HEAT),IF(AND(($J85="Y"),($K85="Heat Pump")),(IF_COOLING+IF_ELECTRICHPHEAT),IF(AND(($J85="N"),($K85="Electric Resistance")),IF_ELECTRICRESISTANCE_HEAT,IF(AND(($J85="N"),($K85="Heat Pump")),IF_ELECTRICHPHEAT,0))))))</f>
        <v>0</v>
      </c>
      <c r="M85" s="400" t="str">
        <f t="shared" ref="M85:M123" si="75">IF(OR((I85=""),(D85="")),"",IF(AND((I85="Exterior"),(E85&lt;=12)),0,VLOOKUP(D85,BUILDINGTYPE_CF_TABLE,2,FALSE)))</f>
        <v/>
      </c>
      <c r="N85" s="401" t="str">
        <f>IF(O85="", "", VLOOKUP(O85, [1]LightTrans!$C$1:$L$106, 2, FALSE))</f>
        <v>Incand_Standard</v>
      </c>
      <c r="O85" s="395" t="str">
        <f>IF(OR('[1]Indoor Lighting'!$E14="Incandescent", '[1]Indoor Lighting'!$E14="Halogen", '[1]Indoor Lighting'!$E14="Metal Halide"), IF(ISNA(VLOOKUP('[1]Indoor Lighting'!$E14&amp;", "&amp; '[1]Indoor Lighting'!$I14, [1]LightTrans!$A$1:$K$101,3, FALSE)=TRUE),"",VLOOKUP('[1]Indoor Lighting'!$E14&amp;", "&amp; '[1]Indoor Lighting'!$I14, [1]LightTrans!$A$1:$K$101,3, FALSE)), "")</f>
        <v>I60/1</v>
      </c>
      <c r="P85" s="402" t="str">
        <f t="shared" ref="P85:P123" si="76">IF((O85=""),"",VLOOKUP($O85,LOOKUP_WATTAGES,3,0))</f>
        <v>Incandescent, (1) 60W lamp</v>
      </c>
      <c r="Q85" s="428">
        <f>IF(O85="", "", '[1]Indoor Lighting'!$L14)</f>
        <v>13</v>
      </c>
      <c r="R85" s="404">
        <v>0</v>
      </c>
      <c r="S85" s="402">
        <f t="shared" ref="S85:S123" si="77">IF((O85=""),0,VLOOKUP($O85,LOOKUP_WATTAGES,2,0))</f>
        <v>60</v>
      </c>
      <c r="T85" s="406">
        <f t="shared" ref="T85:T123" si="78">IF((M85=""),0,((((((Q85*S85)/1000)*ISR_FIXTURE)*(1-R85))*IF(($J85="Y"),IF_DEMAND,1))*M85))</f>
        <v>0</v>
      </c>
      <c r="U85" s="407">
        <f t="shared" ref="U85:U123" si="79">IF((H85=""),"",(((((((Q85*S85)*H85)*OHAF)*ISR_FIXTURE)*IF(($J85="Y"),$L85,1))*(1-R85))/1000))</f>
        <v>0</v>
      </c>
      <c r="V85" s="408" t="str">
        <f>IF(O85="", "", VLOOKUP(O85, [1]LightTrans!$C$1:$L$106, 3, FALSE))</f>
        <v>LTR6</v>
      </c>
      <c r="W85" s="395" t="str">
        <f>IF(O85="", "", VLOOKUP(O85, [1]LightTrans!$C$1:$L$106, 4, FALSE))</f>
        <v>CFL_Fixtures</v>
      </c>
      <c r="X85" s="395" t="str">
        <f>IF(O85="", "", VLOOKUP(O85, [1]LightTrans!$C$1:$L$106, 5, FALSE))</f>
        <v>CFL1-13</v>
      </c>
      <c r="Y85" s="402" t="str">
        <f t="shared" ref="Y85:Y123" si="80">IF((X85=""),"",VLOOKUP($X85,REPLACEMENT_LOOKUP_WATTAGES,2,0))</f>
        <v>Interior CF 1L 13W Quad</v>
      </c>
      <c r="Z85" s="429" t="str">
        <f>IF(O85="", "", VLOOKUP(O85, [1]LightTrans!$C$1:$L$106, 7, FALSE))</f>
        <v>TCP 33113SP</v>
      </c>
      <c r="AA85" s="429" t="str">
        <f>IF(O85="", "", VLOOKUP(O85, [1]LightTrans!$C$1:$L$106, 8, FALSE))</f>
        <v>TCP 33113SP</v>
      </c>
      <c r="AB85" s="430"/>
      <c r="AC85" s="410">
        <f t="shared" ref="AC85:AC123" si="81">Q85</f>
        <v>13</v>
      </c>
      <c r="AD85" s="411"/>
      <c r="AE85" s="412"/>
      <c r="AF85" s="413">
        <f t="shared" ref="AF85:AF123" si="82">IF((R85&gt;0),R85,IF((V85="LTN7"),0.3,IF((AD85=""),0,(VLOOKUP($AD85,CONTROL_SAVINGS,3,0)))))</f>
        <v>0</v>
      </c>
      <c r="AG85" s="414">
        <f t="shared" ref="AG85:AG123" si="83">AC85*AM85</f>
        <v>182</v>
      </c>
      <c r="AH85" s="415">
        <f t="shared" ref="AH85:AH123" si="84">IF((R85&gt;0),1,0)</f>
        <v>0</v>
      </c>
      <c r="AI85" s="415" t="str">
        <f t="shared" ref="AI85:AI123" si="85">IF((AD85=""),"",IF(AND((AD85="LTC7"),(V85&lt;&gt;"LTL16")),1,0))</f>
        <v/>
      </c>
      <c r="AJ85" s="415">
        <f t="shared" si="22"/>
        <v>0</v>
      </c>
      <c r="AK85" s="415">
        <f t="shared" si="23"/>
        <v>0</v>
      </c>
      <c r="AL85" s="416">
        <f t="shared" ref="AL85:AL123" si="86">IF((AE85=""),0,((AC85*AM85)/AE85))</f>
        <v>0</v>
      </c>
      <c r="AM85" s="417">
        <f t="shared" ref="AM85:AM123" si="87">IF((X85=""),0,VLOOKUP($X85,REPLACEMENT_LOOKUP_WATTAGES,3,0))</f>
        <v>14</v>
      </c>
      <c r="AN85" s="406">
        <f t="shared" ref="AN85:AN123" si="88">IF((M85=""),0,IF((V85="LTL16"),(((((AC85*AM85)/1000)*ISR_FIXTURE)*IF(($J85="Y"),IF_DEMAND_REACHINFREEZERCOOLER,1))*M85),((((((AC85*AM85)/1000)*ISR_FIXTURE)*IF(($J85="Y"),IF_DEMAND,1))*M85)*IF((V85="LTN7"),(1-0.3),1))))</f>
        <v>0</v>
      </c>
      <c r="AO85" s="416">
        <f t="shared" ref="AO85:AO123" si="89">IFERROR(IF(ISNUMBER(AM85),((((((((AC85*AM85)*$E85)*((($F85*52)-$G85)+1))*OHAF)*ISR_FIXTURE)*IF(($J85="Y"),$L85,1))/1000)*IF((V85="LTN7"),(1-0.3),1))), 0)</f>
        <v>0</v>
      </c>
      <c r="AP85" s="416">
        <f t="shared" si="28"/>
        <v>0</v>
      </c>
      <c r="AQ85" s="416">
        <f t="shared" si="29"/>
        <v>0</v>
      </c>
      <c r="AR85" s="418">
        <f t="shared" ref="AR85:AR123" si="90">IF(ISNUMBER(T85),(T85-AN85),"")</f>
        <v>0</v>
      </c>
      <c r="AS85" s="416">
        <f t="shared" ref="AS85:AS123" si="91">IF(ISNUMBER(U85),(U85-AO85),0)</f>
        <v>0</v>
      </c>
      <c r="AT85" s="416">
        <f t="shared" si="32"/>
        <v>0</v>
      </c>
      <c r="AU85" s="416">
        <f t="shared" si="33"/>
        <v>0</v>
      </c>
      <c r="AV85" s="434">
        <f t="shared" ref="AV85:AV123" si="92">IF((V85=""),"",VLOOKUP(V85,INCENTIVE_AMOUNTS,2,0))</f>
        <v>35</v>
      </c>
      <c r="AW85" s="421">
        <f t="shared" ref="AW85:AW123" si="93">IF(ISNUMBER(AV85),(AC85*AV85),"")</f>
        <v>455</v>
      </c>
      <c r="AX85" s="422">
        <f t="shared" ref="AX85:AX123" si="94">IFERROR(IF(ISBLANK(AD85),IF((N85="EXIT_Sign"),(AW85/2),IF(OR((N85="Incand_Halogen"),(N85="Incand_Standard")),((AW85*2)/3),(AW85/3))),(IF((N85="EXIT_Sign"),(AW85/2),IF(OR((N85="Incand_Halogen"),(N85="Incand_Standard")),((AW85*2)/3),(AW85/3)))+(30*AE85))),0)</f>
        <v>303.33333333333331</v>
      </c>
      <c r="AY85" s="422">
        <f t="shared" ref="AY85:AY123" si="95">IFERROR(IF(ISBLANK(AD85),IF((N85="EXIT_Sign"),(AW85/2),IF(OR((N85="Incand_Halogen"),(N85="Incand_Standard")),(AW85/3),((AW85*2)/3))),(IF((N85="EXIT_Sign"),(AW85/2),IF(OR((N85="Incand_Halogen"),(N85="Incand_Standard")),(AW85/3),((AW85*2)/3)))+(30*AE85))),0)</f>
        <v>151.66666666666666</v>
      </c>
      <c r="AZ85" s="421">
        <f t="shared" ref="AZ85:AZ123" si="96">AY85+AX85</f>
        <v>455</v>
      </c>
      <c r="BA85" s="423">
        <f t="shared" ref="BA85:BA123" si="97">IF(AND((Q85&gt;0),(S85&gt;0),(AC85&gt;0),(AM85&gt;0)),(((Q85*S85)-(AC85*AM85))/((Q85*S85))),0)</f>
        <v>0.76666666666666672</v>
      </c>
      <c r="BB85" s="432"/>
      <c r="BC85" s="429" t="str">
        <f>IF(O85="", "", '[1]Indoor Lighting'!$R14)</f>
        <v>No</v>
      </c>
      <c r="BD85" s="425">
        <f>IF(O85="", "", '[1]Indoor Lighting'!$D14)</f>
        <v>10</v>
      </c>
      <c r="BE85" s="436"/>
      <c r="BF85" s="436"/>
      <c r="BG85" s="436"/>
      <c r="BH85" s="436"/>
      <c r="BI85" s="436"/>
      <c r="BJ85" s="436"/>
      <c r="BK85" s="436"/>
      <c r="BL85" s="436"/>
      <c r="BM85" s="436"/>
      <c r="BN85" s="436"/>
      <c r="BO85" s="436"/>
      <c r="BP85" s="436"/>
    </row>
    <row r="86" spans="1:68" s="437" customFormat="1" ht="38.25" customHeight="1">
      <c r="A86" s="426">
        <v>68</v>
      </c>
      <c r="B86" s="429"/>
      <c r="C86" s="429">
        <f>IF(O86="", "", '[1]Indoor Lighting'!$B15)</f>
        <v>14</v>
      </c>
      <c r="D86" s="395" t="str">
        <f>IF(O86="", "", '[1]Business Type'!$G$2)</f>
        <v/>
      </c>
      <c r="E86" s="396">
        <f>IF(O86="", "",'[1]Facility Info'!$P$22)</f>
        <v>13</v>
      </c>
      <c r="F86" s="396">
        <f>IF(O86="", "",'[1]Facility Info'!$N$22)</f>
        <v>5</v>
      </c>
      <c r="G86" s="396">
        <f>IF(O86="", "", '[1]Facility Info'!$J$14)</f>
        <v>0</v>
      </c>
      <c r="H86" s="397">
        <f t="shared" si="72"/>
        <v>3393</v>
      </c>
      <c r="I86" s="427" t="str">
        <f t="shared" si="73"/>
        <v>Interior</v>
      </c>
      <c r="J86" s="396" t="str">
        <f>IF(O86="", "", '[1]Indoor Lighting'!$C15)</f>
        <v>Y</v>
      </c>
      <c r="K86" s="435">
        <f>IF(O86="", "", '[1]Indoor Lighting'!$M15)</f>
        <v>0</v>
      </c>
      <c r="L86" s="399">
        <f t="shared" si="74"/>
        <v>0</v>
      </c>
      <c r="M86" s="400" t="str">
        <f t="shared" si="75"/>
        <v/>
      </c>
      <c r="N86" s="401" t="str">
        <f>IF(O86="", "", VLOOKUP(O86, [1]LightTrans!$C$1:$L$106, 2, FALSE))</f>
        <v>Incand_Standard</v>
      </c>
      <c r="O86" s="395" t="str">
        <f>IF(OR('[1]Indoor Lighting'!$E15="Incandescent", '[1]Indoor Lighting'!$E15="Halogen", '[1]Indoor Lighting'!$E15="Metal Halide"), IF(ISNA(VLOOKUP('[1]Indoor Lighting'!$E15&amp;", "&amp; '[1]Indoor Lighting'!$I15, [1]LightTrans!$A$1:$K$101,3, FALSE)=TRUE),"",VLOOKUP('[1]Indoor Lighting'!$E15&amp;", "&amp; '[1]Indoor Lighting'!$I15, [1]LightTrans!$A$1:$K$101,3, FALSE)), "")</f>
        <v>I60/1</v>
      </c>
      <c r="P86" s="402" t="str">
        <f t="shared" si="76"/>
        <v>Incandescent, (1) 60W lamp</v>
      </c>
      <c r="Q86" s="428">
        <f>IF(O86="", "", '[1]Indoor Lighting'!$L15)</f>
        <v>14</v>
      </c>
      <c r="R86" s="404">
        <v>0</v>
      </c>
      <c r="S86" s="402">
        <f t="shared" si="77"/>
        <v>60</v>
      </c>
      <c r="T86" s="406">
        <f t="shared" si="78"/>
        <v>0</v>
      </c>
      <c r="U86" s="407">
        <f t="shared" si="79"/>
        <v>0</v>
      </c>
      <c r="V86" s="408" t="str">
        <f>IF(O86="", "", VLOOKUP(O86, [1]LightTrans!$C$1:$L$106, 3, FALSE))</f>
        <v>LTR6</v>
      </c>
      <c r="W86" s="395" t="str">
        <f>IF(O86="", "", VLOOKUP(O86, [1]LightTrans!$C$1:$L$106, 4, FALSE))</f>
        <v>CFL_Fixtures</v>
      </c>
      <c r="X86" s="395" t="str">
        <f>IF(O86="", "", VLOOKUP(O86, [1]LightTrans!$C$1:$L$106, 5, FALSE))</f>
        <v>CFL1-13</v>
      </c>
      <c r="Y86" s="402" t="str">
        <f t="shared" si="80"/>
        <v>Interior CF 1L 13W Quad</v>
      </c>
      <c r="Z86" s="429" t="str">
        <f>IF(O86="", "", VLOOKUP(O86, [1]LightTrans!$C$1:$L$106, 7, FALSE))</f>
        <v>TCP 33113SP</v>
      </c>
      <c r="AA86" s="429" t="str">
        <f>IF(O86="", "", VLOOKUP(O86, [1]LightTrans!$C$1:$L$106, 8, FALSE))</f>
        <v>TCP 33113SP</v>
      </c>
      <c r="AB86" s="430"/>
      <c r="AC86" s="410">
        <f t="shared" si="81"/>
        <v>14</v>
      </c>
      <c r="AD86" s="411"/>
      <c r="AE86" s="412"/>
      <c r="AF86" s="413">
        <f t="shared" si="82"/>
        <v>0</v>
      </c>
      <c r="AG86" s="414">
        <f t="shared" si="83"/>
        <v>196</v>
      </c>
      <c r="AH86" s="415">
        <f t="shared" si="84"/>
        <v>0</v>
      </c>
      <c r="AI86" s="415" t="str">
        <f t="shared" si="85"/>
        <v/>
      </c>
      <c r="AJ86" s="415">
        <f t="shared" si="22"/>
        <v>0</v>
      </c>
      <c r="AK86" s="415">
        <f t="shared" si="23"/>
        <v>0</v>
      </c>
      <c r="AL86" s="416">
        <f t="shared" si="86"/>
        <v>0</v>
      </c>
      <c r="AM86" s="417">
        <f t="shared" si="87"/>
        <v>14</v>
      </c>
      <c r="AN86" s="406">
        <f t="shared" si="88"/>
        <v>0</v>
      </c>
      <c r="AO86" s="416">
        <f t="shared" si="89"/>
        <v>0</v>
      </c>
      <c r="AP86" s="416">
        <f t="shared" si="28"/>
        <v>0</v>
      </c>
      <c r="AQ86" s="416">
        <f t="shared" si="29"/>
        <v>0</v>
      </c>
      <c r="AR86" s="418">
        <f t="shared" si="90"/>
        <v>0</v>
      </c>
      <c r="AS86" s="416">
        <f t="shared" si="91"/>
        <v>0</v>
      </c>
      <c r="AT86" s="416">
        <f t="shared" si="32"/>
        <v>0</v>
      </c>
      <c r="AU86" s="416">
        <f t="shared" si="33"/>
        <v>0</v>
      </c>
      <c r="AV86" s="434">
        <f t="shared" si="92"/>
        <v>35</v>
      </c>
      <c r="AW86" s="421">
        <f t="shared" si="93"/>
        <v>490</v>
      </c>
      <c r="AX86" s="422">
        <f t="shared" si="94"/>
        <v>326.66666666666669</v>
      </c>
      <c r="AY86" s="422">
        <f t="shared" si="95"/>
        <v>163.33333333333334</v>
      </c>
      <c r="AZ86" s="421">
        <f t="shared" si="96"/>
        <v>490</v>
      </c>
      <c r="BA86" s="423">
        <f t="shared" si="97"/>
        <v>0.76666666666666672</v>
      </c>
      <c r="BB86" s="432"/>
      <c r="BC86" s="429" t="str">
        <f>IF(O86="", "", '[1]Indoor Lighting'!$R15)</f>
        <v>No</v>
      </c>
      <c r="BD86" s="425">
        <f>IF(O86="", "", '[1]Indoor Lighting'!$D15)</f>
        <v>10</v>
      </c>
      <c r="BE86" s="436"/>
      <c r="BF86" s="436"/>
      <c r="BG86" s="436"/>
      <c r="BH86" s="436"/>
      <c r="BI86" s="436"/>
      <c r="BJ86" s="436"/>
      <c r="BK86" s="436"/>
      <c r="BL86" s="436"/>
      <c r="BM86" s="436"/>
      <c r="BN86" s="436"/>
      <c r="BO86" s="436"/>
      <c r="BP86" s="436"/>
    </row>
    <row r="87" spans="1:68" s="437" customFormat="1" ht="38.25" customHeight="1">
      <c r="A87" s="426">
        <v>69</v>
      </c>
      <c r="B87" s="429"/>
      <c r="C87" s="429">
        <f>IF(O87="", "", '[1]Indoor Lighting'!$B16)</f>
        <v>15</v>
      </c>
      <c r="D87" s="395" t="str">
        <f>IF(O87="", "", '[1]Business Type'!$G$2)</f>
        <v/>
      </c>
      <c r="E87" s="396">
        <f>IF(O87="", "",'[1]Facility Info'!$P$22)</f>
        <v>13</v>
      </c>
      <c r="F87" s="396">
        <f>IF(O87="", "",'[1]Facility Info'!$N$22)</f>
        <v>5</v>
      </c>
      <c r="G87" s="396">
        <f>IF(O87="", "", '[1]Facility Info'!$J$14)</f>
        <v>0</v>
      </c>
      <c r="H87" s="397">
        <f t="shared" si="72"/>
        <v>3393</v>
      </c>
      <c r="I87" s="427" t="str">
        <f t="shared" si="73"/>
        <v>Interior</v>
      </c>
      <c r="J87" s="396" t="str">
        <f>IF(O87="", "", '[1]Indoor Lighting'!$C16)</f>
        <v>Y</v>
      </c>
      <c r="K87" s="435">
        <f>IF(O87="", "", '[1]Indoor Lighting'!$M16)</f>
        <v>0</v>
      </c>
      <c r="L87" s="399">
        <f t="shared" si="74"/>
        <v>0</v>
      </c>
      <c r="M87" s="400" t="str">
        <f t="shared" si="75"/>
        <v/>
      </c>
      <c r="N87" s="401" t="str">
        <f>IF(O87="", "", VLOOKUP(O87, [1]LightTrans!$C$1:$L$106, 2, FALSE))</f>
        <v>Incand_Standard</v>
      </c>
      <c r="O87" s="395" t="str">
        <f>IF(OR('[1]Indoor Lighting'!$E16="Incandescent", '[1]Indoor Lighting'!$E16="Halogen", '[1]Indoor Lighting'!$E16="Metal Halide"), IF(ISNA(VLOOKUP('[1]Indoor Lighting'!$E16&amp;", "&amp; '[1]Indoor Lighting'!$I16, [1]LightTrans!$A$1:$K$101,3, FALSE)=TRUE),"",VLOOKUP('[1]Indoor Lighting'!$E16&amp;", "&amp; '[1]Indoor Lighting'!$I16, [1]LightTrans!$A$1:$K$101,3, FALSE)), "")</f>
        <v>I60/1</v>
      </c>
      <c r="P87" s="402" t="str">
        <f t="shared" si="76"/>
        <v>Incandescent, (1) 60W lamp</v>
      </c>
      <c r="Q87" s="428">
        <f>IF(O87="", "", '[1]Indoor Lighting'!$L16)</f>
        <v>15</v>
      </c>
      <c r="R87" s="404">
        <v>0</v>
      </c>
      <c r="S87" s="402">
        <f t="shared" si="77"/>
        <v>60</v>
      </c>
      <c r="T87" s="406">
        <f t="shared" si="78"/>
        <v>0</v>
      </c>
      <c r="U87" s="407">
        <f t="shared" si="79"/>
        <v>0</v>
      </c>
      <c r="V87" s="408" t="str">
        <f>IF(O87="", "", VLOOKUP(O87, [1]LightTrans!$C$1:$L$106, 3, FALSE))</f>
        <v>LTR6</v>
      </c>
      <c r="W87" s="395" t="str">
        <f>IF(O87="", "", VLOOKUP(O87, [1]LightTrans!$C$1:$L$106, 4, FALSE))</f>
        <v>CFL_Fixtures</v>
      </c>
      <c r="X87" s="395" t="str">
        <f>IF(O87="", "", VLOOKUP(O87, [1]LightTrans!$C$1:$L$106, 5, FALSE))</f>
        <v>CFL1-13</v>
      </c>
      <c r="Y87" s="402" t="str">
        <f t="shared" si="80"/>
        <v>Interior CF 1L 13W Quad</v>
      </c>
      <c r="Z87" s="429" t="str">
        <f>IF(O87="", "", VLOOKUP(O87, [1]LightTrans!$C$1:$L$106, 7, FALSE))</f>
        <v>TCP 33113SP</v>
      </c>
      <c r="AA87" s="429" t="str">
        <f>IF(O87="", "", VLOOKUP(O87, [1]LightTrans!$C$1:$L$106, 8, FALSE))</f>
        <v>TCP 33113SP</v>
      </c>
      <c r="AB87" s="430"/>
      <c r="AC87" s="410">
        <f t="shared" si="81"/>
        <v>15</v>
      </c>
      <c r="AD87" s="411"/>
      <c r="AE87" s="412"/>
      <c r="AF87" s="413">
        <f t="shared" si="82"/>
        <v>0</v>
      </c>
      <c r="AG87" s="414">
        <f t="shared" si="83"/>
        <v>210</v>
      </c>
      <c r="AH87" s="415">
        <f t="shared" si="84"/>
        <v>0</v>
      </c>
      <c r="AI87" s="415" t="str">
        <f t="shared" si="85"/>
        <v/>
      </c>
      <c r="AJ87" s="415">
        <f t="shared" si="22"/>
        <v>0</v>
      </c>
      <c r="AK87" s="415">
        <f t="shared" si="23"/>
        <v>0</v>
      </c>
      <c r="AL87" s="416">
        <f t="shared" si="86"/>
        <v>0</v>
      </c>
      <c r="AM87" s="417">
        <f t="shared" si="87"/>
        <v>14</v>
      </c>
      <c r="AN87" s="406">
        <f t="shared" si="88"/>
        <v>0</v>
      </c>
      <c r="AO87" s="416">
        <f t="shared" si="89"/>
        <v>0</v>
      </c>
      <c r="AP87" s="416">
        <f t="shared" si="28"/>
        <v>0</v>
      </c>
      <c r="AQ87" s="416">
        <f t="shared" si="29"/>
        <v>0</v>
      </c>
      <c r="AR87" s="418">
        <f t="shared" si="90"/>
        <v>0</v>
      </c>
      <c r="AS87" s="416">
        <f t="shared" si="91"/>
        <v>0</v>
      </c>
      <c r="AT87" s="416">
        <f t="shared" si="32"/>
        <v>0</v>
      </c>
      <c r="AU87" s="416">
        <f t="shared" si="33"/>
        <v>0</v>
      </c>
      <c r="AV87" s="434">
        <f t="shared" si="92"/>
        <v>35</v>
      </c>
      <c r="AW87" s="421">
        <f t="shared" si="93"/>
        <v>525</v>
      </c>
      <c r="AX87" s="422">
        <f t="shared" si="94"/>
        <v>350</v>
      </c>
      <c r="AY87" s="422">
        <f t="shared" si="95"/>
        <v>175</v>
      </c>
      <c r="AZ87" s="421">
        <f t="shared" si="96"/>
        <v>525</v>
      </c>
      <c r="BA87" s="423">
        <f t="shared" si="97"/>
        <v>0.76666666666666672</v>
      </c>
      <c r="BB87" s="432"/>
      <c r="BC87" s="429" t="str">
        <f>IF(O87="", "", '[1]Indoor Lighting'!$R16)</f>
        <v>No</v>
      </c>
      <c r="BD87" s="425">
        <f>IF(O87="", "", '[1]Indoor Lighting'!$D16)</f>
        <v>10</v>
      </c>
      <c r="BE87" s="436"/>
      <c r="BF87" s="436"/>
      <c r="BG87" s="436"/>
      <c r="BH87" s="436"/>
      <c r="BI87" s="436"/>
      <c r="BJ87" s="436"/>
      <c r="BK87" s="436"/>
      <c r="BL87" s="436"/>
      <c r="BM87" s="436"/>
      <c r="BN87" s="436"/>
      <c r="BO87" s="436"/>
      <c r="BP87" s="436"/>
    </row>
    <row r="88" spans="1:68" s="437" customFormat="1" ht="38.25" customHeight="1">
      <c r="A88" s="394">
        <v>70</v>
      </c>
      <c r="B88" s="429"/>
      <c r="C88" s="429">
        <f>IF(O88="", "", '[1]Indoor Lighting'!$B17)</f>
        <v>16</v>
      </c>
      <c r="D88" s="395" t="str">
        <f>IF(O88="", "", '[1]Business Type'!$G$2)</f>
        <v/>
      </c>
      <c r="E88" s="396">
        <f>IF(O88="", "",'[1]Facility Info'!$P$22)</f>
        <v>13</v>
      </c>
      <c r="F88" s="396">
        <f>IF(O88="", "",'[1]Facility Info'!$N$22)</f>
        <v>5</v>
      </c>
      <c r="G88" s="396">
        <f>IF(O88="", "", '[1]Facility Info'!$J$14)</f>
        <v>0</v>
      </c>
      <c r="H88" s="397">
        <f t="shared" si="72"/>
        <v>3393</v>
      </c>
      <c r="I88" s="427" t="str">
        <f t="shared" si="73"/>
        <v>Interior</v>
      </c>
      <c r="J88" s="396" t="str">
        <f>IF(O88="", "", '[1]Indoor Lighting'!$C17)</f>
        <v>Y</v>
      </c>
      <c r="K88" s="435">
        <f>IF(O88="", "", '[1]Indoor Lighting'!$M17)</f>
        <v>0</v>
      </c>
      <c r="L88" s="399">
        <f t="shared" si="74"/>
        <v>0</v>
      </c>
      <c r="M88" s="400" t="str">
        <f t="shared" si="75"/>
        <v/>
      </c>
      <c r="N88" s="401" t="str">
        <f>IF(O88="", "", VLOOKUP(O88, [1]LightTrans!$C$1:$L$106, 2, FALSE))</f>
        <v>Incand_Standard</v>
      </c>
      <c r="O88" s="395" t="str">
        <f>IF(OR('[1]Indoor Lighting'!$E17="Incandescent", '[1]Indoor Lighting'!$E17="Halogen", '[1]Indoor Lighting'!$E17="Metal Halide"), IF(ISNA(VLOOKUP('[1]Indoor Lighting'!$E17&amp;", "&amp; '[1]Indoor Lighting'!$I17, [1]LightTrans!$A$1:$K$101,3, FALSE)=TRUE),"",VLOOKUP('[1]Indoor Lighting'!$E17&amp;", "&amp; '[1]Indoor Lighting'!$I17, [1]LightTrans!$A$1:$K$101,3, FALSE)), "")</f>
        <v>I60/1</v>
      </c>
      <c r="P88" s="402" t="str">
        <f t="shared" si="76"/>
        <v>Incandescent, (1) 60W lamp</v>
      </c>
      <c r="Q88" s="428">
        <f>IF(O88="", "", '[1]Indoor Lighting'!$L17)</f>
        <v>16</v>
      </c>
      <c r="R88" s="404">
        <v>0</v>
      </c>
      <c r="S88" s="402">
        <f t="shared" si="77"/>
        <v>60</v>
      </c>
      <c r="T88" s="406">
        <f t="shared" si="78"/>
        <v>0</v>
      </c>
      <c r="U88" s="407">
        <f t="shared" si="79"/>
        <v>0</v>
      </c>
      <c r="V88" s="408" t="str">
        <f>IF(O88="", "", VLOOKUP(O88, [1]LightTrans!$C$1:$L$106, 3, FALSE))</f>
        <v>LTR6</v>
      </c>
      <c r="W88" s="395" t="str">
        <f>IF(O88="", "", VLOOKUP(O88, [1]LightTrans!$C$1:$L$106, 4, FALSE))</f>
        <v>CFL_Fixtures</v>
      </c>
      <c r="X88" s="395" t="str">
        <f>IF(O88="", "", VLOOKUP(O88, [1]LightTrans!$C$1:$L$106, 5, FALSE))</f>
        <v>CFL1-13</v>
      </c>
      <c r="Y88" s="402" t="str">
        <f t="shared" si="80"/>
        <v>Interior CF 1L 13W Quad</v>
      </c>
      <c r="Z88" s="429" t="str">
        <f>IF(O88="", "", VLOOKUP(O88, [1]LightTrans!$C$1:$L$106, 7, FALSE))</f>
        <v>TCP 33113SP</v>
      </c>
      <c r="AA88" s="429" t="str">
        <f>IF(O88="", "", VLOOKUP(O88, [1]LightTrans!$C$1:$L$106, 8, FALSE))</f>
        <v>TCP 33113SP</v>
      </c>
      <c r="AB88" s="430"/>
      <c r="AC88" s="410">
        <f t="shared" si="81"/>
        <v>16</v>
      </c>
      <c r="AD88" s="411"/>
      <c r="AE88" s="412"/>
      <c r="AF88" s="413">
        <f t="shared" si="82"/>
        <v>0</v>
      </c>
      <c r="AG88" s="414">
        <f t="shared" si="83"/>
        <v>224</v>
      </c>
      <c r="AH88" s="415">
        <f t="shared" si="84"/>
        <v>0</v>
      </c>
      <c r="AI88" s="415" t="str">
        <f t="shared" si="85"/>
        <v/>
      </c>
      <c r="AJ88" s="415">
        <f t="shared" si="22"/>
        <v>0</v>
      </c>
      <c r="AK88" s="415">
        <f t="shared" si="23"/>
        <v>0</v>
      </c>
      <c r="AL88" s="416">
        <f t="shared" si="86"/>
        <v>0</v>
      </c>
      <c r="AM88" s="417">
        <f t="shared" si="87"/>
        <v>14</v>
      </c>
      <c r="AN88" s="406">
        <f t="shared" si="88"/>
        <v>0</v>
      </c>
      <c r="AO88" s="416">
        <f t="shared" si="89"/>
        <v>0</v>
      </c>
      <c r="AP88" s="416">
        <f t="shared" si="28"/>
        <v>0</v>
      </c>
      <c r="AQ88" s="416">
        <f t="shared" si="29"/>
        <v>0</v>
      </c>
      <c r="AR88" s="418">
        <f t="shared" si="90"/>
        <v>0</v>
      </c>
      <c r="AS88" s="416">
        <f t="shared" si="91"/>
        <v>0</v>
      </c>
      <c r="AT88" s="416">
        <f t="shared" si="32"/>
        <v>0</v>
      </c>
      <c r="AU88" s="416">
        <f t="shared" si="33"/>
        <v>0</v>
      </c>
      <c r="AV88" s="434">
        <f t="shared" si="92"/>
        <v>35</v>
      </c>
      <c r="AW88" s="421">
        <f t="shared" si="93"/>
        <v>560</v>
      </c>
      <c r="AX88" s="422">
        <f t="shared" si="94"/>
        <v>373.33333333333331</v>
      </c>
      <c r="AY88" s="422">
        <f t="shared" si="95"/>
        <v>186.66666666666666</v>
      </c>
      <c r="AZ88" s="421">
        <f t="shared" si="96"/>
        <v>560</v>
      </c>
      <c r="BA88" s="423">
        <f t="shared" si="97"/>
        <v>0.76666666666666672</v>
      </c>
      <c r="BB88" s="432"/>
      <c r="BC88" s="429" t="str">
        <f>IF(O88="", "", '[1]Indoor Lighting'!$R17)</f>
        <v>No</v>
      </c>
      <c r="BD88" s="425">
        <f>IF(O88="", "", '[1]Indoor Lighting'!$D17)</f>
        <v>10</v>
      </c>
      <c r="BE88" s="436"/>
      <c r="BF88" s="436"/>
      <c r="BG88" s="436"/>
      <c r="BH88" s="436"/>
      <c r="BI88" s="436"/>
      <c r="BJ88" s="436"/>
      <c r="BK88" s="436"/>
      <c r="BL88" s="436"/>
      <c r="BM88" s="436"/>
      <c r="BN88" s="436"/>
      <c r="BO88" s="436"/>
      <c r="BP88" s="436"/>
    </row>
    <row r="89" spans="1:68" s="437" customFormat="1" ht="38.25" customHeight="1">
      <c r="A89" s="426">
        <v>71</v>
      </c>
      <c r="B89" s="429"/>
      <c r="C89" s="429">
        <f>IF(O89="", "", '[1]Indoor Lighting'!$B18)</f>
        <v>17</v>
      </c>
      <c r="D89" s="395" t="str">
        <f>IF(O89="", "", '[1]Business Type'!$G$2)</f>
        <v/>
      </c>
      <c r="E89" s="396">
        <f>IF(O89="", "",'[1]Facility Info'!$P$22)</f>
        <v>13</v>
      </c>
      <c r="F89" s="396">
        <f>IF(O89="", "",'[1]Facility Info'!$N$22)</f>
        <v>5</v>
      </c>
      <c r="G89" s="396">
        <f>IF(O89="", "", '[1]Facility Info'!$J$14)</f>
        <v>0</v>
      </c>
      <c r="H89" s="397">
        <f t="shared" si="72"/>
        <v>3393</v>
      </c>
      <c r="I89" s="427" t="str">
        <f t="shared" si="73"/>
        <v>Interior</v>
      </c>
      <c r="J89" s="396" t="str">
        <f>IF(O89="", "", '[1]Indoor Lighting'!$C18)</f>
        <v>Y</v>
      </c>
      <c r="K89" s="435">
        <f>IF(O89="", "", '[1]Indoor Lighting'!$M18)</f>
        <v>0</v>
      </c>
      <c r="L89" s="399">
        <f t="shared" si="74"/>
        <v>0</v>
      </c>
      <c r="M89" s="400" t="str">
        <f t="shared" si="75"/>
        <v/>
      </c>
      <c r="N89" s="401" t="str">
        <f>IF(O89="", "", VLOOKUP(O89, [1]LightTrans!$C$1:$L$106, 2, FALSE))</f>
        <v>Incand_Standard</v>
      </c>
      <c r="O89" s="395" t="str">
        <f>IF(OR('[1]Indoor Lighting'!$E18="Incandescent", '[1]Indoor Lighting'!$E18="Halogen", '[1]Indoor Lighting'!$E18="Metal Halide"), IF(ISNA(VLOOKUP('[1]Indoor Lighting'!$E18&amp;", "&amp; '[1]Indoor Lighting'!$I18, [1]LightTrans!$A$1:$K$101,3, FALSE)=TRUE),"",VLOOKUP('[1]Indoor Lighting'!$E18&amp;", "&amp; '[1]Indoor Lighting'!$I18, [1]LightTrans!$A$1:$K$101,3, FALSE)), "")</f>
        <v>I60/1</v>
      </c>
      <c r="P89" s="402" t="str">
        <f t="shared" si="76"/>
        <v>Incandescent, (1) 60W lamp</v>
      </c>
      <c r="Q89" s="428">
        <f>IF(O89="", "", '[1]Indoor Lighting'!$L18)</f>
        <v>17</v>
      </c>
      <c r="R89" s="404">
        <v>0</v>
      </c>
      <c r="S89" s="402">
        <f t="shared" si="77"/>
        <v>60</v>
      </c>
      <c r="T89" s="406">
        <f t="shared" si="78"/>
        <v>0</v>
      </c>
      <c r="U89" s="407">
        <f t="shared" si="79"/>
        <v>0</v>
      </c>
      <c r="V89" s="408" t="str">
        <f>IF(O89="", "", VLOOKUP(O89, [1]LightTrans!$C$1:$L$106, 3, FALSE))</f>
        <v>LTR6</v>
      </c>
      <c r="W89" s="395" t="str">
        <f>IF(O89="", "", VLOOKUP(O89, [1]LightTrans!$C$1:$L$106, 4, FALSE))</f>
        <v>CFL_Fixtures</v>
      </c>
      <c r="X89" s="395" t="str">
        <f>IF(O89="", "", VLOOKUP(O89, [1]LightTrans!$C$1:$L$106, 5, FALSE))</f>
        <v>CFL1-13</v>
      </c>
      <c r="Y89" s="402" t="str">
        <f t="shared" si="80"/>
        <v>Interior CF 1L 13W Quad</v>
      </c>
      <c r="Z89" s="429" t="str">
        <f>IF(O89="", "", VLOOKUP(O89, [1]LightTrans!$C$1:$L$106, 7, FALSE))</f>
        <v>TCP 33113SP</v>
      </c>
      <c r="AA89" s="429" t="str">
        <f>IF(O89="", "", VLOOKUP(O89, [1]LightTrans!$C$1:$L$106, 8, FALSE))</f>
        <v>TCP 33113SP</v>
      </c>
      <c r="AB89" s="430"/>
      <c r="AC89" s="410">
        <f t="shared" si="81"/>
        <v>17</v>
      </c>
      <c r="AD89" s="411"/>
      <c r="AE89" s="412"/>
      <c r="AF89" s="413">
        <f t="shared" si="82"/>
        <v>0</v>
      </c>
      <c r="AG89" s="414">
        <f t="shared" si="83"/>
        <v>238</v>
      </c>
      <c r="AH89" s="415">
        <f t="shared" si="84"/>
        <v>0</v>
      </c>
      <c r="AI89" s="415" t="str">
        <f t="shared" si="85"/>
        <v/>
      </c>
      <c r="AJ89" s="415">
        <f t="shared" si="22"/>
        <v>0</v>
      </c>
      <c r="AK89" s="415">
        <f t="shared" si="23"/>
        <v>0</v>
      </c>
      <c r="AL89" s="416">
        <f t="shared" si="86"/>
        <v>0</v>
      </c>
      <c r="AM89" s="417">
        <f t="shared" si="87"/>
        <v>14</v>
      </c>
      <c r="AN89" s="406">
        <f t="shared" si="88"/>
        <v>0</v>
      </c>
      <c r="AO89" s="416">
        <f t="shared" si="89"/>
        <v>0</v>
      </c>
      <c r="AP89" s="416">
        <f t="shared" si="28"/>
        <v>0</v>
      </c>
      <c r="AQ89" s="416">
        <f t="shared" si="29"/>
        <v>0</v>
      </c>
      <c r="AR89" s="418">
        <f t="shared" si="90"/>
        <v>0</v>
      </c>
      <c r="AS89" s="416">
        <f t="shared" si="91"/>
        <v>0</v>
      </c>
      <c r="AT89" s="416">
        <f t="shared" si="32"/>
        <v>0</v>
      </c>
      <c r="AU89" s="416">
        <f t="shared" si="33"/>
        <v>0</v>
      </c>
      <c r="AV89" s="434">
        <f t="shared" si="92"/>
        <v>35</v>
      </c>
      <c r="AW89" s="421">
        <f t="shared" si="93"/>
        <v>595</v>
      </c>
      <c r="AX89" s="422">
        <f t="shared" si="94"/>
        <v>396.66666666666669</v>
      </c>
      <c r="AY89" s="422">
        <f t="shared" si="95"/>
        <v>198.33333333333334</v>
      </c>
      <c r="AZ89" s="421">
        <f t="shared" si="96"/>
        <v>595</v>
      </c>
      <c r="BA89" s="423">
        <f t="shared" si="97"/>
        <v>0.76666666666666672</v>
      </c>
      <c r="BB89" s="432"/>
      <c r="BC89" s="429" t="str">
        <f>IF(O89="", "", '[1]Indoor Lighting'!$R18)</f>
        <v>No</v>
      </c>
      <c r="BD89" s="425">
        <f>IF(O89="", "", '[1]Indoor Lighting'!$D18)</f>
        <v>10</v>
      </c>
      <c r="BE89" s="436"/>
      <c r="BF89" s="436"/>
      <c r="BG89" s="436"/>
      <c r="BH89" s="436"/>
      <c r="BI89" s="436"/>
      <c r="BJ89" s="436"/>
      <c r="BK89" s="436"/>
      <c r="BL89" s="436"/>
      <c r="BM89" s="436"/>
      <c r="BN89" s="436"/>
      <c r="BO89" s="436"/>
      <c r="BP89" s="436"/>
    </row>
    <row r="90" spans="1:68" s="437" customFormat="1" ht="38.25" customHeight="1">
      <c r="A90" s="426">
        <v>72</v>
      </c>
      <c r="B90" s="429"/>
      <c r="C90" s="429">
        <f>IF(O90="", "", '[1]Indoor Lighting'!$B19)</f>
        <v>18</v>
      </c>
      <c r="D90" s="395" t="str">
        <f>IF(O90="", "", '[1]Business Type'!$G$2)</f>
        <v/>
      </c>
      <c r="E90" s="396">
        <f>IF(O90="", "",'[1]Facility Info'!$P$22)</f>
        <v>13</v>
      </c>
      <c r="F90" s="396">
        <f>IF(O90="", "",'[1]Facility Info'!$N$22)</f>
        <v>5</v>
      </c>
      <c r="G90" s="396">
        <f>IF(O90="", "", '[1]Facility Info'!$J$14)</f>
        <v>0</v>
      </c>
      <c r="H90" s="397">
        <f t="shared" si="72"/>
        <v>3393</v>
      </c>
      <c r="I90" s="427" t="str">
        <f t="shared" si="73"/>
        <v>Interior</v>
      </c>
      <c r="J90" s="396" t="str">
        <f>IF(O90="", "", '[1]Indoor Lighting'!$C19)</f>
        <v>Y</v>
      </c>
      <c r="K90" s="435">
        <f>IF(O90="", "", '[1]Indoor Lighting'!$M19)</f>
        <v>0</v>
      </c>
      <c r="L90" s="399">
        <f t="shared" si="74"/>
        <v>0</v>
      </c>
      <c r="M90" s="400" t="str">
        <f t="shared" si="75"/>
        <v/>
      </c>
      <c r="N90" s="401" t="str">
        <f>IF(O90="", "", VLOOKUP(O90, [1]LightTrans!$C$1:$L$106, 2, FALSE))</f>
        <v>Incand_Standard</v>
      </c>
      <c r="O90" s="395" t="str">
        <f>IF(OR('[1]Indoor Lighting'!$E19="Incandescent", '[1]Indoor Lighting'!$E19="Halogen", '[1]Indoor Lighting'!$E19="Metal Halide"), IF(ISNA(VLOOKUP('[1]Indoor Lighting'!$E19&amp;", "&amp; '[1]Indoor Lighting'!$I19, [1]LightTrans!$A$1:$K$101,3, FALSE)=TRUE),"",VLOOKUP('[1]Indoor Lighting'!$E19&amp;", "&amp; '[1]Indoor Lighting'!$I19, [1]LightTrans!$A$1:$K$101,3, FALSE)), "")</f>
        <v>I60/1</v>
      </c>
      <c r="P90" s="402" t="str">
        <f t="shared" si="76"/>
        <v>Incandescent, (1) 60W lamp</v>
      </c>
      <c r="Q90" s="428">
        <f>IF(O90="", "", '[1]Indoor Lighting'!$L19)</f>
        <v>18</v>
      </c>
      <c r="R90" s="404">
        <v>0</v>
      </c>
      <c r="S90" s="402">
        <f t="shared" si="77"/>
        <v>60</v>
      </c>
      <c r="T90" s="406">
        <f t="shared" si="78"/>
        <v>0</v>
      </c>
      <c r="U90" s="407">
        <f t="shared" si="79"/>
        <v>0</v>
      </c>
      <c r="V90" s="408" t="str">
        <f>IF(O90="", "", VLOOKUP(O90, [1]LightTrans!$C$1:$L$106, 3, FALSE))</f>
        <v>LTR6</v>
      </c>
      <c r="W90" s="395" t="str">
        <f>IF(O90="", "", VLOOKUP(O90, [1]LightTrans!$C$1:$L$106, 4, FALSE))</f>
        <v>CFL_Fixtures</v>
      </c>
      <c r="X90" s="395" t="str">
        <f>IF(O90="", "", VLOOKUP(O90, [1]LightTrans!$C$1:$L$106, 5, FALSE))</f>
        <v>CFL1-13</v>
      </c>
      <c r="Y90" s="402" t="str">
        <f t="shared" si="80"/>
        <v>Interior CF 1L 13W Quad</v>
      </c>
      <c r="Z90" s="429" t="str">
        <f>IF(O90="", "", VLOOKUP(O90, [1]LightTrans!$C$1:$L$106, 7, FALSE))</f>
        <v>TCP 33113SP</v>
      </c>
      <c r="AA90" s="429" t="str">
        <f>IF(O90="", "", VLOOKUP(O90, [1]LightTrans!$C$1:$L$106, 8, FALSE))</f>
        <v>TCP 33113SP</v>
      </c>
      <c r="AB90" s="430"/>
      <c r="AC90" s="410">
        <f t="shared" si="81"/>
        <v>18</v>
      </c>
      <c r="AD90" s="411"/>
      <c r="AE90" s="412"/>
      <c r="AF90" s="413">
        <f t="shared" si="82"/>
        <v>0</v>
      </c>
      <c r="AG90" s="414">
        <f t="shared" si="83"/>
        <v>252</v>
      </c>
      <c r="AH90" s="415">
        <f t="shared" si="84"/>
        <v>0</v>
      </c>
      <c r="AI90" s="415" t="str">
        <f t="shared" si="85"/>
        <v/>
      </c>
      <c r="AJ90" s="415">
        <f t="shared" si="22"/>
        <v>0</v>
      </c>
      <c r="AK90" s="415">
        <f t="shared" si="23"/>
        <v>0</v>
      </c>
      <c r="AL90" s="416">
        <f t="shared" si="86"/>
        <v>0</v>
      </c>
      <c r="AM90" s="417">
        <f t="shared" si="87"/>
        <v>14</v>
      </c>
      <c r="AN90" s="406">
        <f t="shared" si="88"/>
        <v>0</v>
      </c>
      <c r="AO90" s="416">
        <f t="shared" si="89"/>
        <v>0</v>
      </c>
      <c r="AP90" s="416">
        <f t="shared" si="28"/>
        <v>0</v>
      </c>
      <c r="AQ90" s="416">
        <f t="shared" si="29"/>
        <v>0</v>
      </c>
      <c r="AR90" s="418">
        <f t="shared" si="90"/>
        <v>0</v>
      </c>
      <c r="AS90" s="416">
        <f t="shared" si="91"/>
        <v>0</v>
      </c>
      <c r="AT90" s="416">
        <f t="shared" si="32"/>
        <v>0</v>
      </c>
      <c r="AU90" s="416">
        <f t="shared" si="33"/>
        <v>0</v>
      </c>
      <c r="AV90" s="434">
        <f t="shared" si="92"/>
        <v>35</v>
      </c>
      <c r="AW90" s="421">
        <f t="shared" si="93"/>
        <v>630</v>
      </c>
      <c r="AX90" s="422">
        <f t="shared" si="94"/>
        <v>420</v>
      </c>
      <c r="AY90" s="422">
        <f t="shared" si="95"/>
        <v>210</v>
      </c>
      <c r="AZ90" s="421">
        <f t="shared" si="96"/>
        <v>630</v>
      </c>
      <c r="BA90" s="423">
        <f t="shared" si="97"/>
        <v>0.76666666666666672</v>
      </c>
      <c r="BB90" s="432"/>
      <c r="BC90" s="429" t="str">
        <f>IF(O90="", "", '[1]Indoor Lighting'!$R19)</f>
        <v>No</v>
      </c>
      <c r="BD90" s="425">
        <f>IF(O90="", "", '[1]Indoor Lighting'!$D19)</f>
        <v>10</v>
      </c>
      <c r="BE90" s="436"/>
      <c r="BF90" s="436"/>
      <c r="BG90" s="436"/>
      <c r="BH90" s="436"/>
      <c r="BI90" s="436"/>
      <c r="BJ90" s="436"/>
      <c r="BK90" s="436"/>
      <c r="BL90" s="436"/>
      <c r="BM90" s="436"/>
      <c r="BN90" s="436"/>
      <c r="BO90" s="436"/>
      <c r="BP90" s="436"/>
    </row>
    <row r="91" spans="1:68" s="437" customFormat="1" ht="38.25" customHeight="1">
      <c r="A91" s="394">
        <v>73</v>
      </c>
      <c r="B91" s="429"/>
      <c r="C91" s="429">
        <f>IF(O91="", "", '[1]Indoor Lighting'!$B20)</f>
        <v>19</v>
      </c>
      <c r="D91" s="395" t="str">
        <f>IF(O91="", "", '[1]Business Type'!$G$2)</f>
        <v/>
      </c>
      <c r="E91" s="396">
        <f>IF(O91="", "",'[1]Facility Info'!$P$22)</f>
        <v>13</v>
      </c>
      <c r="F91" s="396">
        <f>IF(O91="", "",'[1]Facility Info'!$N$22)</f>
        <v>5</v>
      </c>
      <c r="G91" s="396">
        <f>IF(O91="", "", '[1]Facility Info'!$J$14)</f>
        <v>0</v>
      </c>
      <c r="H91" s="397">
        <f t="shared" si="72"/>
        <v>3393</v>
      </c>
      <c r="I91" s="427" t="str">
        <f t="shared" si="73"/>
        <v>Interior</v>
      </c>
      <c r="J91" s="396" t="str">
        <f>IF(O91="", "", '[1]Indoor Lighting'!$C20)</f>
        <v>Y</v>
      </c>
      <c r="K91" s="435">
        <f>IF(O91="", "", '[1]Indoor Lighting'!$M20)</f>
        <v>0</v>
      </c>
      <c r="L91" s="399">
        <f t="shared" si="74"/>
        <v>0</v>
      </c>
      <c r="M91" s="400" t="str">
        <f t="shared" si="75"/>
        <v/>
      </c>
      <c r="N91" s="401" t="str">
        <f>IF(O91="", "", VLOOKUP(O91, [1]LightTrans!$C$1:$L$106, 2, FALSE))</f>
        <v>Incand_Standard</v>
      </c>
      <c r="O91" s="395" t="str">
        <f>IF(OR('[1]Indoor Lighting'!$E20="Incandescent", '[1]Indoor Lighting'!$E20="Halogen", '[1]Indoor Lighting'!$E20="Metal Halide"), IF(ISNA(VLOOKUP('[1]Indoor Lighting'!$E20&amp;", "&amp; '[1]Indoor Lighting'!$I20, [1]LightTrans!$A$1:$K$101,3, FALSE)=TRUE),"",VLOOKUP('[1]Indoor Lighting'!$E20&amp;", "&amp; '[1]Indoor Lighting'!$I20, [1]LightTrans!$A$1:$K$101,3, FALSE)), "")</f>
        <v>I60/1</v>
      </c>
      <c r="P91" s="402" t="str">
        <f t="shared" si="76"/>
        <v>Incandescent, (1) 60W lamp</v>
      </c>
      <c r="Q91" s="428">
        <f>IF(O91="", "", '[1]Indoor Lighting'!$L20)</f>
        <v>19</v>
      </c>
      <c r="R91" s="404">
        <v>0</v>
      </c>
      <c r="S91" s="402">
        <f t="shared" si="77"/>
        <v>60</v>
      </c>
      <c r="T91" s="406">
        <f t="shared" si="78"/>
        <v>0</v>
      </c>
      <c r="U91" s="407">
        <f t="shared" si="79"/>
        <v>0</v>
      </c>
      <c r="V91" s="408" t="str">
        <f>IF(O91="", "", VLOOKUP(O91, [1]LightTrans!$C$1:$L$106, 3, FALSE))</f>
        <v>LTR6</v>
      </c>
      <c r="W91" s="395" t="str">
        <f>IF(O91="", "", VLOOKUP(O91, [1]LightTrans!$C$1:$L$106, 4, FALSE))</f>
        <v>CFL_Fixtures</v>
      </c>
      <c r="X91" s="395" t="str">
        <f>IF(O91="", "", VLOOKUP(O91, [1]LightTrans!$C$1:$L$106, 5, FALSE))</f>
        <v>CFL1-13</v>
      </c>
      <c r="Y91" s="402" t="str">
        <f t="shared" si="80"/>
        <v>Interior CF 1L 13W Quad</v>
      </c>
      <c r="Z91" s="429" t="str">
        <f>IF(O91="", "", VLOOKUP(O91, [1]LightTrans!$C$1:$L$106, 7, FALSE))</f>
        <v>TCP 33113SP</v>
      </c>
      <c r="AA91" s="429" t="str">
        <f>IF(O91="", "", VLOOKUP(O91, [1]LightTrans!$C$1:$L$106, 8, FALSE))</f>
        <v>TCP 33113SP</v>
      </c>
      <c r="AB91" s="430"/>
      <c r="AC91" s="410">
        <f t="shared" si="81"/>
        <v>19</v>
      </c>
      <c r="AD91" s="411"/>
      <c r="AE91" s="412"/>
      <c r="AF91" s="413">
        <f t="shared" si="82"/>
        <v>0</v>
      </c>
      <c r="AG91" s="414">
        <f t="shared" si="83"/>
        <v>266</v>
      </c>
      <c r="AH91" s="415">
        <f t="shared" si="84"/>
        <v>0</v>
      </c>
      <c r="AI91" s="415" t="str">
        <f t="shared" si="85"/>
        <v/>
      </c>
      <c r="AJ91" s="415">
        <f t="shared" si="22"/>
        <v>0</v>
      </c>
      <c r="AK91" s="415">
        <f t="shared" si="23"/>
        <v>0</v>
      </c>
      <c r="AL91" s="416">
        <f t="shared" si="86"/>
        <v>0</v>
      </c>
      <c r="AM91" s="417">
        <f t="shared" si="87"/>
        <v>14</v>
      </c>
      <c r="AN91" s="406">
        <f t="shared" si="88"/>
        <v>0</v>
      </c>
      <c r="AO91" s="416">
        <f t="shared" si="89"/>
        <v>0</v>
      </c>
      <c r="AP91" s="416">
        <f t="shared" si="28"/>
        <v>0</v>
      </c>
      <c r="AQ91" s="416">
        <f t="shared" si="29"/>
        <v>0</v>
      </c>
      <c r="AR91" s="418">
        <f t="shared" si="90"/>
        <v>0</v>
      </c>
      <c r="AS91" s="416">
        <f t="shared" si="91"/>
        <v>0</v>
      </c>
      <c r="AT91" s="416">
        <f t="shared" si="32"/>
        <v>0</v>
      </c>
      <c r="AU91" s="416">
        <f t="shared" si="33"/>
        <v>0</v>
      </c>
      <c r="AV91" s="434">
        <f t="shared" si="92"/>
        <v>35</v>
      </c>
      <c r="AW91" s="421">
        <f t="shared" si="93"/>
        <v>665</v>
      </c>
      <c r="AX91" s="422">
        <f t="shared" si="94"/>
        <v>443.33333333333331</v>
      </c>
      <c r="AY91" s="422">
        <f t="shared" si="95"/>
        <v>221.66666666666666</v>
      </c>
      <c r="AZ91" s="421">
        <f t="shared" si="96"/>
        <v>665</v>
      </c>
      <c r="BA91" s="423">
        <f t="shared" si="97"/>
        <v>0.76666666666666672</v>
      </c>
      <c r="BB91" s="432"/>
      <c r="BC91" s="429" t="str">
        <f>IF(O91="", "", '[1]Indoor Lighting'!$R20)</f>
        <v>No</v>
      </c>
      <c r="BD91" s="425">
        <f>IF(O91="", "", '[1]Indoor Lighting'!$D20)</f>
        <v>10</v>
      </c>
      <c r="BE91" s="436"/>
      <c r="BF91" s="436"/>
      <c r="BG91" s="436"/>
      <c r="BH91" s="436"/>
      <c r="BI91" s="436"/>
      <c r="BJ91" s="436"/>
      <c r="BK91" s="436"/>
      <c r="BL91" s="436"/>
      <c r="BM91" s="436"/>
      <c r="BN91" s="436"/>
      <c r="BO91" s="436"/>
      <c r="BP91" s="436"/>
    </row>
    <row r="92" spans="1:68" s="437" customFormat="1" ht="38.25" customHeight="1">
      <c r="A92" s="426">
        <v>74</v>
      </c>
      <c r="B92" s="429"/>
      <c r="C92" s="429">
        <f>IF(O92="", "", '[1]Indoor Lighting'!$B21)</f>
        <v>20</v>
      </c>
      <c r="D92" s="395" t="str">
        <f>IF(O92="", "", '[1]Business Type'!$G$2)</f>
        <v/>
      </c>
      <c r="E92" s="396">
        <f>IF(O92="", "",'[1]Facility Info'!$P$22)</f>
        <v>13</v>
      </c>
      <c r="F92" s="396">
        <f>IF(O92="", "",'[1]Facility Info'!$N$22)</f>
        <v>5</v>
      </c>
      <c r="G92" s="396">
        <f>IF(O92="", "", '[1]Facility Info'!$J$14)</f>
        <v>0</v>
      </c>
      <c r="H92" s="397">
        <f t="shared" si="72"/>
        <v>3393</v>
      </c>
      <c r="I92" s="427" t="str">
        <f t="shared" si="73"/>
        <v>Interior</v>
      </c>
      <c r="J92" s="396" t="str">
        <f>IF(O92="", "", '[1]Indoor Lighting'!$C21)</f>
        <v>Y</v>
      </c>
      <c r="K92" s="435">
        <f>IF(O92="", "", '[1]Indoor Lighting'!$M21)</f>
        <v>0</v>
      </c>
      <c r="L92" s="399">
        <f t="shared" si="74"/>
        <v>0</v>
      </c>
      <c r="M92" s="400" t="str">
        <f t="shared" si="75"/>
        <v/>
      </c>
      <c r="N92" s="401" t="str">
        <f>IF(O92="", "", VLOOKUP(O92, [1]LightTrans!$C$1:$L$106, 2, FALSE))</f>
        <v>Incand_Standard</v>
      </c>
      <c r="O92" s="395" t="str">
        <f>IF(OR('[1]Indoor Lighting'!$E21="Incandescent", '[1]Indoor Lighting'!$E21="Halogen", '[1]Indoor Lighting'!$E21="Metal Halide"), IF(ISNA(VLOOKUP('[1]Indoor Lighting'!$E21&amp;", "&amp; '[1]Indoor Lighting'!$I21, [1]LightTrans!$A$1:$K$101,3, FALSE)=TRUE),"",VLOOKUP('[1]Indoor Lighting'!$E21&amp;", "&amp; '[1]Indoor Lighting'!$I21, [1]LightTrans!$A$1:$K$101,3, FALSE)), "")</f>
        <v>I60/1</v>
      </c>
      <c r="P92" s="402" t="str">
        <f t="shared" si="76"/>
        <v>Incandescent, (1) 60W lamp</v>
      </c>
      <c r="Q92" s="428">
        <f>IF(O92="", "", '[1]Indoor Lighting'!$L21)</f>
        <v>20</v>
      </c>
      <c r="R92" s="404">
        <v>0</v>
      </c>
      <c r="S92" s="402">
        <f t="shared" si="77"/>
        <v>60</v>
      </c>
      <c r="T92" s="406">
        <f t="shared" si="78"/>
        <v>0</v>
      </c>
      <c r="U92" s="407">
        <f t="shared" si="79"/>
        <v>0</v>
      </c>
      <c r="V92" s="408" t="str">
        <f>IF(O92="", "", VLOOKUP(O92, [1]LightTrans!$C$1:$L$106, 3, FALSE))</f>
        <v>LTR6</v>
      </c>
      <c r="W92" s="395" t="str">
        <f>IF(O92="", "", VLOOKUP(O92, [1]LightTrans!$C$1:$L$106, 4, FALSE))</f>
        <v>CFL_Fixtures</v>
      </c>
      <c r="X92" s="395" t="str">
        <f>IF(O92="", "", VLOOKUP(O92, [1]LightTrans!$C$1:$L$106, 5, FALSE))</f>
        <v>CFL1-13</v>
      </c>
      <c r="Y92" s="402" t="str">
        <f t="shared" si="80"/>
        <v>Interior CF 1L 13W Quad</v>
      </c>
      <c r="Z92" s="429" t="str">
        <f>IF(O92="", "", VLOOKUP(O92, [1]LightTrans!$C$1:$L$106, 7, FALSE))</f>
        <v>TCP 33113SP</v>
      </c>
      <c r="AA92" s="429" t="str">
        <f>IF(O92="", "", VLOOKUP(O92, [1]LightTrans!$C$1:$L$106, 8, FALSE))</f>
        <v>TCP 33113SP</v>
      </c>
      <c r="AB92" s="430"/>
      <c r="AC92" s="410">
        <f t="shared" si="81"/>
        <v>20</v>
      </c>
      <c r="AD92" s="411"/>
      <c r="AE92" s="412"/>
      <c r="AF92" s="413">
        <f t="shared" si="82"/>
        <v>0</v>
      </c>
      <c r="AG92" s="414">
        <f t="shared" si="83"/>
        <v>280</v>
      </c>
      <c r="AH92" s="415">
        <f t="shared" si="84"/>
        <v>0</v>
      </c>
      <c r="AI92" s="415" t="str">
        <f t="shared" si="85"/>
        <v/>
      </c>
      <c r="AJ92" s="415">
        <f t="shared" si="22"/>
        <v>0</v>
      </c>
      <c r="AK92" s="415">
        <f t="shared" si="23"/>
        <v>0</v>
      </c>
      <c r="AL92" s="416">
        <f t="shared" si="86"/>
        <v>0</v>
      </c>
      <c r="AM92" s="417">
        <f t="shared" si="87"/>
        <v>14</v>
      </c>
      <c r="AN92" s="406">
        <f t="shared" si="88"/>
        <v>0</v>
      </c>
      <c r="AO92" s="416">
        <f t="shared" si="89"/>
        <v>0</v>
      </c>
      <c r="AP92" s="416">
        <f t="shared" si="28"/>
        <v>0</v>
      </c>
      <c r="AQ92" s="416">
        <f t="shared" si="29"/>
        <v>0</v>
      </c>
      <c r="AR92" s="418">
        <f t="shared" si="90"/>
        <v>0</v>
      </c>
      <c r="AS92" s="416">
        <f t="shared" si="91"/>
        <v>0</v>
      </c>
      <c r="AT92" s="416">
        <f t="shared" si="32"/>
        <v>0</v>
      </c>
      <c r="AU92" s="416">
        <f t="shared" si="33"/>
        <v>0</v>
      </c>
      <c r="AV92" s="434">
        <f t="shared" si="92"/>
        <v>35</v>
      </c>
      <c r="AW92" s="421">
        <f t="shared" si="93"/>
        <v>700</v>
      </c>
      <c r="AX92" s="422">
        <f t="shared" si="94"/>
        <v>466.66666666666669</v>
      </c>
      <c r="AY92" s="422">
        <f t="shared" si="95"/>
        <v>233.33333333333334</v>
      </c>
      <c r="AZ92" s="421">
        <f t="shared" si="96"/>
        <v>700</v>
      </c>
      <c r="BA92" s="423">
        <f t="shared" si="97"/>
        <v>0.76666666666666672</v>
      </c>
      <c r="BB92" s="432"/>
      <c r="BC92" s="429" t="str">
        <f>IF(O92="", "", '[1]Indoor Lighting'!$R21)</f>
        <v>No</v>
      </c>
      <c r="BD92" s="425">
        <f>IF(O92="", "", '[1]Indoor Lighting'!$D21)</f>
        <v>10</v>
      </c>
      <c r="BE92" s="436"/>
      <c r="BF92" s="436"/>
      <c r="BG92" s="436"/>
      <c r="BH92" s="436"/>
      <c r="BI92" s="436"/>
      <c r="BJ92" s="436"/>
      <c r="BK92" s="436"/>
      <c r="BL92" s="436"/>
      <c r="BM92" s="436"/>
      <c r="BN92" s="436"/>
      <c r="BO92" s="436"/>
      <c r="BP92" s="436"/>
    </row>
    <row r="93" spans="1:68" s="437" customFormat="1" ht="38.25" customHeight="1">
      <c r="A93" s="426">
        <v>75</v>
      </c>
      <c r="B93" s="429"/>
      <c r="C93" s="429">
        <f>IF(O93="", "", '[1]Indoor Lighting'!$B22)</f>
        <v>21</v>
      </c>
      <c r="D93" s="395" t="str">
        <f>IF(O93="", "", '[1]Business Type'!$G$2)</f>
        <v/>
      </c>
      <c r="E93" s="396">
        <f>IF(O93="", "",'[1]Facility Info'!$P$22)</f>
        <v>13</v>
      </c>
      <c r="F93" s="396">
        <f>IF(O93="", "",'[1]Facility Info'!$N$22)</f>
        <v>5</v>
      </c>
      <c r="G93" s="396">
        <f>IF(O93="", "", '[1]Facility Info'!$J$14)</f>
        <v>0</v>
      </c>
      <c r="H93" s="397">
        <f t="shared" si="72"/>
        <v>3393</v>
      </c>
      <c r="I93" s="427" t="str">
        <f t="shared" si="73"/>
        <v>Interior</v>
      </c>
      <c r="J93" s="396" t="str">
        <f>IF(O93="", "", '[1]Indoor Lighting'!$C22)</f>
        <v>Y</v>
      </c>
      <c r="K93" s="435">
        <f>IF(O93="", "", '[1]Indoor Lighting'!$M22)</f>
        <v>0</v>
      </c>
      <c r="L93" s="399">
        <f t="shared" si="74"/>
        <v>0</v>
      </c>
      <c r="M93" s="400" t="str">
        <f t="shared" si="75"/>
        <v/>
      </c>
      <c r="N93" s="401" t="str">
        <f>IF(O93="", "", VLOOKUP(O93, [1]LightTrans!$C$1:$L$106, 2, FALSE))</f>
        <v>Incand_Standard</v>
      </c>
      <c r="O93" s="395" t="str">
        <f>IF(OR('[1]Indoor Lighting'!$E22="Incandescent", '[1]Indoor Lighting'!$E22="Halogen", '[1]Indoor Lighting'!$E22="Metal Halide"), IF(ISNA(VLOOKUP('[1]Indoor Lighting'!$E22&amp;", "&amp; '[1]Indoor Lighting'!$I22, [1]LightTrans!$A$1:$K$101,3, FALSE)=TRUE),"",VLOOKUP('[1]Indoor Lighting'!$E22&amp;", "&amp; '[1]Indoor Lighting'!$I22, [1]LightTrans!$A$1:$K$101,3, FALSE)), "")</f>
        <v>I60/1</v>
      </c>
      <c r="P93" s="402" t="str">
        <f t="shared" si="76"/>
        <v>Incandescent, (1) 60W lamp</v>
      </c>
      <c r="Q93" s="428">
        <f>IF(O93="", "", '[1]Indoor Lighting'!$L22)</f>
        <v>21</v>
      </c>
      <c r="R93" s="404">
        <v>0</v>
      </c>
      <c r="S93" s="402">
        <f t="shared" si="77"/>
        <v>60</v>
      </c>
      <c r="T93" s="406">
        <f t="shared" si="78"/>
        <v>0</v>
      </c>
      <c r="U93" s="407">
        <f t="shared" si="79"/>
        <v>0</v>
      </c>
      <c r="V93" s="408" t="str">
        <f>IF(O93="", "", VLOOKUP(O93, [1]LightTrans!$C$1:$L$106, 3, FALSE))</f>
        <v>LTR6</v>
      </c>
      <c r="W93" s="395" t="str">
        <f>IF(O93="", "", VLOOKUP(O93, [1]LightTrans!$C$1:$L$106, 4, FALSE))</f>
        <v>CFL_Fixtures</v>
      </c>
      <c r="X93" s="395" t="str">
        <f>IF(O93="", "", VLOOKUP(O93, [1]LightTrans!$C$1:$L$106, 5, FALSE))</f>
        <v>CFL1-13</v>
      </c>
      <c r="Y93" s="402" t="str">
        <f t="shared" si="80"/>
        <v>Interior CF 1L 13W Quad</v>
      </c>
      <c r="Z93" s="429" t="str">
        <f>IF(O93="", "", VLOOKUP(O93, [1]LightTrans!$C$1:$L$106, 7, FALSE))</f>
        <v>TCP 33113SP</v>
      </c>
      <c r="AA93" s="429" t="str">
        <f>IF(O93="", "", VLOOKUP(O93, [1]LightTrans!$C$1:$L$106, 8, FALSE))</f>
        <v>TCP 33113SP</v>
      </c>
      <c r="AB93" s="430"/>
      <c r="AC93" s="410">
        <f t="shared" si="81"/>
        <v>21</v>
      </c>
      <c r="AD93" s="411"/>
      <c r="AE93" s="412"/>
      <c r="AF93" s="413">
        <f t="shared" si="82"/>
        <v>0</v>
      </c>
      <c r="AG93" s="414">
        <f t="shared" si="83"/>
        <v>294</v>
      </c>
      <c r="AH93" s="415">
        <f t="shared" si="84"/>
        <v>0</v>
      </c>
      <c r="AI93" s="415" t="str">
        <f t="shared" si="85"/>
        <v/>
      </c>
      <c r="AJ93" s="415">
        <f t="shared" si="22"/>
        <v>0</v>
      </c>
      <c r="AK93" s="415">
        <f t="shared" si="23"/>
        <v>0</v>
      </c>
      <c r="AL93" s="416">
        <f t="shared" si="86"/>
        <v>0</v>
      </c>
      <c r="AM93" s="417">
        <f t="shared" si="87"/>
        <v>14</v>
      </c>
      <c r="AN93" s="406">
        <f t="shared" si="88"/>
        <v>0</v>
      </c>
      <c r="AO93" s="416">
        <f t="shared" si="89"/>
        <v>0</v>
      </c>
      <c r="AP93" s="416">
        <f t="shared" si="28"/>
        <v>0</v>
      </c>
      <c r="AQ93" s="416">
        <f t="shared" si="29"/>
        <v>0</v>
      </c>
      <c r="AR93" s="418">
        <f t="shared" si="90"/>
        <v>0</v>
      </c>
      <c r="AS93" s="416">
        <f t="shared" si="91"/>
        <v>0</v>
      </c>
      <c r="AT93" s="416">
        <f t="shared" si="32"/>
        <v>0</v>
      </c>
      <c r="AU93" s="416">
        <f t="shared" si="33"/>
        <v>0</v>
      </c>
      <c r="AV93" s="434">
        <f t="shared" si="92"/>
        <v>35</v>
      </c>
      <c r="AW93" s="421">
        <f t="shared" si="93"/>
        <v>735</v>
      </c>
      <c r="AX93" s="422">
        <f t="shared" si="94"/>
        <v>490</v>
      </c>
      <c r="AY93" s="422">
        <f t="shared" si="95"/>
        <v>245</v>
      </c>
      <c r="AZ93" s="421">
        <f t="shared" si="96"/>
        <v>735</v>
      </c>
      <c r="BA93" s="423">
        <f t="shared" si="97"/>
        <v>0.76666666666666672</v>
      </c>
      <c r="BB93" s="432"/>
      <c r="BC93" s="429" t="str">
        <f>IF(O93="", "", '[1]Indoor Lighting'!$R22)</f>
        <v>No</v>
      </c>
      <c r="BD93" s="425">
        <f>IF(O93="", "", '[1]Indoor Lighting'!$D22)</f>
        <v>10</v>
      </c>
      <c r="BE93" s="436"/>
      <c r="BF93" s="436"/>
      <c r="BG93" s="436"/>
      <c r="BH93" s="436"/>
      <c r="BI93" s="436"/>
      <c r="BJ93" s="436"/>
      <c r="BK93" s="436"/>
      <c r="BL93" s="436"/>
      <c r="BM93" s="436"/>
      <c r="BN93" s="436"/>
      <c r="BO93" s="436"/>
      <c r="BP93" s="436"/>
    </row>
    <row r="94" spans="1:68" s="437" customFormat="1" ht="38.25" customHeight="1">
      <c r="A94" s="394">
        <v>76</v>
      </c>
      <c r="B94" s="429"/>
      <c r="C94" s="429">
        <f>IF(O94="", "", '[1]Indoor Lighting'!$B23)</f>
        <v>22</v>
      </c>
      <c r="D94" s="395" t="str">
        <f>IF(O94="", "", '[1]Business Type'!$G$2)</f>
        <v/>
      </c>
      <c r="E94" s="396">
        <f>IF(O94="", "",'[1]Facility Info'!$P$22)</f>
        <v>13</v>
      </c>
      <c r="F94" s="396">
        <f>IF(O94="", "",'[1]Facility Info'!$N$22)</f>
        <v>5</v>
      </c>
      <c r="G94" s="396">
        <f>IF(O94="", "", '[1]Facility Info'!$J$14)</f>
        <v>0</v>
      </c>
      <c r="H94" s="397">
        <f t="shared" si="72"/>
        <v>3393</v>
      </c>
      <c r="I94" s="427" t="str">
        <f t="shared" si="73"/>
        <v>Interior</v>
      </c>
      <c r="J94" s="396" t="str">
        <f>IF(O94="", "", '[1]Indoor Lighting'!$C23)</f>
        <v>Y</v>
      </c>
      <c r="K94" s="435">
        <f>IF(O94="", "", '[1]Indoor Lighting'!$M23)</f>
        <v>0</v>
      </c>
      <c r="L94" s="399">
        <f t="shared" si="74"/>
        <v>0</v>
      </c>
      <c r="M94" s="400" t="str">
        <f t="shared" si="75"/>
        <v/>
      </c>
      <c r="N94" s="401" t="str">
        <f>IF(O94="", "", VLOOKUP(O94, [1]LightTrans!$C$1:$L$106, 2, FALSE))</f>
        <v>Incand_Standard</v>
      </c>
      <c r="O94" s="395" t="str">
        <f>IF(OR('[1]Indoor Lighting'!$E23="Incandescent", '[1]Indoor Lighting'!$E23="Halogen", '[1]Indoor Lighting'!$E23="Metal Halide"), IF(ISNA(VLOOKUP('[1]Indoor Lighting'!$E23&amp;", "&amp; '[1]Indoor Lighting'!$I23, [1]LightTrans!$A$1:$K$101,3, FALSE)=TRUE),"",VLOOKUP('[1]Indoor Lighting'!$E23&amp;", "&amp; '[1]Indoor Lighting'!$I23, [1]LightTrans!$A$1:$K$101,3, FALSE)), "")</f>
        <v>I60/1</v>
      </c>
      <c r="P94" s="402" t="str">
        <f t="shared" si="76"/>
        <v>Incandescent, (1) 60W lamp</v>
      </c>
      <c r="Q94" s="428">
        <f>IF(O94="", "", '[1]Indoor Lighting'!$L23)</f>
        <v>22</v>
      </c>
      <c r="R94" s="404">
        <v>0</v>
      </c>
      <c r="S94" s="402">
        <f t="shared" si="77"/>
        <v>60</v>
      </c>
      <c r="T94" s="406">
        <f t="shared" si="78"/>
        <v>0</v>
      </c>
      <c r="U94" s="407">
        <f t="shared" si="79"/>
        <v>0</v>
      </c>
      <c r="V94" s="408" t="str">
        <f>IF(O94="", "", VLOOKUP(O94, [1]LightTrans!$C$1:$L$106, 3, FALSE))</f>
        <v>LTR6</v>
      </c>
      <c r="W94" s="395" t="str">
        <f>IF(O94="", "", VLOOKUP(O94, [1]LightTrans!$C$1:$L$106, 4, FALSE))</f>
        <v>CFL_Fixtures</v>
      </c>
      <c r="X94" s="395" t="str">
        <f>IF(O94="", "", VLOOKUP(O94, [1]LightTrans!$C$1:$L$106, 5, FALSE))</f>
        <v>CFL1-13</v>
      </c>
      <c r="Y94" s="402" t="str">
        <f t="shared" si="80"/>
        <v>Interior CF 1L 13W Quad</v>
      </c>
      <c r="Z94" s="429" t="str">
        <f>IF(O94="", "", VLOOKUP(O94, [1]LightTrans!$C$1:$L$106, 7, FALSE))</f>
        <v>TCP 33113SP</v>
      </c>
      <c r="AA94" s="429" t="str">
        <f>IF(O94="", "", VLOOKUP(O94, [1]LightTrans!$C$1:$L$106, 8, FALSE))</f>
        <v>TCP 33113SP</v>
      </c>
      <c r="AB94" s="430"/>
      <c r="AC94" s="410">
        <f t="shared" si="81"/>
        <v>22</v>
      </c>
      <c r="AD94" s="411"/>
      <c r="AE94" s="412"/>
      <c r="AF94" s="413">
        <f t="shared" si="82"/>
        <v>0</v>
      </c>
      <c r="AG94" s="414">
        <f t="shared" si="83"/>
        <v>308</v>
      </c>
      <c r="AH94" s="415">
        <f t="shared" si="84"/>
        <v>0</v>
      </c>
      <c r="AI94" s="415" t="str">
        <f t="shared" si="85"/>
        <v/>
      </c>
      <c r="AJ94" s="415">
        <f t="shared" si="22"/>
        <v>0</v>
      </c>
      <c r="AK94" s="415">
        <f t="shared" si="23"/>
        <v>0</v>
      </c>
      <c r="AL94" s="416">
        <f t="shared" si="86"/>
        <v>0</v>
      </c>
      <c r="AM94" s="417">
        <f t="shared" si="87"/>
        <v>14</v>
      </c>
      <c r="AN94" s="406">
        <f t="shared" si="88"/>
        <v>0</v>
      </c>
      <c r="AO94" s="416">
        <f t="shared" si="89"/>
        <v>0</v>
      </c>
      <c r="AP94" s="416">
        <f t="shared" si="28"/>
        <v>0</v>
      </c>
      <c r="AQ94" s="416">
        <f t="shared" si="29"/>
        <v>0</v>
      </c>
      <c r="AR94" s="418">
        <f t="shared" si="90"/>
        <v>0</v>
      </c>
      <c r="AS94" s="416">
        <f t="shared" si="91"/>
        <v>0</v>
      </c>
      <c r="AT94" s="416">
        <f t="shared" si="32"/>
        <v>0</v>
      </c>
      <c r="AU94" s="416">
        <f t="shared" si="33"/>
        <v>0</v>
      </c>
      <c r="AV94" s="434">
        <f t="shared" si="92"/>
        <v>35</v>
      </c>
      <c r="AW94" s="421">
        <f t="shared" si="93"/>
        <v>770</v>
      </c>
      <c r="AX94" s="422">
        <f t="shared" si="94"/>
        <v>513.33333333333337</v>
      </c>
      <c r="AY94" s="422">
        <f t="shared" si="95"/>
        <v>256.66666666666669</v>
      </c>
      <c r="AZ94" s="421">
        <f t="shared" si="96"/>
        <v>770</v>
      </c>
      <c r="BA94" s="423">
        <f t="shared" si="97"/>
        <v>0.76666666666666672</v>
      </c>
      <c r="BB94" s="432"/>
      <c r="BC94" s="429" t="str">
        <f>IF(O94="", "", '[1]Indoor Lighting'!$R23)</f>
        <v>No</v>
      </c>
      <c r="BD94" s="425">
        <f>IF(O94="", "", '[1]Indoor Lighting'!$D23)</f>
        <v>10</v>
      </c>
      <c r="BE94" s="436"/>
      <c r="BF94" s="436"/>
      <c r="BG94" s="436"/>
      <c r="BH94" s="436"/>
      <c r="BI94" s="436"/>
      <c r="BJ94" s="436"/>
      <c r="BK94" s="436"/>
      <c r="BL94" s="436"/>
      <c r="BM94" s="436"/>
      <c r="BN94" s="436"/>
      <c r="BO94" s="436"/>
      <c r="BP94" s="436"/>
    </row>
    <row r="95" spans="1:68" s="437" customFormat="1" ht="38.25" customHeight="1">
      <c r="A95" s="426">
        <v>77</v>
      </c>
      <c r="B95" s="429"/>
      <c r="C95" s="429">
        <f>IF(O95="", "", '[1]Indoor Lighting'!$B24)</f>
        <v>23</v>
      </c>
      <c r="D95" s="395" t="str">
        <f>IF(O95="", "", '[1]Business Type'!$G$2)</f>
        <v/>
      </c>
      <c r="E95" s="396">
        <f>IF(O95="", "",'[1]Facility Info'!$P$22)</f>
        <v>13</v>
      </c>
      <c r="F95" s="396">
        <f>IF(O95="", "",'[1]Facility Info'!$N$22)</f>
        <v>5</v>
      </c>
      <c r="G95" s="396">
        <f>IF(O95="", "", '[1]Facility Info'!$J$14)</f>
        <v>0</v>
      </c>
      <c r="H95" s="397">
        <f t="shared" si="72"/>
        <v>3393</v>
      </c>
      <c r="I95" s="427" t="str">
        <f t="shared" si="73"/>
        <v>Interior</v>
      </c>
      <c r="J95" s="396" t="str">
        <f>IF(O95="", "", '[1]Indoor Lighting'!$C24)</f>
        <v>Y</v>
      </c>
      <c r="K95" s="435">
        <f>IF(O95="", "", '[1]Indoor Lighting'!$M24)</f>
        <v>0</v>
      </c>
      <c r="L95" s="399">
        <f t="shared" si="74"/>
        <v>0</v>
      </c>
      <c r="M95" s="400" t="str">
        <f t="shared" si="75"/>
        <v/>
      </c>
      <c r="N95" s="401" t="str">
        <f>IF(O95="", "", VLOOKUP(O95, [1]LightTrans!$C$1:$L$106, 2, FALSE))</f>
        <v>Incand_Standard</v>
      </c>
      <c r="O95" s="395" t="str">
        <f>IF(OR('[1]Indoor Lighting'!$E24="Incandescent", '[1]Indoor Lighting'!$E24="Halogen", '[1]Indoor Lighting'!$E24="Metal Halide"), IF(ISNA(VLOOKUP('[1]Indoor Lighting'!$E24&amp;", "&amp; '[1]Indoor Lighting'!$I24, [1]LightTrans!$A$1:$K$101,3, FALSE)=TRUE),"",VLOOKUP('[1]Indoor Lighting'!$E24&amp;", "&amp; '[1]Indoor Lighting'!$I24, [1]LightTrans!$A$1:$K$101,3, FALSE)), "")</f>
        <v>I60/1</v>
      </c>
      <c r="P95" s="402" t="str">
        <f t="shared" si="76"/>
        <v>Incandescent, (1) 60W lamp</v>
      </c>
      <c r="Q95" s="428">
        <f>IF(O95="", "", '[1]Indoor Lighting'!$L24)</f>
        <v>23</v>
      </c>
      <c r="R95" s="404">
        <v>0</v>
      </c>
      <c r="S95" s="402">
        <f t="shared" si="77"/>
        <v>60</v>
      </c>
      <c r="T95" s="406">
        <f t="shared" si="78"/>
        <v>0</v>
      </c>
      <c r="U95" s="407">
        <f t="shared" si="79"/>
        <v>0</v>
      </c>
      <c r="V95" s="408" t="str">
        <f>IF(O95="", "", VLOOKUP(O95, [1]LightTrans!$C$1:$L$106, 3, FALSE))</f>
        <v>LTR6</v>
      </c>
      <c r="W95" s="395" t="str">
        <f>IF(O95="", "", VLOOKUP(O95, [1]LightTrans!$C$1:$L$106, 4, FALSE))</f>
        <v>CFL_Fixtures</v>
      </c>
      <c r="X95" s="395" t="str">
        <f>IF(O95="", "", VLOOKUP(O95, [1]LightTrans!$C$1:$L$106, 5, FALSE))</f>
        <v>CFL1-13</v>
      </c>
      <c r="Y95" s="402" t="str">
        <f t="shared" si="80"/>
        <v>Interior CF 1L 13W Quad</v>
      </c>
      <c r="Z95" s="429" t="str">
        <f>IF(O95="", "", VLOOKUP(O95, [1]LightTrans!$C$1:$L$106, 7, FALSE))</f>
        <v>TCP 33113SP</v>
      </c>
      <c r="AA95" s="429" t="str">
        <f>IF(O95="", "", VLOOKUP(O95, [1]LightTrans!$C$1:$L$106, 8, FALSE))</f>
        <v>TCP 33113SP</v>
      </c>
      <c r="AB95" s="430"/>
      <c r="AC95" s="410">
        <f t="shared" si="81"/>
        <v>23</v>
      </c>
      <c r="AD95" s="411"/>
      <c r="AE95" s="412"/>
      <c r="AF95" s="413">
        <f t="shared" si="82"/>
        <v>0</v>
      </c>
      <c r="AG95" s="414">
        <f t="shared" si="83"/>
        <v>322</v>
      </c>
      <c r="AH95" s="415">
        <f t="shared" si="84"/>
        <v>0</v>
      </c>
      <c r="AI95" s="415" t="str">
        <f t="shared" si="85"/>
        <v/>
      </c>
      <c r="AJ95" s="415">
        <f t="shared" si="22"/>
        <v>0</v>
      </c>
      <c r="AK95" s="415">
        <f t="shared" si="23"/>
        <v>0</v>
      </c>
      <c r="AL95" s="416">
        <f t="shared" si="86"/>
        <v>0</v>
      </c>
      <c r="AM95" s="417">
        <f t="shared" si="87"/>
        <v>14</v>
      </c>
      <c r="AN95" s="406">
        <f t="shared" si="88"/>
        <v>0</v>
      </c>
      <c r="AO95" s="416">
        <f t="shared" si="89"/>
        <v>0</v>
      </c>
      <c r="AP95" s="416">
        <f t="shared" si="28"/>
        <v>0</v>
      </c>
      <c r="AQ95" s="416">
        <f t="shared" si="29"/>
        <v>0</v>
      </c>
      <c r="AR95" s="418">
        <f t="shared" si="90"/>
        <v>0</v>
      </c>
      <c r="AS95" s="416">
        <f t="shared" si="91"/>
        <v>0</v>
      </c>
      <c r="AT95" s="416">
        <f t="shared" si="32"/>
        <v>0</v>
      </c>
      <c r="AU95" s="416">
        <f t="shared" si="33"/>
        <v>0</v>
      </c>
      <c r="AV95" s="434">
        <f t="shared" si="92"/>
        <v>35</v>
      </c>
      <c r="AW95" s="421">
        <f t="shared" si="93"/>
        <v>805</v>
      </c>
      <c r="AX95" s="422">
        <f t="shared" si="94"/>
        <v>536.66666666666663</v>
      </c>
      <c r="AY95" s="422">
        <f t="shared" si="95"/>
        <v>268.33333333333331</v>
      </c>
      <c r="AZ95" s="421">
        <f t="shared" si="96"/>
        <v>805</v>
      </c>
      <c r="BA95" s="423">
        <f t="shared" si="97"/>
        <v>0.76666666666666672</v>
      </c>
      <c r="BB95" s="432"/>
      <c r="BC95" s="429" t="str">
        <f>IF(O95="", "", '[1]Indoor Lighting'!$R24)</f>
        <v>No</v>
      </c>
      <c r="BD95" s="425">
        <f>IF(O95="", "", '[1]Indoor Lighting'!$D24)</f>
        <v>10</v>
      </c>
      <c r="BE95" s="436"/>
      <c r="BF95" s="436"/>
      <c r="BG95" s="436"/>
      <c r="BH95" s="436"/>
      <c r="BI95" s="436"/>
      <c r="BJ95" s="436"/>
      <c r="BK95" s="436"/>
      <c r="BL95" s="436"/>
      <c r="BM95" s="436"/>
      <c r="BN95" s="436"/>
      <c r="BO95" s="436"/>
      <c r="BP95" s="436"/>
    </row>
    <row r="96" spans="1:68" s="437" customFormat="1" ht="38.25" customHeight="1">
      <c r="A96" s="426">
        <v>78</v>
      </c>
      <c r="B96" s="429"/>
      <c r="C96" s="429">
        <f>IF(O96="", "", '[1]Indoor Lighting'!$B25)</f>
        <v>24</v>
      </c>
      <c r="D96" s="395" t="str">
        <f>IF(O96="", "", '[1]Business Type'!$G$2)</f>
        <v/>
      </c>
      <c r="E96" s="396">
        <f>IF(O96="", "",'[1]Facility Info'!$P$22)</f>
        <v>13</v>
      </c>
      <c r="F96" s="396">
        <f>IF(O96="", "",'[1]Facility Info'!$N$22)</f>
        <v>5</v>
      </c>
      <c r="G96" s="396">
        <f>IF(O96="", "", '[1]Facility Info'!$J$14)</f>
        <v>0</v>
      </c>
      <c r="H96" s="397">
        <f t="shared" si="72"/>
        <v>3393</v>
      </c>
      <c r="I96" s="427" t="str">
        <f t="shared" si="73"/>
        <v>Interior</v>
      </c>
      <c r="J96" s="396" t="str">
        <f>IF(O96="", "", '[1]Indoor Lighting'!$C25)</f>
        <v>Y</v>
      </c>
      <c r="K96" s="435">
        <f>IF(O96="", "", '[1]Indoor Lighting'!$M25)</f>
        <v>0</v>
      </c>
      <c r="L96" s="399">
        <f t="shared" si="74"/>
        <v>0</v>
      </c>
      <c r="M96" s="400" t="str">
        <f t="shared" si="75"/>
        <v/>
      </c>
      <c r="N96" s="401" t="str">
        <f>IF(O96="", "", VLOOKUP(O96, [1]LightTrans!$C$1:$L$106, 2, FALSE))</f>
        <v>Incand_Standard</v>
      </c>
      <c r="O96" s="395" t="str">
        <f>IF(OR('[1]Indoor Lighting'!$E25="Incandescent", '[1]Indoor Lighting'!$E25="Halogen", '[1]Indoor Lighting'!$E25="Metal Halide"), IF(ISNA(VLOOKUP('[1]Indoor Lighting'!$E25&amp;", "&amp; '[1]Indoor Lighting'!$I25, [1]LightTrans!$A$1:$K$101,3, FALSE)=TRUE),"",VLOOKUP('[1]Indoor Lighting'!$E25&amp;", "&amp; '[1]Indoor Lighting'!$I25, [1]LightTrans!$A$1:$K$101,3, FALSE)), "")</f>
        <v>I60/1</v>
      </c>
      <c r="P96" s="402" t="str">
        <f t="shared" si="76"/>
        <v>Incandescent, (1) 60W lamp</v>
      </c>
      <c r="Q96" s="428">
        <f>IF(O96="", "", '[1]Indoor Lighting'!$L25)</f>
        <v>24</v>
      </c>
      <c r="R96" s="404">
        <v>0</v>
      </c>
      <c r="S96" s="402">
        <f t="shared" si="77"/>
        <v>60</v>
      </c>
      <c r="T96" s="406">
        <f t="shared" si="78"/>
        <v>0</v>
      </c>
      <c r="U96" s="407">
        <f t="shared" si="79"/>
        <v>0</v>
      </c>
      <c r="V96" s="408" t="str">
        <f>IF(O96="", "", VLOOKUP(O96, [1]LightTrans!$C$1:$L$106, 3, FALSE))</f>
        <v>LTR6</v>
      </c>
      <c r="W96" s="395" t="str">
        <f>IF(O96="", "", VLOOKUP(O96, [1]LightTrans!$C$1:$L$106, 4, FALSE))</f>
        <v>CFL_Fixtures</v>
      </c>
      <c r="X96" s="395" t="str">
        <f>IF(O96="", "", VLOOKUP(O96, [1]LightTrans!$C$1:$L$106, 5, FALSE))</f>
        <v>CFL1-13</v>
      </c>
      <c r="Y96" s="402" t="str">
        <f t="shared" si="80"/>
        <v>Interior CF 1L 13W Quad</v>
      </c>
      <c r="Z96" s="429" t="str">
        <f>IF(O96="", "", VLOOKUP(O96, [1]LightTrans!$C$1:$L$106, 7, FALSE))</f>
        <v>TCP 33113SP</v>
      </c>
      <c r="AA96" s="429" t="str">
        <f>IF(O96="", "", VLOOKUP(O96, [1]LightTrans!$C$1:$L$106, 8, FALSE))</f>
        <v>TCP 33113SP</v>
      </c>
      <c r="AB96" s="430"/>
      <c r="AC96" s="410">
        <f t="shared" si="81"/>
        <v>24</v>
      </c>
      <c r="AD96" s="411"/>
      <c r="AE96" s="412"/>
      <c r="AF96" s="413">
        <f t="shared" si="82"/>
        <v>0</v>
      </c>
      <c r="AG96" s="414">
        <f t="shared" si="83"/>
        <v>336</v>
      </c>
      <c r="AH96" s="415">
        <f t="shared" si="84"/>
        <v>0</v>
      </c>
      <c r="AI96" s="415" t="str">
        <f t="shared" si="85"/>
        <v/>
      </c>
      <c r="AJ96" s="415">
        <f t="shared" si="22"/>
        <v>0</v>
      </c>
      <c r="AK96" s="415">
        <f t="shared" si="23"/>
        <v>0</v>
      </c>
      <c r="AL96" s="416">
        <f t="shared" si="86"/>
        <v>0</v>
      </c>
      <c r="AM96" s="417">
        <f t="shared" si="87"/>
        <v>14</v>
      </c>
      <c r="AN96" s="406">
        <f t="shared" si="88"/>
        <v>0</v>
      </c>
      <c r="AO96" s="416">
        <f t="shared" si="89"/>
        <v>0</v>
      </c>
      <c r="AP96" s="416">
        <f t="shared" si="28"/>
        <v>0</v>
      </c>
      <c r="AQ96" s="416">
        <f t="shared" si="29"/>
        <v>0</v>
      </c>
      <c r="AR96" s="418">
        <f t="shared" si="90"/>
        <v>0</v>
      </c>
      <c r="AS96" s="416">
        <f t="shared" si="91"/>
        <v>0</v>
      </c>
      <c r="AT96" s="416">
        <f t="shared" si="32"/>
        <v>0</v>
      </c>
      <c r="AU96" s="416">
        <f t="shared" si="33"/>
        <v>0</v>
      </c>
      <c r="AV96" s="434">
        <f t="shared" si="92"/>
        <v>35</v>
      </c>
      <c r="AW96" s="421">
        <f t="shared" si="93"/>
        <v>840</v>
      </c>
      <c r="AX96" s="422">
        <f t="shared" si="94"/>
        <v>560</v>
      </c>
      <c r="AY96" s="422">
        <f t="shared" si="95"/>
        <v>280</v>
      </c>
      <c r="AZ96" s="421">
        <f t="shared" si="96"/>
        <v>840</v>
      </c>
      <c r="BA96" s="423">
        <f t="shared" si="97"/>
        <v>0.76666666666666672</v>
      </c>
      <c r="BB96" s="432"/>
      <c r="BC96" s="429" t="str">
        <f>IF(O96="", "", '[1]Indoor Lighting'!$R25)</f>
        <v>No</v>
      </c>
      <c r="BD96" s="425">
        <f>IF(O96="", "", '[1]Indoor Lighting'!$D25)</f>
        <v>10</v>
      </c>
      <c r="BE96" s="436"/>
      <c r="BF96" s="436"/>
      <c r="BG96" s="436"/>
      <c r="BH96" s="436"/>
      <c r="BI96" s="436"/>
      <c r="BJ96" s="436"/>
      <c r="BK96" s="436"/>
      <c r="BL96" s="436"/>
      <c r="BM96" s="436"/>
      <c r="BN96" s="436"/>
      <c r="BO96" s="436"/>
      <c r="BP96" s="436"/>
    </row>
    <row r="97" spans="1:68" s="437" customFormat="1" ht="38.25" customHeight="1">
      <c r="A97" s="394">
        <v>79</v>
      </c>
      <c r="B97" s="429"/>
      <c r="C97" s="429">
        <f>IF(O97="", "", '[1]Indoor Lighting'!$B26)</f>
        <v>25</v>
      </c>
      <c r="D97" s="395" t="str">
        <f>IF(O97="", "", '[1]Business Type'!$G$2)</f>
        <v/>
      </c>
      <c r="E97" s="396">
        <f>IF(O97="", "",'[1]Facility Info'!$P$22)</f>
        <v>13</v>
      </c>
      <c r="F97" s="396">
        <f>IF(O97="", "",'[1]Facility Info'!$N$22)</f>
        <v>5</v>
      </c>
      <c r="G97" s="396">
        <f>IF(O97="", "", '[1]Facility Info'!$J$14)</f>
        <v>0</v>
      </c>
      <c r="H97" s="397">
        <f t="shared" si="72"/>
        <v>3393</v>
      </c>
      <c r="I97" s="427" t="str">
        <f t="shared" si="73"/>
        <v>Interior</v>
      </c>
      <c r="J97" s="396" t="str">
        <f>IF(O97="", "", '[1]Indoor Lighting'!$C26)</f>
        <v>Y</v>
      </c>
      <c r="K97" s="435">
        <f>IF(O97="", "", '[1]Indoor Lighting'!$M26)</f>
        <v>0</v>
      </c>
      <c r="L97" s="399">
        <f t="shared" si="74"/>
        <v>0</v>
      </c>
      <c r="M97" s="400" t="str">
        <f t="shared" si="75"/>
        <v/>
      </c>
      <c r="N97" s="401" t="str">
        <f>IF(O97="", "", VLOOKUP(O97, [1]LightTrans!$C$1:$L$106, 2, FALSE))</f>
        <v>Incand_Standard</v>
      </c>
      <c r="O97" s="395" t="str">
        <f>IF(OR('[1]Indoor Lighting'!$E26="Incandescent", '[1]Indoor Lighting'!$E26="Halogen", '[1]Indoor Lighting'!$E26="Metal Halide"), IF(ISNA(VLOOKUP('[1]Indoor Lighting'!$E26&amp;", "&amp; '[1]Indoor Lighting'!$I26, [1]LightTrans!$A$1:$K$101,3, FALSE)=TRUE),"",VLOOKUP('[1]Indoor Lighting'!$E26&amp;", "&amp; '[1]Indoor Lighting'!$I26, [1]LightTrans!$A$1:$K$101,3, FALSE)), "")</f>
        <v>I60/1</v>
      </c>
      <c r="P97" s="402" t="str">
        <f t="shared" si="76"/>
        <v>Incandescent, (1) 60W lamp</v>
      </c>
      <c r="Q97" s="428">
        <f>IF(O97="", "", '[1]Indoor Lighting'!$L26)</f>
        <v>25</v>
      </c>
      <c r="R97" s="404">
        <v>0</v>
      </c>
      <c r="S97" s="402">
        <f t="shared" si="77"/>
        <v>60</v>
      </c>
      <c r="T97" s="406">
        <f t="shared" si="78"/>
        <v>0</v>
      </c>
      <c r="U97" s="407">
        <f t="shared" si="79"/>
        <v>0</v>
      </c>
      <c r="V97" s="408" t="str">
        <f>IF(O97="", "", VLOOKUP(O97, [1]LightTrans!$C$1:$L$106, 3, FALSE))</f>
        <v>LTR6</v>
      </c>
      <c r="W97" s="395" t="str">
        <f>IF(O97="", "", VLOOKUP(O97, [1]LightTrans!$C$1:$L$106, 4, FALSE))</f>
        <v>CFL_Fixtures</v>
      </c>
      <c r="X97" s="395" t="str">
        <f>IF(O97="", "", VLOOKUP(O97, [1]LightTrans!$C$1:$L$106, 5, FALSE))</f>
        <v>CFL1-13</v>
      </c>
      <c r="Y97" s="402" t="str">
        <f t="shared" si="80"/>
        <v>Interior CF 1L 13W Quad</v>
      </c>
      <c r="Z97" s="429" t="str">
        <f>IF(O97="", "", VLOOKUP(O97, [1]LightTrans!$C$1:$L$106, 7, FALSE))</f>
        <v>TCP 33113SP</v>
      </c>
      <c r="AA97" s="429" t="str">
        <f>IF(O97="", "", VLOOKUP(O97, [1]LightTrans!$C$1:$L$106, 8, FALSE))</f>
        <v>TCP 33113SP</v>
      </c>
      <c r="AB97" s="430"/>
      <c r="AC97" s="410">
        <f t="shared" si="81"/>
        <v>25</v>
      </c>
      <c r="AD97" s="411"/>
      <c r="AE97" s="412"/>
      <c r="AF97" s="413">
        <f t="shared" si="82"/>
        <v>0</v>
      </c>
      <c r="AG97" s="414">
        <f t="shared" si="83"/>
        <v>350</v>
      </c>
      <c r="AH97" s="415">
        <f t="shared" si="84"/>
        <v>0</v>
      </c>
      <c r="AI97" s="415" t="str">
        <f t="shared" si="85"/>
        <v/>
      </c>
      <c r="AJ97" s="415">
        <f t="shared" si="22"/>
        <v>0</v>
      </c>
      <c r="AK97" s="415">
        <f t="shared" si="23"/>
        <v>0</v>
      </c>
      <c r="AL97" s="416">
        <f t="shared" si="86"/>
        <v>0</v>
      </c>
      <c r="AM97" s="417">
        <f t="shared" si="87"/>
        <v>14</v>
      </c>
      <c r="AN97" s="406">
        <f t="shared" si="88"/>
        <v>0</v>
      </c>
      <c r="AO97" s="416">
        <f t="shared" si="89"/>
        <v>0</v>
      </c>
      <c r="AP97" s="416">
        <f t="shared" si="28"/>
        <v>0</v>
      </c>
      <c r="AQ97" s="416">
        <f t="shared" si="29"/>
        <v>0</v>
      </c>
      <c r="AR97" s="418">
        <f t="shared" si="90"/>
        <v>0</v>
      </c>
      <c r="AS97" s="416">
        <f t="shared" si="91"/>
        <v>0</v>
      </c>
      <c r="AT97" s="416">
        <f t="shared" si="32"/>
        <v>0</v>
      </c>
      <c r="AU97" s="416">
        <f t="shared" si="33"/>
        <v>0</v>
      </c>
      <c r="AV97" s="434">
        <f t="shared" si="92"/>
        <v>35</v>
      </c>
      <c r="AW97" s="421">
        <f t="shared" si="93"/>
        <v>875</v>
      </c>
      <c r="AX97" s="422">
        <f t="shared" si="94"/>
        <v>583.33333333333337</v>
      </c>
      <c r="AY97" s="422">
        <f t="shared" si="95"/>
        <v>291.66666666666669</v>
      </c>
      <c r="AZ97" s="421">
        <f t="shared" si="96"/>
        <v>875</v>
      </c>
      <c r="BA97" s="423">
        <f t="shared" si="97"/>
        <v>0.76666666666666672</v>
      </c>
      <c r="BB97" s="432"/>
      <c r="BC97" s="429" t="str">
        <f>IF(O97="", "", '[1]Indoor Lighting'!$R26)</f>
        <v>No</v>
      </c>
      <c r="BD97" s="425">
        <f>IF(O97="", "", '[1]Indoor Lighting'!$D26)</f>
        <v>10</v>
      </c>
      <c r="BE97" s="436"/>
      <c r="BF97" s="436"/>
      <c r="BG97" s="436"/>
      <c r="BH97" s="436"/>
      <c r="BI97" s="436"/>
      <c r="BJ97" s="436"/>
      <c r="BK97" s="436"/>
      <c r="BL97" s="436"/>
      <c r="BM97" s="436"/>
      <c r="BN97" s="436"/>
      <c r="BO97" s="436"/>
      <c r="BP97" s="436"/>
    </row>
    <row r="98" spans="1:68" s="437" customFormat="1" ht="38.25" customHeight="1">
      <c r="A98" s="426">
        <v>80</v>
      </c>
      <c r="B98" s="429"/>
      <c r="C98" s="429">
        <f>IF(O98="", "", '[1]Indoor Lighting'!$B27)</f>
        <v>26</v>
      </c>
      <c r="D98" s="395" t="str">
        <f>IF(O98="", "", '[1]Business Type'!$G$2)</f>
        <v/>
      </c>
      <c r="E98" s="396">
        <f>IF(O98="", "",'[1]Facility Info'!$P$22)</f>
        <v>13</v>
      </c>
      <c r="F98" s="396">
        <f>IF(O98="", "",'[1]Facility Info'!$N$22)</f>
        <v>5</v>
      </c>
      <c r="G98" s="396">
        <f>IF(O98="", "", '[1]Facility Info'!$J$14)</f>
        <v>0</v>
      </c>
      <c r="H98" s="397">
        <f t="shared" si="72"/>
        <v>3393</v>
      </c>
      <c r="I98" s="427" t="str">
        <f t="shared" si="73"/>
        <v>Interior</v>
      </c>
      <c r="J98" s="396" t="str">
        <f>IF(O98="", "", '[1]Indoor Lighting'!$C27)</f>
        <v>Y</v>
      </c>
      <c r="K98" s="435">
        <f>IF(O98="", "", '[1]Indoor Lighting'!$M27)</f>
        <v>0</v>
      </c>
      <c r="L98" s="399">
        <f t="shared" si="74"/>
        <v>0</v>
      </c>
      <c r="M98" s="400" t="str">
        <f t="shared" si="75"/>
        <v/>
      </c>
      <c r="N98" s="401" t="str">
        <f>IF(O98="", "", VLOOKUP(O98, [1]LightTrans!$C$1:$L$106, 2, FALSE))</f>
        <v>Incand_Standard</v>
      </c>
      <c r="O98" s="395" t="str">
        <f>IF(OR('[1]Indoor Lighting'!$E27="Incandescent", '[1]Indoor Lighting'!$E27="Halogen", '[1]Indoor Lighting'!$E27="Metal Halide"), IF(ISNA(VLOOKUP('[1]Indoor Lighting'!$E27&amp;", "&amp; '[1]Indoor Lighting'!$I27, [1]LightTrans!$A$1:$K$101,3, FALSE)=TRUE),"",VLOOKUP('[1]Indoor Lighting'!$E27&amp;", "&amp; '[1]Indoor Lighting'!$I27, [1]LightTrans!$A$1:$K$101,3, FALSE)), "")</f>
        <v>I60/1</v>
      </c>
      <c r="P98" s="402" t="str">
        <f t="shared" si="76"/>
        <v>Incandescent, (1) 60W lamp</v>
      </c>
      <c r="Q98" s="428">
        <f>IF(O98="", "", '[1]Indoor Lighting'!$L27)</f>
        <v>26</v>
      </c>
      <c r="R98" s="404">
        <v>0</v>
      </c>
      <c r="S98" s="402">
        <f t="shared" si="77"/>
        <v>60</v>
      </c>
      <c r="T98" s="406">
        <f t="shared" si="78"/>
        <v>0</v>
      </c>
      <c r="U98" s="407">
        <f t="shared" si="79"/>
        <v>0</v>
      </c>
      <c r="V98" s="408" t="str">
        <f>IF(O98="", "", VLOOKUP(O98, [1]LightTrans!$C$1:$L$106, 3, FALSE))</f>
        <v>LTR6</v>
      </c>
      <c r="W98" s="395" t="str">
        <f>IF(O98="", "", VLOOKUP(O98, [1]LightTrans!$C$1:$L$106, 4, FALSE))</f>
        <v>CFL_Fixtures</v>
      </c>
      <c r="X98" s="395" t="str">
        <f>IF(O98="", "", VLOOKUP(O98, [1]LightTrans!$C$1:$L$106, 5, FALSE))</f>
        <v>CFL1-13</v>
      </c>
      <c r="Y98" s="402" t="str">
        <f t="shared" si="80"/>
        <v>Interior CF 1L 13W Quad</v>
      </c>
      <c r="Z98" s="429" t="str">
        <f>IF(O98="", "", VLOOKUP(O98, [1]LightTrans!$C$1:$L$106, 7, FALSE))</f>
        <v>TCP 33113SP</v>
      </c>
      <c r="AA98" s="429" t="str">
        <f>IF(O98="", "", VLOOKUP(O98, [1]LightTrans!$C$1:$L$106, 8, FALSE))</f>
        <v>TCP 33113SP</v>
      </c>
      <c r="AB98" s="430"/>
      <c r="AC98" s="410">
        <f t="shared" si="81"/>
        <v>26</v>
      </c>
      <c r="AD98" s="411"/>
      <c r="AE98" s="412"/>
      <c r="AF98" s="413">
        <f t="shared" si="82"/>
        <v>0</v>
      </c>
      <c r="AG98" s="414">
        <f t="shared" si="83"/>
        <v>364</v>
      </c>
      <c r="AH98" s="415">
        <f t="shared" si="84"/>
        <v>0</v>
      </c>
      <c r="AI98" s="415" t="str">
        <f t="shared" si="85"/>
        <v/>
      </c>
      <c r="AJ98" s="415">
        <f t="shared" si="22"/>
        <v>0</v>
      </c>
      <c r="AK98" s="415">
        <f t="shared" si="23"/>
        <v>0</v>
      </c>
      <c r="AL98" s="416">
        <f t="shared" si="86"/>
        <v>0</v>
      </c>
      <c r="AM98" s="417">
        <f t="shared" si="87"/>
        <v>14</v>
      </c>
      <c r="AN98" s="406">
        <f t="shared" si="88"/>
        <v>0</v>
      </c>
      <c r="AO98" s="416">
        <f t="shared" si="89"/>
        <v>0</v>
      </c>
      <c r="AP98" s="416">
        <f t="shared" si="28"/>
        <v>0</v>
      </c>
      <c r="AQ98" s="416">
        <f t="shared" si="29"/>
        <v>0</v>
      </c>
      <c r="AR98" s="418">
        <f t="shared" si="90"/>
        <v>0</v>
      </c>
      <c r="AS98" s="416">
        <f t="shared" si="91"/>
        <v>0</v>
      </c>
      <c r="AT98" s="416">
        <f t="shared" si="32"/>
        <v>0</v>
      </c>
      <c r="AU98" s="416">
        <f t="shared" si="33"/>
        <v>0</v>
      </c>
      <c r="AV98" s="434">
        <f t="shared" si="92"/>
        <v>35</v>
      </c>
      <c r="AW98" s="421">
        <f t="shared" si="93"/>
        <v>910</v>
      </c>
      <c r="AX98" s="422">
        <f t="shared" si="94"/>
        <v>606.66666666666663</v>
      </c>
      <c r="AY98" s="422">
        <f t="shared" si="95"/>
        <v>303.33333333333331</v>
      </c>
      <c r="AZ98" s="421">
        <f t="shared" si="96"/>
        <v>910</v>
      </c>
      <c r="BA98" s="423">
        <f t="shared" si="97"/>
        <v>0.76666666666666672</v>
      </c>
      <c r="BB98" s="432"/>
      <c r="BC98" s="429" t="str">
        <f>IF(O98="", "", '[1]Indoor Lighting'!$R27)</f>
        <v>No</v>
      </c>
      <c r="BD98" s="425">
        <f>IF(O98="", "", '[1]Indoor Lighting'!$D27)</f>
        <v>10</v>
      </c>
      <c r="BE98" s="436"/>
      <c r="BF98" s="436"/>
      <c r="BG98" s="436"/>
      <c r="BH98" s="436"/>
      <c r="BI98" s="436"/>
      <c r="BJ98" s="436"/>
      <c r="BK98" s="436"/>
      <c r="BL98" s="436"/>
      <c r="BM98" s="436"/>
      <c r="BN98" s="436"/>
      <c r="BO98" s="436"/>
      <c r="BP98" s="436"/>
    </row>
    <row r="99" spans="1:68" s="437" customFormat="1" ht="38.25" customHeight="1">
      <c r="A99" s="426">
        <v>81</v>
      </c>
      <c r="B99" s="429"/>
      <c r="C99" s="429">
        <f>IF(O99="", "", '[1]Indoor Lighting'!$B28)</f>
        <v>27</v>
      </c>
      <c r="D99" s="395" t="str">
        <f>IF(O99="", "", '[1]Business Type'!$G$2)</f>
        <v/>
      </c>
      <c r="E99" s="396">
        <f>IF(O99="", "",'[1]Facility Info'!$P$22)</f>
        <v>13</v>
      </c>
      <c r="F99" s="396">
        <f>IF(O99="", "",'[1]Facility Info'!$N$22)</f>
        <v>5</v>
      </c>
      <c r="G99" s="396">
        <f>IF(O99="", "", '[1]Facility Info'!$J$14)</f>
        <v>0</v>
      </c>
      <c r="H99" s="397">
        <f t="shared" si="72"/>
        <v>3393</v>
      </c>
      <c r="I99" s="427" t="str">
        <f t="shared" si="73"/>
        <v>Interior</v>
      </c>
      <c r="J99" s="396" t="str">
        <f>IF(O99="", "", '[1]Indoor Lighting'!$C28)</f>
        <v>Y</v>
      </c>
      <c r="K99" s="435">
        <f>IF(O99="", "", '[1]Indoor Lighting'!$M28)</f>
        <v>0</v>
      </c>
      <c r="L99" s="399">
        <f t="shared" si="74"/>
        <v>0</v>
      </c>
      <c r="M99" s="400" t="str">
        <f t="shared" si="75"/>
        <v/>
      </c>
      <c r="N99" s="401" t="str">
        <f>IF(O99="", "", VLOOKUP(O99, [1]LightTrans!$C$1:$L$106, 2, FALSE))</f>
        <v>Incand_Standard</v>
      </c>
      <c r="O99" s="395" t="str">
        <f>IF(OR('[1]Indoor Lighting'!$E28="Incandescent", '[1]Indoor Lighting'!$E28="Halogen", '[1]Indoor Lighting'!$E28="Metal Halide"), IF(ISNA(VLOOKUP('[1]Indoor Lighting'!$E28&amp;", "&amp; '[1]Indoor Lighting'!$I28, [1]LightTrans!$A$1:$K$101,3, FALSE)=TRUE),"",VLOOKUP('[1]Indoor Lighting'!$E28&amp;", "&amp; '[1]Indoor Lighting'!$I28, [1]LightTrans!$A$1:$K$101,3, FALSE)), "")</f>
        <v>I60/1</v>
      </c>
      <c r="P99" s="402" t="str">
        <f t="shared" si="76"/>
        <v>Incandescent, (1) 60W lamp</v>
      </c>
      <c r="Q99" s="428">
        <f>IF(O99="", "", '[1]Indoor Lighting'!$L28)</f>
        <v>27</v>
      </c>
      <c r="R99" s="404">
        <v>0</v>
      </c>
      <c r="S99" s="402">
        <f t="shared" si="77"/>
        <v>60</v>
      </c>
      <c r="T99" s="406">
        <f t="shared" si="78"/>
        <v>0</v>
      </c>
      <c r="U99" s="407">
        <f t="shared" si="79"/>
        <v>0</v>
      </c>
      <c r="V99" s="408" t="str">
        <f>IF(O99="", "", VLOOKUP(O99, [1]LightTrans!$C$1:$L$106, 3, FALSE))</f>
        <v>LTR6</v>
      </c>
      <c r="W99" s="395" t="str">
        <f>IF(O99="", "", VLOOKUP(O99, [1]LightTrans!$C$1:$L$106, 4, FALSE))</f>
        <v>CFL_Fixtures</v>
      </c>
      <c r="X99" s="395" t="str">
        <f>IF(O99="", "", VLOOKUP(O99, [1]LightTrans!$C$1:$L$106, 5, FALSE))</f>
        <v>CFL1-13</v>
      </c>
      <c r="Y99" s="402" t="str">
        <f t="shared" si="80"/>
        <v>Interior CF 1L 13W Quad</v>
      </c>
      <c r="Z99" s="429" t="str">
        <f>IF(O99="", "", VLOOKUP(O99, [1]LightTrans!$C$1:$L$106, 7, FALSE))</f>
        <v>TCP 33113SP</v>
      </c>
      <c r="AA99" s="429" t="str">
        <f>IF(O99="", "", VLOOKUP(O99, [1]LightTrans!$C$1:$L$106, 8, FALSE))</f>
        <v>TCP 33113SP</v>
      </c>
      <c r="AB99" s="430"/>
      <c r="AC99" s="410">
        <f t="shared" si="81"/>
        <v>27</v>
      </c>
      <c r="AD99" s="411"/>
      <c r="AE99" s="412"/>
      <c r="AF99" s="413">
        <f t="shared" si="82"/>
        <v>0</v>
      </c>
      <c r="AG99" s="414">
        <f t="shared" si="83"/>
        <v>378</v>
      </c>
      <c r="AH99" s="415">
        <f t="shared" si="84"/>
        <v>0</v>
      </c>
      <c r="AI99" s="415" t="str">
        <f t="shared" si="85"/>
        <v/>
      </c>
      <c r="AJ99" s="415">
        <f t="shared" si="22"/>
        <v>0</v>
      </c>
      <c r="AK99" s="415">
        <f t="shared" si="23"/>
        <v>0</v>
      </c>
      <c r="AL99" s="416">
        <f t="shared" si="86"/>
        <v>0</v>
      </c>
      <c r="AM99" s="417">
        <f t="shared" si="87"/>
        <v>14</v>
      </c>
      <c r="AN99" s="406">
        <f t="shared" si="88"/>
        <v>0</v>
      </c>
      <c r="AO99" s="416">
        <f t="shared" si="89"/>
        <v>0</v>
      </c>
      <c r="AP99" s="416">
        <f t="shared" si="28"/>
        <v>0</v>
      </c>
      <c r="AQ99" s="416">
        <f t="shared" si="29"/>
        <v>0</v>
      </c>
      <c r="AR99" s="418">
        <f t="shared" si="90"/>
        <v>0</v>
      </c>
      <c r="AS99" s="416">
        <f t="shared" si="91"/>
        <v>0</v>
      </c>
      <c r="AT99" s="416">
        <f t="shared" si="32"/>
        <v>0</v>
      </c>
      <c r="AU99" s="416">
        <f t="shared" si="33"/>
        <v>0</v>
      </c>
      <c r="AV99" s="434">
        <f t="shared" si="92"/>
        <v>35</v>
      </c>
      <c r="AW99" s="421">
        <f t="shared" si="93"/>
        <v>945</v>
      </c>
      <c r="AX99" s="422">
        <f t="shared" si="94"/>
        <v>630</v>
      </c>
      <c r="AY99" s="422">
        <f t="shared" si="95"/>
        <v>315</v>
      </c>
      <c r="AZ99" s="421">
        <f t="shared" si="96"/>
        <v>945</v>
      </c>
      <c r="BA99" s="423">
        <f t="shared" si="97"/>
        <v>0.76666666666666672</v>
      </c>
      <c r="BB99" s="432"/>
      <c r="BC99" s="429" t="str">
        <f>IF(O99="", "", '[1]Indoor Lighting'!$R28)</f>
        <v>No</v>
      </c>
      <c r="BD99" s="425">
        <f>IF(O99="", "", '[1]Indoor Lighting'!$D28)</f>
        <v>10</v>
      </c>
      <c r="BE99" s="436"/>
      <c r="BF99" s="436"/>
      <c r="BG99" s="436"/>
      <c r="BH99" s="436"/>
      <c r="BI99" s="436"/>
      <c r="BJ99" s="436"/>
      <c r="BK99" s="436"/>
      <c r="BL99" s="436"/>
      <c r="BM99" s="436"/>
      <c r="BN99" s="436"/>
      <c r="BO99" s="436"/>
      <c r="BP99" s="436"/>
    </row>
    <row r="100" spans="1:68" s="437" customFormat="1" ht="38.25" customHeight="1">
      <c r="A100" s="394">
        <v>82</v>
      </c>
      <c r="B100" s="429"/>
      <c r="C100" s="429">
        <f>IF(O100="", "", '[1]Indoor Lighting'!$B29)</f>
        <v>28</v>
      </c>
      <c r="D100" s="395" t="str">
        <f>IF(O100="", "", '[1]Business Type'!$G$2)</f>
        <v/>
      </c>
      <c r="E100" s="396">
        <f>IF(O100="", "",'[1]Facility Info'!$P$22)</f>
        <v>13</v>
      </c>
      <c r="F100" s="396">
        <f>IF(O100="", "",'[1]Facility Info'!$N$22)</f>
        <v>5</v>
      </c>
      <c r="G100" s="396">
        <f>IF(O100="", "", '[1]Facility Info'!$J$14)</f>
        <v>0</v>
      </c>
      <c r="H100" s="397">
        <f t="shared" si="72"/>
        <v>3393</v>
      </c>
      <c r="I100" s="427" t="str">
        <f t="shared" si="73"/>
        <v>Interior</v>
      </c>
      <c r="J100" s="396" t="str">
        <f>IF(O100="", "", '[1]Indoor Lighting'!$C29)</f>
        <v>Y</v>
      </c>
      <c r="K100" s="435">
        <f>IF(O100="", "", '[1]Indoor Lighting'!$M29)</f>
        <v>0</v>
      </c>
      <c r="L100" s="399">
        <f t="shared" si="74"/>
        <v>0</v>
      </c>
      <c r="M100" s="400" t="str">
        <f t="shared" si="75"/>
        <v/>
      </c>
      <c r="N100" s="401" t="str">
        <f>IF(O100="", "", VLOOKUP(O100, [1]LightTrans!$C$1:$L$106, 2, FALSE))</f>
        <v>Incand_Standard</v>
      </c>
      <c r="O100" s="395" t="str">
        <f>IF(OR('[1]Indoor Lighting'!$E29="Incandescent", '[1]Indoor Lighting'!$E29="Halogen", '[1]Indoor Lighting'!$E29="Metal Halide"), IF(ISNA(VLOOKUP('[1]Indoor Lighting'!$E29&amp;", "&amp; '[1]Indoor Lighting'!$I29, [1]LightTrans!$A$1:$K$101,3, FALSE)=TRUE),"",VLOOKUP('[1]Indoor Lighting'!$E29&amp;", "&amp; '[1]Indoor Lighting'!$I29, [1]LightTrans!$A$1:$K$101,3, FALSE)), "")</f>
        <v>I60/1</v>
      </c>
      <c r="P100" s="402" t="str">
        <f t="shared" si="76"/>
        <v>Incandescent, (1) 60W lamp</v>
      </c>
      <c r="Q100" s="428">
        <f>IF(O100="", "", '[1]Indoor Lighting'!$L29)</f>
        <v>28</v>
      </c>
      <c r="R100" s="404">
        <v>0</v>
      </c>
      <c r="S100" s="402">
        <f t="shared" si="77"/>
        <v>60</v>
      </c>
      <c r="T100" s="406">
        <f t="shared" si="78"/>
        <v>0</v>
      </c>
      <c r="U100" s="407">
        <f t="shared" si="79"/>
        <v>0</v>
      </c>
      <c r="V100" s="408" t="str">
        <f>IF(O100="", "", VLOOKUP(O100, [1]LightTrans!$C$1:$L$106, 3, FALSE))</f>
        <v>LTR6</v>
      </c>
      <c r="W100" s="395" t="str">
        <f>IF(O100="", "", VLOOKUP(O100, [1]LightTrans!$C$1:$L$106, 4, FALSE))</f>
        <v>CFL_Fixtures</v>
      </c>
      <c r="X100" s="395" t="str">
        <f>IF(O100="", "", VLOOKUP(O100, [1]LightTrans!$C$1:$L$106, 5, FALSE))</f>
        <v>CFL1-13</v>
      </c>
      <c r="Y100" s="402" t="str">
        <f t="shared" si="80"/>
        <v>Interior CF 1L 13W Quad</v>
      </c>
      <c r="Z100" s="429" t="str">
        <f>IF(O100="", "", VLOOKUP(O100, [1]LightTrans!$C$1:$L$106, 7, FALSE))</f>
        <v>TCP 33113SP</v>
      </c>
      <c r="AA100" s="429" t="str">
        <f>IF(O100="", "", VLOOKUP(O100, [1]LightTrans!$C$1:$L$106, 8, FALSE))</f>
        <v>TCP 33113SP</v>
      </c>
      <c r="AB100" s="430"/>
      <c r="AC100" s="410">
        <f t="shared" si="81"/>
        <v>28</v>
      </c>
      <c r="AD100" s="411"/>
      <c r="AE100" s="412"/>
      <c r="AF100" s="413">
        <f t="shared" si="82"/>
        <v>0</v>
      </c>
      <c r="AG100" s="414">
        <f t="shared" si="83"/>
        <v>392</v>
      </c>
      <c r="AH100" s="415">
        <f t="shared" si="84"/>
        <v>0</v>
      </c>
      <c r="AI100" s="415" t="str">
        <f t="shared" si="85"/>
        <v/>
      </c>
      <c r="AJ100" s="415">
        <f t="shared" si="22"/>
        <v>0</v>
      </c>
      <c r="AK100" s="415">
        <f t="shared" si="23"/>
        <v>0</v>
      </c>
      <c r="AL100" s="416">
        <f t="shared" si="86"/>
        <v>0</v>
      </c>
      <c r="AM100" s="417">
        <f t="shared" si="87"/>
        <v>14</v>
      </c>
      <c r="AN100" s="406">
        <f t="shared" si="88"/>
        <v>0</v>
      </c>
      <c r="AO100" s="416">
        <f t="shared" si="89"/>
        <v>0</v>
      </c>
      <c r="AP100" s="416">
        <f t="shared" si="28"/>
        <v>0</v>
      </c>
      <c r="AQ100" s="416">
        <f t="shared" si="29"/>
        <v>0</v>
      </c>
      <c r="AR100" s="418">
        <f t="shared" si="90"/>
        <v>0</v>
      </c>
      <c r="AS100" s="416">
        <f t="shared" si="91"/>
        <v>0</v>
      </c>
      <c r="AT100" s="416">
        <f t="shared" si="32"/>
        <v>0</v>
      </c>
      <c r="AU100" s="416">
        <f t="shared" si="33"/>
        <v>0</v>
      </c>
      <c r="AV100" s="434">
        <f t="shared" si="92"/>
        <v>35</v>
      </c>
      <c r="AW100" s="421">
        <f t="shared" si="93"/>
        <v>980</v>
      </c>
      <c r="AX100" s="422">
        <f t="shared" si="94"/>
        <v>653.33333333333337</v>
      </c>
      <c r="AY100" s="422">
        <f t="shared" si="95"/>
        <v>326.66666666666669</v>
      </c>
      <c r="AZ100" s="421">
        <f t="shared" si="96"/>
        <v>980</v>
      </c>
      <c r="BA100" s="423">
        <f t="shared" si="97"/>
        <v>0.76666666666666672</v>
      </c>
      <c r="BB100" s="432"/>
      <c r="BC100" s="429" t="str">
        <f>IF(O100="", "", '[1]Indoor Lighting'!$R29)</f>
        <v>No</v>
      </c>
      <c r="BD100" s="425">
        <f>IF(O100="", "", '[1]Indoor Lighting'!$D29)</f>
        <v>10</v>
      </c>
      <c r="BE100" s="436"/>
      <c r="BF100" s="436"/>
      <c r="BG100" s="436"/>
      <c r="BH100" s="436"/>
      <c r="BI100" s="436"/>
      <c r="BJ100" s="436"/>
      <c r="BK100" s="436"/>
      <c r="BL100" s="436"/>
      <c r="BM100" s="436"/>
      <c r="BN100" s="436"/>
      <c r="BO100" s="436"/>
      <c r="BP100" s="436"/>
    </row>
    <row r="101" spans="1:68" s="437" customFormat="1" ht="38.25" customHeight="1">
      <c r="A101" s="426">
        <v>83</v>
      </c>
      <c r="B101" s="429"/>
      <c r="C101" s="429">
        <f>IF(O101="", "", '[1]Indoor Lighting'!$B30)</f>
        <v>29</v>
      </c>
      <c r="D101" s="395" t="str">
        <f>IF(O101="", "", '[1]Business Type'!$G$2)</f>
        <v/>
      </c>
      <c r="E101" s="396">
        <f>IF(O101="", "",'[1]Facility Info'!$P$22)</f>
        <v>13</v>
      </c>
      <c r="F101" s="396">
        <f>IF(O101="", "",'[1]Facility Info'!$N$22)</f>
        <v>5</v>
      </c>
      <c r="G101" s="396">
        <f>IF(O101="", "", '[1]Facility Info'!$J$14)</f>
        <v>0</v>
      </c>
      <c r="H101" s="397">
        <f t="shared" si="72"/>
        <v>3393</v>
      </c>
      <c r="I101" s="427" t="str">
        <f t="shared" si="73"/>
        <v>Interior</v>
      </c>
      <c r="J101" s="396" t="str">
        <f>IF(O101="", "", '[1]Indoor Lighting'!$C30)</f>
        <v>Y</v>
      </c>
      <c r="K101" s="435">
        <f>IF(O101="", "", '[1]Indoor Lighting'!$M30)</f>
        <v>0</v>
      </c>
      <c r="L101" s="399">
        <f t="shared" si="74"/>
        <v>0</v>
      </c>
      <c r="M101" s="400" t="str">
        <f t="shared" si="75"/>
        <v/>
      </c>
      <c r="N101" s="401" t="str">
        <f>IF(O101="", "", VLOOKUP(O101, [1]LightTrans!$C$1:$L$106, 2, FALSE))</f>
        <v>Incand_Standard</v>
      </c>
      <c r="O101" s="395" t="str">
        <f>IF(OR('[1]Indoor Lighting'!$E30="Incandescent", '[1]Indoor Lighting'!$E30="Halogen", '[1]Indoor Lighting'!$E30="Metal Halide"), IF(ISNA(VLOOKUP('[1]Indoor Lighting'!$E30&amp;", "&amp; '[1]Indoor Lighting'!$I30, [1]LightTrans!$A$1:$K$101,3, FALSE)=TRUE),"",VLOOKUP('[1]Indoor Lighting'!$E30&amp;", "&amp; '[1]Indoor Lighting'!$I30, [1]LightTrans!$A$1:$K$101,3, FALSE)), "")</f>
        <v>I60/1</v>
      </c>
      <c r="P101" s="402" t="str">
        <f t="shared" si="76"/>
        <v>Incandescent, (1) 60W lamp</v>
      </c>
      <c r="Q101" s="428">
        <f>IF(O101="", "", '[1]Indoor Lighting'!$L30)</f>
        <v>29</v>
      </c>
      <c r="R101" s="404">
        <v>0</v>
      </c>
      <c r="S101" s="402">
        <f t="shared" si="77"/>
        <v>60</v>
      </c>
      <c r="T101" s="406">
        <f t="shared" si="78"/>
        <v>0</v>
      </c>
      <c r="U101" s="407">
        <f t="shared" si="79"/>
        <v>0</v>
      </c>
      <c r="V101" s="408" t="str">
        <f>IF(O101="", "", VLOOKUP(O101, [1]LightTrans!$C$1:$L$106, 3, FALSE))</f>
        <v>LTR6</v>
      </c>
      <c r="W101" s="395" t="str">
        <f>IF(O101="", "", VLOOKUP(O101, [1]LightTrans!$C$1:$L$106, 4, FALSE))</f>
        <v>CFL_Fixtures</v>
      </c>
      <c r="X101" s="395" t="str">
        <f>IF(O101="", "", VLOOKUP(O101, [1]LightTrans!$C$1:$L$106, 5, FALSE))</f>
        <v>CFL1-13</v>
      </c>
      <c r="Y101" s="402" t="str">
        <f t="shared" si="80"/>
        <v>Interior CF 1L 13W Quad</v>
      </c>
      <c r="Z101" s="429" t="str">
        <f>IF(O101="", "", VLOOKUP(O101, [1]LightTrans!$C$1:$L$106, 7, FALSE))</f>
        <v>TCP 33113SP</v>
      </c>
      <c r="AA101" s="429" t="str">
        <f>IF(O101="", "", VLOOKUP(O101, [1]LightTrans!$C$1:$L$106, 8, FALSE))</f>
        <v>TCP 33113SP</v>
      </c>
      <c r="AB101" s="430"/>
      <c r="AC101" s="410">
        <f t="shared" si="81"/>
        <v>29</v>
      </c>
      <c r="AD101" s="411"/>
      <c r="AE101" s="412"/>
      <c r="AF101" s="413">
        <f t="shared" si="82"/>
        <v>0</v>
      </c>
      <c r="AG101" s="414">
        <f t="shared" si="83"/>
        <v>406</v>
      </c>
      <c r="AH101" s="415">
        <f t="shared" si="84"/>
        <v>0</v>
      </c>
      <c r="AI101" s="415" t="str">
        <f t="shared" si="85"/>
        <v/>
      </c>
      <c r="AJ101" s="415">
        <f t="shared" si="22"/>
        <v>0</v>
      </c>
      <c r="AK101" s="415">
        <f t="shared" si="23"/>
        <v>0</v>
      </c>
      <c r="AL101" s="416">
        <f t="shared" si="86"/>
        <v>0</v>
      </c>
      <c r="AM101" s="417">
        <f t="shared" si="87"/>
        <v>14</v>
      </c>
      <c r="AN101" s="406">
        <f t="shared" si="88"/>
        <v>0</v>
      </c>
      <c r="AO101" s="416">
        <f t="shared" si="89"/>
        <v>0</v>
      </c>
      <c r="AP101" s="416">
        <f t="shared" si="28"/>
        <v>0</v>
      </c>
      <c r="AQ101" s="416">
        <f t="shared" si="29"/>
        <v>0</v>
      </c>
      <c r="AR101" s="418">
        <f t="shared" si="90"/>
        <v>0</v>
      </c>
      <c r="AS101" s="416">
        <f t="shared" si="91"/>
        <v>0</v>
      </c>
      <c r="AT101" s="416">
        <f t="shared" si="32"/>
        <v>0</v>
      </c>
      <c r="AU101" s="416">
        <f t="shared" si="33"/>
        <v>0</v>
      </c>
      <c r="AV101" s="434">
        <f t="shared" si="92"/>
        <v>35</v>
      </c>
      <c r="AW101" s="421">
        <f t="shared" si="93"/>
        <v>1015</v>
      </c>
      <c r="AX101" s="422">
        <f t="shared" si="94"/>
        <v>676.66666666666663</v>
      </c>
      <c r="AY101" s="422">
        <f t="shared" si="95"/>
        <v>338.33333333333331</v>
      </c>
      <c r="AZ101" s="421">
        <f t="shared" si="96"/>
        <v>1015</v>
      </c>
      <c r="BA101" s="423">
        <f t="shared" si="97"/>
        <v>0.76666666666666672</v>
      </c>
      <c r="BB101" s="432"/>
      <c r="BC101" s="429" t="str">
        <f>IF(O101="", "", '[1]Indoor Lighting'!$R30)</f>
        <v>No</v>
      </c>
      <c r="BD101" s="425">
        <f>IF(O101="", "", '[1]Indoor Lighting'!$D30)</f>
        <v>10</v>
      </c>
      <c r="BE101" s="436"/>
      <c r="BF101" s="436"/>
      <c r="BG101" s="436"/>
      <c r="BH101" s="436"/>
      <c r="BI101" s="436"/>
      <c r="BJ101" s="436"/>
      <c r="BK101" s="436"/>
      <c r="BL101" s="436"/>
      <c r="BM101" s="436"/>
      <c r="BN101" s="436"/>
      <c r="BO101" s="436"/>
      <c r="BP101" s="436"/>
    </row>
    <row r="102" spans="1:68" s="437" customFormat="1" ht="38.25" customHeight="1">
      <c r="A102" s="426">
        <v>84</v>
      </c>
      <c r="B102" s="429"/>
      <c r="C102" s="429">
        <f>IF(O102="", "", '[1]Indoor Lighting'!$B31)</f>
        <v>30</v>
      </c>
      <c r="D102" s="395" t="str">
        <f>IF(O102="", "", '[1]Business Type'!$G$2)</f>
        <v/>
      </c>
      <c r="E102" s="396">
        <f>IF(O102="", "",'[1]Facility Info'!$P$22)</f>
        <v>13</v>
      </c>
      <c r="F102" s="396">
        <f>IF(O102="", "",'[1]Facility Info'!$N$22)</f>
        <v>5</v>
      </c>
      <c r="G102" s="396">
        <f>IF(O102="", "", '[1]Facility Info'!$J$14)</f>
        <v>0</v>
      </c>
      <c r="H102" s="397">
        <f t="shared" si="72"/>
        <v>3393</v>
      </c>
      <c r="I102" s="427" t="str">
        <f t="shared" si="73"/>
        <v>Interior</v>
      </c>
      <c r="J102" s="396" t="str">
        <f>IF(O102="", "", '[1]Indoor Lighting'!$C31)</f>
        <v>Y</v>
      </c>
      <c r="K102" s="435">
        <f>IF(O102="", "", '[1]Indoor Lighting'!$M31)</f>
        <v>0</v>
      </c>
      <c r="L102" s="399">
        <f t="shared" si="74"/>
        <v>0</v>
      </c>
      <c r="M102" s="400" t="str">
        <f t="shared" si="75"/>
        <v/>
      </c>
      <c r="N102" s="401" t="str">
        <f>IF(O102="", "", VLOOKUP(O102, [1]LightTrans!$C$1:$L$106, 2, FALSE))</f>
        <v>Incand_Standard</v>
      </c>
      <c r="O102" s="395" t="str">
        <f>IF(OR('[1]Indoor Lighting'!$E31="Incandescent", '[1]Indoor Lighting'!$E31="Halogen", '[1]Indoor Lighting'!$E31="Metal Halide"), IF(ISNA(VLOOKUP('[1]Indoor Lighting'!$E31&amp;", "&amp; '[1]Indoor Lighting'!$I31, [1]LightTrans!$A$1:$K$101,3, FALSE)=TRUE),"",VLOOKUP('[1]Indoor Lighting'!$E31&amp;", "&amp; '[1]Indoor Lighting'!$I31, [1]LightTrans!$A$1:$K$101,3, FALSE)), "")</f>
        <v>I60/1</v>
      </c>
      <c r="P102" s="402" t="str">
        <f t="shared" si="76"/>
        <v>Incandescent, (1) 60W lamp</v>
      </c>
      <c r="Q102" s="428">
        <f>IF(O102="", "", '[1]Indoor Lighting'!$L31)</f>
        <v>30</v>
      </c>
      <c r="R102" s="404">
        <v>0</v>
      </c>
      <c r="S102" s="402">
        <f t="shared" si="77"/>
        <v>60</v>
      </c>
      <c r="T102" s="406">
        <f t="shared" si="78"/>
        <v>0</v>
      </c>
      <c r="U102" s="407">
        <f t="shared" si="79"/>
        <v>0</v>
      </c>
      <c r="V102" s="408" t="str">
        <f>IF(O102="", "", VLOOKUP(O102, [1]LightTrans!$C$1:$L$106, 3, FALSE))</f>
        <v>LTR6</v>
      </c>
      <c r="W102" s="395" t="str">
        <f>IF(O102="", "", VLOOKUP(O102, [1]LightTrans!$C$1:$L$106, 4, FALSE))</f>
        <v>CFL_Fixtures</v>
      </c>
      <c r="X102" s="395" t="str">
        <f>IF(O102="", "", VLOOKUP(O102, [1]LightTrans!$C$1:$L$106, 5, FALSE))</f>
        <v>CFL1-13</v>
      </c>
      <c r="Y102" s="402" t="str">
        <f t="shared" si="80"/>
        <v>Interior CF 1L 13W Quad</v>
      </c>
      <c r="Z102" s="429" t="str">
        <f>IF(O102="", "", VLOOKUP(O102, [1]LightTrans!$C$1:$L$106, 7, FALSE))</f>
        <v>TCP 33113SP</v>
      </c>
      <c r="AA102" s="429" t="str">
        <f>IF(O102="", "", VLOOKUP(O102, [1]LightTrans!$C$1:$L$106, 8, FALSE))</f>
        <v>TCP 33113SP</v>
      </c>
      <c r="AB102" s="430"/>
      <c r="AC102" s="410">
        <f t="shared" si="81"/>
        <v>30</v>
      </c>
      <c r="AD102" s="411"/>
      <c r="AE102" s="412"/>
      <c r="AF102" s="413">
        <f t="shared" si="82"/>
        <v>0</v>
      </c>
      <c r="AG102" s="414">
        <f t="shared" si="83"/>
        <v>420</v>
      </c>
      <c r="AH102" s="415">
        <f t="shared" si="84"/>
        <v>0</v>
      </c>
      <c r="AI102" s="415" t="str">
        <f t="shared" si="85"/>
        <v/>
      </c>
      <c r="AJ102" s="415">
        <f t="shared" si="22"/>
        <v>0</v>
      </c>
      <c r="AK102" s="415">
        <f t="shared" si="23"/>
        <v>0</v>
      </c>
      <c r="AL102" s="416">
        <f t="shared" si="86"/>
        <v>0</v>
      </c>
      <c r="AM102" s="417">
        <f t="shared" si="87"/>
        <v>14</v>
      </c>
      <c r="AN102" s="406">
        <f t="shared" si="88"/>
        <v>0</v>
      </c>
      <c r="AO102" s="416">
        <f t="shared" si="89"/>
        <v>0</v>
      </c>
      <c r="AP102" s="416">
        <f t="shared" si="28"/>
        <v>0</v>
      </c>
      <c r="AQ102" s="416">
        <f t="shared" si="29"/>
        <v>0</v>
      </c>
      <c r="AR102" s="418">
        <f t="shared" si="90"/>
        <v>0</v>
      </c>
      <c r="AS102" s="416">
        <f t="shared" si="91"/>
        <v>0</v>
      </c>
      <c r="AT102" s="416">
        <f t="shared" si="32"/>
        <v>0</v>
      </c>
      <c r="AU102" s="416">
        <f t="shared" si="33"/>
        <v>0</v>
      </c>
      <c r="AV102" s="434">
        <f t="shared" si="92"/>
        <v>35</v>
      </c>
      <c r="AW102" s="421">
        <f t="shared" si="93"/>
        <v>1050</v>
      </c>
      <c r="AX102" s="422">
        <f t="shared" si="94"/>
        <v>700</v>
      </c>
      <c r="AY102" s="422">
        <f t="shared" si="95"/>
        <v>350</v>
      </c>
      <c r="AZ102" s="421">
        <f t="shared" si="96"/>
        <v>1050</v>
      </c>
      <c r="BA102" s="423">
        <f t="shared" si="97"/>
        <v>0.76666666666666672</v>
      </c>
      <c r="BB102" s="432"/>
      <c r="BC102" s="429" t="str">
        <f>IF(O102="", "", '[1]Indoor Lighting'!$R31)</f>
        <v>No</v>
      </c>
      <c r="BD102" s="425">
        <f>IF(O102="", "", '[1]Indoor Lighting'!$D31)</f>
        <v>10</v>
      </c>
      <c r="BE102" s="436"/>
      <c r="BF102" s="436"/>
      <c r="BG102" s="436"/>
      <c r="BH102" s="436"/>
      <c r="BI102" s="436"/>
      <c r="BJ102" s="436"/>
      <c r="BK102" s="436"/>
      <c r="BL102" s="436"/>
      <c r="BM102" s="436"/>
      <c r="BN102" s="436"/>
      <c r="BO102" s="436"/>
      <c r="BP102" s="436"/>
    </row>
    <row r="103" spans="1:68" s="437" customFormat="1" ht="38.25" customHeight="1">
      <c r="A103" s="394">
        <v>85</v>
      </c>
      <c r="B103" s="429"/>
      <c r="C103" s="429">
        <f>IF(O103="", "", '[1]Indoor Lighting'!$B32)</f>
        <v>31</v>
      </c>
      <c r="D103" s="395" t="str">
        <f>IF(O103="", "", '[1]Business Type'!$G$2)</f>
        <v/>
      </c>
      <c r="E103" s="396">
        <f>IF(O103="", "",'[1]Facility Info'!$P$22)</f>
        <v>13</v>
      </c>
      <c r="F103" s="396">
        <f>IF(O103="", "",'[1]Facility Info'!$N$22)</f>
        <v>5</v>
      </c>
      <c r="G103" s="396">
        <f>IF(O103="", "", '[1]Facility Info'!$J$14)</f>
        <v>0</v>
      </c>
      <c r="H103" s="397">
        <f t="shared" si="72"/>
        <v>3393</v>
      </c>
      <c r="I103" s="427" t="str">
        <f t="shared" si="73"/>
        <v>Interior</v>
      </c>
      <c r="J103" s="396" t="str">
        <f>IF(O103="", "", '[1]Indoor Lighting'!$C32)</f>
        <v>Y</v>
      </c>
      <c r="K103" s="435">
        <f>IF(O103="", "", '[1]Indoor Lighting'!$M32)</f>
        <v>0</v>
      </c>
      <c r="L103" s="399">
        <f t="shared" si="74"/>
        <v>0</v>
      </c>
      <c r="M103" s="400" t="str">
        <f t="shared" si="75"/>
        <v/>
      </c>
      <c r="N103" s="401" t="str">
        <f>IF(O103="", "", VLOOKUP(O103, [1]LightTrans!$C$1:$L$106, 2, FALSE))</f>
        <v>Incand_Standard</v>
      </c>
      <c r="O103" s="395" t="str">
        <f>IF(OR('[1]Indoor Lighting'!$E32="Incandescent", '[1]Indoor Lighting'!$E32="Halogen", '[1]Indoor Lighting'!$E32="Metal Halide"), IF(ISNA(VLOOKUP('[1]Indoor Lighting'!$E32&amp;", "&amp; '[1]Indoor Lighting'!$I32, [1]LightTrans!$A$1:$K$101,3, FALSE)=TRUE),"",VLOOKUP('[1]Indoor Lighting'!$E32&amp;", "&amp; '[1]Indoor Lighting'!$I32, [1]LightTrans!$A$1:$K$101,3, FALSE)), "")</f>
        <v>I60/1</v>
      </c>
      <c r="P103" s="402" t="str">
        <f t="shared" si="76"/>
        <v>Incandescent, (1) 60W lamp</v>
      </c>
      <c r="Q103" s="428">
        <f>IF(O103="", "", '[1]Indoor Lighting'!$L32)</f>
        <v>31</v>
      </c>
      <c r="R103" s="404">
        <v>0</v>
      </c>
      <c r="S103" s="402">
        <f t="shared" si="77"/>
        <v>60</v>
      </c>
      <c r="T103" s="406">
        <f t="shared" si="78"/>
        <v>0</v>
      </c>
      <c r="U103" s="407">
        <f t="shared" si="79"/>
        <v>0</v>
      </c>
      <c r="V103" s="408" t="str">
        <f>IF(O103="", "", VLOOKUP(O103, [1]LightTrans!$C$1:$L$106, 3, FALSE))</f>
        <v>LTR6</v>
      </c>
      <c r="W103" s="395" t="str">
        <f>IF(O103="", "", VLOOKUP(O103, [1]LightTrans!$C$1:$L$106, 4, FALSE))</f>
        <v>CFL_Fixtures</v>
      </c>
      <c r="X103" s="395" t="str">
        <f>IF(O103="", "", VLOOKUP(O103, [1]LightTrans!$C$1:$L$106, 5, FALSE))</f>
        <v>CFL1-13</v>
      </c>
      <c r="Y103" s="402" t="str">
        <f t="shared" si="80"/>
        <v>Interior CF 1L 13W Quad</v>
      </c>
      <c r="Z103" s="429" t="str">
        <f>IF(O103="", "", VLOOKUP(O103, [1]LightTrans!$C$1:$L$106, 7, FALSE))</f>
        <v>TCP 33113SP</v>
      </c>
      <c r="AA103" s="429" t="str">
        <f>IF(O103="", "", VLOOKUP(O103, [1]LightTrans!$C$1:$L$106, 8, FALSE))</f>
        <v>TCP 33113SP</v>
      </c>
      <c r="AB103" s="430"/>
      <c r="AC103" s="410">
        <f t="shared" si="81"/>
        <v>31</v>
      </c>
      <c r="AD103" s="411"/>
      <c r="AE103" s="412"/>
      <c r="AF103" s="413">
        <f t="shared" si="82"/>
        <v>0</v>
      </c>
      <c r="AG103" s="414">
        <f t="shared" si="83"/>
        <v>434</v>
      </c>
      <c r="AH103" s="415">
        <f t="shared" si="84"/>
        <v>0</v>
      </c>
      <c r="AI103" s="415" t="str">
        <f t="shared" si="85"/>
        <v/>
      </c>
      <c r="AJ103" s="415">
        <f t="shared" si="22"/>
        <v>0</v>
      </c>
      <c r="AK103" s="415">
        <f t="shared" si="23"/>
        <v>0</v>
      </c>
      <c r="AL103" s="416">
        <f t="shared" si="86"/>
        <v>0</v>
      </c>
      <c r="AM103" s="417">
        <f t="shared" si="87"/>
        <v>14</v>
      </c>
      <c r="AN103" s="406">
        <f t="shared" si="88"/>
        <v>0</v>
      </c>
      <c r="AO103" s="416">
        <f t="shared" si="89"/>
        <v>0</v>
      </c>
      <c r="AP103" s="416">
        <f t="shared" si="28"/>
        <v>0</v>
      </c>
      <c r="AQ103" s="416">
        <f t="shared" si="29"/>
        <v>0</v>
      </c>
      <c r="AR103" s="418">
        <f t="shared" si="90"/>
        <v>0</v>
      </c>
      <c r="AS103" s="416">
        <f t="shared" si="91"/>
        <v>0</v>
      </c>
      <c r="AT103" s="416">
        <f t="shared" si="32"/>
        <v>0</v>
      </c>
      <c r="AU103" s="416">
        <f t="shared" si="33"/>
        <v>0</v>
      </c>
      <c r="AV103" s="434">
        <f t="shared" si="92"/>
        <v>35</v>
      </c>
      <c r="AW103" s="421">
        <f t="shared" si="93"/>
        <v>1085</v>
      </c>
      <c r="AX103" s="422">
        <f t="shared" si="94"/>
        <v>723.33333333333337</v>
      </c>
      <c r="AY103" s="422">
        <f t="shared" si="95"/>
        <v>361.66666666666669</v>
      </c>
      <c r="AZ103" s="421">
        <f t="shared" si="96"/>
        <v>1085</v>
      </c>
      <c r="BA103" s="423">
        <f t="shared" si="97"/>
        <v>0.76666666666666672</v>
      </c>
      <c r="BB103" s="432"/>
      <c r="BC103" s="429" t="str">
        <f>IF(O103="", "", '[1]Indoor Lighting'!$R32)</f>
        <v>No</v>
      </c>
      <c r="BD103" s="425">
        <f>IF(O103="", "", '[1]Indoor Lighting'!$D32)</f>
        <v>10</v>
      </c>
      <c r="BE103" s="436"/>
      <c r="BF103" s="436"/>
      <c r="BG103" s="436"/>
      <c r="BH103" s="436"/>
      <c r="BI103" s="436"/>
      <c r="BJ103" s="436"/>
      <c r="BK103" s="436"/>
      <c r="BL103" s="436"/>
      <c r="BM103" s="436"/>
      <c r="BN103" s="436"/>
      <c r="BO103" s="436"/>
      <c r="BP103" s="436"/>
    </row>
    <row r="104" spans="1:68" s="437" customFormat="1" ht="38.25" customHeight="1">
      <c r="A104" s="426">
        <v>86</v>
      </c>
      <c r="B104" s="429"/>
      <c r="C104" s="429">
        <f>IF(O104="", "", '[1]Indoor Lighting'!$B33)</f>
        <v>32</v>
      </c>
      <c r="D104" s="395" t="str">
        <f>IF(O104="", "", '[1]Business Type'!$G$2)</f>
        <v/>
      </c>
      <c r="E104" s="396">
        <f>IF(O104="", "",'[1]Facility Info'!$P$22)</f>
        <v>13</v>
      </c>
      <c r="F104" s="396">
        <f>IF(O104="", "",'[1]Facility Info'!$N$22)</f>
        <v>5</v>
      </c>
      <c r="G104" s="396">
        <f>IF(O104="", "", '[1]Facility Info'!$J$14)</f>
        <v>0</v>
      </c>
      <c r="H104" s="397">
        <f t="shared" si="72"/>
        <v>3393</v>
      </c>
      <c r="I104" s="427" t="str">
        <f t="shared" si="73"/>
        <v>Interior</v>
      </c>
      <c r="J104" s="396" t="str">
        <f>IF(O104="", "", '[1]Indoor Lighting'!$C33)</f>
        <v>Y</v>
      </c>
      <c r="K104" s="435">
        <f>IF(O104="", "", '[1]Indoor Lighting'!$M33)</f>
        <v>0</v>
      </c>
      <c r="L104" s="399">
        <f t="shared" si="74"/>
        <v>0</v>
      </c>
      <c r="M104" s="400" t="str">
        <f t="shared" si="75"/>
        <v/>
      </c>
      <c r="N104" s="401" t="str">
        <f>IF(O104="", "", VLOOKUP(O104, [1]LightTrans!$C$1:$L$106, 2, FALSE))</f>
        <v>Incand_Standard</v>
      </c>
      <c r="O104" s="395" t="str">
        <f>IF(OR('[1]Indoor Lighting'!$E33="Incandescent", '[1]Indoor Lighting'!$E33="Halogen", '[1]Indoor Lighting'!$E33="Metal Halide"), IF(ISNA(VLOOKUP('[1]Indoor Lighting'!$E33&amp;", "&amp; '[1]Indoor Lighting'!$I33, [1]LightTrans!$A$1:$K$101,3, FALSE)=TRUE),"",VLOOKUP('[1]Indoor Lighting'!$E33&amp;", "&amp; '[1]Indoor Lighting'!$I33, [1]LightTrans!$A$1:$K$101,3, FALSE)), "")</f>
        <v>I60/1</v>
      </c>
      <c r="P104" s="402" t="str">
        <f t="shared" si="76"/>
        <v>Incandescent, (1) 60W lamp</v>
      </c>
      <c r="Q104" s="428">
        <f>IF(O104="", "", '[1]Indoor Lighting'!$L33)</f>
        <v>32</v>
      </c>
      <c r="R104" s="404">
        <v>0</v>
      </c>
      <c r="S104" s="402">
        <f t="shared" si="77"/>
        <v>60</v>
      </c>
      <c r="T104" s="406">
        <f t="shared" si="78"/>
        <v>0</v>
      </c>
      <c r="U104" s="407">
        <f t="shared" si="79"/>
        <v>0</v>
      </c>
      <c r="V104" s="408" t="str">
        <f>IF(O104="", "", VLOOKUP(O104, [1]LightTrans!$C$1:$L$106, 3, FALSE))</f>
        <v>LTR6</v>
      </c>
      <c r="W104" s="395" t="str">
        <f>IF(O104="", "", VLOOKUP(O104, [1]LightTrans!$C$1:$L$106, 4, FALSE))</f>
        <v>CFL_Fixtures</v>
      </c>
      <c r="X104" s="395" t="str">
        <f>IF(O104="", "", VLOOKUP(O104, [1]LightTrans!$C$1:$L$106, 5, FALSE))</f>
        <v>CFL1-13</v>
      </c>
      <c r="Y104" s="402" t="str">
        <f t="shared" si="80"/>
        <v>Interior CF 1L 13W Quad</v>
      </c>
      <c r="Z104" s="429" t="str">
        <f>IF(O104="", "", VLOOKUP(O104, [1]LightTrans!$C$1:$L$106, 7, FALSE))</f>
        <v>TCP 33113SP</v>
      </c>
      <c r="AA104" s="429" t="str">
        <f>IF(O104="", "", VLOOKUP(O104, [1]LightTrans!$C$1:$L$106, 8, FALSE))</f>
        <v>TCP 33113SP</v>
      </c>
      <c r="AB104" s="430"/>
      <c r="AC104" s="410">
        <f t="shared" si="81"/>
        <v>32</v>
      </c>
      <c r="AD104" s="411"/>
      <c r="AE104" s="412"/>
      <c r="AF104" s="413">
        <f t="shared" si="82"/>
        <v>0</v>
      </c>
      <c r="AG104" s="414">
        <f t="shared" si="83"/>
        <v>448</v>
      </c>
      <c r="AH104" s="415">
        <f t="shared" si="84"/>
        <v>0</v>
      </c>
      <c r="AI104" s="415" t="str">
        <f t="shared" si="85"/>
        <v/>
      </c>
      <c r="AJ104" s="415">
        <f t="shared" si="22"/>
        <v>0</v>
      </c>
      <c r="AK104" s="415">
        <f t="shared" si="23"/>
        <v>0</v>
      </c>
      <c r="AL104" s="416">
        <f t="shared" si="86"/>
        <v>0</v>
      </c>
      <c r="AM104" s="417">
        <f t="shared" si="87"/>
        <v>14</v>
      </c>
      <c r="AN104" s="406">
        <f t="shared" si="88"/>
        <v>0</v>
      </c>
      <c r="AO104" s="416">
        <f t="shared" si="89"/>
        <v>0</v>
      </c>
      <c r="AP104" s="416">
        <f t="shared" si="28"/>
        <v>0</v>
      </c>
      <c r="AQ104" s="416">
        <f t="shared" si="29"/>
        <v>0</v>
      </c>
      <c r="AR104" s="418">
        <f t="shared" si="90"/>
        <v>0</v>
      </c>
      <c r="AS104" s="416">
        <f t="shared" si="91"/>
        <v>0</v>
      </c>
      <c r="AT104" s="416">
        <f t="shared" si="32"/>
        <v>0</v>
      </c>
      <c r="AU104" s="416">
        <f t="shared" si="33"/>
        <v>0</v>
      </c>
      <c r="AV104" s="434">
        <f t="shared" si="92"/>
        <v>35</v>
      </c>
      <c r="AW104" s="421">
        <f t="shared" si="93"/>
        <v>1120</v>
      </c>
      <c r="AX104" s="422">
        <f t="shared" si="94"/>
        <v>746.66666666666663</v>
      </c>
      <c r="AY104" s="422">
        <f t="shared" si="95"/>
        <v>373.33333333333331</v>
      </c>
      <c r="AZ104" s="421">
        <f t="shared" si="96"/>
        <v>1120</v>
      </c>
      <c r="BA104" s="423">
        <f t="shared" si="97"/>
        <v>0.76666666666666672</v>
      </c>
      <c r="BB104" s="432"/>
      <c r="BC104" s="429" t="str">
        <f>IF(O104="", "", '[1]Indoor Lighting'!$R33)</f>
        <v>No</v>
      </c>
      <c r="BD104" s="425">
        <f>IF(O104="", "", '[1]Indoor Lighting'!$D33)</f>
        <v>10</v>
      </c>
      <c r="BE104" s="436"/>
      <c r="BF104" s="436"/>
      <c r="BG104" s="436"/>
      <c r="BH104" s="436"/>
      <c r="BI104" s="436"/>
      <c r="BJ104" s="436"/>
      <c r="BK104" s="436"/>
      <c r="BL104" s="436"/>
      <c r="BM104" s="436"/>
      <c r="BN104" s="436"/>
      <c r="BO104" s="436"/>
      <c r="BP104" s="436"/>
    </row>
    <row r="105" spans="1:68" s="437" customFormat="1" ht="38.25" customHeight="1">
      <c r="A105" s="426">
        <v>87</v>
      </c>
      <c r="B105" s="429"/>
      <c r="C105" s="429">
        <f>IF(O105="", "", '[1]Indoor Lighting'!$B34)</f>
        <v>33</v>
      </c>
      <c r="D105" s="395" t="str">
        <f>IF(O105="", "", '[1]Business Type'!$G$2)</f>
        <v/>
      </c>
      <c r="E105" s="396">
        <f>IF(O105="", "",'[1]Facility Info'!$P$22)</f>
        <v>13</v>
      </c>
      <c r="F105" s="396">
        <f>IF(O105="", "",'[1]Facility Info'!$N$22)</f>
        <v>5</v>
      </c>
      <c r="G105" s="396">
        <f>IF(O105="", "", '[1]Facility Info'!$J$14)</f>
        <v>0</v>
      </c>
      <c r="H105" s="397">
        <f t="shared" si="72"/>
        <v>3393</v>
      </c>
      <c r="I105" s="427" t="str">
        <f t="shared" si="73"/>
        <v>Interior</v>
      </c>
      <c r="J105" s="396" t="str">
        <f>IF(O105="", "", '[1]Indoor Lighting'!$C34)</f>
        <v>Y</v>
      </c>
      <c r="K105" s="435">
        <f>IF(O105="", "", '[1]Indoor Lighting'!$M34)</f>
        <v>0</v>
      </c>
      <c r="L105" s="399">
        <f t="shared" si="74"/>
        <v>0</v>
      </c>
      <c r="M105" s="400" t="str">
        <f t="shared" si="75"/>
        <v/>
      </c>
      <c r="N105" s="401" t="str">
        <f>IF(O105="", "", VLOOKUP(O105, [1]LightTrans!$C$1:$L$106, 2, FALSE))</f>
        <v>Incand_Standard</v>
      </c>
      <c r="O105" s="395" t="str">
        <f>IF(OR('[1]Indoor Lighting'!$E34="Incandescent", '[1]Indoor Lighting'!$E34="Halogen", '[1]Indoor Lighting'!$E34="Metal Halide"), IF(ISNA(VLOOKUP('[1]Indoor Lighting'!$E34&amp;", "&amp; '[1]Indoor Lighting'!$I34, [1]LightTrans!$A$1:$K$101,3, FALSE)=TRUE),"",VLOOKUP('[1]Indoor Lighting'!$E34&amp;", "&amp; '[1]Indoor Lighting'!$I34, [1]LightTrans!$A$1:$K$101,3, FALSE)), "")</f>
        <v>I60/1</v>
      </c>
      <c r="P105" s="402" t="str">
        <f t="shared" si="76"/>
        <v>Incandescent, (1) 60W lamp</v>
      </c>
      <c r="Q105" s="428">
        <f>IF(O105="", "", '[1]Indoor Lighting'!$L34)</f>
        <v>33</v>
      </c>
      <c r="R105" s="404">
        <v>0</v>
      </c>
      <c r="S105" s="402">
        <f t="shared" si="77"/>
        <v>60</v>
      </c>
      <c r="T105" s="406">
        <f t="shared" si="78"/>
        <v>0</v>
      </c>
      <c r="U105" s="407">
        <f t="shared" si="79"/>
        <v>0</v>
      </c>
      <c r="V105" s="408" t="str">
        <f>IF(O105="", "", VLOOKUP(O105, [1]LightTrans!$C$1:$L$106, 3, FALSE))</f>
        <v>LTR6</v>
      </c>
      <c r="W105" s="395" t="str">
        <f>IF(O105="", "", VLOOKUP(O105, [1]LightTrans!$C$1:$L$106, 4, FALSE))</f>
        <v>CFL_Fixtures</v>
      </c>
      <c r="X105" s="395" t="str">
        <f>IF(O105="", "", VLOOKUP(O105, [1]LightTrans!$C$1:$L$106, 5, FALSE))</f>
        <v>CFL1-13</v>
      </c>
      <c r="Y105" s="402" t="str">
        <f t="shared" si="80"/>
        <v>Interior CF 1L 13W Quad</v>
      </c>
      <c r="Z105" s="429" t="str">
        <f>IF(O105="", "", VLOOKUP(O105, [1]LightTrans!$C$1:$L$106, 7, FALSE))</f>
        <v>TCP 33113SP</v>
      </c>
      <c r="AA105" s="429" t="str">
        <f>IF(O105="", "", VLOOKUP(O105, [1]LightTrans!$C$1:$L$106, 8, FALSE))</f>
        <v>TCP 33113SP</v>
      </c>
      <c r="AB105" s="430"/>
      <c r="AC105" s="410">
        <f t="shared" si="81"/>
        <v>33</v>
      </c>
      <c r="AD105" s="411"/>
      <c r="AE105" s="412"/>
      <c r="AF105" s="413">
        <f t="shared" si="82"/>
        <v>0</v>
      </c>
      <c r="AG105" s="414">
        <f t="shared" si="83"/>
        <v>462</v>
      </c>
      <c r="AH105" s="415">
        <f t="shared" si="84"/>
        <v>0</v>
      </c>
      <c r="AI105" s="415" t="str">
        <f t="shared" si="85"/>
        <v/>
      </c>
      <c r="AJ105" s="415">
        <f t="shared" si="22"/>
        <v>0</v>
      </c>
      <c r="AK105" s="415">
        <f t="shared" si="23"/>
        <v>0</v>
      </c>
      <c r="AL105" s="416">
        <f t="shared" si="86"/>
        <v>0</v>
      </c>
      <c r="AM105" s="417">
        <f t="shared" si="87"/>
        <v>14</v>
      </c>
      <c r="AN105" s="406">
        <f t="shared" si="88"/>
        <v>0</v>
      </c>
      <c r="AO105" s="416">
        <f t="shared" si="89"/>
        <v>0</v>
      </c>
      <c r="AP105" s="416">
        <f t="shared" si="28"/>
        <v>0</v>
      </c>
      <c r="AQ105" s="416">
        <f t="shared" si="29"/>
        <v>0</v>
      </c>
      <c r="AR105" s="418">
        <f t="shared" si="90"/>
        <v>0</v>
      </c>
      <c r="AS105" s="416">
        <f t="shared" si="91"/>
        <v>0</v>
      </c>
      <c r="AT105" s="416">
        <f t="shared" si="32"/>
        <v>0</v>
      </c>
      <c r="AU105" s="416">
        <f t="shared" si="33"/>
        <v>0</v>
      </c>
      <c r="AV105" s="434">
        <f t="shared" si="92"/>
        <v>35</v>
      </c>
      <c r="AW105" s="421">
        <f t="shared" si="93"/>
        <v>1155</v>
      </c>
      <c r="AX105" s="422">
        <f t="shared" si="94"/>
        <v>770</v>
      </c>
      <c r="AY105" s="422">
        <f t="shared" si="95"/>
        <v>385</v>
      </c>
      <c r="AZ105" s="421">
        <f t="shared" si="96"/>
        <v>1155</v>
      </c>
      <c r="BA105" s="423">
        <f t="shared" si="97"/>
        <v>0.76666666666666672</v>
      </c>
      <c r="BB105" s="432"/>
      <c r="BC105" s="429" t="str">
        <f>IF(O105="", "", '[1]Indoor Lighting'!$R34)</f>
        <v>No</v>
      </c>
      <c r="BD105" s="425">
        <f>IF(O105="", "", '[1]Indoor Lighting'!$D34)</f>
        <v>10</v>
      </c>
      <c r="BE105" s="436"/>
      <c r="BF105" s="436"/>
      <c r="BG105" s="436"/>
      <c r="BH105" s="436"/>
      <c r="BI105" s="436"/>
      <c r="BJ105" s="436"/>
      <c r="BK105" s="436"/>
      <c r="BL105" s="436"/>
      <c r="BM105" s="436"/>
      <c r="BN105" s="436"/>
      <c r="BO105" s="436"/>
      <c r="BP105" s="436"/>
    </row>
    <row r="106" spans="1:68" s="437" customFormat="1" ht="38.25" customHeight="1">
      <c r="A106" s="394">
        <v>88</v>
      </c>
      <c r="B106" s="429"/>
      <c r="C106" s="429">
        <f>IF(O106="", "", '[1]Indoor Lighting'!$B35)</f>
        <v>34</v>
      </c>
      <c r="D106" s="395" t="str">
        <f>IF(O106="", "", '[1]Business Type'!$G$2)</f>
        <v/>
      </c>
      <c r="E106" s="396">
        <f>IF(O106="", "",'[1]Facility Info'!$P$22)</f>
        <v>13</v>
      </c>
      <c r="F106" s="396">
        <f>IF(O106="", "",'[1]Facility Info'!$N$22)</f>
        <v>5</v>
      </c>
      <c r="G106" s="396">
        <f>IF(O106="", "", '[1]Facility Info'!$J$14)</f>
        <v>0</v>
      </c>
      <c r="H106" s="397">
        <f t="shared" si="72"/>
        <v>3393</v>
      </c>
      <c r="I106" s="427" t="str">
        <f t="shared" si="73"/>
        <v>Interior</v>
      </c>
      <c r="J106" s="396" t="str">
        <f>IF(O106="", "", '[1]Indoor Lighting'!$C35)</f>
        <v>Y</v>
      </c>
      <c r="K106" s="435">
        <f>IF(O106="", "", '[1]Indoor Lighting'!$M35)</f>
        <v>0</v>
      </c>
      <c r="L106" s="399">
        <f t="shared" si="74"/>
        <v>0</v>
      </c>
      <c r="M106" s="400" t="str">
        <f t="shared" si="75"/>
        <v/>
      </c>
      <c r="N106" s="401" t="str">
        <f>IF(O106="", "", VLOOKUP(O106, [1]LightTrans!$C$1:$L$106, 2, FALSE))</f>
        <v>Incand_Standard</v>
      </c>
      <c r="O106" s="395" t="str">
        <f>IF(OR('[1]Indoor Lighting'!$E35="Incandescent", '[1]Indoor Lighting'!$E35="Halogen", '[1]Indoor Lighting'!$E35="Metal Halide"), IF(ISNA(VLOOKUP('[1]Indoor Lighting'!$E35&amp;", "&amp; '[1]Indoor Lighting'!$I35, [1]LightTrans!$A$1:$K$101,3, FALSE)=TRUE),"",VLOOKUP('[1]Indoor Lighting'!$E35&amp;", "&amp; '[1]Indoor Lighting'!$I35, [1]LightTrans!$A$1:$K$101,3, FALSE)), "")</f>
        <v>I60/1</v>
      </c>
      <c r="P106" s="402" t="str">
        <f t="shared" si="76"/>
        <v>Incandescent, (1) 60W lamp</v>
      </c>
      <c r="Q106" s="428">
        <f>IF(O106="", "", '[1]Indoor Lighting'!$L35)</f>
        <v>34</v>
      </c>
      <c r="R106" s="404">
        <v>0</v>
      </c>
      <c r="S106" s="402">
        <f t="shared" si="77"/>
        <v>60</v>
      </c>
      <c r="T106" s="406">
        <f t="shared" si="78"/>
        <v>0</v>
      </c>
      <c r="U106" s="407">
        <f t="shared" si="79"/>
        <v>0</v>
      </c>
      <c r="V106" s="408" t="str">
        <f>IF(O106="", "", VLOOKUP(O106, [1]LightTrans!$C$1:$L$106, 3, FALSE))</f>
        <v>LTR6</v>
      </c>
      <c r="W106" s="395" t="str">
        <f>IF(O106="", "", VLOOKUP(O106, [1]LightTrans!$C$1:$L$106, 4, FALSE))</f>
        <v>CFL_Fixtures</v>
      </c>
      <c r="X106" s="395" t="str">
        <f>IF(O106="", "", VLOOKUP(O106, [1]LightTrans!$C$1:$L$106, 5, FALSE))</f>
        <v>CFL1-13</v>
      </c>
      <c r="Y106" s="402" t="str">
        <f t="shared" si="80"/>
        <v>Interior CF 1L 13W Quad</v>
      </c>
      <c r="Z106" s="429" t="str">
        <f>IF(O106="", "", VLOOKUP(O106, [1]LightTrans!$C$1:$L$106, 7, FALSE))</f>
        <v>TCP 33113SP</v>
      </c>
      <c r="AA106" s="429" t="str">
        <f>IF(O106="", "", VLOOKUP(O106, [1]LightTrans!$C$1:$L$106, 8, FALSE))</f>
        <v>TCP 33113SP</v>
      </c>
      <c r="AB106" s="430"/>
      <c r="AC106" s="410">
        <f t="shared" si="81"/>
        <v>34</v>
      </c>
      <c r="AD106" s="411"/>
      <c r="AE106" s="412"/>
      <c r="AF106" s="413">
        <f t="shared" si="82"/>
        <v>0</v>
      </c>
      <c r="AG106" s="414">
        <f t="shared" si="83"/>
        <v>476</v>
      </c>
      <c r="AH106" s="415">
        <f t="shared" si="84"/>
        <v>0</v>
      </c>
      <c r="AI106" s="415" t="str">
        <f t="shared" si="85"/>
        <v/>
      </c>
      <c r="AJ106" s="415">
        <f t="shared" si="22"/>
        <v>0</v>
      </c>
      <c r="AK106" s="415">
        <f t="shared" si="23"/>
        <v>0</v>
      </c>
      <c r="AL106" s="416">
        <f t="shared" si="86"/>
        <v>0</v>
      </c>
      <c r="AM106" s="417">
        <f t="shared" si="87"/>
        <v>14</v>
      </c>
      <c r="AN106" s="406">
        <f t="shared" si="88"/>
        <v>0</v>
      </c>
      <c r="AO106" s="416">
        <f t="shared" si="89"/>
        <v>0</v>
      </c>
      <c r="AP106" s="416">
        <f t="shared" si="28"/>
        <v>0</v>
      </c>
      <c r="AQ106" s="416">
        <f t="shared" si="29"/>
        <v>0</v>
      </c>
      <c r="AR106" s="418">
        <f t="shared" si="90"/>
        <v>0</v>
      </c>
      <c r="AS106" s="416">
        <f t="shared" si="91"/>
        <v>0</v>
      </c>
      <c r="AT106" s="416">
        <f t="shared" si="32"/>
        <v>0</v>
      </c>
      <c r="AU106" s="416">
        <f t="shared" si="33"/>
        <v>0</v>
      </c>
      <c r="AV106" s="434">
        <f t="shared" si="92"/>
        <v>35</v>
      </c>
      <c r="AW106" s="421">
        <f t="shared" si="93"/>
        <v>1190</v>
      </c>
      <c r="AX106" s="422">
        <f t="shared" si="94"/>
        <v>793.33333333333337</v>
      </c>
      <c r="AY106" s="422">
        <f t="shared" si="95"/>
        <v>396.66666666666669</v>
      </c>
      <c r="AZ106" s="421">
        <f t="shared" si="96"/>
        <v>1190</v>
      </c>
      <c r="BA106" s="423">
        <f t="shared" si="97"/>
        <v>0.76666666666666672</v>
      </c>
      <c r="BB106" s="432"/>
      <c r="BC106" s="429" t="str">
        <f>IF(O106="", "", '[1]Indoor Lighting'!$R35)</f>
        <v>No</v>
      </c>
      <c r="BD106" s="425">
        <f>IF(O106="", "", '[1]Indoor Lighting'!$D35)</f>
        <v>10</v>
      </c>
      <c r="BE106" s="436"/>
      <c r="BF106" s="436"/>
      <c r="BG106" s="436"/>
      <c r="BH106" s="436"/>
      <c r="BI106" s="436"/>
      <c r="BJ106" s="436"/>
      <c r="BK106" s="436"/>
      <c r="BL106" s="436"/>
      <c r="BM106" s="436"/>
      <c r="BN106" s="436"/>
      <c r="BO106" s="436"/>
      <c r="BP106" s="436"/>
    </row>
    <row r="107" spans="1:68" s="437" customFormat="1" ht="38.25" customHeight="1">
      <c r="A107" s="426">
        <v>89</v>
      </c>
      <c r="B107" s="429"/>
      <c r="C107" s="429">
        <f>IF(O107="", "", '[1]Indoor Lighting'!$B36)</f>
        <v>35</v>
      </c>
      <c r="D107" s="395" t="str">
        <f>IF(O107="", "", '[1]Business Type'!$G$2)</f>
        <v/>
      </c>
      <c r="E107" s="396">
        <f>IF(O107="", "",'[1]Facility Info'!$P$22)</f>
        <v>13</v>
      </c>
      <c r="F107" s="396">
        <f>IF(O107="", "",'[1]Facility Info'!$N$22)</f>
        <v>5</v>
      </c>
      <c r="G107" s="396">
        <f>IF(O107="", "", '[1]Facility Info'!$J$14)</f>
        <v>0</v>
      </c>
      <c r="H107" s="397">
        <f t="shared" si="72"/>
        <v>3393</v>
      </c>
      <c r="I107" s="427" t="str">
        <f t="shared" si="73"/>
        <v>Interior</v>
      </c>
      <c r="J107" s="396" t="str">
        <f>IF(O107="", "", '[1]Indoor Lighting'!$C36)</f>
        <v>Y</v>
      </c>
      <c r="K107" s="435">
        <f>IF(O107="", "", '[1]Indoor Lighting'!$M36)</f>
        <v>0</v>
      </c>
      <c r="L107" s="399">
        <f t="shared" si="74"/>
        <v>0</v>
      </c>
      <c r="M107" s="400" t="str">
        <f t="shared" si="75"/>
        <v/>
      </c>
      <c r="N107" s="401" t="str">
        <f>IF(O107="", "", VLOOKUP(O107, [1]LightTrans!$C$1:$L$106, 2, FALSE))</f>
        <v>Incand_Standard</v>
      </c>
      <c r="O107" s="395" t="str">
        <f>IF(OR('[1]Indoor Lighting'!$E36="Incandescent", '[1]Indoor Lighting'!$E36="Halogen", '[1]Indoor Lighting'!$E36="Metal Halide"), IF(ISNA(VLOOKUP('[1]Indoor Lighting'!$E36&amp;", "&amp; '[1]Indoor Lighting'!$I36, [1]LightTrans!$A$1:$K$101,3, FALSE)=TRUE),"",VLOOKUP('[1]Indoor Lighting'!$E36&amp;", "&amp; '[1]Indoor Lighting'!$I36, [1]LightTrans!$A$1:$K$101,3, FALSE)), "")</f>
        <v>I60/1</v>
      </c>
      <c r="P107" s="402" t="str">
        <f t="shared" si="76"/>
        <v>Incandescent, (1) 60W lamp</v>
      </c>
      <c r="Q107" s="428">
        <f>IF(O107="", "", '[1]Indoor Lighting'!$L36)</f>
        <v>35</v>
      </c>
      <c r="R107" s="404">
        <v>0</v>
      </c>
      <c r="S107" s="402">
        <f t="shared" si="77"/>
        <v>60</v>
      </c>
      <c r="T107" s="406">
        <f t="shared" si="78"/>
        <v>0</v>
      </c>
      <c r="U107" s="407">
        <f t="shared" si="79"/>
        <v>0</v>
      </c>
      <c r="V107" s="408" t="str">
        <f>IF(O107="", "", VLOOKUP(O107, [1]LightTrans!$C$1:$L$106, 3, FALSE))</f>
        <v>LTR6</v>
      </c>
      <c r="W107" s="395" t="str">
        <f>IF(O107="", "", VLOOKUP(O107, [1]LightTrans!$C$1:$L$106, 4, FALSE))</f>
        <v>CFL_Fixtures</v>
      </c>
      <c r="X107" s="395" t="str">
        <f>IF(O107="", "", VLOOKUP(O107, [1]LightTrans!$C$1:$L$106, 5, FALSE))</f>
        <v>CFL1-13</v>
      </c>
      <c r="Y107" s="402" t="str">
        <f t="shared" si="80"/>
        <v>Interior CF 1L 13W Quad</v>
      </c>
      <c r="Z107" s="429" t="str">
        <f>IF(O107="", "", VLOOKUP(O107, [1]LightTrans!$C$1:$L$106, 7, FALSE))</f>
        <v>TCP 33113SP</v>
      </c>
      <c r="AA107" s="429" t="str">
        <f>IF(O107="", "", VLOOKUP(O107, [1]LightTrans!$C$1:$L$106, 8, FALSE))</f>
        <v>TCP 33113SP</v>
      </c>
      <c r="AB107" s="430"/>
      <c r="AC107" s="410">
        <f t="shared" si="81"/>
        <v>35</v>
      </c>
      <c r="AD107" s="411"/>
      <c r="AE107" s="412"/>
      <c r="AF107" s="413">
        <f t="shared" si="82"/>
        <v>0</v>
      </c>
      <c r="AG107" s="414">
        <f t="shared" si="83"/>
        <v>490</v>
      </c>
      <c r="AH107" s="415">
        <f t="shared" si="84"/>
        <v>0</v>
      </c>
      <c r="AI107" s="415" t="str">
        <f t="shared" si="85"/>
        <v/>
      </c>
      <c r="AJ107" s="415">
        <f t="shared" si="22"/>
        <v>0</v>
      </c>
      <c r="AK107" s="415">
        <f t="shared" si="23"/>
        <v>0</v>
      </c>
      <c r="AL107" s="416">
        <f t="shared" si="86"/>
        <v>0</v>
      </c>
      <c r="AM107" s="417">
        <f t="shared" si="87"/>
        <v>14</v>
      </c>
      <c r="AN107" s="406">
        <f t="shared" si="88"/>
        <v>0</v>
      </c>
      <c r="AO107" s="416">
        <f t="shared" si="89"/>
        <v>0</v>
      </c>
      <c r="AP107" s="416">
        <f t="shared" si="28"/>
        <v>0</v>
      </c>
      <c r="AQ107" s="416">
        <f t="shared" si="29"/>
        <v>0</v>
      </c>
      <c r="AR107" s="418">
        <f t="shared" si="90"/>
        <v>0</v>
      </c>
      <c r="AS107" s="416">
        <f t="shared" si="91"/>
        <v>0</v>
      </c>
      <c r="AT107" s="416">
        <f t="shared" si="32"/>
        <v>0</v>
      </c>
      <c r="AU107" s="416">
        <f t="shared" si="33"/>
        <v>0</v>
      </c>
      <c r="AV107" s="434">
        <f t="shared" si="92"/>
        <v>35</v>
      </c>
      <c r="AW107" s="421">
        <f t="shared" si="93"/>
        <v>1225</v>
      </c>
      <c r="AX107" s="422">
        <f t="shared" si="94"/>
        <v>816.66666666666663</v>
      </c>
      <c r="AY107" s="422">
        <f t="shared" si="95"/>
        <v>408.33333333333331</v>
      </c>
      <c r="AZ107" s="421">
        <f t="shared" si="96"/>
        <v>1225</v>
      </c>
      <c r="BA107" s="423">
        <f t="shared" si="97"/>
        <v>0.76666666666666672</v>
      </c>
      <c r="BB107" s="432"/>
      <c r="BC107" s="429" t="str">
        <f>IF(O107="", "", '[1]Indoor Lighting'!$R36)</f>
        <v>No</v>
      </c>
      <c r="BD107" s="425">
        <f>IF(O107="", "", '[1]Indoor Lighting'!$D36)</f>
        <v>10</v>
      </c>
      <c r="BE107" s="436"/>
      <c r="BF107" s="436"/>
      <c r="BG107" s="436"/>
      <c r="BH107" s="436"/>
      <c r="BI107" s="436"/>
      <c r="BJ107" s="436"/>
      <c r="BK107" s="436"/>
      <c r="BL107" s="436"/>
      <c r="BM107" s="436"/>
      <c r="BN107" s="436"/>
      <c r="BO107" s="436"/>
      <c r="BP107" s="436"/>
    </row>
    <row r="108" spans="1:68" s="437" customFormat="1" ht="38.25" customHeight="1">
      <c r="A108" s="426">
        <v>90</v>
      </c>
      <c r="B108" s="429"/>
      <c r="C108" s="429">
        <f>IF(O108="", "", '[1]Indoor Lighting'!$B37)</f>
        <v>36</v>
      </c>
      <c r="D108" s="395" t="str">
        <f>IF(O108="", "", '[1]Business Type'!$G$2)</f>
        <v/>
      </c>
      <c r="E108" s="396">
        <f>IF(O108="", "",'[1]Facility Info'!$P$22)</f>
        <v>13</v>
      </c>
      <c r="F108" s="396">
        <f>IF(O108="", "",'[1]Facility Info'!$N$22)</f>
        <v>5</v>
      </c>
      <c r="G108" s="396">
        <f>IF(O108="", "", '[1]Facility Info'!$J$14)</f>
        <v>0</v>
      </c>
      <c r="H108" s="397">
        <f t="shared" si="72"/>
        <v>3393</v>
      </c>
      <c r="I108" s="427" t="str">
        <f t="shared" si="73"/>
        <v>Interior</v>
      </c>
      <c r="J108" s="396" t="str">
        <f>IF(O108="", "", '[1]Indoor Lighting'!$C37)</f>
        <v>Y</v>
      </c>
      <c r="K108" s="435">
        <f>IF(O108="", "", '[1]Indoor Lighting'!$M37)</f>
        <v>0</v>
      </c>
      <c r="L108" s="399">
        <f t="shared" si="74"/>
        <v>0</v>
      </c>
      <c r="M108" s="400" t="str">
        <f t="shared" si="75"/>
        <v/>
      </c>
      <c r="N108" s="401" t="str">
        <f>IF(O108="", "", VLOOKUP(O108, [1]LightTrans!$C$1:$L$106, 2, FALSE))</f>
        <v>Incand_Standard</v>
      </c>
      <c r="O108" s="395" t="str">
        <f>IF(OR('[1]Indoor Lighting'!$E37="Incandescent", '[1]Indoor Lighting'!$E37="Halogen", '[1]Indoor Lighting'!$E37="Metal Halide"), IF(ISNA(VLOOKUP('[1]Indoor Lighting'!$E37&amp;", "&amp; '[1]Indoor Lighting'!$I37, [1]LightTrans!$A$1:$K$101,3, FALSE)=TRUE),"",VLOOKUP('[1]Indoor Lighting'!$E37&amp;", "&amp; '[1]Indoor Lighting'!$I37, [1]LightTrans!$A$1:$K$101,3, FALSE)), "")</f>
        <v>I60/1</v>
      </c>
      <c r="P108" s="402" t="str">
        <f t="shared" si="76"/>
        <v>Incandescent, (1) 60W lamp</v>
      </c>
      <c r="Q108" s="428">
        <f>IF(O108="", "", '[1]Indoor Lighting'!$L37)</f>
        <v>36</v>
      </c>
      <c r="R108" s="404">
        <v>0</v>
      </c>
      <c r="S108" s="402">
        <f t="shared" si="77"/>
        <v>60</v>
      </c>
      <c r="T108" s="406">
        <f t="shared" si="78"/>
        <v>0</v>
      </c>
      <c r="U108" s="407">
        <f t="shared" si="79"/>
        <v>0</v>
      </c>
      <c r="V108" s="408" t="str">
        <f>IF(O108="", "", VLOOKUP(O108, [1]LightTrans!$C$1:$L$106, 3, FALSE))</f>
        <v>LTR6</v>
      </c>
      <c r="W108" s="395" t="str">
        <f>IF(O108="", "", VLOOKUP(O108, [1]LightTrans!$C$1:$L$106, 4, FALSE))</f>
        <v>CFL_Fixtures</v>
      </c>
      <c r="X108" s="395" t="str">
        <f>IF(O108="", "", VLOOKUP(O108, [1]LightTrans!$C$1:$L$106, 5, FALSE))</f>
        <v>CFL1-13</v>
      </c>
      <c r="Y108" s="402" t="str">
        <f t="shared" si="80"/>
        <v>Interior CF 1L 13W Quad</v>
      </c>
      <c r="Z108" s="429" t="str">
        <f>IF(O108="", "", VLOOKUP(O108, [1]LightTrans!$C$1:$L$106, 7, FALSE))</f>
        <v>TCP 33113SP</v>
      </c>
      <c r="AA108" s="429" t="str">
        <f>IF(O108="", "", VLOOKUP(O108, [1]LightTrans!$C$1:$L$106, 8, FALSE))</f>
        <v>TCP 33113SP</v>
      </c>
      <c r="AB108" s="430"/>
      <c r="AC108" s="410">
        <f t="shared" si="81"/>
        <v>36</v>
      </c>
      <c r="AD108" s="411"/>
      <c r="AE108" s="412"/>
      <c r="AF108" s="413">
        <f t="shared" si="82"/>
        <v>0</v>
      </c>
      <c r="AG108" s="414">
        <f t="shared" si="83"/>
        <v>504</v>
      </c>
      <c r="AH108" s="415">
        <f t="shared" si="84"/>
        <v>0</v>
      </c>
      <c r="AI108" s="415" t="str">
        <f t="shared" si="85"/>
        <v/>
      </c>
      <c r="AJ108" s="415">
        <f t="shared" si="22"/>
        <v>0</v>
      </c>
      <c r="AK108" s="415">
        <f t="shared" si="23"/>
        <v>0</v>
      </c>
      <c r="AL108" s="416">
        <f t="shared" si="86"/>
        <v>0</v>
      </c>
      <c r="AM108" s="417">
        <f t="shared" si="87"/>
        <v>14</v>
      </c>
      <c r="AN108" s="406">
        <f t="shared" si="88"/>
        <v>0</v>
      </c>
      <c r="AO108" s="416">
        <f t="shared" si="89"/>
        <v>0</v>
      </c>
      <c r="AP108" s="416">
        <f t="shared" si="28"/>
        <v>0</v>
      </c>
      <c r="AQ108" s="416">
        <f t="shared" si="29"/>
        <v>0</v>
      </c>
      <c r="AR108" s="418">
        <f t="shared" si="90"/>
        <v>0</v>
      </c>
      <c r="AS108" s="416">
        <f t="shared" si="91"/>
        <v>0</v>
      </c>
      <c r="AT108" s="416">
        <f t="shared" si="32"/>
        <v>0</v>
      </c>
      <c r="AU108" s="416">
        <f t="shared" si="33"/>
        <v>0</v>
      </c>
      <c r="AV108" s="434">
        <f t="shared" si="92"/>
        <v>35</v>
      </c>
      <c r="AW108" s="421">
        <f t="shared" si="93"/>
        <v>1260</v>
      </c>
      <c r="AX108" s="422">
        <f t="shared" si="94"/>
        <v>840</v>
      </c>
      <c r="AY108" s="422">
        <f t="shared" si="95"/>
        <v>420</v>
      </c>
      <c r="AZ108" s="421">
        <f t="shared" si="96"/>
        <v>1260</v>
      </c>
      <c r="BA108" s="423">
        <f t="shared" si="97"/>
        <v>0.76666666666666672</v>
      </c>
      <c r="BB108" s="432"/>
      <c r="BC108" s="429" t="str">
        <f>IF(O108="", "", '[1]Indoor Lighting'!$R37)</f>
        <v>No</v>
      </c>
      <c r="BD108" s="425">
        <f>IF(O108="", "", '[1]Indoor Lighting'!$D37)</f>
        <v>10</v>
      </c>
      <c r="BE108" s="436"/>
      <c r="BF108" s="436"/>
      <c r="BG108" s="436"/>
      <c r="BH108" s="436"/>
      <c r="BI108" s="436"/>
      <c r="BJ108" s="436"/>
      <c r="BK108" s="436"/>
      <c r="BL108" s="436"/>
      <c r="BM108" s="436"/>
      <c r="BN108" s="436"/>
      <c r="BO108" s="436"/>
      <c r="BP108" s="436"/>
    </row>
    <row r="109" spans="1:68" s="437" customFormat="1" ht="38.25" customHeight="1">
      <c r="A109" s="394">
        <v>91</v>
      </c>
      <c r="B109" s="429"/>
      <c r="C109" s="429">
        <f>IF(O109="", "", '[1]Indoor Lighting'!$B38)</f>
        <v>37</v>
      </c>
      <c r="D109" s="395" t="str">
        <f>IF(O109="", "", '[1]Business Type'!$G$2)</f>
        <v/>
      </c>
      <c r="E109" s="396">
        <f>IF(O109="", "",'[1]Facility Info'!$P$22)</f>
        <v>13</v>
      </c>
      <c r="F109" s="396">
        <f>IF(O109="", "",'[1]Facility Info'!$N$22)</f>
        <v>5</v>
      </c>
      <c r="G109" s="396">
        <f>IF(O109="", "", '[1]Facility Info'!$J$14)</f>
        <v>0</v>
      </c>
      <c r="H109" s="397">
        <f t="shared" si="72"/>
        <v>3393</v>
      </c>
      <c r="I109" s="427" t="str">
        <f t="shared" si="73"/>
        <v>Interior</v>
      </c>
      <c r="J109" s="396" t="str">
        <f>IF(O109="", "", '[1]Indoor Lighting'!$C38)</f>
        <v>Y</v>
      </c>
      <c r="K109" s="435">
        <f>IF(O109="", "", '[1]Indoor Lighting'!$M38)</f>
        <v>0</v>
      </c>
      <c r="L109" s="399">
        <f t="shared" si="74"/>
        <v>0</v>
      </c>
      <c r="M109" s="400" t="str">
        <f t="shared" si="75"/>
        <v/>
      </c>
      <c r="N109" s="401" t="str">
        <f>IF(O109="", "", VLOOKUP(O109, [1]LightTrans!$C$1:$L$106, 2, FALSE))</f>
        <v>Incand_Standard</v>
      </c>
      <c r="O109" s="395" t="str">
        <f>IF(OR('[1]Indoor Lighting'!$E38="Incandescent", '[1]Indoor Lighting'!$E38="Halogen", '[1]Indoor Lighting'!$E38="Metal Halide"), IF(ISNA(VLOOKUP('[1]Indoor Lighting'!$E38&amp;", "&amp; '[1]Indoor Lighting'!$I38, [1]LightTrans!$A$1:$K$101,3, FALSE)=TRUE),"",VLOOKUP('[1]Indoor Lighting'!$E38&amp;", "&amp; '[1]Indoor Lighting'!$I38, [1]LightTrans!$A$1:$K$101,3, FALSE)), "")</f>
        <v>I60/1</v>
      </c>
      <c r="P109" s="402" t="str">
        <f t="shared" si="76"/>
        <v>Incandescent, (1) 60W lamp</v>
      </c>
      <c r="Q109" s="428">
        <f>IF(O109="", "", '[1]Indoor Lighting'!$L38)</f>
        <v>37</v>
      </c>
      <c r="R109" s="404">
        <v>0</v>
      </c>
      <c r="S109" s="402">
        <f t="shared" si="77"/>
        <v>60</v>
      </c>
      <c r="T109" s="406">
        <f t="shared" si="78"/>
        <v>0</v>
      </c>
      <c r="U109" s="407">
        <f t="shared" si="79"/>
        <v>0</v>
      </c>
      <c r="V109" s="408" t="str">
        <f>IF(O109="", "", VLOOKUP(O109, [1]LightTrans!$C$1:$L$106, 3, FALSE))</f>
        <v>LTR6</v>
      </c>
      <c r="W109" s="395" t="str">
        <f>IF(O109="", "", VLOOKUP(O109, [1]LightTrans!$C$1:$L$106, 4, FALSE))</f>
        <v>CFL_Fixtures</v>
      </c>
      <c r="X109" s="395" t="str">
        <f>IF(O109="", "", VLOOKUP(O109, [1]LightTrans!$C$1:$L$106, 5, FALSE))</f>
        <v>CFL1-13</v>
      </c>
      <c r="Y109" s="402" t="str">
        <f t="shared" si="80"/>
        <v>Interior CF 1L 13W Quad</v>
      </c>
      <c r="Z109" s="429" t="str">
        <f>IF(O109="", "", VLOOKUP(O109, [1]LightTrans!$C$1:$L$106, 7, FALSE))</f>
        <v>TCP 33113SP</v>
      </c>
      <c r="AA109" s="429" t="str">
        <f>IF(O109="", "", VLOOKUP(O109, [1]LightTrans!$C$1:$L$106, 8, FALSE))</f>
        <v>TCP 33113SP</v>
      </c>
      <c r="AB109" s="430"/>
      <c r="AC109" s="410">
        <f t="shared" si="81"/>
        <v>37</v>
      </c>
      <c r="AD109" s="411"/>
      <c r="AE109" s="412"/>
      <c r="AF109" s="413">
        <f t="shared" si="82"/>
        <v>0</v>
      </c>
      <c r="AG109" s="414">
        <f t="shared" si="83"/>
        <v>518</v>
      </c>
      <c r="AH109" s="415">
        <f t="shared" si="84"/>
        <v>0</v>
      </c>
      <c r="AI109" s="415" t="str">
        <f t="shared" si="85"/>
        <v/>
      </c>
      <c r="AJ109" s="415">
        <f t="shared" si="22"/>
        <v>0</v>
      </c>
      <c r="AK109" s="415">
        <f t="shared" si="23"/>
        <v>0</v>
      </c>
      <c r="AL109" s="416">
        <f t="shared" si="86"/>
        <v>0</v>
      </c>
      <c r="AM109" s="417">
        <f t="shared" si="87"/>
        <v>14</v>
      </c>
      <c r="AN109" s="406">
        <f t="shared" si="88"/>
        <v>0</v>
      </c>
      <c r="AO109" s="416">
        <f t="shared" si="89"/>
        <v>0</v>
      </c>
      <c r="AP109" s="416">
        <f t="shared" si="28"/>
        <v>0</v>
      </c>
      <c r="AQ109" s="416">
        <f t="shared" si="29"/>
        <v>0</v>
      </c>
      <c r="AR109" s="418">
        <f t="shared" si="90"/>
        <v>0</v>
      </c>
      <c r="AS109" s="416">
        <f t="shared" si="91"/>
        <v>0</v>
      </c>
      <c r="AT109" s="416">
        <f t="shared" si="32"/>
        <v>0</v>
      </c>
      <c r="AU109" s="416">
        <f t="shared" si="33"/>
        <v>0</v>
      </c>
      <c r="AV109" s="434">
        <f t="shared" si="92"/>
        <v>35</v>
      </c>
      <c r="AW109" s="421">
        <f t="shared" si="93"/>
        <v>1295</v>
      </c>
      <c r="AX109" s="422">
        <f t="shared" si="94"/>
        <v>863.33333333333337</v>
      </c>
      <c r="AY109" s="422">
        <f t="shared" si="95"/>
        <v>431.66666666666669</v>
      </c>
      <c r="AZ109" s="421">
        <f t="shared" si="96"/>
        <v>1295</v>
      </c>
      <c r="BA109" s="423">
        <f t="shared" si="97"/>
        <v>0.76666666666666672</v>
      </c>
      <c r="BB109" s="432"/>
      <c r="BC109" s="429" t="str">
        <f>IF(O109="", "", '[1]Indoor Lighting'!$R38)</f>
        <v>No</v>
      </c>
      <c r="BD109" s="425">
        <f>IF(O109="", "", '[1]Indoor Lighting'!$D38)</f>
        <v>10</v>
      </c>
      <c r="BE109" s="436"/>
      <c r="BF109" s="436"/>
      <c r="BG109" s="436"/>
      <c r="BH109" s="436"/>
      <c r="BI109" s="436"/>
      <c r="BJ109" s="436"/>
      <c r="BK109" s="436"/>
      <c r="BL109" s="436"/>
      <c r="BM109" s="436"/>
      <c r="BN109" s="436"/>
      <c r="BO109" s="436"/>
      <c r="BP109" s="436"/>
    </row>
    <row r="110" spans="1:68" s="437" customFormat="1" ht="38.25" customHeight="1">
      <c r="A110" s="426">
        <v>92</v>
      </c>
      <c r="B110" s="429"/>
      <c r="C110" s="429">
        <f>IF(O110="", "", '[1]Indoor Lighting'!$B39)</f>
        <v>38</v>
      </c>
      <c r="D110" s="395" t="str">
        <f>IF(O110="", "", '[1]Business Type'!$G$2)</f>
        <v/>
      </c>
      <c r="E110" s="396">
        <f>IF(O110="", "",'[1]Facility Info'!$P$22)</f>
        <v>13</v>
      </c>
      <c r="F110" s="396">
        <f>IF(O110="", "",'[1]Facility Info'!$N$22)</f>
        <v>5</v>
      </c>
      <c r="G110" s="396">
        <f>IF(O110="", "", '[1]Facility Info'!$J$14)</f>
        <v>0</v>
      </c>
      <c r="H110" s="397">
        <f t="shared" si="72"/>
        <v>3393</v>
      </c>
      <c r="I110" s="427" t="str">
        <f t="shared" si="73"/>
        <v>Interior</v>
      </c>
      <c r="J110" s="396" t="str">
        <f>IF(O110="", "", '[1]Indoor Lighting'!$C39)</f>
        <v>Y</v>
      </c>
      <c r="K110" s="435">
        <f>IF(O110="", "", '[1]Indoor Lighting'!$M39)</f>
        <v>0</v>
      </c>
      <c r="L110" s="399">
        <f t="shared" si="74"/>
        <v>0</v>
      </c>
      <c r="M110" s="400" t="str">
        <f t="shared" si="75"/>
        <v/>
      </c>
      <c r="N110" s="401" t="str">
        <f>IF(O110="", "", VLOOKUP(O110, [1]LightTrans!$C$1:$L$106, 2, FALSE))</f>
        <v>Incand_Standard</v>
      </c>
      <c r="O110" s="395" t="str">
        <f>IF(OR('[1]Indoor Lighting'!$E39="Incandescent", '[1]Indoor Lighting'!$E39="Halogen", '[1]Indoor Lighting'!$E39="Metal Halide"), IF(ISNA(VLOOKUP('[1]Indoor Lighting'!$E39&amp;", "&amp; '[1]Indoor Lighting'!$I39, [1]LightTrans!$A$1:$K$101,3, FALSE)=TRUE),"",VLOOKUP('[1]Indoor Lighting'!$E39&amp;", "&amp; '[1]Indoor Lighting'!$I39, [1]LightTrans!$A$1:$K$101,3, FALSE)), "")</f>
        <v>I60/1</v>
      </c>
      <c r="P110" s="402" t="str">
        <f t="shared" si="76"/>
        <v>Incandescent, (1) 60W lamp</v>
      </c>
      <c r="Q110" s="428">
        <f>IF(O110="", "", '[1]Indoor Lighting'!$L39)</f>
        <v>38</v>
      </c>
      <c r="R110" s="404">
        <v>0</v>
      </c>
      <c r="S110" s="402">
        <f t="shared" si="77"/>
        <v>60</v>
      </c>
      <c r="T110" s="406">
        <f t="shared" si="78"/>
        <v>0</v>
      </c>
      <c r="U110" s="407">
        <f t="shared" si="79"/>
        <v>0</v>
      </c>
      <c r="V110" s="408" t="str">
        <f>IF(O110="", "", VLOOKUP(O110, [1]LightTrans!$C$1:$L$106, 3, FALSE))</f>
        <v>LTR6</v>
      </c>
      <c r="W110" s="395" t="str">
        <f>IF(O110="", "", VLOOKUP(O110, [1]LightTrans!$C$1:$L$106, 4, FALSE))</f>
        <v>CFL_Fixtures</v>
      </c>
      <c r="X110" s="395" t="str">
        <f>IF(O110="", "", VLOOKUP(O110, [1]LightTrans!$C$1:$L$106, 5, FALSE))</f>
        <v>CFL1-13</v>
      </c>
      <c r="Y110" s="402" t="str">
        <f t="shared" si="80"/>
        <v>Interior CF 1L 13W Quad</v>
      </c>
      <c r="Z110" s="429" t="str">
        <f>IF(O110="", "", VLOOKUP(O110, [1]LightTrans!$C$1:$L$106, 7, FALSE))</f>
        <v>TCP 33113SP</v>
      </c>
      <c r="AA110" s="429" t="str">
        <f>IF(O110="", "", VLOOKUP(O110, [1]LightTrans!$C$1:$L$106, 8, FALSE))</f>
        <v>TCP 33113SP</v>
      </c>
      <c r="AB110" s="430"/>
      <c r="AC110" s="410">
        <f t="shared" si="81"/>
        <v>38</v>
      </c>
      <c r="AD110" s="411"/>
      <c r="AE110" s="412"/>
      <c r="AF110" s="413">
        <f t="shared" si="82"/>
        <v>0</v>
      </c>
      <c r="AG110" s="414">
        <f t="shared" si="83"/>
        <v>532</v>
      </c>
      <c r="AH110" s="415">
        <f t="shared" si="84"/>
        <v>0</v>
      </c>
      <c r="AI110" s="415" t="str">
        <f t="shared" si="85"/>
        <v/>
      </c>
      <c r="AJ110" s="415">
        <f t="shared" si="22"/>
        <v>0</v>
      </c>
      <c r="AK110" s="415">
        <f t="shared" si="23"/>
        <v>0</v>
      </c>
      <c r="AL110" s="416">
        <f t="shared" si="86"/>
        <v>0</v>
      </c>
      <c r="AM110" s="417">
        <f t="shared" si="87"/>
        <v>14</v>
      </c>
      <c r="AN110" s="406">
        <f t="shared" si="88"/>
        <v>0</v>
      </c>
      <c r="AO110" s="416">
        <f t="shared" si="89"/>
        <v>0</v>
      </c>
      <c r="AP110" s="416">
        <f t="shared" si="28"/>
        <v>0</v>
      </c>
      <c r="AQ110" s="416">
        <f t="shared" si="29"/>
        <v>0</v>
      </c>
      <c r="AR110" s="418">
        <f t="shared" si="90"/>
        <v>0</v>
      </c>
      <c r="AS110" s="416">
        <f t="shared" si="91"/>
        <v>0</v>
      </c>
      <c r="AT110" s="416">
        <f t="shared" si="32"/>
        <v>0</v>
      </c>
      <c r="AU110" s="416">
        <f t="shared" si="33"/>
        <v>0</v>
      </c>
      <c r="AV110" s="434">
        <f t="shared" si="92"/>
        <v>35</v>
      </c>
      <c r="AW110" s="421">
        <f t="shared" si="93"/>
        <v>1330</v>
      </c>
      <c r="AX110" s="422">
        <f t="shared" si="94"/>
        <v>886.66666666666663</v>
      </c>
      <c r="AY110" s="422">
        <f t="shared" si="95"/>
        <v>443.33333333333331</v>
      </c>
      <c r="AZ110" s="421">
        <f t="shared" si="96"/>
        <v>1330</v>
      </c>
      <c r="BA110" s="423">
        <f t="shared" si="97"/>
        <v>0.76666666666666672</v>
      </c>
      <c r="BB110" s="432"/>
      <c r="BC110" s="429" t="str">
        <f>IF(O110="", "", '[1]Indoor Lighting'!$R39)</f>
        <v>No</v>
      </c>
      <c r="BD110" s="425">
        <f>IF(O110="", "", '[1]Indoor Lighting'!$D39)</f>
        <v>10</v>
      </c>
      <c r="BE110" s="436"/>
      <c r="BF110" s="436"/>
      <c r="BG110" s="436"/>
      <c r="BH110" s="436"/>
      <c r="BI110" s="436"/>
      <c r="BJ110" s="436"/>
      <c r="BK110" s="436"/>
      <c r="BL110" s="436"/>
      <c r="BM110" s="436"/>
      <c r="BN110" s="436"/>
      <c r="BO110" s="436"/>
      <c r="BP110" s="436"/>
    </row>
    <row r="111" spans="1:68" s="437" customFormat="1" ht="38.25" customHeight="1">
      <c r="A111" s="426">
        <v>93</v>
      </c>
      <c r="B111" s="429"/>
      <c r="C111" s="429">
        <f>IF(O111="", "", '[1]Indoor Lighting'!$B40)</f>
        <v>39</v>
      </c>
      <c r="D111" s="395" t="str">
        <f>IF(O111="", "", '[1]Business Type'!$G$2)</f>
        <v/>
      </c>
      <c r="E111" s="396">
        <f>IF(O111="", "",'[1]Facility Info'!$P$22)</f>
        <v>13</v>
      </c>
      <c r="F111" s="396">
        <f>IF(O111="", "",'[1]Facility Info'!$N$22)</f>
        <v>5</v>
      </c>
      <c r="G111" s="396">
        <f>IF(O111="", "", '[1]Facility Info'!$J$14)</f>
        <v>0</v>
      </c>
      <c r="H111" s="397">
        <f t="shared" si="72"/>
        <v>3393</v>
      </c>
      <c r="I111" s="427" t="str">
        <f t="shared" si="73"/>
        <v>Interior</v>
      </c>
      <c r="J111" s="396" t="str">
        <f>IF(O111="", "", '[1]Indoor Lighting'!$C40)</f>
        <v>Y</v>
      </c>
      <c r="K111" s="435">
        <f>IF(O111="", "", '[1]Indoor Lighting'!$M40)</f>
        <v>0</v>
      </c>
      <c r="L111" s="399">
        <f t="shared" si="74"/>
        <v>0</v>
      </c>
      <c r="M111" s="400" t="str">
        <f t="shared" si="75"/>
        <v/>
      </c>
      <c r="N111" s="401" t="str">
        <f>IF(O111="", "", VLOOKUP(O111, [1]LightTrans!$C$1:$L$106, 2, FALSE))</f>
        <v>Incand_Standard</v>
      </c>
      <c r="O111" s="395" t="str">
        <f>IF(OR('[1]Indoor Lighting'!$E40="Incandescent", '[1]Indoor Lighting'!$E40="Halogen", '[1]Indoor Lighting'!$E40="Metal Halide"), IF(ISNA(VLOOKUP('[1]Indoor Lighting'!$E40&amp;", "&amp; '[1]Indoor Lighting'!$I40, [1]LightTrans!$A$1:$K$101,3, FALSE)=TRUE),"",VLOOKUP('[1]Indoor Lighting'!$E40&amp;", "&amp; '[1]Indoor Lighting'!$I40, [1]LightTrans!$A$1:$K$101,3, FALSE)), "")</f>
        <v>I60/1</v>
      </c>
      <c r="P111" s="402" t="str">
        <f t="shared" si="76"/>
        <v>Incandescent, (1) 60W lamp</v>
      </c>
      <c r="Q111" s="428">
        <f>IF(O111="", "", '[1]Indoor Lighting'!$L40)</f>
        <v>39</v>
      </c>
      <c r="R111" s="404">
        <v>0</v>
      </c>
      <c r="S111" s="402">
        <f t="shared" si="77"/>
        <v>60</v>
      </c>
      <c r="T111" s="406">
        <f t="shared" si="78"/>
        <v>0</v>
      </c>
      <c r="U111" s="407">
        <f t="shared" si="79"/>
        <v>0</v>
      </c>
      <c r="V111" s="408" t="str">
        <f>IF(O111="", "", VLOOKUP(O111, [1]LightTrans!$C$1:$L$106, 3, FALSE))</f>
        <v>LTR6</v>
      </c>
      <c r="W111" s="395" t="str">
        <f>IF(O111="", "", VLOOKUP(O111, [1]LightTrans!$C$1:$L$106, 4, FALSE))</f>
        <v>CFL_Fixtures</v>
      </c>
      <c r="X111" s="395" t="str">
        <f>IF(O111="", "", VLOOKUP(O111, [1]LightTrans!$C$1:$L$106, 5, FALSE))</f>
        <v>CFL1-13</v>
      </c>
      <c r="Y111" s="402" t="str">
        <f t="shared" si="80"/>
        <v>Interior CF 1L 13W Quad</v>
      </c>
      <c r="Z111" s="429" t="str">
        <f>IF(O111="", "", VLOOKUP(O111, [1]LightTrans!$C$1:$L$106, 7, FALSE))</f>
        <v>TCP 33113SP</v>
      </c>
      <c r="AA111" s="429" t="str">
        <f>IF(O111="", "", VLOOKUP(O111, [1]LightTrans!$C$1:$L$106, 8, FALSE))</f>
        <v>TCP 33113SP</v>
      </c>
      <c r="AB111" s="430"/>
      <c r="AC111" s="410">
        <f t="shared" si="81"/>
        <v>39</v>
      </c>
      <c r="AD111" s="411"/>
      <c r="AE111" s="412"/>
      <c r="AF111" s="413">
        <f t="shared" si="82"/>
        <v>0</v>
      </c>
      <c r="AG111" s="414">
        <f t="shared" si="83"/>
        <v>546</v>
      </c>
      <c r="AH111" s="415">
        <f t="shared" si="84"/>
        <v>0</v>
      </c>
      <c r="AI111" s="415" t="str">
        <f t="shared" si="85"/>
        <v/>
      </c>
      <c r="AJ111" s="415">
        <f t="shared" si="22"/>
        <v>0</v>
      </c>
      <c r="AK111" s="415">
        <f t="shared" si="23"/>
        <v>0</v>
      </c>
      <c r="AL111" s="416">
        <f t="shared" si="86"/>
        <v>0</v>
      </c>
      <c r="AM111" s="417">
        <f t="shared" si="87"/>
        <v>14</v>
      </c>
      <c r="AN111" s="406">
        <f t="shared" si="88"/>
        <v>0</v>
      </c>
      <c r="AO111" s="416">
        <f t="shared" si="89"/>
        <v>0</v>
      </c>
      <c r="AP111" s="416">
        <f t="shared" si="28"/>
        <v>0</v>
      </c>
      <c r="AQ111" s="416">
        <f t="shared" si="29"/>
        <v>0</v>
      </c>
      <c r="AR111" s="418">
        <f t="shared" si="90"/>
        <v>0</v>
      </c>
      <c r="AS111" s="416">
        <f t="shared" si="91"/>
        <v>0</v>
      </c>
      <c r="AT111" s="416">
        <f t="shared" si="32"/>
        <v>0</v>
      </c>
      <c r="AU111" s="416">
        <f t="shared" si="33"/>
        <v>0</v>
      </c>
      <c r="AV111" s="434">
        <f t="shared" si="92"/>
        <v>35</v>
      </c>
      <c r="AW111" s="421">
        <f t="shared" si="93"/>
        <v>1365</v>
      </c>
      <c r="AX111" s="422">
        <f t="shared" si="94"/>
        <v>910</v>
      </c>
      <c r="AY111" s="422">
        <f t="shared" si="95"/>
        <v>455</v>
      </c>
      <c r="AZ111" s="421">
        <f t="shared" si="96"/>
        <v>1365</v>
      </c>
      <c r="BA111" s="423">
        <f t="shared" si="97"/>
        <v>0.76666666666666672</v>
      </c>
      <c r="BB111" s="432"/>
      <c r="BC111" s="429" t="str">
        <f>IF(O111="", "", '[1]Indoor Lighting'!$R40)</f>
        <v>No</v>
      </c>
      <c r="BD111" s="425">
        <f>IF(O111="", "", '[1]Indoor Lighting'!$D40)</f>
        <v>10</v>
      </c>
      <c r="BE111" s="436"/>
      <c r="BF111" s="436"/>
      <c r="BG111" s="436"/>
      <c r="BH111" s="436"/>
      <c r="BI111" s="436"/>
      <c r="BJ111" s="436"/>
      <c r="BK111" s="436"/>
      <c r="BL111" s="436"/>
      <c r="BM111" s="436"/>
      <c r="BN111" s="436"/>
      <c r="BO111" s="436"/>
      <c r="BP111" s="436"/>
    </row>
    <row r="112" spans="1:68" s="437" customFormat="1" ht="38.25" customHeight="1">
      <c r="A112" s="394">
        <v>94</v>
      </c>
      <c r="B112" s="429"/>
      <c r="C112" s="429">
        <f>IF(O112="", "", '[1]Indoor Lighting'!$B41)</f>
        <v>40</v>
      </c>
      <c r="D112" s="395" t="str">
        <f>IF(O112="", "", '[1]Business Type'!$G$2)</f>
        <v/>
      </c>
      <c r="E112" s="396">
        <f>IF(O112="", "",'[1]Facility Info'!$P$22)</f>
        <v>13</v>
      </c>
      <c r="F112" s="396">
        <f>IF(O112="", "",'[1]Facility Info'!$N$22)</f>
        <v>5</v>
      </c>
      <c r="G112" s="396">
        <f>IF(O112="", "", '[1]Facility Info'!$J$14)</f>
        <v>0</v>
      </c>
      <c r="H112" s="397">
        <f t="shared" si="72"/>
        <v>3393</v>
      </c>
      <c r="I112" s="427" t="str">
        <f t="shared" si="73"/>
        <v>Interior</v>
      </c>
      <c r="J112" s="396" t="str">
        <f>IF(O112="", "", '[1]Indoor Lighting'!$C41)</f>
        <v>Y</v>
      </c>
      <c r="K112" s="435">
        <f>IF(O112="", "", '[1]Indoor Lighting'!$M41)</f>
        <v>0</v>
      </c>
      <c r="L112" s="399">
        <f t="shared" si="74"/>
        <v>0</v>
      </c>
      <c r="M112" s="400" t="str">
        <f t="shared" si="75"/>
        <v/>
      </c>
      <c r="N112" s="401" t="str">
        <f>IF(O112="", "", VLOOKUP(O112, [1]LightTrans!$C$1:$L$106, 2, FALSE))</f>
        <v>Incand_Standard</v>
      </c>
      <c r="O112" s="395" t="str">
        <f>IF(OR('[1]Indoor Lighting'!$E41="Incandescent", '[1]Indoor Lighting'!$E41="Halogen", '[1]Indoor Lighting'!$E41="Metal Halide"), IF(ISNA(VLOOKUP('[1]Indoor Lighting'!$E41&amp;", "&amp; '[1]Indoor Lighting'!$I41, [1]LightTrans!$A$1:$K$101,3, FALSE)=TRUE),"",VLOOKUP('[1]Indoor Lighting'!$E41&amp;", "&amp; '[1]Indoor Lighting'!$I41, [1]LightTrans!$A$1:$K$101,3, FALSE)), "")</f>
        <v>I60/1</v>
      </c>
      <c r="P112" s="402" t="str">
        <f t="shared" si="76"/>
        <v>Incandescent, (1) 60W lamp</v>
      </c>
      <c r="Q112" s="428">
        <f>IF(O112="", "", '[1]Indoor Lighting'!$L41)</f>
        <v>40</v>
      </c>
      <c r="R112" s="404">
        <v>0</v>
      </c>
      <c r="S112" s="402">
        <f t="shared" si="77"/>
        <v>60</v>
      </c>
      <c r="T112" s="406">
        <f t="shared" si="78"/>
        <v>0</v>
      </c>
      <c r="U112" s="407">
        <f t="shared" si="79"/>
        <v>0</v>
      </c>
      <c r="V112" s="408" t="str">
        <f>IF(O112="", "", VLOOKUP(O112, [1]LightTrans!$C$1:$L$106, 3, FALSE))</f>
        <v>LTR6</v>
      </c>
      <c r="W112" s="395" t="str">
        <f>IF(O112="", "", VLOOKUP(O112, [1]LightTrans!$C$1:$L$106, 4, FALSE))</f>
        <v>CFL_Fixtures</v>
      </c>
      <c r="X112" s="395" t="str">
        <f>IF(O112="", "", VLOOKUP(O112, [1]LightTrans!$C$1:$L$106, 5, FALSE))</f>
        <v>CFL1-13</v>
      </c>
      <c r="Y112" s="402" t="str">
        <f t="shared" si="80"/>
        <v>Interior CF 1L 13W Quad</v>
      </c>
      <c r="Z112" s="429" t="str">
        <f>IF(O112="", "", VLOOKUP(O112, [1]LightTrans!$C$1:$L$106, 7, FALSE))</f>
        <v>TCP 33113SP</v>
      </c>
      <c r="AA112" s="429" t="str">
        <f>IF(O112="", "", VLOOKUP(O112, [1]LightTrans!$C$1:$L$106, 8, FALSE))</f>
        <v>TCP 33113SP</v>
      </c>
      <c r="AB112" s="430"/>
      <c r="AC112" s="410">
        <f t="shared" si="81"/>
        <v>40</v>
      </c>
      <c r="AD112" s="411"/>
      <c r="AE112" s="412"/>
      <c r="AF112" s="413">
        <f t="shared" si="82"/>
        <v>0</v>
      </c>
      <c r="AG112" s="414">
        <f t="shared" si="83"/>
        <v>560</v>
      </c>
      <c r="AH112" s="415">
        <f t="shared" si="84"/>
        <v>0</v>
      </c>
      <c r="AI112" s="415" t="str">
        <f t="shared" si="85"/>
        <v/>
      </c>
      <c r="AJ112" s="415">
        <f t="shared" si="22"/>
        <v>0</v>
      </c>
      <c r="AK112" s="415">
        <f t="shared" si="23"/>
        <v>0</v>
      </c>
      <c r="AL112" s="416">
        <f t="shared" si="86"/>
        <v>0</v>
      </c>
      <c r="AM112" s="417">
        <f t="shared" si="87"/>
        <v>14</v>
      </c>
      <c r="AN112" s="406">
        <f t="shared" si="88"/>
        <v>0</v>
      </c>
      <c r="AO112" s="416">
        <f t="shared" si="89"/>
        <v>0</v>
      </c>
      <c r="AP112" s="416">
        <f t="shared" si="28"/>
        <v>0</v>
      </c>
      <c r="AQ112" s="416">
        <f t="shared" si="29"/>
        <v>0</v>
      </c>
      <c r="AR112" s="418">
        <f t="shared" si="90"/>
        <v>0</v>
      </c>
      <c r="AS112" s="416">
        <f t="shared" si="91"/>
        <v>0</v>
      </c>
      <c r="AT112" s="416">
        <f t="shared" si="32"/>
        <v>0</v>
      </c>
      <c r="AU112" s="416">
        <f t="shared" si="33"/>
        <v>0</v>
      </c>
      <c r="AV112" s="434">
        <f t="shared" si="92"/>
        <v>35</v>
      </c>
      <c r="AW112" s="421">
        <f t="shared" si="93"/>
        <v>1400</v>
      </c>
      <c r="AX112" s="422">
        <f t="shared" si="94"/>
        <v>933.33333333333337</v>
      </c>
      <c r="AY112" s="422">
        <f t="shared" si="95"/>
        <v>466.66666666666669</v>
      </c>
      <c r="AZ112" s="421">
        <f t="shared" si="96"/>
        <v>1400</v>
      </c>
      <c r="BA112" s="423">
        <f t="shared" si="97"/>
        <v>0.76666666666666672</v>
      </c>
      <c r="BB112" s="432"/>
      <c r="BC112" s="429" t="str">
        <f>IF(O112="", "", '[1]Indoor Lighting'!$R41)</f>
        <v>No</v>
      </c>
      <c r="BD112" s="425">
        <f>IF(O112="", "", '[1]Indoor Lighting'!$D41)</f>
        <v>10</v>
      </c>
      <c r="BE112" s="436"/>
      <c r="BF112" s="436"/>
      <c r="BG112" s="436"/>
      <c r="BH112" s="436"/>
      <c r="BI112" s="436"/>
      <c r="BJ112" s="436"/>
      <c r="BK112" s="436"/>
      <c r="BL112" s="436"/>
      <c r="BM112" s="436"/>
      <c r="BN112" s="436"/>
      <c r="BO112" s="436"/>
      <c r="BP112" s="436"/>
    </row>
    <row r="113" spans="1:68" s="437" customFormat="1" ht="38.25" customHeight="1">
      <c r="A113" s="426">
        <v>95</v>
      </c>
      <c r="B113" s="429"/>
      <c r="C113" s="429">
        <f>IF(O113="", "", '[1]Indoor Lighting'!$B42)</f>
        <v>41</v>
      </c>
      <c r="D113" s="395" t="str">
        <f>IF(O113="", "", '[1]Business Type'!$G$2)</f>
        <v/>
      </c>
      <c r="E113" s="396">
        <f>IF(O113="", "",'[1]Facility Info'!$P$22)</f>
        <v>13</v>
      </c>
      <c r="F113" s="396">
        <f>IF(O113="", "",'[1]Facility Info'!$N$22)</f>
        <v>5</v>
      </c>
      <c r="G113" s="396">
        <f>IF(O113="", "", '[1]Facility Info'!$J$14)</f>
        <v>0</v>
      </c>
      <c r="H113" s="397">
        <f t="shared" si="72"/>
        <v>3393</v>
      </c>
      <c r="I113" s="427" t="str">
        <f t="shared" si="73"/>
        <v>Interior</v>
      </c>
      <c r="J113" s="396" t="str">
        <f>IF(O113="", "", '[1]Indoor Lighting'!$C42)</f>
        <v>Y</v>
      </c>
      <c r="K113" s="435">
        <f>IF(O113="", "", '[1]Indoor Lighting'!$M42)</f>
        <v>0</v>
      </c>
      <c r="L113" s="399">
        <f t="shared" si="74"/>
        <v>0</v>
      </c>
      <c r="M113" s="400" t="str">
        <f t="shared" si="75"/>
        <v/>
      </c>
      <c r="N113" s="401" t="str">
        <f>IF(O113="", "", VLOOKUP(O113, [1]LightTrans!$C$1:$L$106, 2, FALSE))</f>
        <v>Incand_Standard</v>
      </c>
      <c r="O113" s="395" t="str">
        <f>IF(OR('[1]Indoor Lighting'!$E42="Incandescent", '[1]Indoor Lighting'!$E42="Halogen", '[1]Indoor Lighting'!$E42="Metal Halide"), IF(ISNA(VLOOKUP('[1]Indoor Lighting'!$E42&amp;", "&amp; '[1]Indoor Lighting'!$I42, [1]LightTrans!$A$1:$K$101,3, FALSE)=TRUE),"",VLOOKUP('[1]Indoor Lighting'!$E42&amp;", "&amp; '[1]Indoor Lighting'!$I42, [1]LightTrans!$A$1:$K$101,3, FALSE)), "")</f>
        <v>I60/1</v>
      </c>
      <c r="P113" s="402" t="str">
        <f t="shared" si="76"/>
        <v>Incandescent, (1) 60W lamp</v>
      </c>
      <c r="Q113" s="428">
        <f>IF(O113="", "", '[1]Indoor Lighting'!$L42)</f>
        <v>41</v>
      </c>
      <c r="R113" s="404">
        <v>0</v>
      </c>
      <c r="S113" s="402">
        <f t="shared" si="77"/>
        <v>60</v>
      </c>
      <c r="T113" s="406">
        <f t="shared" si="78"/>
        <v>0</v>
      </c>
      <c r="U113" s="407">
        <f t="shared" si="79"/>
        <v>0</v>
      </c>
      <c r="V113" s="408" t="str">
        <f>IF(O113="", "", VLOOKUP(O113, [1]LightTrans!$C$1:$L$106, 3, FALSE))</f>
        <v>LTR6</v>
      </c>
      <c r="W113" s="395" t="str">
        <f>IF(O113="", "", VLOOKUP(O113, [1]LightTrans!$C$1:$L$106, 4, FALSE))</f>
        <v>CFL_Fixtures</v>
      </c>
      <c r="X113" s="395" t="str">
        <f>IF(O113="", "", VLOOKUP(O113, [1]LightTrans!$C$1:$L$106, 5, FALSE))</f>
        <v>CFL1-13</v>
      </c>
      <c r="Y113" s="402" t="str">
        <f t="shared" si="80"/>
        <v>Interior CF 1L 13W Quad</v>
      </c>
      <c r="Z113" s="429" t="str">
        <f>IF(O113="", "", VLOOKUP(O113, [1]LightTrans!$C$1:$L$106, 7, FALSE))</f>
        <v>TCP 33113SP</v>
      </c>
      <c r="AA113" s="429" t="str">
        <f>IF(O113="", "", VLOOKUP(O113, [1]LightTrans!$C$1:$L$106, 8, FALSE))</f>
        <v>TCP 33113SP</v>
      </c>
      <c r="AB113" s="430"/>
      <c r="AC113" s="410">
        <f t="shared" si="81"/>
        <v>41</v>
      </c>
      <c r="AD113" s="411"/>
      <c r="AE113" s="412"/>
      <c r="AF113" s="413">
        <f t="shared" si="82"/>
        <v>0</v>
      </c>
      <c r="AG113" s="414">
        <f t="shared" si="83"/>
        <v>574</v>
      </c>
      <c r="AH113" s="415">
        <f t="shared" si="84"/>
        <v>0</v>
      </c>
      <c r="AI113" s="415" t="str">
        <f t="shared" si="85"/>
        <v/>
      </c>
      <c r="AJ113" s="415">
        <f t="shared" si="22"/>
        <v>0</v>
      </c>
      <c r="AK113" s="415">
        <f t="shared" si="23"/>
        <v>0</v>
      </c>
      <c r="AL113" s="416">
        <f t="shared" si="86"/>
        <v>0</v>
      </c>
      <c r="AM113" s="417">
        <f t="shared" si="87"/>
        <v>14</v>
      </c>
      <c r="AN113" s="406">
        <f t="shared" si="88"/>
        <v>0</v>
      </c>
      <c r="AO113" s="416">
        <f t="shared" si="89"/>
        <v>0</v>
      </c>
      <c r="AP113" s="416">
        <f t="shared" si="28"/>
        <v>0</v>
      </c>
      <c r="AQ113" s="416">
        <f t="shared" si="29"/>
        <v>0</v>
      </c>
      <c r="AR113" s="418">
        <f t="shared" si="90"/>
        <v>0</v>
      </c>
      <c r="AS113" s="416">
        <f t="shared" si="91"/>
        <v>0</v>
      </c>
      <c r="AT113" s="416">
        <f t="shared" si="32"/>
        <v>0</v>
      </c>
      <c r="AU113" s="416">
        <f t="shared" si="33"/>
        <v>0</v>
      </c>
      <c r="AV113" s="434">
        <f t="shared" si="92"/>
        <v>35</v>
      </c>
      <c r="AW113" s="421">
        <f t="shared" si="93"/>
        <v>1435</v>
      </c>
      <c r="AX113" s="422">
        <f t="shared" si="94"/>
        <v>956.66666666666663</v>
      </c>
      <c r="AY113" s="422">
        <f t="shared" si="95"/>
        <v>478.33333333333331</v>
      </c>
      <c r="AZ113" s="421">
        <f t="shared" si="96"/>
        <v>1435</v>
      </c>
      <c r="BA113" s="423">
        <f t="shared" si="97"/>
        <v>0.76666666666666672</v>
      </c>
      <c r="BB113" s="432"/>
      <c r="BC113" s="429" t="str">
        <f>IF(O113="", "", '[1]Indoor Lighting'!$R42)</f>
        <v>No</v>
      </c>
      <c r="BD113" s="425">
        <f>IF(O113="", "", '[1]Indoor Lighting'!$D42)</f>
        <v>10</v>
      </c>
      <c r="BE113" s="436"/>
      <c r="BF113" s="436"/>
      <c r="BG113" s="436"/>
      <c r="BH113" s="436"/>
      <c r="BI113" s="436"/>
      <c r="BJ113" s="436"/>
      <c r="BK113" s="436"/>
      <c r="BL113" s="436"/>
      <c r="BM113" s="436"/>
      <c r="BN113" s="436"/>
      <c r="BO113" s="436"/>
      <c r="BP113" s="436"/>
    </row>
    <row r="114" spans="1:68" s="437" customFormat="1" ht="38.25" customHeight="1">
      <c r="A114" s="426">
        <v>96</v>
      </c>
      <c r="B114" s="429"/>
      <c r="C114" s="429">
        <f>IF(O114="", "", '[1]Indoor Lighting'!$B43)</f>
        <v>42</v>
      </c>
      <c r="D114" s="395" t="str">
        <f>IF(O114="", "", '[1]Business Type'!$G$2)</f>
        <v/>
      </c>
      <c r="E114" s="396">
        <f>IF(O114="", "",'[1]Facility Info'!$P$22)</f>
        <v>13</v>
      </c>
      <c r="F114" s="396">
        <f>IF(O114="", "",'[1]Facility Info'!$N$22)</f>
        <v>5</v>
      </c>
      <c r="G114" s="396">
        <f>IF(O114="", "", '[1]Facility Info'!$J$14)</f>
        <v>0</v>
      </c>
      <c r="H114" s="397">
        <f t="shared" si="72"/>
        <v>3393</v>
      </c>
      <c r="I114" s="427" t="str">
        <f t="shared" si="73"/>
        <v>Interior</v>
      </c>
      <c r="J114" s="396" t="str">
        <f>IF(O114="", "", '[1]Indoor Lighting'!$C43)</f>
        <v>Y</v>
      </c>
      <c r="K114" s="435">
        <f>IF(O114="", "", '[1]Indoor Lighting'!$M43)</f>
        <v>0</v>
      </c>
      <c r="L114" s="399">
        <f t="shared" si="74"/>
        <v>0</v>
      </c>
      <c r="M114" s="400" t="str">
        <f t="shared" si="75"/>
        <v/>
      </c>
      <c r="N114" s="401" t="str">
        <f>IF(O114="", "", VLOOKUP(O114, [1]LightTrans!$C$1:$L$106, 2, FALSE))</f>
        <v>Incand_Standard</v>
      </c>
      <c r="O114" s="395" t="str">
        <f>IF(OR('[1]Indoor Lighting'!$E43="Incandescent", '[1]Indoor Lighting'!$E43="Halogen", '[1]Indoor Lighting'!$E43="Metal Halide"), IF(ISNA(VLOOKUP('[1]Indoor Lighting'!$E43&amp;", "&amp; '[1]Indoor Lighting'!$I43, [1]LightTrans!$A$1:$K$101,3, FALSE)=TRUE),"",VLOOKUP('[1]Indoor Lighting'!$E43&amp;", "&amp; '[1]Indoor Lighting'!$I43, [1]LightTrans!$A$1:$K$101,3, FALSE)), "")</f>
        <v>I60/1</v>
      </c>
      <c r="P114" s="402" t="str">
        <f t="shared" si="76"/>
        <v>Incandescent, (1) 60W lamp</v>
      </c>
      <c r="Q114" s="428">
        <f>IF(O114="", "", '[1]Indoor Lighting'!$L43)</f>
        <v>42</v>
      </c>
      <c r="R114" s="404">
        <v>0</v>
      </c>
      <c r="S114" s="402">
        <f t="shared" si="77"/>
        <v>60</v>
      </c>
      <c r="T114" s="406">
        <f t="shared" si="78"/>
        <v>0</v>
      </c>
      <c r="U114" s="407">
        <f t="shared" si="79"/>
        <v>0</v>
      </c>
      <c r="V114" s="408" t="str">
        <f>IF(O114="", "", VLOOKUP(O114, [1]LightTrans!$C$1:$L$106, 3, FALSE))</f>
        <v>LTR6</v>
      </c>
      <c r="W114" s="395" t="str">
        <f>IF(O114="", "", VLOOKUP(O114, [1]LightTrans!$C$1:$L$106, 4, FALSE))</f>
        <v>CFL_Fixtures</v>
      </c>
      <c r="X114" s="395" t="str">
        <f>IF(O114="", "", VLOOKUP(O114, [1]LightTrans!$C$1:$L$106, 5, FALSE))</f>
        <v>CFL1-13</v>
      </c>
      <c r="Y114" s="402" t="str">
        <f t="shared" si="80"/>
        <v>Interior CF 1L 13W Quad</v>
      </c>
      <c r="Z114" s="429" t="str">
        <f>IF(O114="", "", VLOOKUP(O114, [1]LightTrans!$C$1:$L$106, 7, FALSE))</f>
        <v>TCP 33113SP</v>
      </c>
      <c r="AA114" s="429" t="str">
        <f>IF(O114="", "", VLOOKUP(O114, [1]LightTrans!$C$1:$L$106, 8, FALSE))</f>
        <v>TCP 33113SP</v>
      </c>
      <c r="AB114" s="430"/>
      <c r="AC114" s="410">
        <f t="shared" si="81"/>
        <v>42</v>
      </c>
      <c r="AD114" s="411"/>
      <c r="AE114" s="412"/>
      <c r="AF114" s="413">
        <f t="shared" si="82"/>
        <v>0</v>
      </c>
      <c r="AG114" s="414">
        <f t="shared" si="83"/>
        <v>588</v>
      </c>
      <c r="AH114" s="415">
        <f t="shared" si="84"/>
        <v>0</v>
      </c>
      <c r="AI114" s="415" t="str">
        <f t="shared" si="85"/>
        <v/>
      </c>
      <c r="AJ114" s="415">
        <f t="shared" si="22"/>
        <v>0</v>
      </c>
      <c r="AK114" s="415">
        <f t="shared" si="23"/>
        <v>0</v>
      </c>
      <c r="AL114" s="416">
        <f t="shared" si="86"/>
        <v>0</v>
      </c>
      <c r="AM114" s="417">
        <f t="shared" si="87"/>
        <v>14</v>
      </c>
      <c r="AN114" s="406">
        <f t="shared" si="88"/>
        <v>0</v>
      </c>
      <c r="AO114" s="416">
        <f t="shared" si="89"/>
        <v>0</v>
      </c>
      <c r="AP114" s="416">
        <f t="shared" si="28"/>
        <v>0</v>
      </c>
      <c r="AQ114" s="416">
        <f t="shared" si="29"/>
        <v>0</v>
      </c>
      <c r="AR114" s="418">
        <f t="shared" si="90"/>
        <v>0</v>
      </c>
      <c r="AS114" s="416">
        <f t="shared" si="91"/>
        <v>0</v>
      </c>
      <c r="AT114" s="416">
        <f t="shared" si="32"/>
        <v>0</v>
      </c>
      <c r="AU114" s="416">
        <f t="shared" si="33"/>
        <v>0</v>
      </c>
      <c r="AV114" s="434">
        <f t="shared" si="92"/>
        <v>35</v>
      </c>
      <c r="AW114" s="421">
        <f t="shared" si="93"/>
        <v>1470</v>
      </c>
      <c r="AX114" s="422">
        <f t="shared" si="94"/>
        <v>980</v>
      </c>
      <c r="AY114" s="422">
        <f t="shared" si="95"/>
        <v>490</v>
      </c>
      <c r="AZ114" s="421">
        <f t="shared" si="96"/>
        <v>1470</v>
      </c>
      <c r="BA114" s="423">
        <f t="shared" si="97"/>
        <v>0.76666666666666672</v>
      </c>
      <c r="BB114" s="432"/>
      <c r="BC114" s="429" t="str">
        <f>IF(O114="", "", '[1]Indoor Lighting'!$R43)</f>
        <v>No</v>
      </c>
      <c r="BD114" s="425">
        <f>IF(O114="", "", '[1]Indoor Lighting'!$D43)</f>
        <v>10</v>
      </c>
      <c r="BE114" s="436"/>
      <c r="BF114" s="436"/>
      <c r="BG114" s="436"/>
      <c r="BH114" s="436"/>
      <c r="BI114" s="436"/>
      <c r="BJ114" s="436"/>
      <c r="BK114" s="436"/>
      <c r="BL114" s="436"/>
      <c r="BM114" s="436"/>
      <c r="BN114" s="436"/>
      <c r="BO114" s="436"/>
      <c r="BP114" s="436"/>
    </row>
    <row r="115" spans="1:68" s="437" customFormat="1" ht="38.25" customHeight="1">
      <c r="A115" s="394">
        <v>97</v>
      </c>
      <c r="B115" s="429"/>
      <c r="C115" s="429">
        <f>IF(O115="", "", '[1]Indoor Lighting'!$B44)</f>
        <v>43</v>
      </c>
      <c r="D115" s="395" t="str">
        <f>IF(O115="", "", '[1]Business Type'!$G$2)</f>
        <v/>
      </c>
      <c r="E115" s="396">
        <f>IF(O115="", "",'[1]Facility Info'!$P$22)</f>
        <v>13</v>
      </c>
      <c r="F115" s="396">
        <f>IF(O115="", "",'[1]Facility Info'!$N$22)</f>
        <v>5</v>
      </c>
      <c r="G115" s="396">
        <f>IF(O115="", "", '[1]Facility Info'!$J$14)</f>
        <v>0</v>
      </c>
      <c r="H115" s="397">
        <f t="shared" si="72"/>
        <v>3393</v>
      </c>
      <c r="I115" s="427" t="str">
        <f t="shared" si="73"/>
        <v>Interior</v>
      </c>
      <c r="J115" s="396" t="str">
        <f>IF(O115="", "", '[1]Indoor Lighting'!$C44)</f>
        <v>Y</v>
      </c>
      <c r="K115" s="435">
        <f>IF(O115="", "", '[1]Indoor Lighting'!$M44)</f>
        <v>0</v>
      </c>
      <c r="L115" s="399">
        <f t="shared" si="74"/>
        <v>0</v>
      </c>
      <c r="M115" s="400" t="str">
        <f t="shared" si="75"/>
        <v/>
      </c>
      <c r="N115" s="401" t="str">
        <f>IF(O115="", "", VLOOKUP(O115, [1]LightTrans!$C$1:$L$106, 2, FALSE))</f>
        <v>Incand_Standard</v>
      </c>
      <c r="O115" s="395" t="str">
        <f>IF(OR('[1]Indoor Lighting'!$E44="Incandescent", '[1]Indoor Lighting'!$E44="Halogen", '[1]Indoor Lighting'!$E44="Metal Halide"), IF(ISNA(VLOOKUP('[1]Indoor Lighting'!$E44&amp;", "&amp; '[1]Indoor Lighting'!$I44, [1]LightTrans!$A$1:$K$101,3, FALSE)=TRUE),"",VLOOKUP('[1]Indoor Lighting'!$E44&amp;", "&amp; '[1]Indoor Lighting'!$I44, [1]LightTrans!$A$1:$K$101,3, FALSE)), "")</f>
        <v>I60/1</v>
      </c>
      <c r="P115" s="402" t="str">
        <f t="shared" si="76"/>
        <v>Incandescent, (1) 60W lamp</v>
      </c>
      <c r="Q115" s="428">
        <f>IF(O115="", "", '[1]Indoor Lighting'!$L44)</f>
        <v>43</v>
      </c>
      <c r="R115" s="404">
        <v>0</v>
      </c>
      <c r="S115" s="402">
        <f t="shared" si="77"/>
        <v>60</v>
      </c>
      <c r="T115" s="406">
        <f t="shared" si="78"/>
        <v>0</v>
      </c>
      <c r="U115" s="407">
        <f t="shared" si="79"/>
        <v>0</v>
      </c>
      <c r="V115" s="408" t="str">
        <f>IF(O115="", "", VLOOKUP(O115, [1]LightTrans!$C$1:$L$106, 3, FALSE))</f>
        <v>LTR6</v>
      </c>
      <c r="W115" s="395" t="str">
        <f>IF(O115="", "", VLOOKUP(O115, [1]LightTrans!$C$1:$L$106, 4, FALSE))</f>
        <v>CFL_Fixtures</v>
      </c>
      <c r="X115" s="395" t="str">
        <f>IF(O115="", "", VLOOKUP(O115, [1]LightTrans!$C$1:$L$106, 5, FALSE))</f>
        <v>CFL1-13</v>
      </c>
      <c r="Y115" s="402" t="str">
        <f t="shared" si="80"/>
        <v>Interior CF 1L 13W Quad</v>
      </c>
      <c r="Z115" s="429" t="str">
        <f>IF(O115="", "", VLOOKUP(O115, [1]LightTrans!$C$1:$L$106, 7, FALSE))</f>
        <v>TCP 33113SP</v>
      </c>
      <c r="AA115" s="429" t="str">
        <f>IF(O115="", "", VLOOKUP(O115, [1]LightTrans!$C$1:$L$106, 8, FALSE))</f>
        <v>TCP 33113SP</v>
      </c>
      <c r="AB115" s="430"/>
      <c r="AC115" s="410">
        <f t="shared" si="81"/>
        <v>43</v>
      </c>
      <c r="AD115" s="411"/>
      <c r="AE115" s="412"/>
      <c r="AF115" s="413">
        <f t="shared" si="82"/>
        <v>0</v>
      </c>
      <c r="AG115" s="414">
        <f t="shared" si="83"/>
        <v>602</v>
      </c>
      <c r="AH115" s="415">
        <f t="shared" si="84"/>
        <v>0</v>
      </c>
      <c r="AI115" s="415" t="str">
        <f t="shared" si="85"/>
        <v/>
      </c>
      <c r="AJ115" s="415">
        <f t="shared" si="22"/>
        <v>0</v>
      </c>
      <c r="AK115" s="415">
        <f t="shared" si="23"/>
        <v>0</v>
      </c>
      <c r="AL115" s="416">
        <f t="shared" si="86"/>
        <v>0</v>
      </c>
      <c r="AM115" s="417">
        <f t="shared" si="87"/>
        <v>14</v>
      </c>
      <c r="AN115" s="406">
        <f t="shared" si="88"/>
        <v>0</v>
      </c>
      <c r="AO115" s="416">
        <f t="shared" si="89"/>
        <v>0</v>
      </c>
      <c r="AP115" s="416">
        <f t="shared" si="28"/>
        <v>0</v>
      </c>
      <c r="AQ115" s="416">
        <f t="shared" si="29"/>
        <v>0</v>
      </c>
      <c r="AR115" s="418">
        <f t="shared" si="90"/>
        <v>0</v>
      </c>
      <c r="AS115" s="416">
        <f t="shared" si="91"/>
        <v>0</v>
      </c>
      <c r="AT115" s="416">
        <f t="shared" si="32"/>
        <v>0</v>
      </c>
      <c r="AU115" s="416">
        <f t="shared" si="33"/>
        <v>0</v>
      </c>
      <c r="AV115" s="434">
        <f t="shared" si="92"/>
        <v>35</v>
      </c>
      <c r="AW115" s="421">
        <f t="shared" si="93"/>
        <v>1505</v>
      </c>
      <c r="AX115" s="422">
        <f t="shared" si="94"/>
        <v>1003.3333333333334</v>
      </c>
      <c r="AY115" s="422">
        <f t="shared" si="95"/>
        <v>501.66666666666669</v>
      </c>
      <c r="AZ115" s="421">
        <f t="shared" si="96"/>
        <v>1505</v>
      </c>
      <c r="BA115" s="423">
        <f t="shared" si="97"/>
        <v>0.76666666666666672</v>
      </c>
      <c r="BB115" s="432"/>
      <c r="BC115" s="429" t="str">
        <f>IF(O115="", "", '[1]Indoor Lighting'!$R44)</f>
        <v>No</v>
      </c>
      <c r="BD115" s="425">
        <f>IF(O115="", "", '[1]Indoor Lighting'!$D44)</f>
        <v>10</v>
      </c>
      <c r="BE115" s="436"/>
      <c r="BF115" s="436"/>
      <c r="BG115" s="436"/>
      <c r="BH115" s="436"/>
      <c r="BI115" s="436"/>
      <c r="BJ115" s="436"/>
      <c r="BK115" s="436"/>
      <c r="BL115" s="436"/>
      <c r="BM115" s="436"/>
      <c r="BN115" s="436"/>
      <c r="BO115" s="436"/>
      <c r="BP115" s="436"/>
    </row>
    <row r="116" spans="1:68" s="437" customFormat="1" ht="38.25" customHeight="1">
      <c r="A116" s="426">
        <v>98</v>
      </c>
      <c r="B116" s="429"/>
      <c r="C116" s="429">
        <f>IF(O116="", "", '[1]Indoor Lighting'!$B45)</f>
        <v>44</v>
      </c>
      <c r="D116" s="395" t="str">
        <f>IF(O116="", "", '[1]Business Type'!$G$2)</f>
        <v/>
      </c>
      <c r="E116" s="396">
        <f>IF(O116="", "",'[1]Facility Info'!$P$22)</f>
        <v>13</v>
      </c>
      <c r="F116" s="396">
        <f>IF(O116="", "",'[1]Facility Info'!$N$22)</f>
        <v>5</v>
      </c>
      <c r="G116" s="396">
        <f>IF(O116="", "", '[1]Facility Info'!$J$14)</f>
        <v>0</v>
      </c>
      <c r="H116" s="397">
        <f t="shared" si="72"/>
        <v>3393</v>
      </c>
      <c r="I116" s="427" t="str">
        <f t="shared" si="73"/>
        <v>Interior</v>
      </c>
      <c r="J116" s="396" t="str">
        <f>IF(O116="", "", '[1]Indoor Lighting'!$C45)</f>
        <v>Y</v>
      </c>
      <c r="K116" s="435">
        <f>IF(O116="", "", '[1]Indoor Lighting'!$M45)</f>
        <v>0</v>
      </c>
      <c r="L116" s="399">
        <f t="shared" si="74"/>
        <v>0</v>
      </c>
      <c r="M116" s="400" t="str">
        <f t="shared" si="75"/>
        <v/>
      </c>
      <c r="N116" s="401" t="str">
        <f>IF(O116="", "", VLOOKUP(O116, [1]LightTrans!$C$1:$L$106, 2, FALSE))</f>
        <v>Incand_Standard</v>
      </c>
      <c r="O116" s="395" t="str">
        <f>IF(OR('[1]Indoor Lighting'!$E45="Incandescent", '[1]Indoor Lighting'!$E45="Halogen", '[1]Indoor Lighting'!$E45="Metal Halide"), IF(ISNA(VLOOKUP('[1]Indoor Lighting'!$E45&amp;", "&amp; '[1]Indoor Lighting'!$I45, [1]LightTrans!$A$1:$K$101,3, FALSE)=TRUE),"",VLOOKUP('[1]Indoor Lighting'!$E45&amp;", "&amp; '[1]Indoor Lighting'!$I45, [1]LightTrans!$A$1:$K$101,3, FALSE)), "")</f>
        <v>I60/1</v>
      </c>
      <c r="P116" s="402" t="str">
        <f t="shared" si="76"/>
        <v>Incandescent, (1) 60W lamp</v>
      </c>
      <c r="Q116" s="428">
        <f>IF(O116="", "", '[1]Indoor Lighting'!$L45)</f>
        <v>44</v>
      </c>
      <c r="R116" s="404">
        <v>0</v>
      </c>
      <c r="S116" s="402">
        <f t="shared" si="77"/>
        <v>60</v>
      </c>
      <c r="T116" s="406">
        <f t="shared" si="78"/>
        <v>0</v>
      </c>
      <c r="U116" s="407">
        <f t="shared" si="79"/>
        <v>0</v>
      </c>
      <c r="V116" s="408" t="str">
        <f>IF(O116="", "", VLOOKUP(O116, [1]LightTrans!$C$1:$L$106, 3, FALSE))</f>
        <v>LTR6</v>
      </c>
      <c r="W116" s="395" t="str">
        <f>IF(O116="", "", VLOOKUP(O116, [1]LightTrans!$C$1:$L$106, 4, FALSE))</f>
        <v>CFL_Fixtures</v>
      </c>
      <c r="X116" s="395" t="str">
        <f>IF(O116="", "", VLOOKUP(O116, [1]LightTrans!$C$1:$L$106, 5, FALSE))</f>
        <v>CFL1-13</v>
      </c>
      <c r="Y116" s="402" t="str">
        <f t="shared" si="80"/>
        <v>Interior CF 1L 13W Quad</v>
      </c>
      <c r="Z116" s="429" t="str">
        <f>IF(O116="", "", VLOOKUP(O116, [1]LightTrans!$C$1:$L$106, 7, FALSE))</f>
        <v>TCP 33113SP</v>
      </c>
      <c r="AA116" s="429" t="str">
        <f>IF(O116="", "", VLOOKUP(O116, [1]LightTrans!$C$1:$L$106, 8, FALSE))</f>
        <v>TCP 33113SP</v>
      </c>
      <c r="AB116" s="430"/>
      <c r="AC116" s="410">
        <f t="shared" si="81"/>
        <v>44</v>
      </c>
      <c r="AD116" s="411"/>
      <c r="AE116" s="412"/>
      <c r="AF116" s="413">
        <f t="shared" si="82"/>
        <v>0</v>
      </c>
      <c r="AG116" s="414">
        <f t="shared" si="83"/>
        <v>616</v>
      </c>
      <c r="AH116" s="415">
        <f t="shared" si="84"/>
        <v>0</v>
      </c>
      <c r="AI116" s="415" t="str">
        <f t="shared" si="85"/>
        <v/>
      </c>
      <c r="AJ116" s="415">
        <f t="shared" si="22"/>
        <v>0</v>
      </c>
      <c r="AK116" s="415">
        <f t="shared" si="23"/>
        <v>0</v>
      </c>
      <c r="AL116" s="416">
        <f t="shared" si="86"/>
        <v>0</v>
      </c>
      <c r="AM116" s="417">
        <f t="shared" si="87"/>
        <v>14</v>
      </c>
      <c r="AN116" s="406">
        <f t="shared" si="88"/>
        <v>0</v>
      </c>
      <c r="AO116" s="416">
        <f t="shared" si="89"/>
        <v>0</v>
      </c>
      <c r="AP116" s="416">
        <f t="shared" si="28"/>
        <v>0</v>
      </c>
      <c r="AQ116" s="416">
        <f t="shared" si="29"/>
        <v>0</v>
      </c>
      <c r="AR116" s="418">
        <f t="shared" si="90"/>
        <v>0</v>
      </c>
      <c r="AS116" s="416">
        <f t="shared" si="91"/>
        <v>0</v>
      </c>
      <c r="AT116" s="416">
        <f t="shared" si="32"/>
        <v>0</v>
      </c>
      <c r="AU116" s="416">
        <f t="shared" si="33"/>
        <v>0</v>
      </c>
      <c r="AV116" s="434">
        <f t="shared" si="92"/>
        <v>35</v>
      </c>
      <c r="AW116" s="421">
        <f t="shared" si="93"/>
        <v>1540</v>
      </c>
      <c r="AX116" s="422">
        <f t="shared" si="94"/>
        <v>1026.6666666666667</v>
      </c>
      <c r="AY116" s="422">
        <f t="shared" si="95"/>
        <v>513.33333333333337</v>
      </c>
      <c r="AZ116" s="421">
        <f t="shared" si="96"/>
        <v>1540</v>
      </c>
      <c r="BA116" s="423">
        <f t="shared" si="97"/>
        <v>0.76666666666666672</v>
      </c>
      <c r="BB116" s="432"/>
      <c r="BC116" s="429" t="str">
        <f>IF(O116="", "", '[1]Indoor Lighting'!$R45)</f>
        <v>No</v>
      </c>
      <c r="BD116" s="425">
        <f>IF(O116="", "", '[1]Indoor Lighting'!$D45)</f>
        <v>10</v>
      </c>
      <c r="BE116" s="436"/>
      <c r="BF116" s="436"/>
      <c r="BG116" s="436"/>
      <c r="BH116" s="436"/>
      <c r="BI116" s="436"/>
      <c r="BJ116" s="436"/>
      <c r="BK116" s="436"/>
      <c r="BL116" s="436"/>
      <c r="BM116" s="436"/>
      <c r="BN116" s="436"/>
      <c r="BO116" s="436"/>
      <c r="BP116" s="436"/>
    </row>
    <row r="117" spans="1:68" s="437" customFormat="1" ht="38.25" customHeight="1">
      <c r="A117" s="426">
        <v>99</v>
      </c>
      <c r="B117" s="429"/>
      <c r="C117" s="429">
        <f>IF(O117="", "", '[1]Indoor Lighting'!$B46)</f>
        <v>45</v>
      </c>
      <c r="D117" s="395" t="str">
        <f>IF(O117="", "", '[1]Business Type'!$G$2)</f>
        <v/>
      </c>
      <c r="E117" s="396">
        <f>IF(O117="", "",'[1]Facility Info'!$P$22)</f>
        <v>13</v>
      </c>
      <c r="F117" s="396">
        <f>IF(O117="", "",'[1]Facility Info'!$N$22)</f>
        <v>5</v>
      </c>
      <c r="G117" s="396">
        <f>IF(O117="", "", '[1]Facility Info'!$J$14)</f>
        <v>0</v>
      </c>
      <c r="H117" s="397">
        <f t="shared" si="72"/>
        <v>3393</v>
      </c>
      <c r="I117" s="427" t="str">
        <f t="shared" si="73"/>
        <v>Interior</v>
      </c>
      <c r="J117" s="396" t="str">
        <f>IF(O117="", "", '[1]Indoor Lighting'!$C46)</f>
        <v>Y</v>
      </c>
      <c r="K117" s="435">
        <f>IF(O117="", "", '[1]Indoor Lighting'!$M46)</f>
        <v>0</v>
      </c>
      <c r="L117" s="399">
        <f t="shared" si="74"/>
        <v>0</v>
      </c>
      <c r="M117" s="400" t="str">
        <f t="shared" si="75"/>
        <v/>
      </c>
      <c r="N117" s="401" t="str">
        <f>IF(O117="", "", VLOOKUP(O117, [1]LightTrans!$C$1:$L$106, 2, FALSE))</f>
        <v>Incand_Standard</v>
      </c>
      <c r="O117" s="395" t="str">
        <f>IF(OR('[1]Indoor Lighting'!$E46="Incandescent", '[1]Indoor Lighting'!$E46="Halogen", '[1]Indoor Lighting'!$E46="Metal Halide"), IF(ISNA(VLOOKUP('[1]Indoor Lighting'!$E46&amp;", "&amp; '[1]Indoor Lighting'!$I46, [1]LightTrans!$A$1:$K$101,3, FALSE)=TRUE),"",VLOOKUP('[1]Indoor Lighting'!$E46&amp;", "&amp; '[1]Indoor Lighting'!$I46, [1]LightTrans!$A$1:$K$101,3, FALSE)), "")</f>
        <v>I60/1</v>
      </c>
      <c r="P117" s="402" t="str">
        <f t="shared" si="76"/>
        <v>Incandescent, (1) 60W lamp</v>
      </c>
      <c r="Q117" s="428">
        <f>IF(O117="", "", '[1]Indoor Lighting'!$L46)</f>
        <v>45</v>
      </c>
      <c r="R117" s="404">
        <v>0</v>
      </c>
      <c r="S117" s="402">
        <f t="shared" si="77"/>
        <v>60</v>
      </c>
      <c r="T117" s="406">
        <f t="shared" si="78"/>
        <v>0</v>
      </c>
      <c r="U117" s="407">
        <f t="shared" si="79"/>
        <v>0</v>
      </c>
      <c r="V117" s="408" t="str">
        <f>IF(O117="", "", VLOOKUP(O117, [1]LightTrans!$C$1:$L$106, 3, FALSE))</f>
        <v>LTR6</v>
      </c>
      <c r="W117" s="395" t="str">
        <f>IF(O117="", "", VLOOKUP(O117, [1]LightTrans!$C$1:$L$106, 4, FALSE))</f>
        <v>CFL_Fixtures</v>
      </c>
      <c r="X117" s="395" t="str">
        <f>IF(O117="", "", VLOOKUP(O117, [1]LightTrans!$C$1:$L$106, 5, FALSE))</f>
        <v>CFL1-13</v>
      </c>
      <c r="Y117" s="402" t="str">
        <f t="shared" si="80"/>
        <v>Interior CF 1L 13W Quad</v>
      </c>
      <c r="Z117" s="429" t="str">
        <f>IF(O117="", "", VLOOKUP(O117, [1]LightTrans!$C$1:$L$106, 7, FALSE))</f>
        <v>TCP 33113SP</v>
      </c>
      <c r="AA117" s="429" t="str">
        <f>IF(O117="", "", VLOOKUP(O117, [1]LightTrans!$C$1:$L$106, 8, FALSE))</f>
        <v>TCP 33113SP</v>
      </c>
      <c r="AB117" s="430"/>
      <c r="AC117" s="410">
        <f t="shared" si="81"/>
        <v>45</v>
      </c>
      <c r="AD117" s="411"/>
      <c r="AE117" s="412"/>
      <c r="AF117" s="413">
        <f t="shared" si="82"/>
        <v>0</v>
      </c>
      <c r="AG117" s="414">
        <f t="shared" si="83"/>
        <v>630</v>
      </c>
      <c r="AH117" s="415">
        <f t="shared" si="84"/>
        <v>0</v>
      </c>
      <c r="AI117" s="415" t="str">
        <f t="shared" si="85"/>
        <v/>
      </c>
      <c r="AJ117" s="415">
        <f t="shared" si="22"/>
        <v>0</v>
      </c>
      <c r="AK117" s="415">
        <f t="shared" si="23"/>
        <v>0</v>
      </c>
      <c r="AL117" s="416">
        <f t="shared" si="86"/>
        <v>0</v>
      </c>
      <c r="AM117" s="417">
        <f t="shared" si="87"/>
        <v>14</v>
      </c>
      <c r="AN117" s="406">
        <f t="shared" si="88"/>
        <v>0</v>
      </c>
      <c r="AO117" s="416">
        <f t="shared" si="89"/>
        <v>0</v>
      </c>
      <c r="AP117" s="416">
        <f t="shared" si="28"/>
        <v>0</v>
      </c>
      <c r="AQ117" s="416">
        <f t="shared" si="29"/>
        <v>0</v>
      </c>
      <c r="AR117" s="418">
        <f t="shared" si="90"/>
        <v>0</v>
      </c>
      <c r="AS117" s="416">
        <f t="shared" si="91"/>
        <v>0</v>
      </c>
      <c r="AT117" s="416">
        <f t="shared" si="32"/>
        <v>0</v>
      </c>
      <c r="AU117" s="416">
        <f t="shared" si="33"/>
        <v>0</v>
      </c>
      <c r="AV117" s="434">
        <f t="shared" si="92"/>
        <v>35</v>
      </c>
      <c r="AW117" s="421">
        <f t="shared" si="93"/>
        <v>1575</v>
      </c>
      <c r="AX117" s="422">
        <f t="shared" si="94"/>
        <v>1050</v>
      </c>
      <c r="AY117" s="422">
        <f t="shared" si="95"/>
        <v>525</v>
      </c>
      <c r="AZ117" s="421">
        <f t="shared" si="96"/>
        <v>1575</v>
      </c>
      <c r="BA117" s="423">
        <f t="shared" si="97"/>
        <v>0.76666666666666672</v>
      </c>
      <c r="BB117" s="432"/>
      <c r="BC117" s="429" t="str">
        <f>IF(O117="", "", '[1]Indoor Lighting'!$R46)</f>
        <v>No</v>
      </c>
      <c r="BD117" s="425">
        <f>IF(O117="", "", '[1]Indoor Lighting'!$D46)</f>
        <v>10</v>
      </c>
      <c r="BE117" s="436"/>
      <c r="BF117" s="436"/>
      <c r="BG117" s="436"/>
      <c r="BH117" s="436"/>
      <c r="BI117" s="436"/>
      <c r="BJ117" s="436"/>
      <c r="BK117" s="436"/>
      <c r="BL117" s="436"/>
      <c r="BM117" s="436"/>
      <c r="BN117" s="436"/>
      <c r="BO117" s="436"/>
      <c r="BP117" s="436"/>
    </row>
    <row r="118" spans="1:68" s="437" customFormat="1" ht="38.25" customHeight="1">
      <c r="A118" s="394">
        <v>100</v>
      </c>
      <c r="B118" s="429"/>
      <c r="C118" s="429">
        <f>IF(O118="", "", '[1]Indoor Lighting'!$B47)</f>
        <v>46</v>
      </c>
      <c r="D118" s="395" t="str">
        <f>IF(O118="", "", '[1]Business Type'!$G$2)</f>
        <v/>
      </c>
      <c r="E118" s="396">
        <f>IF(O118="", "",'[1]Facility Info'!$P$22)</f>
        <v>13</v>
      </c>
      <c r="F118" s="396">
        <f>IF(O118="", "",'[1]Facility Info'!$N$22)</f>
        <v>5</v>
      </c>
      <c r="G118" s="396">
        <f>IF(O118="", "", '[1]Facility Info'!$J$14)</f>
        <v>0</v>
      </c>
      <c r="H118" s="397">
        <f t="shared" si="72"/>
        <v>3393</v>
      </c>
      <c r="I118" s="427" t="str">
        <f t="shared" si="73"/>
        <v>Interior</v>
      </c>
      <c r="J118" s="396" t="str">
        <f>IF(O118="", "", '[1]Indoor Lighting'!$C47)</f>
        <v>Y</v>
      </c>
      <c r="K118" s="435">
        <f>IF(O118="", "", '[1]Indoor Lighting'!$M47)</f>
        <v>0</v>
      </c>
      <c r="L118" s="399">
        <f t="shared" si="74"/>
        <v>0</v>
      </c>
      <c r="M118" s="400" t="str">
        <f t="shared" si="75"/>
        <v/>
      </c>
      <c r="N118" s="401" t="str">
        <f>IF(O118="", "", VLOOKUP(O118, [1]LightTrans!$C$1:$L$106, 2, FALSE))</f>
        <v>Incand_Standard</v>
      </c>
      <c r="O118" s="395" t="str">
        <f>IF(OR('[1]Indoor Lighting'!$E47="Incandescent", '[1]Indoor Lighting'!$E47="Halogen", '[1]Indoor Lighting'!$E47="Metal Halide"), IF(ISNA(VLOOKUP('[1]Indoor Lighting'!$E47&amp;", "&amp; '[1]Indoor Lighting'!$I47, [1]LightTrans!$A$1:$K$101,3, FALSE)=TRUE),"",VLOOKUP('[1]Indoor Lighting'!$E47&amp;", "&amp; '[1]Indoor Lighting'!$I47, [1]LightTrans!$A$1:$K$101,3, FALSE)), "")</f>
        <v>I60/1</v>
      </c>
      <c r="P118" s="402" t="str">
        <f t="shared" si="76"/>
        <v>Incandescent, (1) 60W lamp</v>
      </c>
      <c r="Q118" s="428">
        <f>IF(O118="", "", '[1]Indoor Lighting'!$L47)</f>
        <v>46</v>
      </c>
      <c r="R118" s="404">
        <v>0</v>
      </c>
      <c r="S118" s="402">
        <f t="shared" si="77"/>
        <v>60</v>
      </c>
      <c r="T118" s="406">
        <f t="shared" si="78"/>
        <v>0</v>
      </c>
      <c r="U118" s="407">
        <f t="shared" si="79"/>
        <v>0</v>
      </c>
      <c r="V118" s="408" t="str">
        <f>IF(O118="", "", VLOOKUP(O118, [1]LightTrans!$C$1:$L$106, 3, FALSE))</f>
        <v>LTR6</v>
      </c>
      <c r="W118" s="395" t="str">
        <f>IF(O118="", "", VLOOKUP(O118, [1]LightTrans!$C$1:$L$106, 4, FALSE))</f>
        <v>CFL_Fixtures</v>
      </c>
      <c r="X118" s="395" t="str">
        <f>IF(O118="", "", VLOOKUP(O118, [1]LightTrans!$C$1:$L$106, 5, FALSE))</f>
        <v>CFL1-13</v>
      </c>
      <c r="Y118" s="402" t="str">
        <f t="shared" si="80"/>
        <v>Interior CF 1L 13W Quad</v>
      </c>
      <c r="Z118" s="429" t="str">
        <f>IF(O118="", "", VLOOKUP(O118, [1]LightTrans!$C$1:$L$106, 7, FALSE))</f>
        <v>TCP 33113SP</v>
      </c>
      <c r="AA118" s="429" t="str">
        <f>IF(O118="", "", VLOOKUP(O118, [1]LightTrans!$C$1:$L$106, 8, FALSE))</f>
        <v>TCP 33113SP</v>
      </c>
      <c r="AB118" s="430"/>
      <c r="AC118" s="410">
        <f t="shared" si="81"/>
        <v>46</v>
      </c>
      <c r="AD118" s="411"/>
      <c r="AE118" s="412"/>
      <c r="AF118" s="413">
        <f t="shared" si="82"/>
        <v>0</v>
      </c>
      <c r="AG118" s="414">
        <f t="shared" si="83"/>
        <v>644</v>
      </c>
      <c r="AH118" s="415">
        <f t="shared" si="84"/>
        <v>0</v>
      </c>
      <c r="AI118" s="415" t="str">
        <f t="shared" si="85"/>
        <v/>
      </c>
      <c r="AJ118" s="415">
        <f t="shared" si="22"/>
        <v>0</v>
      </c>
      <c r="AK118" s="415">
        <f t="shared" si="23"/>
        <v>0</v>
      </c>
      <c r="AL118" s="416">
        <f t="shared" si="86"/>
        <v>0</v>
      </c>
      <c r="AM118" s="417">
        <f t="shared" si="87"/>
        <v>14</v>
      </c>
      <c r="AN118" s="406">
        <f t="shared" si="88"/>
        <v>0</v>
      </c>
      <c r="AO118" s="416">
        <f t="shared" si="89"/>
        <v>0</v>
      </c>
      <c r="AP118" s="416">
        <f t="shared" si="28"/>
        <v>0</v>
      </c>
      <c r="AQ118" s="416">
        <f t="shared" si="29"/>
        <v>0</v>
      </c>
      <c r="AR118" s="418">
        <f t="shared" si="90"/>
        <v>0</v>
      </c>
      <c r="AS118" s="416">
        <f t="shared" si="91"/>
        <v>0</v>
      </c>
      <c r="AT118" s="416">
        <f t="shared" si="32"/>
        <v>0</v>
      </c>
      <c r="AU118" s="416">
        <f t="shared" si="33"/>
        <v>0</v>
      </c>
      <c r="AV118" s="434">
        <f t="shared" si="92"/>
        <v>35</v>
      </c>
      <c r="AW118" s="421">
        <f t="shared" si="93"/>
        <v>1610</v>
      </c>
      <c r="AX118" s="422">
        <f t="shared" si="94"/>
        <v>1073.3333333333333</v>
      </c>
      <c r="AY118" s="422">
        <f t="shared" si="95"/>
        <v>536.66666666666663</v>
      </c>
      <c r="AZ118" s="421">
        <f t="shared" si="96"/>
        <v>1610</v>
      </c>
      <c r="BA118" s="423">
        <f t="shared" si="97"/>
        <v>0.76666666666666672</v>
      </c>
      <c r="BB118" s="432"/>
      <c r="BC118" s="429" t="str">
        <f>IF(O118="", "", '[1]Indoor Lighting'!$R47)</f>
        <v>No</v>
      </c>
      <c r="BD118" s="425">
        <f>IF(O118="", "", '[1]Indoor Lighting'!$D47)</f>
        <v>10</v>
      </c>
      <c r="BE118" s="436"/>
      <c r="BF118" s="436"/>
      <c r="BG118" s="436"/>
      <c r="BH118" s="436"/>
      <c r="BI118" s="436"/>
      <c r="BJ118" s="436"/>
      <c r="BK118" s="436"/>
      <c r="BL118" s="436"/>
      <c r="BM118" s="436"/>
      <c r="BN118" s="436"/>
      <c r="BO118" s="436"/>
      <c r="BP118" s="436"/>
    </row>
    <row r="119" spans="1:68" s="437" customFormat="1" ht="38.25" customHeight="1">
      <c r="A119" s="426">
        <v>101</v>
      </c>
      <c r="B119" s="429"/>
      <c r="C119" s="429">
        <f>IF(O119="", "", '[1]Indoor Lighting'!$B48)</f>
        <v>47</v>
      </c>
      <c r="D119" s="395" t="str">
        <f>IF(O119="", "", '[1]Business Type'!$G$2)</f>
        <v/>
      </c>
      <c r="E119" s="396">
        <f>IF(O119="", "",'[1]Facility Info'!$P$22)</f>
        <v>13</v>
      </c>
      <c r="F119" s="396">
        <f>IF(O119="", "",'[1]Facility Info'!$N$22)</f>
        <v>5</v>
      </c>
      <c r="G119" s="396">
        <f>IF(O119="", "", '[1]Facility Info'!$J$14)</f>
        <v>0</v>
      </c>
      <c r="H119" s="397">
        <f t="shared" si="72"/>
        <v>3393</v>
      </c>
      <c r="I119" s="427" t="str">
        <f t="shared" si="73"/>
        <v>Interior</v>
      </c>
      <c r="J119" s="396" t="str">
        <f>IF(O119="", "", '[1]Indoor Lighting'!$C48)</f>
        <v>Y</v>
      </c>
      <c r="K119" s="435">
        <f>IF(O119="", "", '[1]Indoor Lighting'!$M48)</f>
        <v>0</v>
      </c>
      <c r="L119" s="399">
        <f t="shared" si="74"/>
        <v>0</v>
      </c>
      <c r="M119" s="400" t="str">
        <f t="shared" si="75"/>
        <v/>
      </c>
      <c r="N119" s="401" t="str">
        <f>IF(O119="", "", VLOOKUP(O119, [1]LightTrans!$C$1:$L$106, 2, FALSE))</f>
        <v>Incand_Standard</v>
      </c>
      <c r="O119" s="395" t="str">
        <f>IF(OR('[1]Indoor Lighting'!$E48="Incandescent", '[1]Indoor Lighting'!$E48="Halogen", '[1]Indoor Lighting'!$E48="Metal Halide"), IF(ISNA(VLOOKUP('[1]Indoor Lighting'!$E48&amp;", "&amp; '[1]Indoor Lighting'!$I48, [1]LightTrans!$A$1:$K$101,3, FALSE)=TRUE),"",VLOOKUP('[1]Indoor Lighting'!$E48&amp;", "&amp; '[1]Indoor Lighting'!$I48, [1]LightTrans!$A$1:$K$101,3, FALSE)), "")</f>
        <v>I60/1</v>
      </c>
      <c r="P119" s="402" t="str">
        <f t="shared" si="76"/>
        <v>Incandescent, (1) 60W lamp</v>
      </c>
      <c r="Q119" s="428">
        <f>IF(O119="", "", '[1]Indoor Lighting'!$L48)</f>
        <v>47</v>
      </c>
      <c r="R119" s="404">
        <v>0</v>
      </c>
      <c r="S119" s="402">
        <f t="shared" si="77"/>
        <v>60</v>
      </c>
      <c r="T119" s="406">
        <f t="shared" si="78"/>
        <v>0</v>
      </c>
      <c r="U119" s="407">
        <f t="shared" si="79"/>
        <v>0</v>
      </c>
      <c r="V119" s="408" t="str">
        <f>IF(O119="", "", VLOOKUP(O119, [1]LightTrans!$C$1:$L$106, 3, FALSE))</f>
        <v>LTR6</v>
      </c>
      <c r="W119" s="395" t="str">
        <f>IF(O119="", "", VLOOKUP(O119, [1]LightTrans!$C$1:$L$106, 4, FALSE))</f>
        <v>CFL_Fixtures</v>
      </c>
      <c r="X119" s="395" t="str">
        <f>IF(O119="", "", VLOOKUP(O119, [1]LightTrans!$C$1:$L$106, 5, FALSE))</f>
        <v>CFL1-13</v>
      </c>
      <c r="Y119" s="402" t="str">
        <f t="shared" si="80"/>
        <v>Interior CF 1L 13W Quad</v>
      </c>
      <c r="Z119" s="429" t="str">
        <f>IF(O119="", "", VLOOKUP(O119, [1]LightTrans!$C$1:$L$106, 7, FALSE))</f>
        <v>TCP 33113SP</v>
      </c>
      <c r="AA119" s="429" t="str">
        <f>IF(O119="", "", VLOOKUP(O119, [1]LightTrans!$C$1:$L$106, 8, FALSE))</f>
        <v>TCP 33113SP</v>
      </c>
      <c r="AB119" s="430"/>
      <c r="AC119" s="410">
        <f t="shared" si="81"/>
        <v>47</v>
      </c>
      <c r="AD119" s="411"/>
      <c r="AE119" s="412"/>
      <c r="AF119" s="413">
        <f t="shared" si="82"/>
        <v>0</v>
      </c>
      <c r="AG119" s="414">
        <f t="shared" si="83"/>
        <v>658</v>
      </c>
      <c r="AH119" s="415">
        <f t="shared" si="84"/>
        <v>0</v>
      </c>
      <c r="AI119" s="415" t="str">
        <f t="shared" si="85"/>
        <v/>
      </c>
      <c r="AJ119" s="415">
        <f t="shared" si="22"/>
        <v>0</v>
      </c>
      <c r="AK119" s="415">
        <f t="shared" si="23"/>
        <v>0</v>
      </c>
      <c r="AL119" s="416">
        <f t="shared" si="86"/>
        <v>0</v>
      </c>
      <c r="AM119" s="417">
        <f t="shared" si="87"/>
        <v>14</v>
      </c>
      <c r="AN119" s="406">
        <f t="shared" si="88"/>
        <v>0</v>
      </c>
      <c r="AO119" s="416">
        <f t="shared" si="89"/>
        <v>0</v>
      </c>
      <c r="AP119" s="416">
        <f t="shared" si="28"/>
        <v>0</v>
      </c>
      <c r="AQ119" s="416">
        <f t="shared" si="29"/>
        <v>0</v>
      </c>
      <c r="AR119" s="418">
        <f t="shared" si="90"/>
        <v>0</v>
      </c>
      <c r="AS119" s="416">
        <f t="shared" si="91"/>
        <v>0</v>
      </c>
      <c r="AT119" s="416">
        <f t="shared" si="32"/>
        <v>0</v>
      </c>
      <c r="AU119" s="416">
        <f t="shared" si="33"/>
        <v>0</v>
      </c>
      <c r="AV119" s="434">
        <f t="shared" si="92"/>
        <v>35</v>
      </c>
      <c r="AW119" s="421">
        <f t="shared" si="93"/>
        <v>1645</v>
      </c>
      <c r="AX119" s="422">
        <f t="shared" si="94"/>
        <v>1096.6666666666667</v>
      </c>
      <c r="AY119" s="422">
        <f t="shared" si="95"/>
        <v>548.33333333333337</v>
      </c>
      <c r="AZ119" s="421">
        <f t="shared" si="96"/>
        <v>1645</v>
      </c>
      <c r="BA119" s="423">
        <f t="shared" si="97"/>
        <v>0.76666666666666672</v>
      </c>
      <c r="BB119" s="432"/>
      <c r="BC119" s="429" t="str">
        <f>IF(O119="", "", '[1]Indoor Lighting'!$R48)</f>
        <v>No</v>
      </c>
      <c r="BD119" s="425">
        <f>IF(O119="", "", '[1]Indoor Lighting'!$D48)</f>
        <v>10</v>
      </c>
      <c r="BE119" s="436"/>
      <c r="BF119" s="436"/>
      <c r="BG119" s="436"/>
      <c r="BH119" s="436"/>
      <c r="BI119" s="436"/>
      <c r="BJ119" s="436"/>
      <c r="BK119" s="436"/>
      <c r="BL119" s="436"/>
      <c r="BM119" s="436"/>
      <c r="BN119" s="436"/>
      <c r="BO119" s="436"/>
      <c r="BP119" s="436"/>
    </row>
    <row r="120" spans="1:68" s="437" customFormat="1" ht="38.25" customHeight="1">
      <c r="A120" s="426">
        <v>102</v>
      </c>
      <c r="B120" s="429"/>
      <c r="C120" s="429">
        <f>IF(O120="", "", '[1]Indoor Lighting'!$B49)</f>
        <v>48</v>
      </c>
      <c r="D120" s="395" t="str">
        <f>IF(O120="", "", '[1]Business Type'!$G$2)</f>
        <v/>
      </c>
      <c r="E120" s="396">
        <f>IF(O120="", "",'[1]Facility Info'!$P$22)</f>
        <v>13</v>
      </c>
      <c r="F120" s="396">
        <f>IF(O120="", "",'[1]Facility Info'!$N$22)</f>
        <v>5</v>
      </c>
      <c r="G120" s="396">
        <f>IF(O120="", "", '[1]Facility Info'!$J$14)</f>
        <v>0</v>
      </c>
      <c r="H120" s="397">
        <f t="shared" si="72"/>
        <v>3393</v>
      </c>
      <c r="I120" s="427" t="str">
        <f t="shared" si="73"/>
        <v>Interior</v>
      </c>
      <c r="J120" s="396" t="str">
        <f>IF(O120="", "", '[1]Indoor Lighting'!$C49)</f>
        <v>Y</v>
      </c>
      <c r="K120" s="435">
        <f>IF(O120="", "", '[1]Indoor Lighting'!$M49)</f>
        <v>0</v>
      </c>
      <c r="L120" s="399">
        <f t="shared" si="74"/>
        <v>0</v>
      </c>
      <c r="M120" s="400" t="str">
        <f t="shared" si="75"/>
        <v/>
      </c>
      <c r="N120" s="401" t="str">
        <f>IF(O120="", "", VLOOKUP(O120, [1]LightTrans!$C$1:$L$106, 2, FALSE))</f>
        <v>Incand_Standard</v>
      </c>
      <c r="O120" s="395" t="str">
        <f>IF(OR('[1]Indoor Lighting'!$E49="Incandescent", '[1]Indoor Lighting'!$E49="Halogen", '[1]Indoor Lighting'!$E49="Metal Halide"), IF(ISNA(VLOOKUP('[1]Indoor Lighting'!$E49&amp;", "&amp; '[1]Indoor Lighting'!$I49, [1]LightTrans!$A$1:$K$101,3, FALSE)=TRUE),"",VLOOKUP('[1]Indoor Lighting'!$E49&amp;", "&amp; '[1]Indoor Lighting'!$I49, [1]LightTrans!$A$1:$K$101,3, FALSE)), "")</f>
        <v>I60/1</v>
      </c>
      <c r="P120" s="402" t="str">
        <f t="shared" si="76"/>
        <v>Incandescent, (1) 60W lamp</v>
      </c>
      <c r="Q120" s="428">
        <f>IF(O120="", "", '[1]Indoor Lighting'!$L49)</f>
        <v>48</v>
      </c>
      <c r="R120" s="404">
        <v>0</v>
      </c>
      <c r="S120" s="402">
        <f t="shared" si="77"/>
        <v>60</v>
      </c>
      <c r="T120" s="406">
        <f t="shared" si="78"/>
        <v>0</v>
      </c>
      <c r="U120" s="407">
        <f t="shared" si="79"/>
        <v>0</v>
      </c>
      <c r="V120" s="408" t="str">
        <f>IF(O120="", "", VLOOKUP(O120, [1]LightTrans!$C$1:$L$106, 3, FALSE))</f>
        <v>LTR6</v>
      </c>
      <c r="W120" s="395" t="str">
        <f>IF(O120="", "", VLOOKUP(O120, [1]LightTrans!$C$1:$L$106, 4, FALSE))</f>
        <v>CFL_Fixtures</v>
      </c>
      <c r="X120" s="395" t="str">
        <f>IF(O120="", "", VLOOKUP(O120, [1]LightTrans!$C$1:$L$106, 5, FALSE))</f>
        <v>CFL1-13</v>
      </c>
      <c r="Y120" s="402" t="str">
        <f t="shared" si="80"/>
        <v>Interior CF 1L 13W Quad</v>
      </c>
      <c r="Z120" s="429" t="str">
        <f>IF(O120="", "", VLOOKUP(O120, [1]LightTrans!$C$1:$L$106, 7, FALSE))</f>
        <v>TCP 33113SP</v>
      </c>
      <c r="AA120" s="429" t="str">
        <f>IF(O120="", "", VLOOKUP(O120, [1]LightTrans!$C$1:$L$106, 8, FALSE))</f>
        <v>TCP 33113SP</v>
      </c>
      <c r="AB120" s="430"/>
      <c r="AC120" s="410">
        <f t="shared" si="81"/>
        <v>48</v>
      </c>
      <c r="AD120" s="411"/>
      <c r="AE120" s="412"/>
      <c r="AF120" s="413">
        <f t="shared" si="82"/>
        <v>0</v>
      </c>
      <c r="AG120" s="414">
        <f t="shared" si="83"/>
        <v>672</v>
      </c>
      <c r="AH120" s="415">
        <f t="shared" si="84"/>
        <v>0</v>
      </c>
      <c r="AI120" s="415" t="str">
        <f t="shared" si="85"/>
        <v/>
      </c>
      <c r="AJ120" s="415">
        <f t="shared" si="22"/>
        <v>0</v>
      </c>
      <c r="AK120" s="415">
        <f t="shared" si="23"/>
        <v>0</v>
      </c>
      <c r="AL120" s="416">
        <f t="shared" si="86"/>
        <v>0</v>
      </c>
      <c r="AM120" s="417">
        <f t="shared" si="87"/>
        <v>14</v>
      </c>
      <c r="AN120" s="406">
        <f t="shared" si="88"/>
        <v>0</v>
      </c>
      <c r="AO120" s="416">
        <f t="shared" si="89"/>
        <v>0</v>
      </c>
      <c r="AP120" s="416">
        <f t="shared" si="28"/>
        <v>0</v>
      </c>
      <c r="AQ120" s="416">
        <f t="shared" si="29"/>
        <v>0</v>
      </c>
      <c r="AR120" s="418">
        <f t="shared" si="90"/>
        <v>0</v>
      </c>
      <c r="AS120" s="416">
        <f t="shared" si="91"/>
        <v>0</v>
      </c>
      <c r="AT120" s="416">
        <f t="shared" si="32"/>
        <v>0</v>
      </c>
      <c r="AU120" s="416">
        <f t="shared" si="33"/>
        <v>0</v>
      </c>
      <c r="AV120" s="434">
        <f t="shared" si="92"/>
        <v>35</v>
      </c>
      <c r="AW120" s="421">
        <f t="shared" si="93"/>
        <v>1680</v>
      </c>
      <c r="AX120" s="422">
        <f t="shared" si="94"/>
        <v>1120</v>
      </c>
      <c r="AY120" s="422">
        <f t="shared" si="95"/>
        <v>560</v>
      </c>
      <c r="AZ120" s="421">
        <f t="shared" si="96"/>
        <v>1680</v>
      </c>
      <c r="BA120" s="423">
        <f t="shared" si="97"/>
        <v>0.76666666666666672</v>
      </c>
      <c r="BB120" s="432"/>
      <c r="BC120" s="429" t="str">
        <f>IF(O120="", "", '[1]Indoor Lighting'!$R49)</f>
        <v>No</v>
      </c>
      <c r="BD120" s="425">
        <f>IF(O120="", "", '[1]Indoor Lighting'!$D49)</f>
        <v>10</v>
      </c>
      <c r="BE120" s="436"/>
      <c r="BF120" s="436"/>
      <c r="BG120" s="436"/>
      <c r="BH120" s="436"/>
      <c r="BI120" s="436"/>
      <c r="BJ120" s="436"/>
      <c r="BK120" s="436"/>
      <c r="BL120" s="436"/>
      <c r="BM120" s="436"/>
      <c r="BN120" s="436"/>
      <c r="BO120" s="436"/>
      <c r="BP120" s="436"/>
    </row>
    <row r="121" spans="1:68" s="437" customFormat="1" ht="38.25" customHeight="1">
      <c r="A121" s="394">
        <v>103</v>
      </c>
      <c r="B121" s="429"/>
      <c r="C121" s="429">
        <f>IF(O121="", "", '[1]Indoor Lighting'!$B50)</f>
        <v>49</v>
      </c>
      <c r="D121" s="395" t="str">
        <f>IF(O121="", "", '[1]Business Type'!$G$2)</f>
        <v/>
      </c>
      <c r="E121" s="396">
        <f>IF(O121="", "",'[1]Facility Info'!$P$22)</f>
        <v>13</v>
      </c>
      <c r="F121" s="396">
        <f>IF(O121="", "",'[1]Facility Info'!$N$22)</f>
        <v>5</v>
      </c>
      <c r="G121" s="396">
        <f>IF(O121="", "", '[1]Facility Info'!$J$14)</f>
        <v>0</v>
      </c>
      <c r="H121" s="397">
        <f t="shared" si="72"/>
        <v>3393</v>
      </c>
      <c r="I121" s="427" t="str">
        <f t="shared" si="73"/>
        <v>Interior</v>
      </c>
      <c r="J121" s="396" t="str">
        <f>IF(O121="", "", '[1]Indoor Lighting'!$C50)</f>
        <v>Y</v>
      </c>
      <c r="K121" s="435">
        <f>IF(O121="", "", '[1]Indoor Lighting'!$M50)</f>
        <v>0</v>
      </c>
      <c r="L121" s="399">
        <f t="shared" si="74"/>
        <v>0</v>
      </c>
      <c r="M121" s="400" t="str">
        <f t="shared" si="75"/>
        <v/>
      </c>
      <c r="N121" s="401" t="str">
        <f>IF(O121="", "", VLOOKUP(O121, [1]LightTrans!$C$1:$L$106, 2, FALSE))</f>
        <v>Incand_Standard</v>
      </c>
      <c r="O121" s="395" t="str">
        <f>IF(OR('[1]Indoor Lighting'!$E50="Incandescent", '[1]Indoor Lighting'!$E50="Halogen", '[1]Indoor Lighting'!$E50="Metal Halide"), IF(ISNA(VLOOKUP('[1]Indoor Lighting'!$E50&amp;", "&amp; '[1]Indoor Lighting'!$I50, [1]LightTrans!$A$1:$K$101,3, FALSE)=TRUE),"",VLOOKUP('[1]Indoor Lighting'!$E50&amp;", "&amp; '[1]Indoor Lighting'!$I50, [1]LightTrans!$A$1:$K$101,3, FALSE)), "")</f>
        <v>I60/1</v>
      </c>
      <c r="P121" s="402" t="str">
        <f t="shared" si="76"/>
        <v>Incandescent, (1) 60W lamp</v>
      </c>
      <c r="Q121" s="428">
        <f>IF(O121="", "", '[1]Indoor Lighting'!$L50)</f>
        <v>49</v>
      </c>
      <c r="R121" s="404">
        <v>0</v>
      </c>
      <c r="S121" s="402">
        <f t="shared" si="77"/>
        <v>60</v>
      </c>
      <c r="T121" s="406">
        <f t="shared" si="78"/>
        <v>0</v>
      </c>
      <c r="U121" s="407">
        <f t="shared" si="79"/>
        <v>0</v>
      </c>
      <c r="V121" s="408" t="str">
        <f>IF(O121="", "", VLOOKUP(O121, [1]LightTrans!$C$1:$L$106, 3, FALSE))</f>
        <v>LTR6</v>
      </c>
      <c r="W121" s="395" t="str">
        <f>IF(O121="", "", VLOOKUP(O121, [1]LightTrans!$C$1:$L$106, 4, FALSE))</f>
        <v>CFL_Fixtures</v>
      </c>
      <c r="X121" s="395" t="str">
        <f>IF(O121="", "", VLOOKUP(O121, [1]LightTrans!$C$1:$L$106, 5, FALSE))</f>
        <v>CFL1-13</v>
      </c>
      <c r="Y121" s="402" t="str">
        <f t="shared" si="80"/>
        <v>Interior CF 1L 13W Quad</v>
      </c>
      <c r="Z121" s="429" t="str">
        <f>IF(O121="", "", VLOOKUP(O121, [1]LightTrans!$C$1:$L$106, 7, FALSE))</f>
        <v>TCP 33113SP</v>
      </c>
      <c r="AA121" s="429" t="str">
        <f>IF(O121="", "", VLOOKUP(O121, [1]LightTrans!$C$1:$L$106, 8, FALSE))</f>
        <v>TCP 33113SP</v>
      </c>
      <c r="AB121" s="430"/>
      <c r="AC121" s="410">
        <f t="shared" si="81"/>
        <v>49</v>
      </c>
      <c r="AD121" s="411"/>
      <c r="AE121" s="412"/>
      <c r="AF121" s="413">
        <f t="shared" si="82"/>
        <v>0</v>
      </c>
      <c r="AG121" s="414">
        <f t="shared" si="83"/>
        <v>686</v>
      </c>
      <c r="AH121" s="415">
        <f t="shared" si="84"/>
        <v>0</v>
      </c>
      <c r="AI121" s="415" t="str">
        <f t="shared" si="85"/>
        <v/>
      </c>
      <c r="AJ121" s="415">
        <f t="shared" si="22"/>
        <v>0</v>
      </c>
      <c r="AK121" s="415">
        <f t="shared" si="23"/>
        <v>0</v>
      </c>
      <c r="AL121" s="416">
        <f t="shared" si="86"/>
        <v>0</v>
      </c>
      <c r="AM121" s="417">
        <f t="shared" si="87"/>
        <v>14</v>
      </c>
      <c r="AN121" s="406">
        <f t="shared" si="88"/>
        <v>0</v>
      </c>
      <c r="AO121" s="416">
        <f t="shared" si="89"/>
        <v>0</v>
      </c>
      <c r="AP121" s="416">
        <f t="shared" si="28"/>
        <v>0</v>
      </c>
      <c r="AQ121" s="416">
        <f t="shared" si="29"/>
        <v>0</v>
      </c>
      <c r="AR121" s="418">
        <f t="shared" si="90"/>
        <v>0</v>
      </c>
      <c r="AS121" s="416">
        <f t="shared" si="91"/>
        <v>0</v>
      </c>
      <c r="AT121" s="416">
        <f t="shared" si="32"/>
        <v>0</v>
      </c>
      <c r="AU121" s="416">
        <f t="shared" si="33"/>
        <v>0</v>
      </c>
      <c r="AV121" s="434">
        <f t="shared" si="92"/>
        <v>35</v>
      </c>
      <c r="AW121" s="421">
        <f t="shared" si="93"/>
        <v>1715</v>
      </c>
      <c r="AX121" s="422">
        <f t="shared" si="94"/>
        <v>1143.3333333333333</v>
      </c>
      <c r="AY121" s="422">
        <f t="shared" si="95"/>
        <v>571.66666666666663</v>
      </c>
      <c r="AZ121" s="421">
        <f t="shared" si="96"/>
        <v>1715</v>
      </c>
      <c r="BA121" s="423">
        <f t="shared" si="97"/>
        <v>0.76666666666666672</v>
      </c>
      <c r="BB121" s="432"/>
      <c r="BC121" s="429" t="str">
        <f>IF(O121="", "", '[1]Indoor Lighting'!$R50)</f>
        <v>No</v>
      </c>
      <c r="BD121" s="425">
        <f>IF(O121="", "", '[1]Indoor Lighting'!$D50)</f>
        <v>10</v>
      </c>
      <c r="BE121" s="436"/>
      <c r="BF121" s="436"/>
      <c r="BG121" s="436"/>
      <c r="BH121" s="436"/>
      <c r="BI121" s="436"/>
      <c r="BJ121" s="436"/>
      <c r="BK121" s="436"/>
      <c r="BL121" s="436"/>
      <c r="BM121" s="436"/>
      <c r="BN121" s="436"/>
      <c r="BO121" s="436"/>
      <c r="BP121" s="436"/>
    </row>
    <row r="122" spans="1:68" s="437" customFormat="1" ht="38.25" customHeight="1">
      <c r="A122" s="426">
        <v>104</v>
      </c>
      <c r="B122" s="429"/>
      <c r="C122" s="429">
        <f>IF(O122="", "", '[1]Indoor Lighting'!$B51)</f>
        <v>50</v>
      </c>
      <c r="D122" s="395" t="str">
        <f>IF(O122="", "", '[1]Business Type'!$G$2)</f>
        <v/>
      </c>
      <c r="E122" s="396">
        <f>IF(O122="", "",'[1]Facility Info'!$P$22)</f>
        <v>13</v>
      </c>
      <c r="F122" s="396">
        <f>IF(O122="", "",'[1]Facility Info'!$N$22)</f>
        <v>5</v>
      </c>
      <c r="G122" s="396">
        <f>IF(O122="", "", '[1]Facility Info'!$J$14)</f>
        <v>0</v>
      </c>
      <c r="H122" s="397">
        <f t="shared" si="72"/>
        <v>3393</v>
      </c>
      <c r="I122" s="427" t="str">
        <f t="shared" si="73"/>
        <v>Interior</v>
      </c>
      <c r="J122" s="396" t="str">
        <f>IF(O122="", "", '[1]Indoor Lighting'!$C51)</f>
        <v>Y</v>
      </c>
      <c r="K122" s="435">
        <f>IF(O122="", "", '[1]Indoor Lighting'!$M51)</f>
        <v>0</v>
      </c>
      <c r="L122" s="399">
        <f t="shared" si="74"/>
        <v>0</v>
      </c>
      <c r="M122" s="400" t="str">
        <f t="shared" si="75"/>
        <v/>
      </c>
      <c r="N122" s="401" t="str">
        <f>IF(O122="", "", VLOOKUP(O122, [1]LightTrans!$C$1:$L$106, 2, FALSE))</f>
        <v>Incand_Standard</v>
      </c>
      <c r="O122" s="395" t="str">
        <f>IF(OR('[1]Indoor Lighting'!$E51="Incandescent", '[1]Indoor Lighting'!$E51="Halogen", '[1]Indoor Lighting'!$E51="Metal Halide"), IF(ISNA(VLOOKUP('[1]Indoor Lighting'!$E51&amp;", "&amp; '[1]Indoor Lighting'!$I51, [1]LightTrans!$A$1:$K$101,3, FALSE)=TRUE),"",VLOOKUP('[1]Indoor Lighting'!$E51&amp;", "&amp; '[1]Indoor Lighting'!$I51, [1]LightTrans!$A$1:$K$101,3, FALSE)), "")</f>
        <v>I60/1</v>
      </c>
      <c r="P122" s="402" t="str">
        <f t="shared" si="76"/>
        <v>Incandescent, (1) 60W lamp</v>
      </c>
      <c r="Q122" s="428">
        <f>IF(O122="", "", '[1]Indoor Lighting'!$L51)</f>
        <v>50</v>
      </c>
      <c r="R122" s="404">
        <v>0</v>
      </c>
      <c r="S122" s="402">
        <f t="shared" si="77"/>
        <v>60</v>
      </c>
      <c r="T122" s="406">
        <f t="shared" si="78"/>
        <v>0</v>
      </c>
      <c r="U122" s="407">
        <f t="shared" si="79"/>
        <v>0</v>
      </c>
      <c r="V122" s="408" t="str">
        <f>IF(O122="", "", VLOOKUP(O122, [1]LightTrans!$C$1:$L$106, 3, FALSE))</f>
        <v>LTR6</v>
      </c>
      <c r="W122" s="395" t="str">
        <f>IF(O122="", "", VLOOKUP(O122, [1]LightTrans!$C$1:$L$106, 4, FALSE))</f>
        <v>CFL_Fixtures</v>
      </c>
      <c r="X122" s="395" t="str">
        <f>IF(O122="", "", VLOOKUP(O122, [1]LightTrans!$C$1:$L$106, 5, FALSE))</f>
        <v>CFL1-13</v>
      </c>
      <c r="Y122" s="402" t="str">
        <f t="shared" si="80"/>
        <v>Interior CF 1L 13W Quad</v>
      </c>
      <c r="Z122" s="429" t="str">
        <f>IF(O122="", "", VLOOKUP(O122, [1]LightTrans!$C$1:$L$106, 7, FALSE))</f>
        <v>TCP 33113SP</v>
      </c>
      <c r="AA122" s="429" t="str">
        <f>IF(O122="", "", VLOOKUP(O122, [1]LightTrans!$C$1:$L$106, 8, FALSE))</f>
        <v>TCP 33113SP</v>
      </c>
      <c r="AB122" s="430"/>
      <c r="AC122" s="410">
        <f t="shared" si="81"/>
        <v>50</v>
      </c>
      <c r="AD122" s="411"/>
      <c r="AE122" s="412"/>
      <c r="AF122" s="413">
        <f t="shared" si="82"/>
        <v>0</v>
      </c>
      <c r="AG122" s="414">
        <f t="shared" si="83"/>
        <v>700</v>
      </c>
      <c r="AH122" s="415">
        <f t="shared" si="84"/>
        <v>0</v>
      </c>
      <c r="AI122" s="415" t="str">
        <f t="shared" si="85"/>
        <v/>
      </c>
      <c r="AJ122" s="415">
        <f t="shared" si="22"/>
        <v>0</v>
      </c>
      <c r="AK122" s="415">
        <f t="shared" si="23"/>
        <v>0</v>
      </c>
      <c r="AL122" s="416">
        <f t="shared" si="86"/>
        <v>0</v>
      </c>
      <c r="AM122" s="417">
        <f t="shared" si="87"/>
        <v>14</v>
      </c>
      <c r="AN122" s="406">
        <f t="shared" si="88"/>
        <v>0</v>
      </c>
      <c r="AO122" s="416">
        <f t="shared" si="89"/>
        <v>0</v>
      </c>
      <c r="AP122" s="416">
        <f t="shared" si="28"/>
        <v>0</v>
      </c>
      <c r="AQ122" s="416">
        <f t="shared" si="29"/>
        <v>0</v>
      </c>
      <c r="AR122" s="418">
        <f t="shared" si="90"/>
        <v>0</v>
      </c>
      <c r="AS122" s="416">
        <f t="shared" si="91"/>
        <v>0</v>
      </c>
      <c r="AT122" s="416">
        <f t="shared" si="32"/>
        <v>0</v>
      </c>
      <c r="AU122" s="416">
        <f t="shared" si="33"/>
        <v>0</v>
      </c>
      <c r="AV122" s="434">
        <f t="shared" si="92"/>
        <v>35</v>
      </c>
      <c r="AW122" s="421">
        <f t="shared" si="93"/>
        <v>1750</v>
      </c>
      <c r="AX122" s="422">
        <f t="shared" si="94"/>
        <v>1166.6666666666667</v>
      </c>
      <c r="AY122" s="422">
        <f t="shared" si="95"/>
        <v>583.33333333333337</v>
      </c>
      <c r="AZ122" s="421">
        <f t="shared" si="96"/>
        <v>1750</v>
      </c>
      <c r="BA122" s="423">
        <f t="shared" si="97"/>
        <v>0.76666666666666672</v>
      </c>
      <c r="BB122" s="432"/>
      <c r="BC122" s="429" t="str">
        <f>IF(O122="", "", '[1]Indoor Lighting'!$R51)</f>
        <v>No</v>
      </c>
      <c r="BD122" s="425">
        <f>IF(O122="", "", '[1]Indoor Lighting'!$D51)</f>
        <v>10</v>
      </c>
      <c r="BE122" s="436"/>
      <c r="BF122" s="436"/>
      <c r="BG122" s="436"/>
      <c r="BH122" s="436"/>
      <c r="BI122" s="436"/>
      <c r="BJ122" s="436"/>
      <c r="BK122" s="436"/>
      <c r="BL122" s="436"/>
      <c r="BM122" s="436"/>
      <c r="BN122" s="436"/>
      <c r="BO122" s="436"/>
      <c r="BP122" s="436"/>
    </row>
    <row r="123" spans="1:68" s="437" customFormat="1" ht="38.25" customHeight="1">
      <c r="A123" s="426">
        <v>105</v>
      </c>
      <c r="B123" s="429"/>
      <c r="C123" s="429">
        <f>IF(O123="", "", '[1]Indoor Lighting'!$B52)</f>
        <v>51</v>
      </c>
      <c r="D123" s="395" t="str">
        <f>IF(O123="", "", '[1]Business Type'!$G$2)</f>
        <v/>
      </c>
      <c r="E123" s="396">
        <f>IF(O123="", "",'[1]Facility Info'!$P$22)</f>
        <v>13</v>
      </c>
      <c r="F123" s="396">
        <f>IF(O123="", "",'[1]Facility Info'!$N$22)</f>
        <v>5</v>
      </c>
      <c r="G123" s="396">
        <f>IF(O123="", "", '[1]Facility Info'!$J$14)</f>
        <v>0</v>
      </c>
      <c r="H123" s="397">
        <f t="shared" si="72"/>
        <v>3393</v>
      </c>
      <c r="I123" s="427" t="str">
        <f t="shared" si="73"/>
        <v>Interior</v>
      </c>
      <c r="J123" s="396" t="str">
        <f>IF(O123="", "", '[1]Indoor Lighting'!$C52)</f>
        <v>Y</v>
      </c>
      <c r="K123" s="435">
        <f>IF(O123="", "", '[1]Indoor Lighting'!$M52)</f>
        <v>0</v>
      </c>
      <c r="L123" s="399">
        <f t="shared" si="74"/>
        <v>0</v>
      </c>
      <c r="M123" s="400" t="str">
        <f t="shared" si="75"/>
        <v/>
      </c>
      <c r="N123" s="401" t="str">
        <f>IF(O123="", "", VLOOKUP(O123, [1]LightTrans!$C$1:$L$106, 2, FALSE))</f>
        <v>Incand_Standard</v>
      </c>
      <c r="O123" s="395" t="str">
        <f>IF(OR('[1]Indoor Lighting'!$E52="Incandescent", '[1]Indoor Lighting'!$E52="Halogen", '[1]Indoor Lighting'!$E52="Metal Halide"), IF(ISNA(VLOOKUP('[1]Indoor Lighting'!$E52&amp;", "&amp; '[1]Indoor Lighting'!$I52, [1]LightTrans!$A$1:$K$101,3, FALSE)=TRUE),"",VLOOKUP('[1]Indoor Lighting'!$E52&amp;", "&amp; '[1]Indoor Lighting'!$I52, [1]LightTrans!$A$1:$K$101,3, FALSE)), "")</f>
        <v>I60/1</v>
      </c>
      <c r="P123" s="402" t="str">
        <f t="shared" si="76"/>
        <v>Incandescent, (1) 60W lamp</v>
      </c>
      <c r="Q123" s="428">
        <f>IF(O123="", "", '[1]Indoor Lighting'!$L52)</f>
        <v>51</v>
      </c>
      <c r="R123" s="404">
        <v>0</v>
      </c>
      <c r="S123" s="402">
        <f t="shared" si="77"/>
        <v>60</v>
      </c>
      <c r="T123" s="406">
        <f t="shared" si="78"/>
        <v>0</v>
      </c>
      <c r="U123" s="407">
        <f t="shared" si="79"/>
        <v>0</v>
      </c>
      <c r="V123" s="408" t="str">
        <f>IF(O123="", "", VLOOKUP(O123, [1]LightTrans!$C$1:$L$106, 3, FALSE))</f>
        <v>LTR6</v>
      </c>
      <c r="W123" s="395" t="str">
        <f>IF(O123="", "", VLOOKUP(O123, [1]LightTrans!$C$1:$L$106, 4, FALSE))</f>
        <v>CFL_Fixtures</v>
      </c>
      <c r="X123" s="395" t="str">
        <f>IF(O123="", "", VLOOKUP(O123, [1]LightTrans!$C$1:$L$106, 5, FALSE))</f>
        <v>CFL1-13</v>
      </c>
      <c r="Y123" s="402" t="str">
        <f t="shared" si="80"/>
        <v>Interior CF 1L 13W Quad</v>
      </c>
      <c r="Z123" s="429" t="str">
        <f>IF(O123="", "", VLOOKUP(O123, [1]LightTrans!$C$1:$L$106, 7, FALSE))</f>
        <v>TCP 33113SP</v>
      </c>
      <c r="AA123" s="429" t="str">
        <f>IF(O123="", "", VLOOKUP(O123, [1]LightTrans!$C$1:$L$106, 8, FALSE))</f>
        <v>TCP 33113SP</v>
      </c>
      <c r="AB123" s="430"/>
      <c r="AC123" s="410">
        <f t="shared" si="81"/>
        <v>51</v>
      </c>
      <c r="AD123" s="411"/>
      <c r="AE123" s="412"/>
      <c r="AF123" s="413">
        <f t="shared" si="82"/>
        <v>0</v>
      </c>
      <c r="AG123" s="414">
        <f t="shared" si="83"/>
        <v>714</v>
      </c>
      <c r="AH123" s="415">
        <f t="shared" si="84"/>
        <v>0</v>
      </c>
      <c r="AI123" s="415" t="str">
        <f t="shared" si="85"/>
        <v/>
      </c>
      <c r="AJ123" s="415">
        <f t="shared" si="22"/>
        <v>0</v>
      </c>
      <c r="AK123" s="415">
        <f t="shared" si="23"/>
        <v>0</v>
      </c>
      <c r="AL123" s="416">
        <f t="shared" si="86"/>
        <v>0</v>
      </c>
      <c r="AM123" s="417">
        <f t="shared" si="87"/>
        <v>14</v>
      </c>
      <c r="AN123" s="406">
        <f t="shared" si="88"/>
        <v>0</v>
      </c>
      <c r="AO123" s="416">
        <f t="shared" si="89"/>
        <v>0</v>
      </c>
      <c r="AP123" s="416">
        <f t="shared" si="28"/>
        <v>0</v>
      </c>
      <c r="AQ123" s="416">
        <f t="shared" si="29"/>
        <v>0</v>
      </c>
      <c r="AR123" s="418">
        <f t="shared" si="90"/>
        <v>0</v>
      </c>
      <c r="AS123" s="416">
        <f t="shared" si="91"/>
        <v>0</v>
      </c>
      <c r="AT123" s="416">
        <f t="shared" si="32"/>
        <v>0</v>
      </c>
      <c r="AU123" s="416">
        <f t="shared" si="33"/>
        <v>0</v>
      </c>
      <c r="AV123" s="434">
        <f t="shared" si="92"/>
        <v>35</v>
      </c>
      <c r="AW123" s="421">
        <f t="shared" si="93"/>
        <v>1785</v>
      </c>
      <c r="AX123" s="422">
        <f t="shared" si="94"/>
        <v>1190</v>
      </c>
      <c r="AY123" s="422">
        <f t="shared" si="95"/>
        <v>595</v>
      </c>
      <c r="AZ123" s="421">
        <f t="shared" si="96"/>
        <v>1785</v>
      </c>
      <c r="BA123" s="423">
        <f t="shared" si="97"/>
        <v>0.76666666666666672</v>
      </c>
      <c r="BB123" s="432"/>
      <c r="BC123" s="429" t="str">
        <f>IF(O123="", "", '[1]Indoor Lighting'!$R52)</f>
        <v>No</v>
      </c>
      <c r="BD123" s="425">
        <f>IF(O123="", "", '[1]Indoor Lighting'!$D52)</f>
        <v>10</v>
      </c>
      <c r="BE123" s="436"/>
      <c r="BF123" s="436"/>
      <c r="BG123" s="436"/>
      <c r="BH123" s="436"/>
      <c r="BI123" s="436"/>
      <c r="BJ123" s="436"/>
      <c r="BK123" s="436"/>
      <c r="BL123" s="436"/>
      <c r="BM123" s="436"/>
      <c r="BN123" s="436"/>
      <c r="BO123" s="436"/>
      <c r="BP123" s="436"/>
    </row>
    <row r="124" spans="1:68" s="437" customFormat="1" ht="38.25" customHeight="1">
      <c r="A124" s="426">
        <v>106</v>
      </c>
      <c r="B124" s="429"/>
      <c r="C124" s="429">
        <f>IF(O124="", "", '[1]Indoor Lighting'!$B53)</f>
        <v>52</v>
      </c>
      <c r="D124" s="395" t="str">
        <f>IF(O124="", "", '[1]Business Type'!$G$2)</f>
        <v/>
      </c>
      <c r="E124" s="396">
        <f>IF(O124="", "",'[1]Facility Info'!$P$22)</f>
        <v>13</v>
      </c>
      <c r="F124" s="396">
        <f>IF(O124="", "",'[1]Facility Info'!$N$22)</f>
        <v>5</v>
      </c>
      <c r="G124" s="396">
        <f>IF(O124="", "", '[1]Facility Info'!$J$14)</f>
        <v>0</v>
      </c>
      <c r="H124" s="397">
        <f t="shared" ref="H124" si="98">IF(OR((F124=""),(G124="")),"",(E124*((($F124*52)-$G124)+1)))</f>
        <v>3393</v>
      </c>
      <c r="I124" s="427" t="str">
        <f t="shared" ref="I124" si="99">IF(O124="", "", "Interior")</f>
        <v>Interior</v>
      </c>
      <c r="J124" s="396" t="str">
        <f>IF(O124="", "", '[1]Indoor Lighting'!$C53)</f>
        <v>Y</v>
      </c>
      <c r="K124" s="435">
        <f>IF(O124="", "", '[1]Indoor Lighting'!$M53)</f>
        <v>0</v>
      </c>
      <c r="L124" s="399">
        <f t="shared" ref="L124" si="100">IF((V124="LTL16"),IF_ENERGY_REACHINFREEZERCOOLER,IF(AND(($J124="Y"),OR(($K124="None"),($K124="Natural Gas"),($K124="Fuel Oil"))),IF_COOLING,IF(AND(($J124="Y"),($K124="Electric Resistance")),(IF_COOLING+IF_ELECTRICRESISTANCE_HEAT),IF(AND(($J124="Y"),($K124="Heat Pump")),(IF_COOLING+IF_ELECTRICHPHEAT),IF(AND(($J124="N"),($K124="Electric Resistance")),IF_ELECTRICRESISTANCE_HEAT,IF(AND(($J124="N"),($K124="Heat Pump")),IF_ELECTRICHPHEAT,0))))))</f>
        <v>0</v>
      </c>
      <c r="M124" s="400" t="str">
        <f t="shared" ref="M124" si="101">IF(OR((I124=""),(D124="")),"",IF(AND((I124="Exterior"),(E124&lt;=12)),0,VLOOKUP(D124,BUILDINGTYPE_CF_TABLE,2,FALSE)))</f>
        <v/>
      </c>
      <c r="N124" s="401" t="str">
        <f>IF(O124="", "", VLOOKUP(O124, [1]LightTrans!$C$1:$L$106, 2, FALSE))</f>
        <v>Incand_Standard</v>
      </c>
      <c r="O124" s="395" t="str">
        <f>IF(OR('[1]Indoor Lighting'!$E53="Incandescent", '[1]Indoor Lighting'!$E53="Halogen", '[1]Indoor Lighting'!$E53="Metal Halide"), IF(ISNA(VLOOKUP('[1]Indoor Lighting'!$E53&amp;", "&amp; '[1]Indoor Lighting'!$I53, [1]LightTrans!$A$1:$K$101,3, FALSE)=TRUE),"",VLOOKUP('[1]Indoor Lighting'!$E53&amp;", "&amp; '[1]Indoor Lighting'!$I53, [1]LightTrans!$A$1:$K$101,3, FALSE)), "")</f>
        <v>I60/1</v>
      </c>
      <c r="P124" s="402" t="str">
        <f t="shared" ref="P124" si="102">IF((O124=""),"",VLOOKUP($O124,LOOKUP_WATTAGES,3,0))</f>
        <v>Incandescent, (1) 60W lamp</v>
      </c>
      <c r="Q124" s="428">
        <f>IF(O124="", "", '[1]Indoor Lighting'!$L53)</f>
        <v>52</v>
      </c>
      <c r="R124" s="404">
        <v>0</v>
      </c>
      <c r="S124" s="402">
        <f t="shared" ref="S124" si="103">IF((O124=""),0,VLOOKUP($O124,LOOKUP_WATTAGES,2,0))</f>
        <v>60</v>
      </c>
      <c r="T124" s="406">
        <f t="shared" ref="T124" si="104">IF((M124=""),0,((((((Q124*S124)/1000)*ISR_FIXTURE)*(1-R124))*IF(($J124="Y"),IF_DEMAND,1))*M124))</f>
        <v>0</v>
      </c>
      <c r="U124" s="407">
        <f t="shared" ref="U124" si="105">IF((H124=""),"",(((((((Q124*S124)*H124)*OHAF)*ISR_FIXTURE)*IF(($J124="Y"),$L124,1))*(1-R124))/1000))</f>
        <v>0</v>
      </c>
      <c r="V124" s="408" t="str">
        <f>IF(O124="", "", VLOOKUP(O124, [1]LightTrans!$C$1:$L$106, 3, FALSE))</f>
        <v>LTR6</v>
      </c>
      <c r="W124" s="395" t="str">
        <f>IF(O124="", "", VLOOKUP(O124, [1]LightTrans!$C$1:$L$106, 4, FALSE))</f>
        <v>CFL_Fixtures</v>
      </c>
      <c r="X124" s="395" t="str">
        <f>IF(O124="", "", VLOOKUP(O124, [1]LightTrans!$C$1:$L$106, 5, FALSE))</f>
        <v>CFL1-13</v>
      </c>
      <c r="Y124" s="402" t="str">
        <f t="shared" ref="Y124" si="106">IF((X124=""),"",VLOOKUP($X124,REPLACEMENT_LOOKUP_WATTAGES,2,0))</f>
        <v>Interior CF 1L 13W Quad</v>
      </c>
      <c r="Z124" s="429" t="str">
        <f>IF(O124="", "", VLOOKUP(O124, [1]LightTrans!$C$1:$L$106, 7, FALSE))</f>
        <v>TCP 33113SP</v>
      </c>
      <c r="AA124" s="429" t="str">
        <f>IF(O124="", "", VLOOKUP(O124, [1]LightTrans!$C$1:$L$106, 8, FALSE))</f>
        <v>TCP 33113SP</v>
      </c>
      <c r="AB124" s="430"/>
      <c r="AC124" s="410">
        <f t="shared" ref="AC124" si="107">Q124</f>
        <v>52</v>
      </c>
      <c r="AD124" s="411"/>
      <c r="AE124" s="412"/>
      <c r="AF124" s="413">
        <f t="shared" ref="AF124" si="108">IF((R124&gt;0),R124,IF((V124="LTN7"),0.3,IF((AD124=""),0,(VLOOKUP($AD124,CONTROL_SAVINGS,3,0)))))</f>
        <v>0</v>
      </c>
      <c r="AG124" s="414">
        <f t="shared" ref="AG124" si="109">AC124*AM124</f>
        <v>728</v>
      </c>
      <c r="AH124" s="415">
        <f t="shared" ref="AH124" si="110">IF((R124&gt;0),1,0)</f>
        <v>0</v>
      </c>
      <c r="AI124" s="415" t="str">
        <f t="shared" ref="AI124" si="111">IF((AD124=""),"",IF(AND((AD124="LTC7"),(V124&lt;&gt;"LTL16")),1,0))</f>
        <v/>
      </c>
      <c r="AJ124" s="415">
        <f t="shared" si="22"/>
        <v>0</v>
      </c>
      <c r="AK124" s="415">
        <f t="shared" si="23"/>
        <v>0</v>
      </c>
      <c r="AL124" s="416">
        <f t="shared" ref="AL124" si="112">IF((AE124=""),0,((AC124*AM124)/AE124))</f>
        <v>0</v>
      </c>
      <c r="AM124" s="417">
        <f t="shared" ref="AM124" si="113">IF((X124=""),0,VLOOKUP($X124,REPLACEMENT_LOOKUP_WATTAGES,3,0))</f>
        <v>14</v>
      </c>
      <c r="AN124" s="406">
        <f t="shared" ref="AN124" si="114">IF((M124=""),0,IF((V124="LTL16"),(((((AC124*AM124)/1000)*ISR_FIXTURE)*IF(($J124="Y"),IF_DEMAND_REACHINFREEZERCOOLER,1))*M124),((((((AC124*AM124)/1000)*ISR_FIXTURE)*IF(($J124="Y"),IF_DEMAND,1))*M124)*IF((V124="LTN7"),(1-0.3),1))))</f>
        <v>0</v>
      </c>
      <c r="AO124" s="416">
        <f t="shared" ref="AO124" si="115">IFERROR(IF(ISNUMBER(AM124),((((((((AC124*AM124)*$E124)*((($F124*52)-$G124)+1))*OHAF)*ISR_FIXTURE)*IF(($J124="Y"),$L124,1))/1000)*IF((V124="LTN7"),(1-0.3),1))), 0)</f>
        <v>0</v>
      </c>
      <c r="AP124" s="416">
        <f t="shared" si="28"/>
        <v>0</v>
      </c>
      <c r="AQ124" s="416">
        <f t="shared" si="29"/>
        <v>0</v>
      </c>
      <c r="AR124" s="418">
        <f t="shared" ref="AR124" si="116">IF(ISNUMBER(T124),(T124-AN124),"")</f>
        <v>0</v>
      </c>
      <c r="AS124" s="416">
        <f t="shared" ref="AS124" si="117">IF(ISNUMBER(U124),(U124-AO124),0)</f>
        <v>0</v>
      </c>
      <c r="AT124" s="416">
        <f t="shared" si="32"/>
        <v>0</v>
      </c>
      <c r="AU124" s="416">
        <f t="shared" si="33"/>
        <v>0</v>
      </c>
      <c r="AV124" s="434">
        <f t="shared" ref="AV124" si="118">IF((V124=""),"",VLOOKUP(V124,INCENTIVE_AMOUNTS,2,0))</f>
        <v>35</v>
      </c>
      <c r="AW124" s="421">
        <f t="shared" ref="AW124" si="119">IF(ISNUMBER(AV124),(AC124*AV124),"")</f>
        <v>1820</v>
      </c>
      <c r="AX124" s="422">
        <f t="shared" ref="AX124" si="120">IFERROR(IF(ISBLANK(AD124),IF((N124="EXIT_Sign"),(AW124/2),IF(OR((N124="Incand_Halogen"),(N124="Incand_Standard")),((AW124*2)/3),(AW124/3))),(IF((N124="EXIT_Sign"),(AW124/2),IF(OR((N124="Incand_Halogen"),(N124="Incand_Standard")),((AW124*2)/3),(AW124/3)))+(30*AE124))),0)</f>
        <v>1213.3333333333333</v>
      </c>
      <c r="AY124" s="422">
        <f t="shared" ref="AY124" si="121">IFERROR(IF(ISBLANK(AD124),IF((N124="EXIT_Sign"),(AW124/2),IF(OR((N124="Incand_Halogen"),(N124="Incand_Standard")),(AW124/3),((AW124*2)/3))),(IF((N124="EXIT_Sign"),(AW124/2),IF(OR((N124="Incand_Halogen"),(N124="Incand_Standard")),(AW124/3),((AW124*2)/3)))+(30*AE124))),0)</f>
        <v>606.66666666666663</v>
      </c>
      <c r="AZ124" s="421">
        <f t="shared" ref="AZ124" si="122">AY124+AX124</f>
        <v>1820</v>
      </c>
      <c r="BA124" s="423">
        <f t="shared" ref="BA124" si="123">IF(AND((Q124&gt;0),(S124&gt;0),(AC124&gt;0),(AM124&gt;0)),(((Q124*S124)-(AC124*AM124))/((Q124*S124))),0)</f>
        <v>0.76666666666666672</v>
      </c>
      <c r="BB124" s="432"/>
      <c r="BC124" s="429" t="str">
        <f>IF(O124="", "", '[1]Indoor Lighting'!$R53)</f>
        <v>No</v>
      </c>
      <c r="BD124" s="425">
        <f>IF(O124="", "", '[1]Indoor Lighting'!$D53)</f>
        <v>10</v>
      </c>
      <c r="BE124" s="436"/>
      <c r="BF124" s="436"/>
      <c r="BG124" s="436"/>
      <c r="BH124" s="436"/>
      <c r="BI124" s="436"/>
      <c r="BJ124" s="436"/>
      <c r="BK124" s="436"/>
      <c r="BL124" s="436"/>
      <c r="BM124" s="436"/>
      <c r="BN124" s="436"/>
      <c r="BO124" s="436"/>
      <c r="BP124" s="436"/>
    </row>
    <row r="125" spans="1:68" s="437" customFormat="1" ht="38.25" customHeight="1">
      <c r="A125" s="426">
        <v>107</v>
      </c>
      <c r="B125" s="429"/>
      <c r="C125" s="429" t="str">
        <f>IF(O125="", "", '[1]Indoor Lighting'!$B$54)</f>
        <v/>
      </c>
      <c r="D125" s="395" t="str">
        <f>IF(O125="", "", '[1]Business Type'!$G$2)</f>
        <v/>
      </c>
      <c r="E125" s="396" t="str">
        <f>IF(O125="", "",'[1]Facility Info'!$P$22)</f>
        <v/>
      </c>
      <c r="F125" s="396" t="str">
        <f>IF(O125="", "",'[1]Facility Info'!$N$22)</f>
        <v/>
      </c>
      <c r="G125" s="396" t="str">
        <f>IF(O125="", "", '[1]Facility Info'!$J$14)</f>
        <v/>
      </c>
      <c r="H125" s="397" t="str">
        <f t="shared" ref="H125:H126" si="124">IF(OR((F125=""),(G125="")),"",(E125*((($F125*52)-$G125)+1)))</f>
        <v/>
      </c>
      <c r="I125" s="427" t="str">
        <f t="shared" ref="I125:I126" si="125">IF(O125="", "", "Interior")</f>
        <v/>
      </c>
      <c r="J125" s="396" t="str">
        <f>IF(O125="", "", '[1]Indoor Lighting'!$C$54)</f>
        <v/>
      </c>
      <c r="K125" s="435" t="str">
        <f>IF(O125="", "", '[1]Indoor Lighting'!$M$54)</f>
        <v/>
      </c>
      <c r="L125" s="399">
        <f t="shared" ref="L125:L126" si="126">IF((V125="LTL16"),IF_ENERGY_REACHINFREEZERCOOLER,IF(AND(($J125="Y"),OR(($K125="None"),($K125="Natural Gas"),($K125="Fuel Oil"))),IF_COOLING,IF(AND(($J125="Y"),($K125="Electric Resistance")),(IF_COOLING+IF_ELECTRICRESISTANCE_HEAT),IF(AND(($J125="Y"),($K125="Heat Pump")),(IF_COOLING+IF_ELECTRICHPHEAT),IF(AND(($J125="N"),($K125="Electric Resistance")),IF_ELECTRICRESISTANCE_HEAT,IF(AND(($J125="N"),($K125="Heat Pump")),IF_ELECTRICHPHEAT,0))))))</f>
        <v>0</v>
      </c>
      <c r="M125" s="400" t="str">
        <f t="shared" ref="M125:M126" si="127">IF(OR((I125=""),(D125="")),"",IF(AND((I125="Exterior"),(E125&lt;=12)),0,VLOOKUP(D125,BUILDINGTYPE_CF_TABLE,2,FALSE)))</f>
        <v/>
      </c>
      <c r="N125" s="401" t="str">
        <f>IF(O125="", "", VLOOKUP(O125, [1]LightTrans!$C$1:$L$106, 2, FALSE))</f>
        <v/>
      </c>
      <c r="O125" s="395" t="str">
        <f>IF(OR('[1]Indoor Lighting'!$E$54="Incandescent", '[1]Indoor Lighting'!$E$54="Halogen", '[1]Indoor Lighting'!$E$54="Metal Halide"), IF(ISNA(VLOOKUP('[1]Indoor Lighting'!$E$54&amp;", "&amp; '[1]Indoor Lighting'!$I$54, [1]LightTrans!$A$1:$K$101,3, FALSE)=TRUE),"",VLOOKUP('[1]Indoor Lighting'!$E$54&amp;", "&amp; '[1]Indoor Lighting'!$I$54, [1]LightTrans!$A$1:$K$101,3, FALSE)), "")</f>
        <v/>
      </c>
      <c r="P125" s="402" t="str">
        <f t="shared" ref="P125:P126" si="128">IF((O125=""),"",VLOOKUP($O125,LOOKUP_WATTAGES,3,0))</f>
        <v/>
      </c>
      <c r="Q125" s="428" t="str">
        <f>IF(O125="", "", '[1]Indoor Lighting'!$L$54)</f>
        <v/>
      </c>
      <c r="R125" s="404">
        <v>0</v>
      </c>
      <c r="S125" s="402">
        <f t="shared" ref="S125:S126" si="129">IF((O125=""),0,VLOOKUP($O125,LOOKUP_WATTAGES,2,0))</f>
        <v>0</v>
      </c>
      <c r="T125" s="406">
        <f t="shared" ref="T125:T126" si="130">IF((M125=""),0,((((((Q125*S125)/1000)*ISR_FIXTURE)*(1-R125))*IF(($J125="Y"),IF_DEMAND,1))*M125))</f>
        <v>0</v>
      </c>
      <c r="U125" s="407" t="str">
        <f t="shared" ref="U125:U126" si="131">IF((H125=""),"",(((((((Q125*S125)*H125)*OHAF)*ISR_FIXTURE)*IF(($J125="Y"),$L125,1))*(1-R125))/1000))</f>
        <v/>
      </c>
      <c r="V125" s="408" t="str">
        <f>IF(O125="", "", VLOOKUP(O125, [1]LightTrans!$C$1:$L$106, 3, FALSE))</f>
        <v/>
      </c>
      <c r="W125" s="395" t="str">
        <f>IF(O125="", "", VLOOKUP(O125, [1]LightTrans!$C$1:$L$106, 4, FALSE))</f>
        <v/>
      </c>
      <c r="X125" s="395" t="str">
        <f>IF(O125="", "", VLOOKUP(O125, [1]LightTrans!$C$1:$L$106, 5, FALSE))</f>
        <v/>
      </c>
      <c r="Y125" s="402" t="str">
        <f t="shared" ref="Y125:Y126" si="132">IF((X125=""),"",VLOOKUP($X125,REPLACEMENT_LOOKUP_WATTAGES,2,0))</f>
        <v/>
      </c>
      <c r="Z125" s="429" t="str">
        <f>IF(O125="", "", VLOOKUP(O125, [1]LightTrans!$C$1:$L$106, 7, FALSE))</f>
        <v/>
      </c>
      <c r="AA125" s="429" t="str">
        <f>IF(O125="", "", VLOOKUP(O125, [1]LightTrans!$C$1:$L$106, 8, FALSE))</f>
        <v/>
      </c>
      <c r="AB125" s="430"/>
      <c r="AC125" s="410" t="str">
        <f t="shared" ref="AC125:AC126" si="133">Q125</f>
        <v/>
      </c>
      <c r="AD125" s="411"/>
      <c r="AE125" s="412"/>
      <c r="AF125" s="413">
        <f t="shared" ref="AF125:AF126" si="134">IF((R125&gt;0),R125,IF((V125="LTN7"),0.3,IF((AD125=""),0,(VLOOKUP($AD125,CONTROL_SAVINGS,3,0)))))</f>
        <v>0</v>
      </c>
      <c r="AG125" s="414" t="e">
        <f t="shared" ref="AG125:AG126" si="135">AC125*AM125</f>
        <v>#VALUE!</v>
      </c>
      <c r="AH125" s="415">
        <f t="shared" ref="AH125:AH126" si="136">IF((R125&gt;0),1,0)</f>
        <v>0</v>
      </c>
      <c r="AI125" s="415" t="str">
        <f t="shared" ref="AI125:AI126" si="137">IF((AD125=""),"",IF(AND((AD125="LTC7"),(V125&lt;&gt;"LTL16")),1,0))</f>
        <v/>
      </c>
      <c r="AJ125" s="415">
        <f t="shared" si="22"/>
        <v>0</v>
      </c>
      <c r="AK125" s="415">
        <f t="shared" si="23"/>
        <v>0</v>
      </c>
      <c r="AL125" s="416">
        <f t="shared" ref="AL125:AL126" si="138">IF((AE125=""),0,((AC125*AM125)/AE125))</f>
        <v>0</v>
      </c>
      <c r="AM125" s="417">
        <f t="shared" ref="AM125:AM126" si="139">IF((X125=""),0,VLOOKUP($X125,REPLACEMENT_LOOKUP_WATTAGES,3,0))</f>
        <v>0</v>
      </c>
      <c r="AN125" s="406">
        <f t="shared" ref="AN125:AN126" si="140">IF((M125=""),0,IF((V125="LTL16"),(((((AC125*AM125)/1000)*ISR_FIXTURE)*IF(($J125="Y"),IF_DEMAND_REACHINFREEZERCOOLER,1))*M125),((((((AC125*AM125)/1000)*ISR_FIXTURE)*IF(($J125="Y"),IF_DEMAND,1))*M125)*IF((V125="LTN7"),(1-0.3),1))))</f>
        <v>0</v>
      </c>
      <c r="AO125" s="416">
        <f t="shared" si="27"/>
        <v>0</v>
      </c>
      <c r="AP125" s="416">
        <f t="shared" si="28"/>
        <v>0</v>
      </c>
      <c r="AQ125" s="416">
        <f t="shared" si="29"/>
        <v>0</v>
      </c>
      <c r="AR125" s="418">
        <f t="shared" ref="AR125:AR126" si="141">IF(ISNUMBER(T125),(T125-AN125),"")</f>
        <v>0</v>
      </c>
      <c r="AS125" s="416">
        <f t="shared" ref="AS125:AS126" si="142">IF(ISNUMBER(U125),(U125-AO125),0)</f>
        <v>0</v>
      </c>
      <c r="AT125" s="416">
        <f t="shared" si="32"/>
        <v>0</v>
      </c>
      <c r="AU125" s="416">
        <f t="shared" si="33"/>
        <v>0</v>
      </c>
      <c r="AV125" s="434" t="str">
        <f t="shared" ref="AV125:AV126" si="143">IF((V125=""),"",VLOOKUP(V125,INCENTIVE_AMOUNTS,2,0))</f>
        <v/>
      </c>
      <c r="AW125" s="421" t="str">
        <f t="shared" ref="AW125:AW126" si="144">IF(ISNUMBER(AV125),(AC125*AV125),"")</f>
        <v/>
      </c>
      <c r="AX125" s="422">
        <f t="shared" ref="AX125:AX126" si="145">IFERROR(IF(ISBLANK(AD125),IF((N125="EXIT_Sign"),(AW125/2),IF(OR((N125="Incand_Halogen"),(N125="Incand_Standard")),((AW125*2)/3),(AW125/3))),(IF((N125="EXIT_Sign"),(AW125/2),IF(OR((N125="Incand_Halogen"),(N125="Incand_Standard")),((AW125*2)/3),(AW125/3)))+(30*AE125))),0)</f>
        <v>0</v>
      </c>
      <c r="AY125" s="422">
        <f t="shared" ref="AY125:AY126" si="146">IFERROR(IF(ISBLANK(AD125),IF((N125="EXIT_Sign"),(AW125/2),IF(OR((N125="Incand_Halogen"),(N125="Incand_Standard")),(AW125/3),((AW125*2)/3))),(IF((N125="EXIT_Sign"),(AW125/2),IF(OR((N125="Incand_Halogen"),(N125="Incand_Standard")),(AW125/3),((AW125*2)/3)))+(30*AE125))),0)</f>
        <v>0</v>
      </c>
      <c r="AZ125" s="421">
        <f t="shared" ref="AZ125:AZ126" si="147">AY125+AX125</f>
        <v>0</v>
      </c>
      <c r="BA125" s="423">
        <f t="shared" ref="BA125:BA126" si="148">IF(AND((Q125&gt;0),(S125&gt;0),(AC125&gt;0),(AM125&gt;0)),(((Q125*S125)-(AC125*AM125))/((Q125*S125))),0)</f>
        <v>0</v>
      </c>
      <c r="BB125" s="432"/>
      <c r="BC125" s="429" t="str">
        <f>IF(O125="", "", '[1]Indoor Lighting'!$R$54)</f>
        <v/>
      </c>
      <c r="BD125" s="425" t="str">
        <f>IF(O125="", "", '[1]Indoor Lighting'!$D$54)</f>
        <v/>
      </c>
      <c r="BE125" s="436"/>
      <c r="BF125" s="436"/>
      <c r="BG125" s="436"/>
      <c r="BH125" s="436"/>
      <c r="BI125" s="436"/>
      <c r="BJ125" s="436"/>
      <c r="BK125" s="436"/>
      <c r="BL125" s="436"/>
      <c r="BM125" s="436"/>
      <c r="BN125" s="436"/>
      <c r="BO125" s="436"/>
      <c r="BP125" s="436"/>
    </row>
    <row r="126" spans="1:68" s="437" customFormat="1" ht="38.25" customHeight="1">
      <c r="A126" s="426">
        <v>108</v>
      </c>
      <c r="B126" s="429"/>
      <c r="C126" s="429" t="str">
        <f>IF(O126="", "", '[1]Indoor Lighting'!$B$55)</f>
        <v/>
      </c>
      <c r="D126" s="395" t="str">
        <f>IF(O126="", "", '[1]Business Type'!$G$2)</f>
        <v/>
      </c>
      <c r="E126" s="396" t="str">
        <f>IF(O126="", "",'[1]Facility Info'!$P$22)</f>
        <v/>
      </c>
      <c r="F126" s="396" t="str">
        <f>IF(O126="", "",'[1]Facility Info'!$N$22)</f>
        <v/>
      </c>
      <c r="G126" s="396" t="str">
        <f>IF(O126="", "", '[1]Facility Info'!$J$14)</f>
        <v/>
      </c>
      <c r="H126" s="397" t="str">
        <f t="shared" si="124"/>
        <v/>
      </c>
      <c r="I126" s="427" t="str">
        <f t="shared" si="125"/>
        <v/>
      </c>
      <c r="J126" s="396" t="str">
        <f>IF(O126="", "", '[1]Indoor Lighting'!$C$55)</f>
        <v/>
      </c>
      <c r="K126" s="435" t="str">
        <f>IF(O126="", "", '[1]Indoor Lighting'!$M$55)</f>
        <v/>
      </c>
      <c r="L126" s="399">
        <f t="shared" si="126"/>
        <v>0</v>
      </c>
      <c r="M126" s="400" t="str">
        <f t="shared" si="127"/>
        <v/>
      </c>
      <c r="N126" s="401" t="str">
        <f>IF(O126="", "", VLOOKUP(O126, [1]LightTrans!$C$1:$L$106, 2, FALSE))</f>
        <v/>
      </c>
      <c r="O126" s="395" t="str">
        <f>IF(OR('[1]Indoor Lighting'!$E$55="Incandescent", '[1]Indoor Lighting'!$E$55="Halogen", '[1]Indoor Lighting'!$E$55="Metal Halide"), IF(ISNA(VLOOKUP('[1]Indoor Lighting'!$E$55&amp;", "&amp; '[1]Indoor Lighting'!$I$55, [1]LightTrans!$A$1:$K$101,3, FALSE)=TRUE),"",VLOOKUP('[1]Indoor Lighting'!$E$55&amp;", "&amp; '[1]Indoor Lighting'!$I$55, [1]LightTrans!$A$1:$K$101,3, FALSE)), "")</f>
        <v/>
      </c>
      <c r="P126" s="402" t="str">
        <f t="shared" si="128"/>
        <v/>
      </c>
      <c r="Q126" s="428" t="str">
        <f>IF(O126="", "", '[1]Indoor Lighting'!$L$55)</f>
        <v/>
      </c>
      <c r="R126" s="404">
        <v>0</v>
      </c>
      <c r="S126" s="402">
        <f t="shared" si="129"/>
        <v>0</v>
      </c>
      <c r="T126" s="406">
        <f t="shared" si="130"/>
        <v>0</v>
      </c>
      <c r="U126" s="407" t="str">
        <f t="shared" si="131"/>
        <v/>
      </c>
      <c r="V126" s="408" t="str">
        <f>IF(O126="", "", VLOOKUP(O126, [1]LightTrans!$C$1:$L$106, 3, FALSE))</f>
        <v/>
      </c>
      <c r="W126" s="395" t="str">
        <f>IF(O126="", "", VLOOKUP(O126, [1]LightTrans!$C$1:$L$106, 4, FALSE))</f>
        <v/>
      </c>
      <c r="X126" s="395" t="str">
        <f>IF(O126="", "", VLOOKUP(O126, [1]LightTrans!$C$1:$L$106, 5, FALSE))</f>
        <v/>
      </c>
      <c r="Y126" s="402" t="str">
        <f t="shared" si="132"/>
        <v/>
      </c>
      <c r="Z126" s="429" t="str">
        <f>IF(O126="", "", VLOOKUP(O126, [1]LightTrans!$C$1:$L$106, 7, FALSE))</f>
        <v/>
      </c>
      <c r="AA126" s="429" t="str">
        <f>IF(O126="", "", VLOOKUP(O126, [1]LightTrans!$C$1:$L$106, 8, FALSE))</f>
        <v/>
      </c>
      <c r="AB126" s="430"/>
      <c r="AC126" s="410" t="str">
        <f t="shared" si="133"/>
        <v/>
      </c>
      <c r="AD126" s="411"/>
      <c r="AE126" s="412"/>
      <c r="AF126" s="413">
        <f t="shared" si="134"/>
        <v>0</v>
      </c>
      <c r="AG126" s="414" t="e">
        <f t="shared" si="135"/>
        <v>#VALUE!</v>
      </c>
      <c r="AH126" s="415">
        <f t="shared" si="136"/>
        <v>0</v>
      </c>
      <c r="AI126" s="415" t="str">
        <f t="shared" si="137"/>
        <v/>
      </c>
      <c r="AJ126" s="415">
        <f t="shared" si="22"/>
        <v>0</v>
      </c>
      <c r="AK126" s="415">
        <f t="shared" si="23"/>
        <v>0</v>
      </c>
      <c r="AL126" s="416">
        <f t="shared" si="138"/>
        <v>0</v>
      </c>
      <c r="AM126" s="417">
        <f t="shared" si="139"/>
        <v>0</v>
      </c>
      <c r="AN126" s="406">
        <f t="shared" si="140"/>
        <v>0</v>
      </c>
      <c r="AO126" s="416">
        <f t="shared" si="27"/>
        <v>0</v>
      </c>
      <c r="AP126" s="416">
        <f t="shared" si="28"/>
        <v>0</v>
      </c>
      <c r="AQ126" s="416">
        <f t="shared" si="29"/>
        <v>0</v>
      </c>
      <c r="AR126" s="418">
        <f t="shared" si="141"/>
        <v>0</v>
      </c>
      <c r="AS126" s="416">
        <f t="shared" si="142"/>
        <v>0</v>
      </c>
      <c r="AT126" s="416">
        <f t="shared" si="32"/>
        <v>0</v>
      </c>
      <c r="AU126" s="416">
        <f t="shared" si="33"/>
        <v>0</v>
      </c>
      <c r="AV126" s="434" t="str">
        <f t="shared" si="143"/>
        <v/>
      </c>
      <c r="AW126" s="421" t="str">
        <f t="shared" si="144"/>
        <v/>
      </c>
      <c r="AX126" s="422">
        <f t="shared" si="145"/>
        <v>0</v>
      </c>
      <c r="AY126" s="422">
        <f t="shared" si="146"/>
        <v>0</v>
      </c>
      <c r="AZ126" s="421">
        <f t="shared" si="147"/>
        <v>0</v>
      </c>
      <c r="BA126" s="423">
        <f t="shared" si="148"/>
        <v>0</v>
      </c>
      <c r="BB126" s="432"/>
      <c r="BC126" s="429" t="str">
        <f>IF(O126="", "", '[1]Indoor Lighting'!$R$55)</f>
        <v/>
      </c>
      <c r="BD126" s="425" t="str">
        <f>IF(O126="", "", '[1]Indoor Lighting'!$D$55)</f>
        <v/>
      </c>
      <c r="BE126" s="436"/>
      <c r="BF126" s="436"/>
      <c r="BG126" s="436"/>
      <c r="BH126" s="436"/>
      <c r="BI126" s="436"/>
      <c r="BJ126" s="436"/>
      <c r="BK126" s="436"/>
      <c r="BL126" s="436"/>
      <c r="BM126" s="436"/>
      <c r="BN126" s="436"/>
      <c r="BO126" s="436"/>
      <c r="BP126" s="436"/>
    </row>
    <row r="127" spans="1:68" s="437" customFormat="1" ht="38.25" customHeight="1">
      <c r="A127" s="426">
        <v>109</v>
      </c>
      <c r="B127" s="429"/>
      <c r="C127" s="429" t="str">
        <f>IF(O127="", "", '[1]Outdoor Lighting'!$B$2)</f>
        <v/>
      </c>
      <c r="D127" s="395" t="str">
        <f>IF(O127="", "", '[1]Business Type'!$G$2)</f>
        <v/>
      </c>
      <c r="E127" s="396" t="str">
        <f>IF(O127="", "", 11)</f>
        <v/>
      </c>
      <c r="F127" s="396" t="str">
        <f>IF(O127="", "", 7)</f>
        <v/>
      </c>
      <c r="G127" s="396" t="str">
        <f>IF(O127="", "",  0)</f>
        <v/>
      </c>
      <c r="H127" s="397" t="str">
        <f t="shared" si="9"/>
        <v/>
      </c>
      <c r="I127" s="427" t="str">
        <f>IF(O127="", "", "Exterior")</f>
        <v/>
      </c>
      <c r="J127" s="396" t="str">
        <f t="shared" ref="J127:J150" si="149">IF(O127="", "", "N")</f>
        <v/>
      </c>
      <c r="K127" s="435" t="str">
        <f>IF(O127="", "", "None")</f>
        <v/>
      </c>
      <c r="L127" s="399">
        <f t="shared" si="10"/>
        <v>0</v>
      </c>
      <c r="M127" s="400" t="str">
        <f t="shared" si="11"/>
        <v/>
      </c>
      <c r="N127" s="401" t="str">
        <f>IF(O127="", "", VLOOKUP(O127, [1]LightTrans!$C$1:$L$106, 2, FALSE))</f>
        <v/>
      </c>
      <c r="O127" s="395" t="str">
        <f>IF(OR('[1]Outdoor Lighting'!$D$2="T8", '[1]Outdoor Lighting'!$D$2="T12"), IF(ISNA(VLOOKUP('[1]Outdoor Lighting'!$D$2&amp;", "&amp;'[1]Outdoor Lighting'!$I$2&amp;IF('[1]Outdoor Lighting'!$E$2="Electronic",", Electronic",""), [1]LightTrans!$A$1:$AB$109,3, FALSE)=TRUE),"",VLOOKUP('[1]Outdoor Lighting'!$D$2&amp;", "&amp;'[1]Outdoor Lighting'!$I$2&amp;IF('[1]Outdoor Lighting'!$E$2="Electronic",", Electronic",""), [1]LightTrans!$A$1:$AB$109,3, FALSE)), "")</f>
        <v/>
      </c>
      <c r="P127" s="402" t="str">
        <f t="shared" si="12"/>
        <v/>
      </c>
      <c r="Q127" s="428" t="str">
        <f>IF(O127="", "", '[1]Outdoor Lighting'!$J$2)</f>
        <v/>
      </c>
      <c r="R127" s="404">
        <v>0</v>
      </c>
      <c r="S127" s="402">
        <f t="shared" si="13"/>
        <v>0</v>
      </c>
      <c r="T127" s="406">
        <f t="shared" si="14"/>
        <v>0</v>
      </c>
      <c r="U127" s="407" t="str">
        <f t="shared" si="15"/>
        <v/>
      </c>
      <c r="V127" s="408" t="str">
        <f>IF(O127="", "", VLOOKUP(O127, [1]LightTrans!$C$1:$L$106, 3, FALSE))</f>
        <v/>
      </c>
      <c r="W127" s="395" t="str">
        <f>IF(O127="", "", VLOOKUP(O127, [1]LightTrans!$C$1:$L$106, 4, FALSE))</f>
        <v/>
      </c>
      <c r="X127" s="395" t="str">
        <f>IF(O127="", "", VLOOKUP(O127, [1]LightTrans!$C$1:$L$106, 5, FALSE))</f>
        <v/>
      </c>
      <c r="Y127" s="402" t="str">
        <f t="shared" si="16"/>
        <v/>
      </c>
      <c r="Z127" s="429" t="str">
        <f>IF(O127="", "", VLOOKUP(O127, [1]LightTrans!$C$1:$L$106, 7, FALSE))</f>
        <v/>
      </c>
      <c r="AA127" s="429" t="str">
        <f>IF(O127="", "", VLOOKUP(O127, [1]LightTrans!$C$1:$L$106, 8, FALSE))</f>
        <v/>
      </c>
      <c r="AB127" s="430"/>
      <c r="AC127" s="410" t="str">
        <f t="shared" si="17"/>
        <v/>
      </c>
      <c r="AD127" s="411"/>
      <c r="AE127" s="412"/>
      <c r="AF127" s="413">
        <f t="shared" si="18"/>
        <v>0</v>
      </c>
      <c r="AG127" s="414" t="e">
        <f t="shared" si="19"/>
        <v>#VALUE!</v>
      </c>
      <c r="AH127" s="415">
        <f t="shared" si="20"/>
        <v>0</v>
      </c>
      <c r="AI127" s="415" t="str">
        <f t="shared" si="21"/>
        <v/>
      </c>
      <c r="AJ127" s="415">
        <f t="shared" si="22"/>
        <v>0</v>
      </c>
      <c r="AK127" s="415">
        <f t="shared" si="23"/>
        <v>0</v>
      </c>
      <c r="AL127" s="416">
        <f t="shared" si="24"/>
        <v>0</v>
      </c>
      <c r="AM127" s="417">
        <f t="shared" si="25"/>
        <v>0</v>
      </c>
      <c r="AN127" s="406">
        <f t="shared" si="26"/>
        <v>0</v>
      </c>
      <c r="AO127" s="416">
        <f t="shared" si="27"/>
        <v>0</v>
      </c>
      <c r="AP127" s="416">
        <f t="shared" si="28"/>
        <v>0</v>
      </c>
      <c r="AQ127" s="416">
        <f t="shared" si="29"/>
        <v>0</v>
      </c>
      <c r="AR127" s="418">
        <f t="shared" si="30"/>
        <v>0</v>
      </c>
      <c r="AS127" s="416">
        <f t="shared" si="31"/>
        <v>0</v>
      </c>
      <c r="AT127" s="416">
        <f t="shared" si="32"/>
        <v>0</v>
      </c>
      <c r="AU127" s="416">
        <f t="shared" si="33"/>
        <v>0</v>
      </c>
      <c r="AV127" s="434" t="str">
        <f t="shared" si="34"/>
        <v/>
      </c>
      <c r="AW127" s="421" t="str">
        <f t="shared" si="35"/>
        <v/>
      </c>
      <c r="AX127" s="422">
        <f t="shared" si="36"/>
        <v>0</v>
      </c>
      <c r="AY127" s="422">
        <f t="shared" si="37"/>
        <v>0</v>
      </c>
      <c r="AZ127" s="421">
        <f t="shared" si="38"/>
        <v>0</v>
      </c>
      <c r="BA127" s="423">
        <f t="shared" si="39"/>
        <v>0</v>
      </c>
      <c r="BB127" s="432"/>
      <c r="BC127" s="429"/>
      <c r="BD127" s="429" t="str">
        <f>IF(O127="", "", '[1]Outdoor Lighting'!$C$2)</f>
        <v/>
      </c>
      <c r="BE127" s="436"/>
      <c r="BF127" s="436"/>
      <c r="BG127" s="436"/>
      <c r="BH127" s="436"/>
      <c r="BI127" s="436"/>
      <c r="BJ127" s="436"/>
      <c r="BK127" s="436"/>
      <c r="BL127" s="436"/>
      <c r="BM127" s="436"/>
      <c r="BN127" s="436"/>
      <c r="BO127" s="436"/>
      <c r="BP127" s="436"/>
    </row>
    <row r="128" spans="1:68" s="437" customFormat="1" ht="38.25" customHeight="1">
      <c r="A128" s="426">
        <v>110</v>
      </c>
      <c r="B128" s="429"/>
      <c r="C128" s="429" t="str">
        <f>IF(O128="", "", '[1]Outdoor Lighting'!$B$3)</f>
        <v/>
      </c>
      <c r="D128" s="395" t="str">
        <f>IF(O128="", "", '[1]Business Type'!$G$2)</f>
        <v/>
      </c>
      <c r="E128" s="396" t="str">
        <f t="shared" ref="E128:E150" si="150">IF(O128="", "", 11)</f>
        <v/>
      </c>
      <c r="F128" s="396" t="str">
        <f t="shared" ref="F128:F151" si="151">IF(O128="", "", 7)</f>
        <v/>
      </c>
      <c r="G128" s="396" t="str">
        <f t="shared" ref="G128:G151" si="152">IF(O128="", "",  0)</f>
        <v/>
      </c>
      <c r="H128" s="397" t="str">
        <f t="shared" si="9"/>
        <v/>
      </c>
      <c r="I128" s="427" t="str">
        <f t="shared" ref="I128:I150" si="153">IF(O128="", "", "Exterior")</f>
        <v/>
      </c>
      <c r="J128" s="396" t="str">
        <f t="shared" si="149"/>
        <v/>
      </c>
      <c r="K128" s="435" t="str">
        <f>IF(O128="", "", "None")</f>
        <v/>
      </c>
      <c r="L128" s="399">
        <f t="shared" si="10"/>
        <v>0</v>
      </c>
      <c r="M128" s="400" t="str">
        <f t="shared" si="11"/>
        <v/>
      </c>
      <c r="N128" s="401" t="str">
        <f>IF(O128="", "", VLOOKUP(O128, [1]LightTrans!$C$1:$L$106, 2, FALSE))</f>
        <v/>
      </c>
      <c r="O128" s="395" t="str">
        <f>IF(OR('[1]Outdoor Lighting'!$D$3="T8", '[1]Outdoor Lighting'!$D$3="T12"), IF(ISNA(VLOOKUP('[1]Outdoor Lighting'!$D$3&amp;", "&amp;'[1]Outdoor Lighting'!$I$3&amp;IF('[1]Outdoor Lighting'!$E$3="Electronic",", Electronic",""), [1]LightTrans!$A$1:$AB$109,3, FALSE)=TRUE),"",VLOOKUP('[1]Outdoor Lighting'!$D$3&amp;", "&amp;'[1]Outdoor Lighting'!$I$3&amp;IF('[1]Outdoor Lighting'!$E$3="Electronic",", Electronic",""), [1]LightTrans!$A$1:$AB$109,3, FALSE)), "")</f>
        <v/>
      </c>
      <c r="P128" s="402" t="str">
        <f t="shared" si="12"/>
        <v/>
      </c>
      <c r="Q128" s="428" t="str">
        <f>IF(O128="", "", '[1]Outdoor Lighting'!$J$3)</f>
        <v/>
      </c>
      <c r="R128" s="404">
        <v>0</v>
      </c>
      <c r="S128" s="402">
        <f t="shared" si="13"/>
        <v>0</v>
      </c>
      <c r="T128" s="406">
        <f t="shared" si="14"/>
        <v>0</v>
      </c>
      <c r="U128" s="407" t="str">
        <f t="shared" si="15"/>
        <v/>
      </c>
      <c r="V128" s="408" t="str">
        <f>IF(O128="", "", VLOOKUP(O128, [1]LightTrans!$C$1:$L$106, 3, FALSE))</f>
        <v/>
      </c>
      <c r="W128" s="395" t="str">
        <f>IF(O128="", "", VLOOKUP(O128, [1]LightTrans!$C$1:$L$106, 4, FALSE))</f>
        <v/>
      </c>
      <c r="X128" s="395" t="str">
        <f>IF(O128="", "", VLOOKUP(O128, [1]LightTrans!$C$1:$L$106, 5, FALSE))</f>
        <v/>
      </c>
      <c r="Y128" s="402" t="str">
        <f t="shared" si="16"/>
        <v/>
      </c>
      <c r="Z128" s="429" t="str">
        <f>IF(O128="", "", VLOOKUP(O128, [1]LightTrans!$C$1:$L$106, 7, FALSE))</f>
        <v/>
      </c>
      <c r="AA128" s="429" t="str">
        <f>IF(O128="", "", VLOOKUP(O128, [1]LightTrans!$C$1:$L$106, 8, FALSE))</f>
        <v/>
      </c>
      <c r="AB128" s="430"/>
      <c r="AC128" s="410" t="str">
        <f t="shared" si="17"/>
        <v/>
      </c>
      <c r="AD128" s="411"/>
      <c r="AE128" s="412"/>
      <c r="AF128" s="413">
        <f t="shared" si="18"/>
        <v>0</v>
      </c>
      <c r="AG128" s="414" t="e">
        <f t="shared" si="19"/>
        <v>#VALUE!</v>
      </c>
      <c r="AH128" s="415">
        <f t="shared" si="20"/>
        <v>0</v>
      </c>
      <c r="AI128" s="415" t="str">
        <f t="shared" si="21"/>
        <v/>
      </c>
      <c r="AJ128" s="415">
        <f t="shared" si="22"/>
        <v>0</v>
      </c>
      <c r="AK128" s="415">
        <f t="shared" si="23"/>
        <v>0</v>
      </c>
      <c r="AL128" s="416">
        <f t="shared" si="24"/>
        <v>0</v>
      </c>
      <c r="AM128" s="417">
        <f t="shared" si="25"/>
        <v>0</v>
      </c>
      <c r="AN128" s="406">
        <f t="shared" si="26"/>
        <v>0</v>
      </c>
      <c r="AO128" s="416">
        <f t="shared" si="27"/>
        <v>0</v>
      </c>
      <c r="AP128" s="416">
        <f t="shared" si="28"/>
        <v>0</v>
      </c>
      <c r="AQ128" s="416">
        <f t="shared" si="29"/>
        <v>0</v>
      </c>
      <c r="AR128" s="418">
        <f t="shared" si="30"/>
        <v>0</v>
      </c>
      <c r="AS128" s="416">
        <f t="shared" si="31"/>
        <v>0</v>
      </c>
      <c r="AT128" s="416">
        <f t="shared" si="32"/>
        <v>0</v>
      </c>
      <c r="AU128" s="416">
        <f t="shared" si="33"/>
        <v>0</v>
      </c>
      <c r="AV128" s="434" t="str">
        <f t="shared" si="34"/>
        <v/>
      </c>
      <c r="AW128" s="421" t="str">
        <f t="shared" si="35"/>
        <v/>
      </c>
      <c r="AX128" s="422">
        <f t="shared" si="36"/>
        <v>0</v>
      </c>
      <c r="AY128" s="422">
        <f t="shared" si="37"/>
        <v>0</v>
      </c>
      <c r="AZ128" s="421">
        <f t="shared" si="38"/>
        <v>0</v>
      </c>
      <c r="BA128" s="423">
        <f t="shared" si="39"/>
        <v>0</v>
      </c>
      <c r="BB128" s="432"/>
      <c r="BC128" s="429"/>
      <c r="BD128" s="429" t="str">
        <f>IF(O128="", "", '[1]Outdoor Lighting'!$C$3)</f>
        <v/>
      </c>
      <c r="BE128" s="436"/>
      <c r="BF128" s="436"/>
      <c r="BG128" s="436"/>
      <c r="BH128" s="436"/>
      <c r="BI128" s="436"/>
      <c r="BJ128" s="436"/>
      <c r="BK128" s="436"/>
      <c r="BL128" s="436"/>
      <c r="BM128" s="436"/>
      <c r="BN128" s="436"/>
      <c r="BO128" s="436"/>
      <c r="BP128" s="436"/>
    </row>
    <row r="129" spans="1:68" s="437" customFormat="1" ht="38.25" customHeight="1">
      <c r="A129" s="426">
        <v>111</v>
      </c>
      <c r="B129" s="429"/>
      <c r="C129" s="429" t="str">
        <f>IF(O129="", "", '[1]Outdoor Lighting'!$B$4)</f>
        <v/>
      </c>
      <c r="D129" s="395" t="str">
        <f>IF(O129="", "", '[1]Business Type'!$G$2)</f>
        <v/>
      </c>
      <c r="E129" s="396" t="str">
        <f t="shared" si="150"/>
        <v/>
      </c>
      <c r="F129" s="396" t="str">
        <f t="shared" si="151"/>
        <v/>
      </c>
      <c r="G129" s="396" t="str">
        <f t="shared" si="152"/>
        <v/>
      </c>
      <c r="H129" s="397" t="str">
        <f t="shared" si="9"/>
        <v/>
      </c>
      <c r="I129" s="427" t="str">
        <f t="shared" si="153"/>
        <v/>
      </c>
      <c r="J129" s="396" t="str">
        <f t="shared" si="149"/>
        <v/>
      </c>
      <c r="K129" s="435" t="str">
        <f t="shared" ref="K129:K150" si="154">IF(O129="", "", "None")</f>
        <v/>
      </c>
      <c r="L129" s="399">
        <f t="shared" si="10"/>
        <v>0</v>
      </c>
      <c r="M129" s="400" t="str">
        <f t="shared" si="11"/>
        <v/>
      </c>
      <c r="N129" s="401" t="str">
        <f>IF(O129="", "", VLOOKUP(O129, [1]LightTrans!$C$1:$L$106, 2, FALSE))</f>
        <v/>
      </c>
      <c r="O129" s="395" t="str">
        <f>IF(OR('[1]Outdoor Lighting'!$D$4="T8", '[1]Outdoor Lighting'!$D$4="T12"), IF(ISNA(VLOOKUP('[1]Outdoor Lighting'!$D$4&amp;", "&amp;'[1]Outdoor Lighting'!$I$4&amp;IF('[1]Outdoor Lighting'!$E$4="Electronic",", Electronic",""), [1]LightTrans!$A$1:$AB$109,3, FALSE)=TRUE),"",VLOOKUP('[1]Outdoor Lighting'!$D$4&amp;", "&amp;'[1]Outdoor Lighting'!$I$4&amp;IF('[1]Outdoor Lighting'!$E$4="Electronic",", Electronic",""), [1]LightTrans!$A$1:$AB$109,3, FALSE)), "")</f>
        <v/>
      </c>
      <c r="P129" s="402" t="str">
        <f t="shared" si="12"/>
        <v/>
      </c>
      <c r="Q129" s="428" t="str">
        <f>IF(O129="", "", '[1]Outdoor Lighting'!$J$4)</f>
        <v/>
      </c>
      <c r="R129" s="404">
        <v>0</v>
      </c>
      <c r="S129" s="402">
        <f t="shared" si="13"/>
        <v>0</v>
      </c>
      <c r="T129" s="406">
        <f t="shared" si="14"/>
        <v>0</v>
      </c>
      <c r="U129" s="407" t="str">
        <f t="shared" si="15"/>
        <v/>
      </c>
      <c r="V129" s="408" t="str">
        <f>IF(O129="", "", VLOOKUP(O129, [1]LightTrans!$C$1:$L$106, 3, FALSE))</f>
        <v/>
      </c>
      <c r="W129" s="395" t="str">
        <f>IF(O129="", "", VLOOKUP(O129, [1]LightTrans!$C$1:$L$106, 4, FALSE))</f>
        <v/>
      </c>
      <c r="X129" s="395" t="str">
        <f>IF(O129="", "", VLOOKUP(O129, [1]LightTrans!$C$1:$L$106, 5, FALSE))</f>
        <v/>
      </c>
      <c r="Y129" s="402" t="str">
        <f t="shared" si="16"/>
        <v/>
      </c>
      <c r="Z129" s="429" t="str">
        <f>IF(O129="", "", VLOOKUP(O129, [1]LightTrans!$C$1:$L$106, 7, FALSE))</f>
        <v/>
      </c>
      <c r="AA129" s="429" t="str">
        <f>IF(O129="", "", VLOOKUP(O129, [1]LightTrans!$C$1:$L$106, 8, FALSE))</f>
        <v/>
      </c>
      <c r="AB129" s="430"/>
      <c r="AC129" s="410" t="str">
        <f t="shared" si="17"/>
        <v/>
      </c>
      <c r="AD129" s="411"/>
      <c r="AE129" s="412"/>
      <c r="AF129" s="413">
        <f t="shared" si="18"/>
        <v>0</v>
      </c>
      <c r="AG129" s="414" t="e">
        <f t="shared" si="19"/>
        <v>#VALUE!</v>
      </c>
      <c r="AH129" s="415">
        <f t="shared" si="20"/>
        <v>0</v>
      </c>
      <c r="AI129" s="415" t="str">
        <f t="shared" si="21"/>
        <v/>
      </c>
      <c r="AJ129" s="415">
        <f t="shared" si="22"/>
        <v>0</v>
      </c>
      <c r="AK129" s="415">
        <f t="shared" si="23"/>
        <v>0</v>
      </c>
      <c r="AL129" s="416">
        <f t="shared" si="24"/>
        <v>0</v>
      </c>
      <c r="AM129" s="417">
        <f t="shared" si="25"/>
        <v>0</v>
      </c>
      <c r="AN129" s="406">
        <f t="shared" si="26"/>
        <v>0</v>
      </c>
      <c r="AO129" s="416">
        <f t="shared" si="27"/>
        <v>0</v>
      </c>
      <c r="AP129" s="416">
        <f t="shared" si="28"/>
        <v>0</v>
      </c>
      <c r="AQ129" s="416">
        <f t="shared" si="29"/>
        <v>0</v>
      </c>
      <c r="AR129" s="418">
        <f t="shared" si="30"/>
        <v>0</v>
      </c>
      <c r="AS129" s="416">
        <f t="shared" si="31"/>
        <v>0</v>
      </c>
      <c r="AT129" s="416">
        <f t="shared" si="32"/>
        <v>0</v>
      </c>
      <c r="AU129" s="416">
        <f t="shared" si="33"/>
        <v>0</v>
      </c>
      <c r="AV129" s="434" t="str">
        <f t="shared" si="34"/>
        <v/>
      </c>
      <c r="AW129" s="421" t="str">
        <f t="shared" si="35"/>
        <v/>
      </c>
      <c r="AX129" s="422">
        <f t="shared" si="36"/>
        <v>0</v>
      </c>
      <c r="AY129" s="422">
        <f t="shared" si="37"/>
        <v>0</v>
      </c>
      <c r="AZ129" s="421">
        <f t="shared" si="38"/>
        <v>0</v>
      </c>
      <c r="BA129" s="423">
        <f t="shared" si="39"/>
        <v>0</v>
      </c>
      <c r="BB129" s="432"/>
      <c r="BC129" s="429"/>
      <c r="BD129" s="429" t="str">
        <f>IF(O129="", "", '[1]Outdoor Lighting'!$C$4)</f>
        <v/>
      </c>
      <c r="BE129" s="436"/>
      <c r="BF129" s="436"/>
      <c r="BG129" s="436"/>
      <c r="BH129" s="436"/>
      <c r="BI129" s="436"/>
      <c r="BJ129" s="436"/>
      <c r="BK129" s="436"/>
      <c r="BL129" s="436"/>
      <c r="BM129" s="436"/>
      <c r="BN129" s="436"/>
      <c r="BO129" s="436"/>
      <c r="BP129" s="436"/>
    </row>
    <row r="130" spans="1:68" s="437" customFormat="1" ht="38.25" customHeight="1">
      <c r="A130" s="426">
        <v>112</v>
      </c>
      <c r="B130" s="429"/>
      <c r="C130" s="429" t="str">
        <f>IF(O130="", "", '[1]Outdoor Lighting'!$B$5)</f>
        <v/>
      </c>
      <c r="D130" s="395" t="str">
        <f>IF(O130="", "", '[1]Business Type'!$G$2)</f>
        <v/>
      </c>
      <c r="E130" s="396" t="str">
        <f t="shared" si="150"/>
        <v/>
      </c>
      <c r="F130" s="396" t="str">
        <f t="shared" si="151"/>
        <v/>
      </c>
      <c r="G130" s="396" t="str">
        <f t="shared" si="152"/>
        <v/>
      </c>
      <c r="H130" s="397" t="str">
        <f t="shared" si="9"/>
        <v/>
      </c>
      <c r="I130" s="427" t="str">
        <f t="shared" si="153"/>
        <v/>
      </c>
      <c r="J130" s="396" t="str">
        <f t="shared" si="149"/>
        <v/>
      </c>
      <c r="K130" s="435" t="str">
        <f t="shared" si="154"/>
        <v/>
      </c>
      <c r="L130" s="399">
        <f t="shared" si="10"/>
        <v>0</v>
      </c>
      <c r="M130" s="400" t="str">
        <f t="shared" si="11"/>
        <v/>
      </c>
      <c r="N130" s="401" t="str">
        <f>IF(O130="", "", VLOOKUP(O130, [1]LightTrans!$C$1:$L$106, 2, FALSE))</f>
        <v/>
      </c>
      <c r="O130" s="395" t="str">
        <f>IF(OR('[1]Outdoor Lighting'!$D$5="T8", '[1]Outdoor Lighting'!$D$5="T12"), IF(ISNA(VLOOKUP('[1]Outdoor Lighting'!$D$5&amp;", "&amp;'[1]Outdoor Lighting'!$I$5&amp;IF('[1]Outdoor Lighting'!$E$5="Electronic",", Electronic",""), [1]LightTrans!$A$1:$AB$109,3, FALSE)=TRUE),"",VLOOKUP('[1]Outdoor Lighting'!$D$5&amp;", "&amp;'[1]Outdoor Lighting'!$I$5&amp;IF('[1]Outdoor Lighting'!$E$5="Electronic",", Electronic",""), [1]LightTrans!$A$1:$AB$109,3, FALSE)), "")</f>
        <v/>
      </c>
      <c r="P130" s="402" t="str">
        <f t="shared" si="12"/>
        <v/>
      </c>
      <c r="Q130" s="428" t="str">
        <f>IF(O130="", "", '[1]Outdoor Lighting'!$J$5)</f>
        <v/>
      </c>
      <c r="R130" s="404">
        <v>0</v>
      </c>
      <c r="S130" s="402">
        <f t="shared" si="13"/>
        <v>0</v>
      </c>
      <c r="T130" s="406">
        <f t="shared" si="14"/>
        <v>0</v>
      </c>
      <c r="U130" s="407" t="str">
        <f t="shared" si="15"/>
        <v/>
      </c>
      <c r="V130" s="408" t="str">
        <f>IF(O130="", "", VLOOKUP(O130, [1]LightTrans!$C$1:$L$106, 3, FALSE))</f>
        <v/>
      </c>
      <c r="W130" s="395" t="str">
        <f>IF(O130="", "", VLOOKUP(O130, [1]LightTrans!$C$1:$L$106, 4, FALSE))</f>
        <v/>
      </c>
      <c r="X130" s="395" t="str">
        <f>IF(O130="", "", VLOOKUP(O130, [1]LightTrans!$C$1:$L$106, 5, FALSE))</f>
        <v/>
      </c>
      <c r="Y130" s="402" t="str">
        <f t="shared" si="16"/>
        <v/>
      </c>
      <c r="Z130" s="429" t="str">
        <f>IF(O130="", "", VLOOKUP(O130, [1]LightTrans!$C$1:$L$106, 7, FALSE))</f>
        <v/>
      </c>
      <c r="AA130" s="429" t="str">
        <f>IF(O130="", "", VLOOKUP(O130, [1]LightTrans!$C$1:$L$106, 8, FALSE))</f>
        <v/>
      </c>
      <c r="AB130" s="430"/>
      <c r="AC130" s="410" t="str">
        <f t="shared" si="17"/>
        <v/>
      </c>
      <c r="AD130" s="411"/>
      <c r="AE130" s="412"/>
      <c r="AF130" s="413">
        <f t="shared" si="18"/>
        <v>0</v>
      </c>
      <c r="AG130" s="414" t="e">
        <f t="shared" si="19"/>
        <v>#VALUE!</v>
      </c>
      <c r="AH130" s="415">
        <f t="shared" si="20"/>
        <v>0</v>
      </c>
      <c r="AI130" s="415" t="str">
        <f t="shared" si="21"/>
        <v/>
      </c>
      <c r="AJ130" s="415">
        <f t="shared" si="22"/>
        <v>0</v>
      </c>
      <c r="AK130" s="415">
        <f t="shared" si="23"/>
        <v>0</v>
      </c>
      <c r="AL130" s="416">
        <f t="shared" si="24"/>
        <v>0</v>
      </c>
      <c r="AM130" s="417">
        <f t="shared" si="25"/>
        <v>0</v>
      </c>
      <c r="AN130" s="406">
        <f t="shared" si="26"/>
        <v>0</v>
      </c>
      <c r="AO130" s="416">
        <f t="shared" si="27"/>
        <v>0</v>
      </c>
      <c r="AP130" s="416">
        <f t="shared" si="28"/>
        <v>0</v>
      </c>
      <c r="AQ130" s="416">
        <f t="shared" si="29"/>
        <v>0</v>
      </c>
      <c r="AR130" s="418">
        <f t="shared" si="30"/>
        <v>0</v>
      </c>
      <c r="AS130" s="416">
        <f t="shared" si="31"/>
        <v>0</v>
      </c>
      <c r="AT130" s="416">
        <f t="shared" si="32"/>
        <v>0</v>
      </c>
      <c r="AU130" s="416">
        <f t="shared" si="33"/>
        <v>0</v>
      </c>
      <c r="AV130" s="434" t="str">
        <f t="shared" si="34"/>
        <v/>
      </c>
      <c r="AW130" s="421" t="str">
        <f t="shared" si="35"/>
        <v/>
      </c>
      <c r="AX130" s="422">
        <f t="shared" si="36"/>
        <v>0</v>
      </c>
      <c r="AY130" s="422">
        <f t="shared" si="37"/>
        <v>0</v>
      </c>
      <c r="AZ130" s="421">
        <f t="shared" si="38"/>
        <v>0</v>
      </c>
      <c r="BA130" s="423">
        <f t="shared" si="39"/>
        <v>0</v>
      </c>
      <c r="BB130" s="432"/>
      <c r="BC130" s="429"/>
      <c r="BD130" s="429" t="str">
        <f>IF(O130="", "", '[1]Outdoor Lighting'!$C$5)</f>
        <v/>
      </c>
      <c r="BE130" s="436"/>
      <c r="BF130" s="436"/>
      <c r="BG130" s="436"/>
      <c r="BH130" s="436"/>
      <c r="BI130" s="436"/>
      <c r="BJ130" s="436"/>
      <c r="BK130" s="436"/>
      <c r="BL130" s="436"/>
      <c r="BM130" s="436"/>
      <c r="BN130" s="436"/>
      <c r="BO130" s="436"/>
      <c r="BP130" s="436"/>
    </row>
    <row r="131" spans="1:68" s="437" customFormat="1" ht="38.25" customHeight="1">
      <c r="A131" s="426">
        <v>113</v>
      </c>
      <c r="B131" s="429"/>
      <c r="C131" s="429" t="str">
        <f>IF(O131="", "", '[1]Outdoor Lighting'!$B$6)</f>
        <v/>
      </c>
      <c r="D131" s="395" t="str">
        <f>IF(O131="", "", '[1]Business Type'!$G$2)</f>
        <v/>
      </c>
      <c r="E131" s="396" t="str">
        <f t="shared" si="150"/>
        <v/>
      </c>
      <c r="F131" s="396" t="str">
        <f t="shared" si="151"/>
        <v/>
      </c>
      <c r="G131" s="396" t="str">
        <f t="shared" si="152"/>
        <v/>
      </c>
      <c r="H131" s="397" t="str">
        <f t="shared" si="9"/>
        <v/>
      </c>
      <c r="I131" s="427" t="str">
        <f t="shared" si="153"/>
        <v/>
      </c>
      <c r="J131" s="396" t="str">
        <f t="shared" si="149"/>
        <v/>
      </c>
      <c r="K131" s="435" t="str">
        <f t="shared" si="154"/>
        <v/>
      </c>
      <c r="L131" s="399">
        <f t="shared" si="10"/>
        <v>0</v>
      </c>
      <c r="M131" s="400" t="str">
        <f t="shared" si="11"/>
        <v/>
      </c>
      <c r="N131" s="401" t="str">
        <f>IF(O131="", "", VLOOKUP(O131, [1]LightTrans!$C$1:$L$106, 2, FALSE))</f>
        <v/>
      </c>
      <c r="O131" s="395" t="str">
        <f>IF(OR('[1]Outdoor Lighting'!$D$6="T8", '[1]Outdoor Lighting'!$D$6="T12"), IF(ISNA(VLOOKUP('[1]Outdoor Lighting'!$D$6&amp;", "&amp;'[1]Outdoor Lighting'!$I$6&amp;IF('[1]Outdoor Lighting'!$E$6="Electronic",", Electronic",""), [1]LightTrans!$A$1:$AB$109,3, FALSE)=TRUE),"",VLOOKUP('[1]Outdoor Lighting'!$D$6&amp;", "&amp;'[1]Outdoor Lighting'!$I$6&amp;IF('[1]Outdoor Lighting'!$E$6="Electronic",", Electronic",""), [1]LightTrans!$A$1:$AB$109,3, FALSE)), "")</f>
        <v/>
      </c>
      <c r="P131" s="402" t="str">
        <f t="shared" si="12"/>
        <v/>
      </c>
      <c r="Q131" s="428" t="str">
        <f>IF(O131="", "", '[1]Outdoor Lighting'!$J$6)</f>
        <v/>
      </c>
      <c r="R131" s="404">
        <v>0</v>
      </c>
      <c r="S131" s="402">
        <f t="shared" si="13"/>
        <v>0</v>
      </c>
      <c r="T131" s="406">
        <f t="shared" si="14"/>
        <v>0</v>
      </c>
      <c r="U131" s="407" t="str">
        <f t="shared" si="15"/>
        <v/>
      </c>
      <c r="V131" s="408" t="str">
        <f>IF(O131="", "", VLOOKUP(O131, [1]LightTrans!$C$1:$L$106, 3, FALSE))</f>
        <v/>
      </c>
      <c r="W131" s="395" t="str">
        <f>IF(O131="", "", VLOOKUP(O131, [1]LightTrans!$C$1:$L$106, 4, FALSE))</f>
        <v/>
      </c>
      <c r="X131" s="395" t="str">
        <f>IF(O131="", "", VLOOKUP(O131, [1]LightTrans!$C$1:$L$106, 5, FALSE))</f>
        <v/>
      </c>
      <c r="Y131" s="402" t="str">
        <f t="shared" si="16"/>
        <v/>
      </c>
      <c r="Z131" s="429" t="str">
        <f>IF(O131="", "", VLOOKUP(O131, [1]LightTrans!$C$1:$L$106, 7, FALSE))</f>
        <v/>
      </c>
      <c r="AA131" s="429" t="str">
        <f>IF(O131="", "", VLOOKUP(O131, [1]LightTrans!$C$1:$L$106, 8, FALSE))</f>
        <v/>
      </c>
      <c r="AB131" s="430"/>
      <c r="AC131" s="410" t="str">
        <f t="shared" si="17"/>
        <v/>
      </c>
      <c r="AD131" s="411"/>
      <c r="AE131" s="412"/>
      <c r="AF131" s="413">
        <f t="shared" si="18"/>
        <v>0</v>
      </c>
      <c r="AG131" s="414" t="e">
        <f t="shared" si="19"/>
        <v>#VALUE!</v>
      </c>
      <c r="AH131" s="415">
        <f t="shared" si="20"/>
        <v>0</v>
      </c>
      <c r="AI131" s="415" t="str">
        <f t="shared" si="21"/>
        <v/>
      </c>
      <c r="AJ131" s="415">
        <f t="shared" si="22"/>
        <v>0</v>
      </c>
      <c r="AK131" s="415">
        <f t="shared" si="23"/>
        <v>0</v>
      </c>
      <c r="AL131" s="416">
        <f t="shared" si="24"/>
        <v>0</v>
      </c>
      <c r="AM131" s="417">
        <f t="shared" si="25"/>
        <v>0</v>
      </c>
      <c r="AN131" s="406">
        <f t="shared" si="26"/>
        <v>0</v>
      </c>
      <c r="AO131" s="416">
        <f t="shared" ref="AO131:AO151" si="155">IFERROR(IF(ISNUMBER(AM131),((((((((AC131*AM131)*$E131)*((($F131*52)-$G131)+1))*OHAF)*ISR_FIXTURE)*IF(($J131="Y"),$L131,1))/1000)*IF((V131="LTN7"),(1-0.3),1))), 0)</f>
        <v>0</v>
      </c>
      <c r="AP131" s="416">
        <f t="shared" si="28"/>
        <v>0</v>
      </c>
      <c r="AQ131" s="416">
        <f t="shared" si="29"/>
        <v>0</v>
      </c>
      <c r="AR131" s="418">
        <f t="shared" si="30"/>
        <v>0</v>
      </c>
      <c r="AS131" s="416">
        <f t="shared" si="31"/>
        <v>0</v>
      </c>
      <c r="AT131" s="416">
        <f t="shared" si="32"/>
        <v>0</v>
      </c>
      <c r="AU131" s="416">
        <f t="shared" si="33"/>
        <v>0</v>
      </c>
      <c r="AV131" s="434" t="str">
        <f t="shared" si="34"/>
        <v/>
      </c>
      <c r="AW131" s="421" t="str">
        <f t="shared" si="35"/>
        <v/>
      </c>
      <c r="AX131" s="422">
        <f t="shared" si="36"/>
        <v>0</v>
      </c>
      <c r="AY131" s="422">
        <f t="shared" si="37"/>
        <v>0</v>
      </c>
      <c r="AZ131" s="421">
        <f t="shared" si="38"/>
        <v>0</v>
      </c>
      <c r="BA131" s="423">
        <f t="shared" si="39"/>
        <v>0</v>
      </c>
      <c r="BB131" s="432"/>
      <c r="BC131" s="429"/>
      <c r="BD131" s="429" t="str">
        <f>IF(O131="", "", '[1]Outdoor Lighting'!$C$6)</f>
        <v/>
      </c>
      <c r="BE131" s="436"/>
      <c r="BF131" s="436"/>
      <c r="BG131" s="436"/>
      <c r="BH131" s="436"/>
      <c r="BI131" s="436"/>
      <c r="BJ131" s="436"/>
      <c r="BK131" s="436"/>
      <c r="BL131" s="436"/>
      <c r="BM131" s="436"/>
      <c r="BN131" s="436"/>
      <c r="BO131" s="436"/>
      <c r="BP131" s="436"/>
    </row>
    <row r="132" spans="1:68" s="437" customFormat="1" ht="38.25" customHeight="1">
      <c r="A132" s="426">
        <v>114</v>
      </c>
      <c r="B132" s="429"/>
      <c r="C132" s="429" t="str">
        <f>IF(O132="", "", '[1]Outdoor Lighting'!$B$7)</f>
        <v/>
      </c>
      <c r="D132" s="395" t="str">
        <f>IF(O132="", "", '[1]Business Type'!$G$2)</f>
        <v/>
      </c>
      <c r="E132" s="396" t="str">
        <f t="shared" si="150"/>
        <v/>
      </c>
      <c r="F132" s="396" t="str">
        <f t="shared" si="151"/>
        <v/>
      </c>
      <c r="G132" s="396" t="str">
        <f t="shared" si="152"/>
        <v/>
      </c>
      <c r="H132" s="397" t="str">
        <f t="shared" si="9"/>
        <v/>
      </c>
      <c r="I132" s="427" t="str">
        <f t="shared" si="153"/>
        <v/>
      </c>
      <c r="J132" s="396" t="str">
        <f t="shared" si="149"/>
        <v/>
      </c>
      <c r="K132" s="435" t="str">
        <f t="shared" si="154"/>
        <v/>
      </c>
      <c r="L132" s="399">
        <f t="shared" si="10"/>
        <v>0</v>
      </c>
      <c r="M132" s="400" t="str">
        <f t="shared" si="11"/>
        <v/>
      </c>
      <c r="N132" s="401" t="str">
        <f>IF(O132="", "", VLOOKUP(O132, [1]LightTrans!$C$1:$L$106, 2, FALSE))</f>
        <v/>
      </c>
      <c r="O132" s="395" t="str">
        <f>IF(OR('[1]Outdoor Lighting'!$D$7="T8", '[1]Outdoor Lighting'!$D$7="T12"), IF(ISNA(VLOOKUP('[1]Outdoor Lighting'!$D$7&amp;", "&amp;'[1]Outdoor Lighting'!$I$7&amp;IF('[1]Outdoor Lighting'!$E$7="Electronic",", Electronic",""), [1]LightTrans!$A$1:$AB$109,3, FALSE)=TRUE),"",VLOOKUP('[1]Outdoor Lighting'!$D$7&amp;", "&amp;'[1]Outdoor Lighting'!$I$7&amp;IF('[1]Outdoor Lighting'!$E$7="Electronic",", Electronic",""), [1]LightTrans!$A$1:$AB$109,3, FALSE)), "")</f>
        <v/>
      </c>
      <c r="P132" s="402" t="str">
        <f t="shared" si="12"/>
        <v/>
      </c>
      <c r="Q132" s="428" t="str">
        <f>IF(O132="", "", '[1]Outdoor Lighting'!$J$7)</f>
        <v/>
      </c>
      <c r="R132" s="404">
        <v>0</v>
      </c>
      <c r="S132" s="402">
        <f t="shared" si="13"/>
        <v>0</v>
      </c>
      <c r="T132" s="406">
        <f t="shared" si="14"/>
        <v>0</v>
      </c>
      <c r="U132" s="407" t="str">
        <f t="shared" si="15"/>
        <v/>
      </c>
      <c r="V132" s="408" t="str">
        <f>IF(O132="", "", VLOOKUP(O132, [1]LightTrans!$C$1:$L$106, 3, FALSE))</f>
        <v/>
      </c>
      <c r="W132" s="395" t="str">
        <f>IF(O132="", "", VLOOKUP(O132, [1]LightTrans!$C$1:$L$106, 4, FALSE))</f>
        <v/>
      </c>
      <c r="X132" s="395" t="str">
        <f>IF(O132="", "", VLOOKUP(O132, [1]LightTrans!$C$1:$L$106, 5, FALSE))</f>
        <v/>
      </c>
      <c r="Y132" s="402" t="str">
        <f t="shared" si="16"/>
        <v/>
      </c>
      <c r="Z132" s="429" t="str">
        <f>IF(O132="", "", VLOOKUP(O132, [1]LightTrans!$C$1:$L$106, 7, FALSE))</f>
        <v/>
      </c>
      <c r="AA132" s="429" t="str">
        <f>IF(O132="", "", VLOOKUP(O132, [1]LightTrans!$C$1:$L$106, 8, FALSE))</f>
        <v/>
      </c>
      <c r="AB132" s="430"/>
      <c r="AC132" s="410" t="str">
        <f t="shared" si="17"/>
        <v/>
      </c>
      <c r="AD132" s="411"/>
      <c r="AE132" s="412"/>
      <c r="AF132" s="413">
        <f t="shared" si="18"/>
        <v>0</v>
      </c>
      <c r="AG132" s="414" t="e">
        <f t="shared" si="19"/>
        <v>#VALUE!</v>
      </c>
      <c r="AH132" s="415">
        <f t="shared" si="20"/>
        <v>0</v>
      </c>
      <c r="AI132" s="415" t="str">
        <f t="shared" si="21"/>
        <v/>
      </c>
      <c r="AJ132" s="415">
        <f t="shared" si="22"/>
        <v>0</v>
      </c>
      <c r="AK132" s="415">
        <f t="shared" si="23"/>
        <v>0</v>
      </c>
      <c r="AL132" s="416">
        <f t="shared" si="24"/>
        <v>0</v>
      </c>
      <c r="AM132" s="417">
        <f t="shared" si="25"/>
        <v>0</v>
      </c>
      <c r="AN132" s="406">
        <f t="shared" si="26"/>
        <v>0</v>
      </c>
      <c r="AO132" s="416">
        <f t="shared" si="155"/>
        <v>0</v>
      </c>
      <c r="AP132" s="416">
        <f t="shared" si="28"/>
        <v>0</v>
      </c>
      <c r="AQ132" s="416">
        <f t="shared" si="29"/>
        <v>0</v>
      </c>
      <c r="AR132" s="418">
        <f t="shared" si="30"/>
        <v>0</v>
      </c>
      <c r="AS132" s="416">
        <f t="shared" si="31"/>
        <v>0</v>
      </c>
      <c r="AT132" s="416">
        <f t="shared" si="32"/>
        <v>0</v>
      </c>
      <c r="AU132" s="416">
        <f t="shared" si="33"/>
        <v>0</v>
      </c>
      <c r="AV132" s="434" t="str">
        <f t="shared" si="34"/>
        <v/>
      </c>
      <c r="AW132" s="421" t="str">
        <f t="shared" si="35"/>
        <v/>
      </c>
      <c r="AX132" s="422">
        <f t="shared" si="36"/>
        <v>0</v>
      </c>
      <c r="AY132" s="422">
        <f t="shared" si="37"/>
        <v>0</v>
      </c>
      <c r="AZ132" s="421">
        <f t="shared" si="38"/>
        <v>0</v>
      </c>
      <c r="BA132" s="423">
        <f t="shared" si="39"/>
        <v>0</v>
      </c>
      <c r="BB132" s="432"/>
      <c r="BC132" s="429"/>
      <c r="BD132" s="429" t="str">
        <f>IF(O132="", "", '[1]Outdoor Lighting'!$C$7)</f>
        <v/>
      </c>
      <c r="BE132" s="436"/>
      <c r="BF132" s="436"/>
      <c r="BG132" s="436"/>
      <c r="BH132" s="436"/>
      <c r="BI132" s="436"/>
      <c r="BJ132" s="436"/>
      <c r="BK132" s="436"/>
      <c r="BL132" s="436"/>
      <c r="BM132" s="436"/>
      <c r="BN132" s="436"/>
      <c r="BO132" s="436"/>
      <c r="BP132" s="436"/>
    </row>
    <row r="133" spans="1:68" s="437" customFormat="1" ht="38.25" customHeight="1">
      <c r="A133" s="426">
        <v>115</v>
      </c>
      <c r="B133" s="429"/>
      <c r="C133" s="429" t="str">
        <f>IF(O133="", "", '[1]Outdoor Lighting'!$B$8)</f>
        <v/>
      </c>
      <c r="D133" s="395" t="str">
        <f>IF(O133="", "", '[1]Business Type'!$G$2)</f>
        <v/>
      </c>
      <c r="E133" s="396" t="str">
        <f t="shared" si="150"/>
        <v/>
      </c>
      <c r="F133" s="396" t="str">
        <f t="shared" si="151"/>
        <v/>
      </c>
      <c r="G133" s="396" t="str">
        <f t="shared" si="152"/>
        <v/>
      </c>
      <c r="H133" s="397" t="str">
        <f t="shared" si="9"/>
        <v/>
      </c>
      <c r="I133" s="427" t="str">
        <f t="shared" si="153"/>
        <v/>
      </c>
      <c r="J133" s="396" t="str">
        <f t="shared" si="149"/>
        <v/>
      </c>
      <c r="K133" s="435" t="str">
        <f t="shared" si="154"/>
        <v/>
      </c>
      <c r="L133" s="399">
        <f t="shared" si="10"/>
        <v>0</v>
      </c>
      <c r="M133" s="400" t="str">
        <f t="shared" si="11"/>
        <v/>
      </c>
      <c r="N133" s="401" t="str">
        <f>IF(O133="", "", VLOOKUP(O133, [1]LightTrans!$C$1:$L$106, 2, FALSE))</f>
        <v/>
      </c>
      <c r="O133" s="395" t="str">
        <f>IF(OR('[1]Outdoor Lighting'!$D$8="T8", '[1]Outdoor Lighting'!$D$8="T12"), IF(ISNA(VLOOKUP('[1]Outdoor Lighting'!$D$8&amp;", "&amp;'[1]Outdoor Lighting'!$I$8&amp;IF('[1]Outdoor Lighting'!$E$8="Electronic",", Electronic",""), [1]LightTrans!$A$1:$AB$109,3, FALSE)=TRUE),"",VLOOKUP('[1]Outdoor Lighting'!$D$8&amp;", "&amp;'[1]Outdoor Lighting'!$I$8&amp;IF('[1]Outdoor Lighting'!$E$8="Electronic",", Electronic",""), [1]LightTrans!$A$1:$AB$109,3, FALSE)), "")</f>
        <v/>
      </c>
      <c r="P133" s="402" t="str">
        <f t="shared" si="12"/>
        <v/>
      </c>
      <c r="Q133" s="428" t="str">
        <f>IF(O133="", "", '[1]Outdoor Lighting'!$J$8)</f>
        <v/>
      </c>
      <c r="R133" s="404">
        <v>0</v>
      </c>
      <c r="S133" s="402">
        <f t="shared" si="13"/>
        <v>0</v>
      </c>
      <c r="T133" s="406">
        <f t="shared" si="14"/>
        <v>0</v>
      </c>
      <c r="U133" s="407" t="str">
        <f t="shared" si="15"/>
        <v/>
      </c>
      <c r="V133" s="408" t="str">
        <f>IF(O133="", "", VLOOKUP(O133, [1]LightTrans!$C$1:$L$106, 3, FALSE))</f>
        <v/>
      </c>
      <c r="W133" s="395" t="str">
        <f>IF(O133="", "", VLOOKUP(O133, [1]LightTrans!$C$1:$L$106, 4, FALSE))</f>
        <v/>
      </c>
      <c r="X133" s="395" t="str">
        <f>IF(O133="", "", VLOOKUP(O133, [1]LightTrans!$C$1:$L$106, 5, FALSE))</f>
        <v/>
      </c>
      <c r="Y133" s="402" t="str">
        <f t="shared" si="16"/>
        <v/>
      </c>
      <c r="Z133" s="429" t="str">
        <f>IF(O133="", "", VLOOKUP(O133, [1]LightTrans!$C$1:$L$106, 7, FALSE))</f>
        <v/>
      </c>
      <c r="AA133" s="429" t="str">
        <f>IF(O133="", "", VLOOKUP(O133, [1]LightTrans!$C$1:$L$106, 8, FALSE))</f>
        <v/>
      </c>
      <c r="AB133" s="430"/>
      <c r="AC133" s="410" t="str">
        <f t="shared" si="17"/>
        <v/>
      </c>
      <c r="AD133" s="411"/>
      <c r="AE133" s="412"/>
      <c r="AF133" s="413">
        <f t="shared" si="18"/>
        <v>0</v>
      </c>
      <c r="AG133" s="414" t="e">
        <f t="shared" si="19"/>
        <v>#VALUE!</v>
      </c>
      <c r="AH133" s="415">
        <f t="shared" si="20"/>
        <v>0</v>
      </c>
      <c r="AI133" s="415" t="str">
        <f t="shared" si="21"/>
        <v/>
      </c>
      <c r="AJ133" s="415">
        <f t="shared" si="22"/>
        <v>0</v>
      </c>
      <c r="AK133" s="415">
        <f t="shared" si="23"/>
        <v>0</v>
      </c>
      <c r="AL133" s="416">
        <f t="shared" si="24"/>
        <v>0</v>
      </c>
      <c r="AM133" s="417">
        <f t="shared" si="25"/>
        <v>0</v>
      </c>
      <c r="AN133" s="406">
        <f t="shared" si="26"/>
        <v>0</v>
      </c>
      <c r="AO133" s="416">
        <f t="shared" si="155"/>
        <v>0</v>
      </c>
      <c r="AP133" s="416">
        <f t="shared" si="28"/>
        <v>0</v>
      </c>
      <c r="AQ133" s="416">
        <f t="shared" si="29"/>
        <v>0</v>
      </c>
      <c r="AR133" s="418">
        <f t="shared" si="30"/>
        <v>0</v>
      </c>
      <c r="AS133" s="416">
        <f t="shared" si="31"/>
        <v>0</v>
      </c>
      <c r="AT133" s="416">
        <f t="shared" si="32"/>
        <v>0</v>
      </c>
      <c r="AU133" s="416">
        <f t="shared" si="33"/>
        <v>0</v>
      </c>
      <c r="AV133" s="434" t="str">
        <f t="shared" si="34"/>
        <v/>
      </c>
      <c r="AW133" s="421" t="str">
        <f t="shared" si="35"/>
        <v/>
      </c>
      <c r="AX133" s="422">
        <f t="shared" si="36"/>
        <v>0</v>
      </c>
      <c r="AY133" s="422">
        <f t="shared" si="37"/>
        <v>0</v>
      </c>
      <c r="AZ133" s="421">
        <f t="shared" si="38"/>
        <v>0</v>
      </c>
      <c r="BA133" s="423">
        <f t="shared" si="39"/>
        <v>0</v>
      </c>
      <c r="BB133" s="432"/>
      <c r="BC133" s="429"/>
      <c r="BD133" s="429" t="str">
        <f>IF(O133="", "", '[1]Outdoor Lighting'!$C$8)</f>
        <v/>
      </c>
      <c r="BE133" s="436"/>
      <c r="BF133" s="436"/>
      <c r="BG133" s="436"/>
      <c r="BH133" s="436"/>
      <c r="BI133" s="436"/>
      <c r="BJ133" s="436"/>
      <c r="BK133" s="436"/>
      <c r="BL133" s="436"/>
      <c r="BM133" s="436"/>
      <c r="BN133" s="436"/>
      <c r="BO133" s="436"/>
      <c r="BP133" s="436"/>
    </row>
    <row r="134" spans="1:68" s="437" customFormat="1" ht="38.25" customHeight="1">
      <c r="A134" s="426">
        <v>116</v>
      </c>
      <c r="B134" s="429"/>
      <c r="C134" s="429" t="str">
        <f>IF(O134="", "", '[1]Outdoor Lighting'!$B$9)</f>
        <v/>
      </c>
      <c r="D134" s="395" t="str">
        <f>IF(O134="", "", '[1]Business Type'!$G$2)</f>
        <v/>
      </c>
      <c r="E134" s="396" t="str">
        <f t="shared" si="150"/>
        <v/>
      </c>
      <c r="F134" s="396" t="str">
        <f t="shared" si="151"/>
        <v/>
      </c>
      <c r="G134" s="396" t="str">
        <f t="shared" si="152"/>
        <v/>
      </c>
      <c r="H134" s="397" t="str">
        <f t="shared" si="9"/>
        <v/>
      </c>
      <c r="I134" s="427" t="str">
        <f t="shared" si="153"/>
        <v/>
      </c>
      <c r="J134" s="396" t="str">
        <f t="shared" si="149"/>
        <v/>
      </c>
      <c r="K134" s="435" t="str">
        <f t="shared" si="154"/>
        <v/>
      </c>
      <c r="L134" s="399">
        <f t="shared" si="10"/>
        <v>0</v>
      </c>
      <c r="M134" s="400" t="str">
        <f t="shared" si="11"/>
        <v/>
      </c>
      <c r="N134" s="401" t="str">
        <f>IF(O134="", "", VLOOKUP(O134, [1]LightTrans!$C$1:$L$106, 2, FALSE))</f>
        <v/>
      </c>
      <c r="O134" s="395" t="str">
        <f>IF(OR('[1]Outdoor Lighting'!$D$9="T8", '[1]Outdoor Lighting'!$D$9="T12"), IF(ISNA(VLOOKUP('[1]Outdoor Lighting'!$D$9&amp;", "&amp;'[1]Outdoor Lighting'!$I$9&amp;IF('[1]Outdoor Lighting'!$E$9="Electronic",", Electronic",""), [1]LightTrans!$A$1:$AB$109,3, FALSE)=TRUE),"",VLOOKUP('[1]Outdoor Lighting'!$D$9&amp;", "&amp;'[1]Outdoor Lighting'!$I$9&amp;IF('[1]Outdoor Lighting'!$E$9="Electronic",", Electronic",""), [1]LightTrans!$A$1:$AB$109,3, FALSE)), "")</f>
        <v/>
      </c>
      <c r="P134" s="402" t="str">
        <f t="shared" si="12"/>
        <v/>
      </c>
      <c r="Q134" s="428" t="str">
        <f>IF(O134="", "", '[1]Outdoor Lighting'!$J$9)</f>
        <v/>
      </c>
      <c r="R134" s="404">
        <v>0</v>
      </c>
      <c r="S134" s="402">
        <f t="shared" si="13"/>
        <v>0</v>
      </c>
      <c r="T134" s="406">
        <f t="shared" si="14"/>
        <v>0</v>
      </c>
      <c r="U134" s="407" t="str">
        <f t="shared" si="15"/>
        <v/>
      </c>
      <c r="V134" s="408" t="str">
        <f>IF(O134="", "", VLOOKUP(O134, [1]LightTrans!$C$1:$L$106, 3, FALSE))</f>
        <v/>
      </c>
      <c r="W134" s="395" t="str">
        <f>IF(O134="", "", VLOOKUP(O134, [1]LightTrans!$C$1:$L$106, 4, FALSE))</f>
        <v/>
      </c>
      <c r="X134" s="395" t="str">
        <f>IF(O134="", "", VLOOKUP(O134, [1]LightTrans!$C$1:$L$106, 5, FALSE))</f>
        <v/>
      </c>
      <c r="Y134" s="402" t="str">
        <f t="shared" si="16"/>
        <v/>
      </c>
      <c r="Z134" s="429" t="str">
        <f>IF(O134="", "", VLOOKUP(O134, [1]LightTrans!$C$1:$L$106, 7, FALSE))</f>
        <v/>
      </c>
      <c r="AA134" s="429" t="str">
        <f>IF(O134="", "", VLOOKUP(O134, [1]LightTrans!$C$1:$L$106, 8, FALSE))</f>
        <v/>
      </c>
      <c r="AB134" s="430"/>
      <c r="AC134" s="410" t="str">
        <f t="shared" si="17"/>
        <v/>
      </c>
      <c r="AD134" s="411"/>
      <c r="AE134" s="412"/>
      <c r="AF134" s="413">
        <f t="shared" si="18"/>
        <v>0</v>
      </c>
      <c r="AG134" s="414" t="e">
        <f t="shared" si="19"/>
        <v>#VALUE!</v>
      </c>
      <c r="AH134" s="415">
        <f t="shared" si="20"/>
        <v>0</v>
      </c>
      <c r="AI134" s="415" t="str">
        <f t="shared" si="21"/>
        <v/>
      </c>
      <c r="AJ134" s="415">
        <f t="shared" si="22"/>
        <v>0</v>
      </c>
      <c r="AK134" s="415">
        <f t="shared" si="23"/>
        <v>0</v>
      </c>
      <c r="AL134" s="416">
        <f t="shared" si="24"/>
        <v>0</v>
      </c>
      <c r="AM134" s="417">
        <f t="shared" si="25"/>
        <v>0</v>
      </c>
      <c r="AN134" s="406">
        <f t="shared" si="26"/>
        <v>0</v>
      </c>
      <c r="AO134" s="416">
        <f t="shared" si="155"/>
        <v>0</v>
      </c>
      <c r="AP134" s="416">
        <f t="shared" si="28"/>
        <v>0</v>
      </c>
      <c r="AQ134" s="416">
        <f t="shared" si="29"/>
        <v>0</v>
      </c>
      <c r="AR134" s="418">
        <f t="shared" si="30"/>
        <v>0</v>
      </c>
      <c r="AS134" s="416">
        <f t="shared" si="31"/>
        <v>0</v>
      </c>
      <c r="AT134" s="416">
        <f t="shared" si="32"/>
        <v>0</v>
      </c>
      <c r="AU134" s="416">
        <f t="shared" si="33"/>
        <v>0</v>
      </c>
      <c r="AV134" s="434" t="str">
        <f t="shared" si="34"/>
        <v/>
      </c>
      <c r="AW134" s="421" t="str">
        <f t="shared" si="35"/>
        <v/>
      </c>
      <c r="AX134" s="422">
        <f t="shared" si="36"/>
        <v>0</v>
      </c>
      <c r="AY134" s="422">
        <f t="shared" si="37"/>
        <v>0</v>
      </c>
      <c r="AZ134" s="421">
        <f t="shared" si="38"/>
        <v>0</v>
      </c>
      <c r="BA134" s="423">
        <f t="shared" si="39"/>
        <v>0</v>
      </c>
      <c r="BB134" s="432"/>
      <c r="BC134" s="429"/>
      <c r="BD134" s="429" t="str">
        <f>IF(O134="", "", '[1]Outdoor Lighting'!$C$9)</f>
        <v/>
      </c>
      <c r="BE134" s="436"/>
      <c r="BF134" s="436"/>
      <c r="BG134" s="436"/>
      <c r="BH134" s="436"/>
      <c r="BI134" s="436"/>
      <c r="BJ134" s="436"/>
      <c r="BK134" s="436"/>
      <c r="BL134" s="436"/>
      <c r="BM134" s="436"/>
      <c r="BN134" s="436"/>
      <c r="BO134" s="436"/>
      <c r="BP134" s="436"/>
    </row>
    <row r="135" spans="1:68" s="437" customFormat="1" ht="38.25" customHeight="1">
      <c r="A135" s="426">
        <v>117</v>
      </c>
      <c r="B135" s="429"/>
      <c r="C135" s="429" t="str">
        <f>IF(O135="", "", '[1]Outdoor Lighting'!$B$10)</f>
        <v/>
      </c>
      <c r="D135" s="395" t="str">
        <f>IF(O135="", "", '[1]Business Type'!$G$2)</f>
        <v/>
      </c>
      <c r="E135" s="396" t="str">
        <f t="shared" si="150"/>
        <v/>
      </c>
      <c r="F135" s="396" t="str">
        <f t="shared" si="151"/>
        <v/>
      </c>
      <c r="G135" s="396" t="str">
        <f t="shared" si="152"/>
        <v/>
      </c>
      <c r="H135" s="397" t="str">
        <f t="shared" si="9"/>
        <v/>
      </c>
      <c r="I135" s="427" t="str">
        <f t="shared" si="153"/>
        <v/>
      </c>
      <c r="J135" s="396" t="str">
        <f t="shared" si="149"/>
        <v/>
      </c>
      <c r="K135" s="435" t="str">
        <f t="shared" si="154"/>
        <v/>
      </c>
      <c r="L135" s="399">
        <f t="shared" si="10"/>
        <v>0</v>
      </c>
      <c r="M135" s="400" t="str">
        <f t="shared" si="11"/>
        <v/>
      </c>
      <c r="N135" s="401" t="str">
        <f>IF(O135="", "", VLOOKUP(O135, [1]LightTrans!$C$1:$L$106, 2, FALSE))</f>
        <v/>
      </c>
      <c r="O135" s="395" t="str">
        <f>IF(OR('[1]Outdoor Lighting'!$D$10="T8", '[1]Outdoor Lighting'!$D$10="T12"), IF(ISNA(VLOOKUP('[1]Outdoor Lighting'!$D$10&amp;", "&amp;'[1]Outdoor Lighting'!$I$10&amp;IF('[1]Outdoor Lighting'!$E$10="Electronic",", Electronic",""), [1]LightTrans!$A$1:$AB$109,3, FALSE)=TRUE),"",VLOOKUP('[1]Outdoor Lighting'!$D$10&amp;", "&amp;'[1]Outdoor Lighting'!$I$10&amp;IF('[1]Outdoor Lighting'!$E$10="Electronic",", Electronic",""), [1]LightTrans!$A$1:$AB$109,3, FALSE)), "")</f>
        <v/>
      </c>
      <c r="P135" s="402" t="str">
        <f t="shared" si="12"/>
        <v/>
      </c>
      <c r="Q135" s="428" t="str">
        <f>IF(O135="", "", '[1]Outdoor Lighting'!$J$10)</f>
        <v/>
      </c>
      <c r="R135" s="404">
        <v>0</v>
      </c>
      <c r="S135" s="402">
        <f t="shared" si="13"/>
        <v>0</v>
      </c>
      <c r="T135" s="406">
        <f t="shared" si="14"/>
        <v>0</v>
      </c>
      <c r="U135" s="407" t="str">
        <f t="shared" si="15"/>
        <v/>
      </c>
      <c r="V135" s="408" t="str">
        <f>IF(O135="", "", VLOOKUP(O135, [1]LightTrans!$C$1:$L$106, 3, FALSE))</f>
        <v/>
      </c>
      <c r="W135" s="395" t="str">
        <f>IF(O135="", "", VLOOKUP(O135, [1]LightTrans!$C$1:$L$106, 4, FALSE))</f>
        <v/>
      </c>
      <c r="X135" s="395" t="str">
        <f>IF(O135="", "", VLOOKUP(O135, [1]LightTrans!$C$1:$L$106, 5, FALSE))</f>
        <v/>
      </c>
      <c r="Y135" s="402" t="str">
        <f t="shared" si="16"/>
        <v/>
      </c>
      <c r="Z135" s="429" t="str">
        <f>IF(O135="", "", VLOOKUP(O135, [1]LightTrans!$C$1:$L$106, 7, FALSE))</f>
        <v/>
      </c>
      <c r="AA135" s="429" t="str">
        <f>IF(O135="", "", VLOOKUP(O135, [1]LightTrans!$C$1:$L$106, 8, FALSE))</f>
        <v/>
      </c>
      <c r="AB135" s="430"/>
      <c r="AC135" s="410" t="str">
        <f t="shared" si="17"/>
        <v/>
      </c>
      <c r="AD135" s="411"/>
      <c r="AE135" s="412"/>
      <c r="AF135" s="413">
        <f t="shared" si="18"/>
        <v>0</v>
      </c>
      <c r="AG135" s="414" t="e">
        <f t="shared" si="19"/>
        <v>#VALUE!</v>
      </c>
      <c r="AH135" s="415">
        <f t="shared" si="20"/>
        <v>0</v>
      </c>
      <c r="AI135" s="415" t="str">
        <f t="shared" si="21"/>
        <v/>
      </c>
      <c r="AJ135" s="415">
        <f t="shared" si="22"/>
        <v>0</v>
      </c>
      <c r="AK135" s="415">
        <f t="shared" si="23"/>
        <v>0</v>
      </c>
      <c r="AL135" s="416">
        <f t="shared" si="24"/>
        <v>0</v>
      </c>
      <c r="AM135" s="417">
        <f t="shared" si="25"/>
        <v>0</v>
      </c>
      <c r="AN135" s="406">
        <f t="shared" si="26"/>
        <v>0</v>
      </c>
      <c r="AO135" s="416">
        <f t="shared" si="155"/>
        <v>0</v>
      </c>
      <c r="AP135" s="416">
        <f t="shared" si="28"/>
        <v>0</v>
      </c>
      <c r="AQ135" s="416">
        <f t="shared" si="29"/>
        <v>0</v>
      </c>
      <c r="AR135" s="418">
        <f t="shared" si="30"/>
        <v>0</v>
      </c>
      <c r="AS135" s="416">
        <f t="shared" si="31"/>
        <v>0</v>
      </c>
      <c r="AT135" s="416">
        <f t="shared" si="32"/>
        <v>0</v>
      </c>
      <c r="AU135" s="416">
        <f t="shared" si="33"/>
        <v>0</v>
      </c>
      <c r="AV135" s="434" t="str">
        <f t="shared" si="34"/>
        <v/>
      </c>
      <c r="AW135" s="421" t="str">
        <f t="shared" si="35"/>
        <v/>
      </c>
      <c r="AX135" s="422">
        <f t="shared" si="36"/>
        <v>0</v>
      </c>
      <c r="AY135" s="422">
        <f t="shared" si="37"/>
        <v>0</v>
      </c>
      <c r="AZ135" s="421">
        <f t="shared" si="38"/>
        <v>0</v>
      </c>
      <c r="BA135" s="423">
        <f t="shared" si="39"/>
        <v>0</v>
      </c>
      <c r="BB135" s="432"/>
      <c r="BC135" s="429"/>
      <c r="BD135" s="429" t="str">
        <f>IF(O135="", "", '[1]Outdoor Lighting'!$C$10)</f>
        <v/>
      </c>
      <c r="BE135" s="436"/>
      <c r="BF135" s="436"/>
      <c r="BG135" s="436"/>
      <c r="BH135" s="436"/>
      <c r="BI135" s="436"/>
      <c r="BJ135" s="436"/>
      <c r="BK135" s="436"/>
      <c r="BL135" s="436"/>
      <c r="BM135" s="436"/>
      <c r="BN135" s="436"/>
      <c r="BO135" s="436"/>
      <c r="BP135" s="436"/>
    </row>
    <row r="136" spans="1:68" s="437" customFormat="1" ht="38.25" customHeight="1">
      <c r="A136" s="426">
        <v>118</v>
      </c>
      <c r="B136" s="429"/>
      <c r="C136" s="429" t="str">
        <f>IF(O136="", "", '[1]Outdoor Lighting'!$B$11)</f>
        <v/>
      </c>
      <c r="D136" s="395" t="str">
        <f>IF(O136="", "", '[1]Business Type'!$G$2)</f>
        <v/>
      </c>
      <c r="E136" s="396" t="str">
        <f t="shared" si="150"/>
        <v/>
      </c>
      <c r="F136" s="396" t="str">
        <f t="shared" si="151"/>
        <v/>
      </c>
      <c r="G136" s="396" t="str">
        <f t="shared" si="152"/>
        <v/>
      </c>
      <c r="H136" s="397" t="str">
        <f t="shared" si="9"/>
        <v/>
      </c>
      <c r="I136" s="427" t="str">
        <f t="shared" si="153"/>
        <v/>
      </c>
      <c r="J136" s="396" t="str">
        <f t="shared" si="149"/>
        <v/>
      </c>
      <c r="K136" s="435" t="str">
        <f t="shared" si="154"/>
        <v/>
      </c>
      <c r="L136" s="399">
        <f t="shared" si="10"/>
        <v>0</v>
      </c>
      <c r="M136" s="400" t="str">
        <f t="shared" si="11"/>
        <v/>
      </c>
      <c r="N136" s="401" t="str">
        <f>IF(O136="", "", VLOOKUP(O136, [1]LightTrans!$C$1:$L$106, 2, FALSE))</f>
        <v/>
      </c>
      <c r="O136" s="395" t="str">
        <f>IF(OR('[1]Outdoor Lighting'!$D$11="T8", '[1]Outdoor Lighting'!$D$11="T12"), IF(ISNA(VLOOKUP('[1]Outdoor Lighting'!$D$11&amp;", "&amp;'[1]Outdoor Lighting'!$I$11&amp;IF('[1]Outdoor Lighting'!$E$11="Electronic",", Electronic",""), [1]LightTrans!$A$1:$AB$109,3, FALSE)=TRUE),"",VLOOKUP('[1]Outdoor Lighting'!$D$11&amp;", "&amp;'[1]Outdoor Lighting'!$I$11&amp;IF('[1]Outdoor Lighting'!$E$11="Electronic",", Electronic",""), [1]LightTrans!$A$1:$AB$109,3, FALSE)), "")</f>
        <v/>
      </c>
      <c r="P136" s="402" t="str">
        <f t="shared" si="12"/>
        <v/>
      </c>
      <c r="Q136" s="428" t="str">
        <f>IF(O136="", "", '[1]Outdoor Lighting'!$J$11)</f>
        <v/>
      </c>
      <c r="R136" s="404">
        <v>0</v>
      </c>
      <c r="S136" s="402">
        <f t="shared" si="13"/>
        <v>0</v>
      </c>
      <c r="T136" s="406">
        <f t="shared" si="14"/>
        <v>0</v>
      </c>
      <c r="U136" s="407" t="str">
        <f t="shared" si="15"/>
        <v/>
      </c>
      <c r="V136" s="408" t="str">
        <f>IF(O136="", "", VLOOKUP(O136, [1]LightTrans!$C$1:$L$106, 3, FALSE))</f>
        <v/>
      </c>
      <c r="W136" s="395" t="str">
        <f>IF(O136="", "", VLOOKUP(O136, [1]LightTrans!$C$1:$L$106, 4, FALSE))</f>
        <v/>
      </c>
      <c r="X136" s="395" t="str">
        <f>IF(O136="", "", VLOOKUP(O136, [1]LightTrans!$C$1:$L$106, 5, FALSE))</f>
        <v/>
      </c>
      <c r="Y136" s="402" t="str">
        <f t="shared" si="16"/>
        <v/>
      </c>
      <c r="Z136" s="429" t="str">
        <f>IF(O136="", "", VLOOKUP(O136, [1]LightTrans!$C$1:$L$106, 7, FALSE))</f>
        <v/>
      </c>
      <c r="AA136" s="429" t="str">
        <f>IF(O136="", "", VLOOKUP(O136, [1]LightTrans!$C$1:$L$106, 8, FALSE))</f>
        <v/>
      </c>
      <c r="AB136" s="430"/>
      <c r="AC136" s="410" t="str">
        <f t="shared" si="17"/>
        <v/>
      </c>
      <c r="AD136" s="411"/>
      <c r="AE136" s="412"/>
      <c r="AF136" s="413">
        <f t="shared" si="18"/>
        <v>0</v>
      </c>
      <c r="AG136" s="414" t="e">
        <f t="shared" si="19"/>
        <v>#VALUE!</v>
      </c>
      <c r="AH136" s="415">
        <f t="shared" si="20"/>
        <v>0</v>
      </c>
      <c r="AI136" s="415" t="str">
        <f t="shared" si="21"/>
        <v/>
      </c>
      <c r="AJ136" s="415">
        <f t="shared" si="22"/>
        <v>0</v>
      </c>
      <c r="AK136" s="415">
        <f t="shared" si="23"/>
        <v>0</v>
      </c>
      <c r="AL136" s="416">
        <f t="shared" si="24"/>
        <v>0</v>
      </c>
      <c r="AM136" s="417">
        <f t="shared" si="25"/>
        <v>0</v>
      </c>
      <c r="AN136" s="406">
        <f t="shared" si="26"/>
        <v>0</v>
      </c>
      <c r="AO136" s="416">
        <f t="shared" si="155"/>
        <v>0</v>
      </c>
      <c r="AP136" s="416">
        <f t="shared" si="28"/>
        <v>0</v>
      </c>
      <c r="AQ136" s="416">
        <f t="shared" si="29"/>
        <v>0</v>
      </c>
      <c r="AR136" s="418">
        <f t="shared" si="30"/>
        <v>0</v>
      </c>
      <c r="AS136" s="416">
        <f t="shared" si="31"/>
        <v>0</v>
      </c>
      <c r="AT136" s="416">
        <f t="shared" si="32"/>
        <v>0</v>
      </c>
      <c r="AU136" s="416">
        <f t="shared" si="33"/>
        <v>0</v>
      </c>
      <c r="AV136" s="434" t="str">
        <f t="shared" si="34"/>
        <v/>
      </c>
      <c r="AW136" s="421" t="str">
        <f t="shared" si="35"/>
        <v/>
      </c>
      <c r="AX136" s="422">
        <f t="shared" si="36"/>
        <v>0</v>
      </c>
      <c r="AY136" s="422">
        <f t="shared" si="37"/>
        <v>0</v>
      </c>
      <c r="AZ136" s="421">
        <f t="shared" si="38"/>
        <v>0</v>
      </c>
      <c r="BA136" s="423">
        <f t="shared" si="39"/>
        <v>0</v>
      </c>
      <c r="BB136" s="432"/>
      <c r="BC136" s="429"/>
      <c r="BD136" s="429" t="str">
        <f>IF(O136="", "", '[1]Outdoor Lighting'!$C$11)</f>
        <v/>
      </c>
      <c r="BE136" s="436"/>
      <c r="BF136" s="436"/>
      <c r="BG136" s="436"/>
      <c r="BH136" s="436"/>
      <c r="BI136" s="436"/>
      <c r="BJ136" s="436"/>
      <c r="BK136" s="436"/>
      <c r="BL136" s="436"/>
      <c r="BM136" s="436"/>
      <c r="BN136" s="436"/>
      <c r="BO136" s="436"/>
      <c r="BP136" s="436"/>
    </row>
    <row r="137" spans="1:68" s="437" customFormat="1" ht="38.25" customHeight="1">
      <c r="A137" s="426">
        <v>119</v>
      </c>
      <c r="B137" s="429"/>
      <c r="C137" s="429" t="str">
        <f>IF(O137="", "", '[1]Outdoor Lighting'!$B$12)</f>
        <v/>
      </c>
      <c r="D137" s="395" t="str">
        <f>IF(O137="", "", '[1]Business Type'!$G$2)</f>
        <v/>
      </c>
      <c r="E137" s="396" t="str">
        <f t="shared" si="150"/>
        <v/>
      </c>
      <c r="F137" s="396" t="str">
        <f t="shared" si="151"/>
        <v/>
      </c>
      <c r="G137" s="396" t="str">
        <f t="shared" si="152"/>
        <v/>
      </c>
      <c r="H137" s="397" t="str">
        <f t="shared" si="9"/>
        <v/>
      </c>
      <c r="I137" s="427" t="str">
        <f t="shared" si="153"/>
        <v/>
      </c>
      <c r="J137" s="396" t="str">
        <f t="shared" si="149"/>
        <v/>
      </c>
      <c r="K137" s="435" t="str">
        <f t="shared" si="154"/>
        <v/>
      </c>
      <c r="L137" s="399">
        <f t="shared" si="10"/>
        <v>0</v>
      </c>
      <c r="M137" s="400" t="str">
        <f t="shared" si="11"/>
        <v/>
      </c>
      <c r="N137" s="401" t="str">
        <f>IF(O137="", "", VLOOKUP(O137, [1]LightTrans!$C$1:$L$106, 2, FALSE))</f>
        <v/>
      </c>
      <c r="O137" s="395" t="str">
        <f>IF(OR('[1]Outdoor Lighting'!$D$12="T8", '[1]Outdoor Lighting'!$D$12="T12"), IF(ISNA(VLOOKUP('[1]Outdoor Lighting'!$D$12&amp;", "&amp;'[1]Outdoor Lighting'!$I$12&amp;IF('[1]Outdoor Lighting'!$E$12="Electronic",", Electronic",""), [1]LightTrans!$A$1:$AB$109,3, FALSE)=TRUE),"",VLOOKUP('[1]Outdoor Lighting'!$D$12&amp;", "&amp;'[1]Outdoor Lighting'!$I$12&amp;IF('[1]Outdoor Lighting'!$E$12="Electronic",", Electronic",""), [1]LightTrans!$A$1:$AB$109,3, FALSE)), "")</f>
        <v/>
      </c>
      <c r="P137" s="402" t="str">
        <f t="shared" si="12"/>
        <v/>
      </c>
      <c r="Q137" s="428" t="str">
        <f>IF(O137="", "", '[1]Outdoor Lighting'!$J$12)</f>
        <v/>
      </c>
      <c r="R137" s="404">
        <v>0</v>
      </c>
      <c r="S137" s="402">
        <f t="shared" si="13"/>
        <v>0</v>
      </c>
      <c r="T137" s="406">
        <f t="shared" si="14"/>
        <v>0</v>
      </c>
      <c r="U137" s="407" t="str">
        <f t="shared" si="15"/>
        <v/>
      </c>
      <c r="V137" s="408" t="str">
        <f>IF(O137="", "", VLOOKUP(O137, [1]LightTrans!$C$1:$L$106, 3, FALSE))</f>
        <v/>
      </c>
      <c r="W137" s="395" t="str">
        <f>IF(O137="", "", VLOOKUP(O137, [1]LightTrans!$C$1:$L$106, 4, FALSE))</f>
        <v/>
      </c>
      <c r="X137" s="395" t="str">
        <f>IF(O137="", "", VLOOKUP(O137, [1]LightTrans!$C$1:$L$106, 5, FALSE))</f>
        <v/>
      </c>
      <c r="Y137" s="402" t="str">
        <f t="shared" si="16"/>
        <v/>
      </c>
      <c r="Z137" s="429" t="str">
        <f>IF(O137="", "", VLOOKUP(O137, [1]LightTrans!$C$1:$L$106, 7, FALSE))</f>
        <v/>
      </c>
      <c r="AA137" s="429" t="str">
        <f>IF(O137="", "", VLOOKUP(O137, [1]LightTrans!$C$1:$L$106, 8, FALSE))</f>
        <v/>
      </c>
      <c r="AB137" s="430"/>
      <c r="AC137" s="410" t="str">
        <f t="shared" si="17"/>
        <v/>
      </c>
      <c r="AD137" s="411"/>
      <c r="AE137" s="412"/>
      <c r="AF137" s="413">
        <f t="shared" si="18"/>
        <v>0</v>
      </c>
      <c r="AG137" s="414" t="e">
        <f t="shared" si="19"/>
        <v>#VALUE!</v>
      </c>
      <c r="AH137" s="415">
        <f t="shared" si="20"/>
        <v>0</v>
      </c>
      <c r="AI137" s="415" t="str">
        <f t="shared" si="21"/>
        <v/>
      </c>
      <c r="AJ137" s="415">
        <f t="shared" si="22"/>
        <v>0</v>
      </c>
      <c r="AK137" s="415">
        <f t="shared" si="23"/>
        <v>0</v>
      </c>
      <c r="AL137" s="416">
        <f t="shared" si="24"/>
        <v>0</v>
      </c>
      <c r="AM137" s="417">
        <f t="shared" si="25"/>
        <v>0</v>
      </c>
      <c r="AN137" s="406">
        <f t="shared" si="26"/>
        <v>0</v>
      </c>
      <c r="AO137" s="416">
        <f t="shared" si="155"/>
        <v>0</v>
      </c>
      <c r="AP137" s="416">
        <f t="shared" si="28"/>
        <v>0</v>
      </c>
      <c r="AQ137" s="416">
        <f t="shared" si="29"/>
        <v>0</v>
      </c>
      <c r="AR137" s="418">
        <f t="shared" si="30"/>
        <v>0</v>
      </c>
      <c r="AS137" s="416">
        <f t="shared" si="31"/>
        <v>0</v>
      </c>
      <c r="AT137" s="416">
        <f t="shared" si="32"/>
        <v>0</v>
      </c>
      <c r="AU137" s="416">
        <f t="shared" si="33"/>
        <v>0</v>
      </c>
      <c r="AV137" s="434" t="str">
        <f t="shared" si="34"/>
        <v/>
      </c>
      <c r="AW137" s="421" t="str">
        <f t="shared" si="35"/>
        <v/>
      </c>
      <c r="AX137" s="422">
        <f t="shared" si="36"/>
        <v>0</v>
      </c>
      <c r="AY137" s="422">
        <f t="shared" si="37"/>
        <v>0</v>
      </c>
      <c r="AZ137" s="421">
        <f t="shared" si="38"/>
        <v>0</v>
      </c>
      <c r="BA137" s="423">
        <f t="shared" si="39"/>
        <v>0</v>
      </c>
      <c r="BB137" s="432"/>
      <c r="BC137" s="429"/>
      <c r="BD137" s="429" t="str">
        <f>IF(O137="", "", '[1]Outdoor Lighting'!$C$12)</f>
        <v/>
      </c>
      <c r="BE137" s="436"/>
      <c r="BF137" s="436"/>
      <c r="BG137" s="436"/>
      <c r="BH137" s="436"/>
      <c r="BI137" s="436"/>
      <c r="BJ137" s="436"/>
      <c r="BK137" s="436"/>
      <c r="BL137" s="436"/>
      <c r="BM137" s="436"/>
      <c r="BN137" s="436"/>
      <c r="BO137" s="436"/>
      <c r="BP137" s="436"/>
    </row>
    <row r="138" spans="1:68" s="437" customFormat="1" ht="38.25" customHeight="1">
      <c r="A138" s="426">
        <v>120</v>
      </c>
      <c r="B138" s="429"/>
      <c r="C138" s="429" t="str">
        <f>IF(O138="", "", '[1]Outdoor Lighting'!$B$13)</f>
        <v/>
      </c>
      <c r="D138" s="395" t="str">
        <f>IF(O138="", "", '[1]Business Type'!$G$2)</f>
        <v/>
      </c>
      <c r="E138" s="396" t="str">
        <f t="shared" si="150"/>
        <v/>
      </c>
      <c r="F138" s="396" t="str">
        <f t="shared" si="151"/>
        <v/>
      </c>
      <c r="G138" s="396" t="str">
        <f t="shared" si="152"/>
        <v/>
      </c>
      <c r="H138" s="397" t="str">
        <f t="shared" si="9"/>
        <v/>
      </c>
      <c r="I138" s="427" t="str">
        <f t="shared" si="153"/>
        <v/>
      </c>
      <c r="J138" s="396" t="str">
        <f t="shared" si="149"/>
        <v/>
      </c>
      <c r="K138" s="435" t="str">
        <f t="shared" si="154"/>
        <v/>
      </c>
      <c r="L138" s="399">
        <f t="shared" si="10"/>
        <v>0</v>
      </c>
      <c r="M138" s="400" t="str">
        <f t="shared" si="11"/>
        <v/>
      </c>
      <c r="N138" s="401" t="str">
        <f>IF(O138="", "", VLOOKUP(O138, [1]LightTrans!$C$1:$L$106, 2, FALSE))</f>
        <v/>
      </c>
      <c r="O138" s="395" t="str">
        <f>IF(OR('[1]Outdoor Lighting'!$D$13="T8", '[1]Outdoor Lighting'!$D$13="T12"), IF(ISNA(VLOOKUP('[1]Outdoor Lighting'!$D$13&amp;", "&amp;'[1]Outdoor Lighting'!$I$13&amp;IF('[1]Outdoor Lighting'!$E$13="Electronic",", Electronic",""), [1]LightTrans!$A$1:$AB$109,3, FALSE)=TRUE),"",VLOOKUP('[1]Outdoor Lighting'!$D$13&amp;", "&amp;'[1]Outdoor Lighting'!$I$13&amp;IF('[1]Outdoor Lighting'!$E$13="Electronic",", Electronic",""), [1]LightTrans!$A$1:$AB$109,3, FALSE)), "")</f>
        <v/>
      </c>
      <c r="P138" s="402" t="str">
        <f t="shared" si="12"/>
        <v/>
      </c>
      <c r="Q138" s="428" t="str">
        <f>IF(O138="", "", '[1]Outdoor Lighting'!$J$13)</f>
        <v/>
      </c>
      <c r="R138" s="404">
        <v>0</v>
      </c>
      <c r="S138" s="402">
        <f t="shared" si="13"/>
        <v>0</v>
      </c>
      <c r="T138" s="406">
        <f t="shared" si="14"/>
        <v>0</v>
      </c>
      <c r="U138" s="407" t="str">
        <f t="shared" si="15"/>
        <v/>
      </c>
      <c r="V138" s="408" t="str">
        <f>IF(O138="", "", VLOOKUP(O138, [1]LightTrans!$C$1:$L$106, 3, FALSE))</f>
        <v/>
      </c>
      <c r="W138" s="395" t="str">
        <f>IF(O138="", "", VLOOKUP(O138, [1]LightTrans!$C$1:$L$106, 4, FALSE))</f>
        <v/>
      </c>
      <c r="X138" s="395" t="str">
        <f>IF(O138="", "", VLOOKUP(O138, [1]LightTrans!$C$1:$L$106, 5, FALSE))</f>
        <v/>
      </c>
      <c r="Y138" s="402" t="str">
        <f t="shared" si="16"/>
        <v/>
      </c>
      <c r="Z138" s="429" t="str">
        <f>IF(O138="", "", VLOOKUP(O138, [1]LightTrans!$C$1:$L$106, 7, FALSE))</f>
        <v/>
      </c>
      <c r="AA138" s="429" t="str">
        <f>IF(O138="", "", VLOOKUP(O138, [1]LightTrans!$C$1:$L$106, 8, FALSE))</f>
        <v/>
      </c>
      <c r="AB138" s="430"/>
      <c r="AC138" s="410" t="str">
        <f t="shared" si="17"/>
        <v/>
      </c>
      <c r="AD138" s="411"/>
      <c r="AE138" s="412"/>
      <c r="AF138" s="413">
        <f t="shared" si="18"/>
        <v>0</v>
      </c>
      <c r="AG138" s="414" t="e">
        <f t="shared" si="19"/>
        <v>#VALUE!</v>
      </c>
      <c r="AH138" s="415">
        <f t="shared" si="20"/>
        <v>0</v>
      </c>
      <c r="AI138" s="415" t="str">
        <f t="shared" si="21"/>
        <v/>
      </c>
      <c r="AJ138" s="415">
        <f t="shared" si="22"/>
        <v>0</v>
      </c>
      <c r="AK138" s="415">
        <f t="shared" si="23"/>
        <v>0</v>
      </c>
      <c r="AL138" s="416">
        <f t="shared" si="24"/>
        <v>0</v>
      </c>
      <c r="AM138" s="417">
        <f t="shared" si="25"/>
        <v>0</v>
      </c>
      <c r="AN138" s="406">
        <f t="shared" si="26"/>
        <v>0</v>
      </c>
      <c r="AO138" s="416">
        <f t="shared" si="155"/>
        <v>0</v>
      </c>
      <c r="AP138" s="416">
        <f t="shared" si="28"/>
        <v>0</v>
      </c>
      <c r="AQ138" s="416">
        <f t="shared" si="29"/>
        <v>0</v>
      </c>
      <c r="AR138" s="418">
        <f t="shared" si="30"/>
        <v>0</v>
      </c>
      <c r="AS138" s="416">
        <f t="shared" si="31"/>
        <v>0</v>
      </c>
      <c r="AT138" s="416">
        <f t="shared" si="32"/>
        <v>0</v>
      </c>
      <c r="AU138" s="416">
        <f t="shared" si="33"/>
        <v>0</v>
      </c>
      <c r="AV138" s="434" t="str">
        <f t="shared" si="34"/>
        <v/>
      </c>
      <c r="AW138" s="421" t="str">
        <f t="shared" si="35"/>
        <v/>
      </c>
      <c r="AX138" s="422">
        <f t="shared" si="36"/>
        <v>0</v>
      </c>
      <c r="AY138" s="422">
        <f t="shared" si="37"/>
        <v>0</v>
      </c>
      <c r="AZ138" s="421">
        <f t="shared" si="38"/>
        <v>0</v>
      </c>
      <c r="BA138" s="423">
        <f t="shared" si="39"/>
        <v>0</v>
      </c>
      <c r="BB138" s="432"/>
      <c r="BC138" s="429"/>
      <c r="BD138" s="429" t="str">
        <f>IF(O138="", "", '[1]Outdoor Lighting'!$C$13)</f>
        <v/>
      </c>
      <c r="BE138" s="436"/>
      <c r="BF138" s="436"/>
      <c r="BG138" s="436"/>
      <c r="BH138" s="436"/>
      <c r="BI138" s="436"/>
      <c r="BJ138" s="436"/>
      <c r="BK138" s="436"/>
      <c r="BL138" s="436"/>
      <c r="BM138" s="436"/>
      <c r="BN138" s="436"/>
      <c r="BO138" s="436"/>
      <c r="BP138" s="436"/>
    </row>
    <row r="139" spans="1:68" s="437" customFormat="1" ht="38.25" customHeight="1">
      <c r="A139" s="426">
        <v>121</v>
      </c>
      <c r="B139" s="429"/>
      <c r="C139" s="429" t="str">
        <f>IF(O139="", "", '[1]Outdoor Lighting'!$B$2)</f>
        <v/>
      </c>
      <c r="D139" s="395" t="str">
        <f>IF(O139="", "", '[1]Business Type'!$G$2)</f>
        <v/>
      </c>
      <c r="E139" s="396" t="str">
        <f t="shared" si="150"/>
        <v/>
      </c>
      <c r="F139" s="396" t="str">
        <f t="shared" si="151"/>
        <v/>
      </c>
      <c r="G139" s="396" t="str">
        <f t="shared" si="152"/>
        <v/>
      </c>
      <c r="H139" s="397" t="str">
        <f t="shared" si="9"/>
        <v/>
      </c>
      <c r="I139" s="427" t="str">
        <f t="shared" si="153"/>
        <v/>
      </c>
      <c r="J139" s="396" t="str">
        <f t="shared" si="149"/>
        <v/>
      </c>
      <c r="K139" s="435" t="str">
        <f t="shared" si="154"/>
        <v/>
      </c>
      <c r="L139" s="399">
        <f t="shared" si="10"/>
        <v>0</v>
      </c>
      <c r="M139" s="400" t="str">
        <f t="shared" si="11"/>
        <v/>
      </c>
      <c r="N139" s="401" t="str">
        <f>IF(O139="", "", VLOOKUP(O139, [1]LightTrans!$C$1:$L$106, 2, FALSE))</f>
        <v/>
      </c>
      <c r="O139" s="395" t="str">
        <f>IF(OR('[1]Outdoor Lighting'!$D$2="Incandescent", '[1]Outdoor Lighting'!$D$2="Halogen", '[1]Outdoor Lighting'!$D$2="Metal Halide"), IF(ISNA(VLOOKUP('[1]Outdoor Lighting'!$D$2&amp;", "&amp; '[1]Outdoor Lighting'!$H$2, [1]LightTrans!$A$1:$K$101,3, FALSE)=TRUE),"",VLOOKUP('[1]Outdoor Lighting'!$D$2&amp;", "&amp; '[1]Outdoor Lighting'!$H$2, [1]LightTrans!$A$1:$K$101,3, FALSE)), "")</f>
        <v/>
      </c>
      <c r="P139" s="402" t="str">
        <f t="shared" si="12"/>
        <v/>
      </c>
      <c r="Q139" s="428" t="str">
        <f>IF(O139="", "", '[1]Outdoor Lighting'!$J$2)</f>
        <v/>
      </c>
      <c r="R139" s="404">
        <v>0</v>
      </c>
      <c r="S139" s="402">
        <f t="shared" si="13"/>
        <v>0</v>
      </c>
      <c r="T139" s="406">
        <f t="shared" si="14"/>
        <v>0</v>
      </c>
      <c r="U139" s="407" t="str">
        <f t="shared" si="15"/>
        <v/>
      </c>
      <c r="V139" s="408" t="str">
        <f>IF(O139="", "", VLOOKUP(O139, [1]LightTrans!$C$1:$L$106, 3, FALSE))</f>
        <v/>
      </c>
      <c r="W139" s="395" t="str">
        <f>IF(O139="", "", VLOOKUP(O139, [1]LightTrans!$C$1:$L$106, 4, FALSE))</f>
        <v/>
      </c>
      <c r="X139" s="395" t="str">
        <f>IF(O139="", "", VLOOKUP(O139, [1]LightTrans!$C$1:$L$106, 5, FALSE))</f>
        <v/>
      </c>
      <c r="Y139" s="402" t="str">
        <f t="shared" si="16"/>
        <v/>
      </c>
      <c r="Z139" s="429" t="str">
        <f>IF(O139="", "", VLOOKUP(O139, [1]LightTrans!$C$1:$L$106, 7, FALSE))</f>
        <v/>
      </c>
      <c r="AA139" s="429" t="str">
        <f>IF(O139="", "", VLOOKUP(O139, [1]LightTrans!$C$1:$L$106, 8, FALSE))</f>
        <v/>
      </c>
      <c r="AB139" s="430"/>
      <c r="AC139" s="410" t="str">
        <f t="shared" si="17"/>
        <v/>
      </c>
      <c r="AD139" s="411"/>
      <c r="AE139" s="412"/>
      <c r="AF139" s="413">
        <f t="shared" si="18"/>
        <v>0</v>
      </c>
      <c r="AG139" s="414" t="e">
        <f t="shared" si="19"/>
        <v>#VALUE!</v>
      </c>
      <c r="AH139" s="415">
        <f t="shared" si="20"/>
        <v>0</v>
      </c>
      <c r="AI139" s="415" t="str">
        <f t="shared" si="21"/>
        <v/>
      </c>
      <c r="AJ139" s="415">
        <f t="shared" si="22"/>
        <v>0</v>
      </c>
      <c r="AK139" s="415">
        <f t="shared" si="23"/>
        <v>0</v>
      </c>
      <c r="AL139" s="416">
        <f t="shared" si="24"/>
        <v>0</v>
      </c>
      <c r="AM139" s="417">
        <f t="shared" si="25"/>
        <v>0</v>
      </c>
      <c r="AN139" s="406">
        <f t="shared" si="26"/>
        <v>0</v>
      </c>
      <c r="AO139" s="416">
        <f t="shared" si="155"/>
        <v>0</v>
      </c>
      <c r="AP139" s="416">
        <f t="shared" si="28"/>
        <v>0</v>
      </c>
      <c r="AQ139" s="416">
        <f t="shared" si="29"/>
        <v>0</v>
      </c>
      <c r="AR139" s="418">
        <f t="shared" si="30"/>
        <v>0</v>
      </c>
      <c r="AS139" s="416">
        <f t="shared" si="31"/>
        <v>0</v>
      </c>
      <c r="AT139" s="416">
        <f t="shared" si="32"/>
        <v>0</v>
      </c>
      <c r="AU139" s="416">
        <f t="shared" si="33"/>
        <v>0</v>
      </c>
      <c r="AV139" s="434" t="str">
        <f t="shared" si="34"/>
        <v/>
      </c>
      <c r="AW139" s="421" t="str">
        <f t="shared" si="35"/>
        <v/>
      </c>
      <c r="AX139" s="422">
        <f t="shared" si="36"/>
        <v>0</v>
      </c>
      <c r="AY139" s="422">
        <f t="shared" si="37"/>
        <v>0</v>
      </c>
      <c r="AZ139" s="421">
        <f t="shared" si="38"/>
        <v>0</v>
      </c>
      <c r="BA139" s="423">
        <f t="shared" si="39"/>
        <v>0</v>
      </c>
      <c r="BB139" s="432"/>
      <c r="BC139" s="429"/>
      <c r="BD139" s="429" t="str">
        <f>IF(O139="", "", '[1]Outdoor Lighting'!$C$2)</f>
        <v/>
      </c>
      <c r="BE139" s="436"/>
      <c r="BF139" s="436"/>
      <c r="BG139" s="436"/>
      <c r="BH139" s="436"/>
      <c r="BI139" s="436"/>
      <c r="BJ139" s="436"/>
      <c r="BK139" s="436"/>
      <c r="BL139" s="436"/>
      <c r="BM139" s="436"/>
      <c r="BN139" s="436"/>
      <c r="BO139" s="436"/>
      <c r="BP139" s="436"/>
    </row>
    <row r="140" spans="1:68" s="437" customFormat="1" ht="38.25" customHeight="1">
      <c r="A140" s="426">
        <v>122</v>
      </c>
      <c r="B140" s="429"/>
      <c r="C140" s="429" t="str">
        <f>IF(O140="", "", '[1]Outdoor Lighting'!$B$3)</f>
        <v/>
      </c>
      <c r="D140" s="395" t="str">
        <f>IF(O140="", "", '[1]Business Type'!$G$2)</f>
        <v/>
      </c>
      <c r="E140" s="396" t="str">
        <f t="shared" si="150"/>
        <v/>
      </c>
      <c r="F140" s="396" t="str">
        <f t="shared" si="151"/>
        <v/>
      </c>
      <c r="G140" s="396" t="str">
        <f t="shared" si="152"/>
        <v/>
      </c>
      <c r="H140" s="397" t="str">
        <f t="shared" si="9"/>
        <v/>
      </c>
      <c r="I140" s="427" t="str">
        <f t="shared" si="153"/>
        <v/>
      </c>
      <c r="J140" s="396" t="str">
        <f t="shared" si="149"/>
        <v/>
      </c>
      <c r="K140" s="435" t="str">
        <f t="shared" si="154"/>
        <v/>
      </c>
      <c r="L140" s="399">
        <f t="shared" si="10"/>
        <v>0</v>
      </c>
      <c r="M140" s="400" t="str">
        <f t="shared" si="11"/>
        <v/>
      </c>
      <c r="N140" s="401" t="str">
        <f>IF(O140="", "", VLOOKUP(O140, [1]LightTrans!$C$1:$L$106, 2, FALSE))</f>
        <v/>
      </c>
      <c r="O140" s="395" t="str">
        <f>IF(OR('[1]Outdoor Lighting'!$D$3="Incandescent", '[1]Outdoor Lighting'!$D$3="Halogen", '[1]Outdoor Lighting'!$D$3="Metal Halide"), IF(ISNA(VLOOKUP('[1]Outdoor Lighting'!$D$3&amp;", "&amp; '[1]Outdoor Lighting'!$H$3, [1]LightTrans!$A$1:$K$101,3, FALSE)=TRUE),"",VLOOKUP('[1]Outdoor Lighting'!$D$3&amp;", "&amp; '[1]Outdoor Lighting'!$H$3, [1]LightTrans!$A$1:$K$101,3, FALSE)), "")</f>
        <v/>
      </c>
      <c r="P140" s="402" t="str">
        <f t="shared" si="12"/>
        <v/>
      </c>
      <c r="Q140" s="428" t="str">
        <f>IF(O140="", "", '[1]Outdoor Lighting'!$J$3)</f>
        <v/>
      </c>
      <c r="R140" s="404">
        <v>0</v>
      </c>
      <c r="S140" s="402">
        <f t="shared" si="13"/>
        <v>0</v>
      </c>
      <c r="T140" s="406">
        <f t="shared" si="14"/>
        <v>0</v>
      </c>
      <c r="U140" s="407" t="str">
        <f t="shared" si="15"/>
        <v/>
      </c>
      <c r="V140" s="408" t="str">
        <f>IF(O140="", "", VLOOKUP(O140, [1]LightTrans!$C$1:$L$106, 3, FALSE))</f>
        <v/>
      </c>
      <c r="W140" s="395" t="str">
        <f>IF(O140="", "", VLOOKUP(O140, [1]LightTrans!$C$1:$L$106, 4, FALSE))</f>
        <v/>
      </c>
      <c r="X140" s="395" t="str">
        <f>IF(O140="", "", VLOOKUP(O140, [1]LightTrans!$C$1:$L$106, 5, FALSE))</f>
        <v/>
      </c>
      <c r="Y140" s="402" t="str">
        <f t="shared" si="16"/>
        <v/>
      </c>
      <c r="Z140" s="429" t="str">
        <f>IF(O140="", "", VLOOKUP(O140, [1]LightTrans!$C$1:$L$106, 7, FALSE))</f>
        <v/>
      </c>
      <c r="AA140" s="429" t="str">
        <f>IF(O140="", "", VLOOKUP(O140, [1]LightTrans!$C$1:$L$106, 8, FALSE))</f>
        <v/>
      </c>
      <c r="AB140" s="430"/>
      <c r="AC140" s="410" t="str">
        <f t="shared" si="17"/>
        <v/>
      </c>
      <c r="AD140" s="411"/>
      <c r="AE140" s="412"/>
      <c r="AF140" s="413">
        <f t="shared" si="18"/>
        <v>0</v>
      </c>
      <c r="AG140" s="414" t="e">
        <f t="shared" si="19"/>
        <v>#VALUE!</v>
      </c>
      <c r="AH140" s="415">
        <f t="shared" si="20"/>
        <v>0</v>
      </c>
      <c r="AI140" s="415" t="str">
        <f t="shared" si="21"/>
        <v/>
      </c>
      <c r="AJ140" s="415">
        <f t="shared" si="22"/>
        <v>0</v>
      </c>
      <c r="AK140" s="415">
        <f t="shared" si="23"/>
        <v>0</v>
      </c>
      <c r="AL140" s="416">
        <f t="shared" si="24"/>
        <v>0</v>
      </c>
      <c r="AM140" s="417">
        <f t="shared" si="25"/>
        <v>0</v>
      </c>
      <c r="AN140" s="406">
        <f t="shared" si="26"/>
        <v>0</v>
      </c>
      <c r="AO140" s="416">
        <f t="shared" si="155"/>
        <v>0</v>
      </c>
      <c r="AP140" s="416">
        <f t="shared" si="28"/>
        <v>0</v>
      </c>
      <c r="AQ140" s="416">
        <f t="shared" si="29"/>
        <v>0</v>
      </c>
      <c r="AR140" s="418">
        <f t="shared" si="30"/>
        <v>0</v>
      </c>
      <c r="AS140" s="416">
        <f t="shared" si="31"/>
        <v>0</v>
      </c>
      <c r="AT140" s="416">
        <f t="shared" si="32"/>
        <v>0</v>
      </c>
      <c r="AU140" s="416">
        <f t="shared" si="33"/>
        <v>0</v>
      </c>
      <c r="AV140" s="434" t="str">
        <f t="shared" si="34"/>
        <v/>
      </c>
      <c r="AW140" s="421" t="str">
        <f t="shared" si="35"/>
        <v/>
      </c>
      <c r="AX140" s="422">
        <f t="shared" si="36"/>
        <v>0</v>
      </c>
      <c r="AY140" s="422">
        <f t="shared" si="37"/>
        <v>0</v>
      </c>
      <c r="AZ140" s="421">
        <f t="shared" si="38"/>
        <v>0</v>
      </c>
      <c r="BA140" s="423">
        <f t="shared" si="39"/>
        <v>0</v>
      </c>
      <c r="BB140" s="432"/>
      <c r="BC140" s="429"/>
      <c r="BD140" s="429" t="str">
        <f>IF(O140="", "", '[1]Outdoor Lighting'!$C$3)</f>
        <v/>
      </c>
      <c r="BE140" s="436"/>
      <c r="BF140" s="436"/>
      <c r="BG140" s="436"/>
      <c r="BH140" s="436"/>
      <c r="BI140" s="436"/>
      <c r="BJ140" s="436"/>
      <c r="BK140" s="436"/>
      <c r="BL140" s="436"/>
      <c r="BM140" s="436"/>
      <c r="BN140" s="436"/>
      <c r="BO140" s="436"/>
      <c r="BP140" s="436"/>
    </row>
    <row r="141" spans="1:68" s="437" customFormat="1" ht="38.25" customHeight="1">
      <c r="A141" s="426">
        <v>123</v>
      </c>
      <c r="B141" s="429"/>
      <c r="C141" s="429" t="str">
        <f>IF(O141="", "", '[1]Outdoor Lighting'!$B$4)</f>
        <v/>
      </c>
      <c r="D141" s="395" t="str">
        <f>IF(O141="", "", '[1]Business Type'!$G$2)</f>
        <v/>
      </c>
      <c r="E141" s="396" t="str">
        <f t="shared" si="150"/>
        <v/>
      </c>
      <c r="F141" s="396" t="str">
        <f t="shared" si="151"/>
        <v/>
      </c>
      <c r="G141" s="396" t="str">
        <f t="shared" si="152"/>
        <v/>
      </c>
      <c r="H141" s="397" t="str">
        <f t="shared" si="9"/>
        <v/>
      </c>
      <c r="I141" s="427" t="str">
        <f t="shared" si="153"/>
        <v/>
      </c>
      <c r="J141" s="396" t="str">
        <f t="shared" si="149"/>
        <v/>
      </c>
      <c r="K141" s="435" t="str">
        <f t="shared" si="154"/>
        <v/>
      </c>
      <c r="L141" s="399">
        <f t="shared" si="10"/>
        <v>0</v>
      </c>
      <c r="M141" s="400" t="str">
        <f t="shared" si="11"/>
        <v/>
      </c>
      <c r="N141" s="401" t="str">
        <f>IF(O141="", "", VLOOKUP(O141, [1]LightTrans!$C$1:$L$106, 2, FALSE))</f>
        <v/>
      </c>
      <c r="O141" s="395" t="str">
        <f>IF(OR('[1]Outdoor Lighting'!$D$4="Incandescent", '[1]Outdoor Lighting'!$D$4="Halogen", '[1]Outdoor Lighting'!$D$4="Metal Halide"), IF(ISNA(VLOOKUP('[1]Outdoor Lighting'!$D$4&amp;", "&amp; '[1]Outdoor Lighting'!$H$4, [1]LightTrans!$A$1:$K$101,3, FALSE)=TRUE),"",VLOOKUP('[1]Outdoor Lighting'!$D$4&amp;", "&amp; '[1]Outdoor Lighting'!$H$4, [1]LightTrans!$A$1:$K$101,3, FALSE)), "")</f>
        <v/>
      </c>
      <c r="P141" s="402" t="str">
        <f t="shared" si="12"/>
        <v/>
      </c>
      <c r="Q141" s="428" t="str">
        <f>IF(O141="", "", '[1]Outdoor Lighting'!$J$4)</f>
        <v/>
      </c>
      <c r="R141" s="404">
        <v>0</v>
      </c>
      <c r="S141" s="402">
        <f t="shared" si="13"/>
        <v>0</v>
      </c>
      <c r="T141" s="406">
        <f t="shared" si="14"/>
        <v>0</v>
      </c>
      <c r="U141" s="407" t="str">
        <f t="shared" si="15"/>
        <v/>
      </c>
      <c r="V141" s="408" t="str">
        <f>IF(O141="", "", VLOOKUP(O141, [1]LightTrans!$C$1:$L$106, 3, FALSE))</f>
        <v/>
      </c>
      <c r="W141" s="395" t="str">
        <f>IF(O141="", "", VLOOKUP(O141, [1]LightTrans!$C$1:$L$106, 4, FALSE))</f>
        <v/>
      </c>
      <c r="X141" s="395" t="str">
        <f>IF(O141="", "", VLOOKUP(O141, [1]LightTrans!$C$1:$L$106, 5, FALSE))</f>
        <v/>
      </c>
      <c r="Y141" s="402" t="str">
        <f t="shared" si="16"/>
        <v/>
      </c>
      <c r="Z141" s="429" t="str">
        <f>IF(O141="", "", VLOOKUP(O141, [1]LightTrans!$C$1:$L$106, 7, FALSE))</f>
        <v/>
      </c>
      <c r="AA141" s="429" t="str">
        <f>IF(O141="", "", VLOOKUP(O141, [1]LightTrans!$C$1:$L$106, 8, FALSE))</f>
        <v/>
      </c>
      <c r="AB141" s="430"/>
      <c r="AC141" s="410" t="str">
        <f t="shared" si="17"/>
        <v/>
      </c>
      <c r="AD141" s="411"/>
      <c r="AE141" s="412"/>
      <c r="AF141" s="413">
        <f t="shared" si="18"/>
        <v>0</v>
      </c>
      <c r="AG141" s="414" t="e">
        <f t="shared" si="19"/>
        <v>#VALUE!</v>
      </c>
      <c r="AH141" s="415">
        <f t="shared" si="20"/>
        <v>0</v>
      </c>
      <c r="AI141" s="415" t="str">
        <f t="shared" si="21"/>
        <v/>
      </c>
      <c r="AJ141" s="415">
        <f t="shared" si="22"/>
        <v>0</v>
      </c>
      <c r="AK141" s="415">
        <f t="shared" si="23"/>
        <v>0</v>
      </c>
      <c r="AL141" s="416">
        <f t="shared" si="24"/>
        <v>0</v>
      </c>
      <c r="AM141" s="417">
        <f t="shared" si="25"/>
        <v>0</v>
      </c>
      <c r="AN141" s="406">
        <f t="shared" si="26"/>
        <v>0</v>
      </c>
      <c r="AO141" s="416">
        <f t="shared" si="155"/>
        <v>0</v>
      </c>
      <c r="AP141" s="416">
        <f t="shared" si="28"/>
        <v>0</v>
      </c>
      <c r="AQ141" s="416">
        <f t="shared" si="29"/>
        <v>0</v>
      </c>
      <c r="AR141" s="418">
        <f t="shared" si="30"/>
        <v>0</v>
      </c>
      <c r="AS141" s="416">
        <f t="shared" si="31"/>
        <v>0</v>
      </c>
      <c r="AT141" s="416">
        <f t="shared" si="32"/>
        <v>0</v>
      </c>
      <c r="AU141" s="416">
        <f t="shared" si="33"/>
        <v>0</v>
      </c>
      <c r="AV141" s="434" t="str">
        <f t="shared" si="34"/>
        <v/>
      </c>
      <c r="AW141" s="421" t="str">
        <f t="shared" si="35"/>
        <v/>
      </c>
      <c r="AX141" s="422">
        <f t="shared" si="36"/>
        <v>0</v>
      </c>
      <c r="AY141" s="422">
        <f t="shared" si="37"/>
        <v>0</v>
      </c>
      <c r="AZ141" s="421">
        <f t="shared" si="38"/>
        <v>0</v>
      </c>
      <c r="BA141" s="423">
        <f t="shared" si="39"/>
        <v>0</v>
      </c>
      <c r="BB141" s="432"/>
      <c r="BC141" s="429"/>
      <c r="BD141" s="429" t="str">
        <f>IF(O141="", "", '[1]Outdoor Lighting'!$C$4)</f>
        <v/>
      </c>
      <c r="BE141" s="436"/>
      <c r="BF141" s="436"/>
      <c r="BG141" s="436"/>
      <c r="BH141" s="436"/>
      <c r="BI141" s="436"/>
      <c r="BJ141" s="436"/>
      <c r="BK141" s="436"/>
      <c r="BL141" s="436"/>
      <c r="BM141" s="436"/>
      <c r="BN141" s="436"/>
      <c r="BO141" s="436"/>
      <c r="BP141" s="436"/>
    </row>
    <row r="142" spans="1:68" s="437" customFormat="1" ht="38.25" customHeight="1">
      <c r="A142" s="426">
        <v>124</v>
      </c>
      <c r="B142" s="429"/>
      <c r="C142" s="429" t="str">
        <f>IF(O142="", "", '[1]Outdoor Lighting'!$B$5)</f>
        <v/>
      </c>
      <c r="D142" s="395" t="str">
        <f>IF(O142="", "", '[1]Business Type'!$G$2)</f>
        <v/>
      </c>
      <c r="E142" s="396" t="str">
        <f t="shared" si="150"/>
        <v/>
      </c>
      <c r="F142" s="396" t="str">
        <f t="shared" si="151"/>
        <v/>
      </c>
      <c r="G142" s="396" t="str">
        <f t="shared" si="152"/>
        <v/>
      </c>
      <c r="H142" s="397" t="str">
        <f t="shared" si="9"/>
        <v/>
      </c>
      <c r="I142" s="427" t="str">
        <f t="shared" si="153"/>
        <v/>
      </c>
      <c r="J142" s="396" t="str">
        <f t="shared" si="149"/>
        <v/>
      </c>
      <c r="K142" s="435" t="str">
        <f t="shared" si="154"/>
        <v/>
      </c>
      <c r="L142" s="399">
        <f t="shared" si="10"/>
        <v>0</v>
      </c>
      <c r="M142" s="400" t="str">
        <f t="shared" si="11"/>
        <v/>
      </c>
      <c r="N142" s="401" t="str">
        <f>IF(O142="", "", VLOOKUP(O142, [1]LightTrans!$C$1:$L$106, 2, FALSE))</f>
        <v/>
      </c>
      <c r="O142" s="395" t="str">
        <f>IF(OR('[1]Outdoor Lighting'!$D$5="Incandescent", '[1]Outdoor Lighting'!$D$5="Halogen", '[1]Outdoor Lighting'!$D$5="Metal Halide"), IF(ISNA(VLOOKUP('[1]Outdoor Lighting'!$D$5&amp;", "&amp; '[1]Outdoor Lighting'!$H$5, [1]LightTrans!$A$1:$K$101,3, FALSE)=TRUE),"",VLOOKUP('[1]Outdoor Lighting'!$D$5&amp;", "&amp; '[1]Outdoor Lighting'!$H$5, [1]LightTrans!$A$1:$K$101,3, FALSE)), "")</f>
        <v/>
      </c>
      <c r="P142" s="402" t="str">
        <f t="shared" si="12"/>
        <v/>
      </c>
      <c r="Q142" s="428" t="str">
        <f>IF(O142="", "", '[1]Outdoor Lighting'!$J$5)</f>
        <v/>
      </c>
      <c r="R142" s="404">
        <v>0</v>
      </c>
      <c r="S142" s="402">
        <f t="shared" si="13"/>
        <v>0</v>
      </c>
      <c r="T142" s="406">
        <f t="shared" si="14"/>
        <v>0</v>
      </c>
      <c r="U142" s="407" t="str">
        <f t="shared" si="15"/>
        <v/>
      </c>
      <c r="V142" s="408" t="str">
        <f>IF(O142="", "", VLOOKUP(O142, [1]LightTrans!$C$1:$L$106, 3, FALSE))</f>
        <v/>
      </c>
      <c r="W142" s="395" t="str">
        <f>IF(O142="", "", VLOOKUP(O142, [1]LightTrans!$C$1:$L$106, 4, FALSE))</f>
        <v/>
      </c>
      <c r="X142" s="395" t="str">
        <f>IF(O142="", "", VLOOKUP(O142, [1]LightTrans!$C$1:$L$106, 5, FALSE))</f>
        <v/>
      </c>
      <c r="Y142" s="402" t="str">
        <f t="shared" si="16"/>
        <v/>
      </c>
      <c r="Z142" s="429" t="str">
        <f>IF(O142="", "", VLOOKUP(O142, [1]LightTrans!$C$1:$L$106, 7, FALSE))</f>
        <v/>
      </c>
      <c r="AA142" s="429" t="str">
        <f>IF(O142="", "", VLOOKUP(O142, [1]LightTrans!$C$1:$L$106, 8, FALSE))</f>
        <v/>
      </c>
      <c r="AB142" s="430"/>
      <c r="AC142" s="410" t="str">
        <f t="shared" si="17"/>
        <v/>
      </c>
      <c r="AD142" s="411"/>
      <c r="AE142" s="412"/>
      <c r="AF142" s="413">
        <f t="shared" si="18"/>
        <v>0</v>
      </c>
      <c r="AG142" s="414" t="e">
        <f t="shared" si="19"/>
        <v>#VALUE!</v>
      </c>
      <c r="AH142" s="415">
        <f t="shared" si="20"/>
        <v>0</v>
      </c>
      <c r="AI142" s="415" t="str">
        <f t="shared" si="21"/>
        <v/>
      </c>
      <c r="AJ142" s="415">
        <f t="shared" si="22"/>
        <v>0</v>
      </c>
      <c r="AK142" s="415">
        <f t="shared" si="23"/>
        <v>0</v>
      </c>
      <c r="AL142" s="416">
        <f t="shared" si="24"/>
        <v>0</v>
      </c>
      <c r="AM142" s="417">
        <f t="shared" si="25"/>
        <v>0</v>
      </c>
      <c r="AN142" s="406">
        <f t="shared" si="26"/>
        <v>0</v>
      </c>
      <c r="AO142" s="416">
        <f t="shared" si="155"/>
        <v>0</v>
      </c>
      <c r="AP142" s="416">
        <f t="shared" si="28"/>
        <v>0</v>
      </c>
      <c r="AQ142" s="416">
        <f t="shared" si="29"/>
        <v>0</v>
      </c>
      <c r="AR142" s="418">
        <f t="shared" si="30"/>
        <v>0</v>
      </c>
      <c r="AS142" s="416">
        <f t="shared" si="31"/>
        <v>0</v>
      </c>
      <c r="AT142" s="416">
        <f t="shared" si="32"/>
        <v>0</v>
      </c>
      <c r="AU142" s="416">
        <f t="shared" si="33"/>
        <v>0</v>
      </c>
      <c r="AV142" s="434" t="str">
        <f t="shared" si="34"/>
        <v/>
      </c>
      <c r="AW142" s="421" t="str">
        <f t="shared" si="35"/>
        <v/>
      </c>
      <c r="AX142" s="422">
        <f t="shared" si="36"/>
        <v>0</v>
      </c>
      <c r="AY142" s="422">
        <f t="shared" si="37"/>
        <v>0</v>
      </c>
      <c r="AZ142" s="421">
        <f t="shared" si="38"/>
        <v>0</v>
      </c>
      <c r="BA142" s="423">
        <f t="shared" si="39"/>
        <v>0</v>
      </c>
      <c r="BB142" s="432"/>
      <c r="BC142" s="429"/>
      <c r="BD142" s="429" t="str">
        <f>IF(O142="", "", '[1]Outdoor Lighting'!$C$5)</f>
        <v/>
      </c>
      <c r="BE142" s="436"/>
      <c r="BF142" s="436"/>
      <c r="BG142" s="436"/>
      <c r="BH142" s="436"/>
      <c r="BI142" s="436"/>
      <c r="BJ142" s="436"/>
      <c r="BK142" s="436"/>
      <c r="BL142" s="436"/>
      <c r="BM142" s="436"/>
      <c r="BN142" s="436"/>
      <c r="BO142" s="436"/>
      <c r="BP142" s="436"/>
    </row>
    <row r="143" spans="1:68" s="437" customFormat="1" ht="38.25" customHeight="1">
      <c r="A143" s="426">
        <v>125</v>
      </c>
      <c r="B143" s="429"/>
      <c r="C143" s="429" t="str">
        <f>IF(O143="", "", '[1]Outdoor Lighting'!$B$6)</f>
        <v/>
      </c>
      <c r="D143" s="395" t="str">
        <f>IF(O143="", "", '[1]Business Type'!$G$2)</f>
        <v/>
      </c>
      <c r="E143" s="396" t="str">
        <f t="shared" si="150"/>
        <v/>
      </c>
      <c r="F143" s="396" t="str">
        <f t="shared" si="151"/>
        <v/>
      </c>
      <c r="G143" s="396" t="str">
        <f t="shared" si="152"/>
        <v/>
      </c>
      <c r="H143" s="397" t="str">
        <f t="shared" si="9"/>
        <v/>
      </c>
      <c r="I143" s="427" t="str">
        <f t="shared" si="153"/>
        <v/>
      </c>
      <c r="J143" s="396" t="str">
        <f t="shared" si="149"/>
        <v/>
      </c>
      <c r="K143" s="435" t="str">
        <f t="shared" si="154"/>
        <v/>
      </c>
      <c r="L143" s="399">
        <f t="shared" si="10"/>
        <v>0</v>
      </c>
      <c r="M143" s="400" t="str">
        <f t="shared" si="11"/>
        <v/>
      </c>
      <c r="N143" s="401" t="str">
        <f>IF(O143="", "", VLOOKUP(O143, [1]LightTrans!$C$1:$L$106, 2, FALSE))</f>
        <v/>
      </c>
      <c r="O143" s="395" t="str">
        <f>IF(OR('[1]Outdoor Lighting'!$D$6="Incandescent", '[1]Outdoor Lighting'!$D$6="Halogen", '[1]Outdoor Lighting'!$D$6="Metal Halide"), IF(ISNA(VLOOKUP('[1]Outdoor Lighting'!$D$6&amp;", "&amp; '[1]Outdoor Lighting'!$H$6, [1]LightTrans!$A$1:$K$101,3, FALSE)=TRUE),"",VLOOKUP('[1]Outdoor Lighting'!$D$6&amp;", "&amp; '[1]Outdoor Lighting'!$H$6, [1]LightTrans!$A$1:$K$101,3, FALSE)), "")</f>
        <v/>
      </c>
      <c r="P143" s="402" t="str">
        <f t="shared" si="12"/>
        <v/>
      </c>
      <c r="Q143" s="428" t="str">
        <f>IF(O143="", "", '[1]Outdoor Lighting'!$J$6)</f>
        <v/>
      </c>
      <c r="R143" s="404">
        <v>0</v>
      </c>
      <c r="S143" s="402">
        <f t="shared" si="13"/>
        <v>0</v>
      </c>
      <c r="T143" s="406">
        <f t="shared" si="14"/>
        <v>0</v>
      </c>
      <c r="U143" s="407" t="str">
        <f t="shared" si="15"/>
        <v/>
      </c>
      <c r="V143" s="408" t="str">
        <f>IF(O143="", "", VLOOKUP(O143, [1]LightTrans!$C$1:$L$106, 3, FALSE))</f>
        <v/>
      </c>
      <c r="W143" s="395" t="str">
        <f>IF(O143="", "", VLOOKUP(O143, [1]LightTrans!$C$1:$L$106, 4, FALSE))</f>
        <v/>
      </c>
      <c r="X143" s="395" t="str">
        <f>IF(O143="", "", VLOOKUP(O143, [1]LightTrans!$C$1:$L$106, 5, FALSE))</f>
        <v/>
      </c>
      <c r="Y143" s="402" t="str">
        <f t="shared" si="16"/>
        <v/>
      </c>
      <c r="Z143" s="429" t="str">
        <f>IF(O143="", "", VLOOKUP(O143, [1]LightTrans!$C$1:$L$106, 7, FALSE))</f>
        <v/>
      </c>
      <c r="AA143" s="429" t="str">
        <f>IF(O143="", "", VLOOKUP(O143, [1]LightTrans!$C$1:$L$106, 8, FALSE))</f>
        <v/>
      </c>
      <c r="AB143" s="430"/>
      <c r="AC143" s="410" t="str">
        <f t="shared" si="17"/>
        <v/>
      </c>
      <c r="AD143" s="411"/>
      <c r="AE143" s="412"/>
      <c r="AF143" s="413">
        <f t="shared" si="18"/>
        <v>0</v>
      </c>
      <c r="AG143" s="414" t="e">
        <f t="shared" si="19"/>
        <v>#VALUE!</v>
      </c>
      <c r="AH143" s="415">
        <f t="shared" si="20"/>
        <v>0</v>
      </c>
      <c r="AI143" s="415" t="str">
        <f t="shared" si="21"/>
        <v/>
      </c>
      <c r="AJ143" s="415">
        <f t="shared" si="22"/>
        <v>0</v>
      </c>
      <c r="AK143" s="415">
        <f t="shared" si="23"/>
        <v>0</v>
      </c>
      <c r="AL143" s="416">
        <f t="shared" si="24"/>
        <v>0</v>
      </c>
      <c r="AM143" s="417">
        <f t="shared" si="25"/>
        <v>0</v>
      </c>
      <c r="AN143" s="406">
        <f t="shared" si="26"/>
        <v>0</v>
      </c>
      <c r="AO143" s="416">
        <f t="shared" si="155"/>
        <v>0</v>
      </c>
      <c r="AP143" s="416">
        <f t="shared" si="28"/>
        <v>0</v>
      </c>
      <c r="AQ143" s="416">
        <f t="shared" si="29"/>
        <v>0</v>
      </c>
      <c r="AR143" s="418">
        <f t="shared" si="30"/>
        <v>0</v>
      </c>
      <c r="AS143" s="416">
        <f t="shared" si="31"/>
        <v>0</v>
      </c>
      <c r="AT143" s="416">
        <f t="shared" si="32"/>
        <v>0</v>
      </c>
      <c r="AU143" s="416">
        <f t="shared" si="33"/>
        <v>0</v>
      </c>
      <c r="AV143" s="434" t="str">
        <f t="shared" si="34"/>
        <v/>
      </c>
      <c r="AW143" s="421" t="str">
        <f t="shared" si="35"/>
        <v/>
      </c>
      <c r="AX143" s="422">
        <f t="shared" si="36"/>
        <v>0</v>
      </c>
      <c r="AY143" s="422">
        <f t="shared" si="37"/>
        <v>0</v>
      </c>
      <c r="AZ143" s="421">
        <f t="shared" si="38"/>
        <v>0</v>
      </c>
      <c r="BA143" s="423">
        <f t="shared" si="39"/>
        <v>0</v>
      </c>
      <c r="BB143" s="432"/>
      <c r="BC143" s="429"/>
      <c r="BD143" s="429" t="str">
        <f>IF(O143="", "", '[1]Outdoor Lighting'!$C$6)</f>
        <v/>
      </c>
      <c r="BE143" s="436"/>
      <c r="BF143" s="436"/>
      <c r="BG143" s="436"/>
      <c r="BH143" s="436"/>
      <c r="BI143" s="436"/>
      <c r="BJ143" s="436"/>
      <c r="BK143" s="436"/>
      <c r="BL143" s="436"/>
      <c r="BM143" s="436"/>
      <c r="BN143" s="436"/>
      <c r="BO143" s="436"/>
      <c r="BP143" s="436"/>
    </row>
    <row r="144" spans="1:68" s="437" customFormat="1" ht="38.25" customHeight="1">
      <c r="A144" s="426">
        <v>126</v>
      </c>
      <c r="B144" s="429"/>
      <c r="C144" s="429" t="str">
        <f>IF(O144="", "", '[1]Outdoor Lighting'!$B$7)</f>
        <v/>
      </c>
      <c r="D144" s="395" t="str">
        <f>IF(O144="", "", '[1]Business Type'!$G$2)</f>
        <v/>
      </c>
      <c r="E144" s="396" t="str">
        <f t="shared" si="150"/>
        <v/>
      </c>
      <c r="F144" s="396" t="str">
        <f t="shared" si="151"/>
        <v/>
      </c>
      <c r="G144" s="396" t="str">
        <f t="shared" si="152"/>
        <v/>
      </c>
      <c r="H144" s="397" t="str">
        <f t="shared" si="9"/>
        <v/>
      </c>
      <c r="I144" s="427" t="str">
        <f t="shared" si="153"/>
        <v/>
      </c>
      <c r="J144" s="396" t="str">
        <f t="shared" si="149"/>
        <v/>
      </c>
      <c r="K144" s="435" t="str">
        <f t="shared" si="154"/>
        <v/>
      </c>
      <c r="L144" s="399">
        <f t="shared" si="10"/>
        <v>0</v>
      </c>
      <c r="M144" s="400" t="str">
        <f t="shared" si="11"/>
        <v/>
      </c>
      <c r="N144" s="401" t="str">
        <f>IF(O144="", "", VLOOKUP(O144, [1]LightTrans!$C$1:$L$106, 2, FALSE))</f>
        <v/>
      </c>
      <c r="O144" s="395" t="str">
        <f>IF(OR('[1]Outdoor Lighting'!$D$7="Incandescent", '[1]Outdoor Lighting'!$D$7="Halogen", '[1]Outdoor Lighting'!$D$7="Metal Halide"), IF(ISNA(VLOOKUP('[1]Outdoor Lighting'!$D$7&amp;", "&amp; '[1]Outdoor Lighting'!$H$7, [1]LightTrans!$A$1:$K$101,3, FALSE)=TRUE),"",VLOOKUP('[1]Outdoor Lighting'!$D$7&amp;", "&amp; '[1]Outdoor Lighting'!$H$7, [1]LightTrans!$A$1:$K$101,3, FALSE)), "")</f>
        <v/>
      </c>
      <c r="P144" s="402" t="str">
        <f t="shared" si="12"/>
        <v/>
      </c>
      <c r="Q144" s="428" t="str">
        <f>IF(O144="", "", '[1]Outdoor Lighting'!$J$7)</f>
        <v/>
      </c>
      <c r="R144" s="404">
        <v>0</v>
      </c>
      <c r="S144" s="402">
        <f t="shared" si="13"/>
        <v>0</v>
      </c>
      <c r="T144" s="406">
        <f t="shared" si="14"/>
        <v>0</v>
      </c>
      <c r="U144" s="407" t="str">
        <f t="shared" si="15"/>
        <v/>
      </c>
      <c r="V144" s="408" t="str">
        <f>IF(O144="", "", VLOOKUP(O144, [1]LightTrans!$C$1:$L$106, 3, FALSE))</f>
        <v/>
      </c>
      <c r="W144" s="395" t="str">
        <f>IF(O144="", "", VLOOKUP(O144, [1]LightTrans!$C$1:$L$106, 4, FALSE))</f>
        <v/>
      </c>
      <c r="X144" s="395" t="str">
        <f>IF(O144="", "", VLOOKUP(O144, [1]LightTrans!$C$1:$L$106, 5, FALSE))</f>
        <v/>
      </c>
      <c r="Y144" s="402" t="str">
        <f t="shared" si="16"/>
        <v/>
      </c>
      <c r="Z144" s="429" t="str">
        <f>IF(O144="", "", VLOOKUP(O144, [1]LightTrans!$C$1:$L$106, 7, FALSE))</f>
        <v/>
      </c>
      <c r="AA144" s="429" t="str">
        <f>IF(O144="", "", VLOOKUP(O144, [1]LightTrans!$C$1:$L$106, 8, FALSE))</f>
        <v/>
      </c>
      <c r="AB144" s="430"/>
      <c r="AC144" s="410" t="str">
        <f t="shared" si="17"/>
        <v/>
      </c>
      <c r="AD144" s="411"/>
      <c r="AE144" s="412"/>
      <c r="AF144" s="413">
        <f t="shared" si="18"/>
        <v>0</v>
      </c>
      <c r="AG144" s="414" t="e">
        <f t="shared" si="19"/>
        <v>#VALUE!</v>
      </c>
      <c r="AH144" s="415">
        <f t="shared" si="20"/>
        <v>0</v>
      </c>
      <c r="AI144" s="415" t="str">
        <f t="shared" si="21"/>
        <v/>
      </c>
      <c r="AJ144" s="415">
        <f t="shared" si="22"/>
        <v>0</v>
      </c>
      <c r="AK144" s="415">
        <f t="shared" si="23"/>
        <v>0</v>
      </c>
      <c r="AL144" s="416">
        <f t="shared" si="24"/>
        <v>0</v>
      </c>
      <c r="AM144" s="417">
        <f t="shared" si="25"/>
        <v>0</v>
      </c>
      <c r="AN144" s="406">
        <f t="shared" si="26"/>
        <v>0</v>
      </c>
      <c r="AO144" s="416">
        <f t="shared" si="155"/>
        <v>0</v>
      </c>
      <c r="AP144" s="416">
        <f t="shared" si="28"/>
        <v>0</v>
      </c>
      <c r="AQ144" s="416">
        <f t="shared" si="29"/>
        <v>0</v>
      </c>
      <c r="AR144" s="418">
        <f t="shared" si="30"/>
        <v>0</v>
      </c>
      <c r="AS144" s="416">
        <f t="shared" si="31"/>
        <v>0</v>
      </c>
      <c r="AT144" s="416">
        <f t="shared" si="32"/>
        <v>0</v>
      </c>
      <c r="AU144" s="416">
        <f t="shared" si="33"/>
        <v>0</v>
      </c>
      <c r="AV144" s="434" t="str">
        <f t="shared" si="34"/>
        <v/>
      </c>
      <c r="AW144" s="421" t="str">
        <f t="shared" si="35"/>
        <v/>
      </c>
      <c r="AX144" s="422">
        <f t="shared" si="36"/>
        <v>0</v>
      </c>
      <c r="AY144" s="422">
        <f t="shared" si="37"/>
        <v>0</v>
      </c>
      <c r="AZ144" s="421">
        <f t="shared" si="38"/>
        <v>0</v>
      </c>
      <c r="BA144" s="423">
        <f t="shared" si="39"/>
        <v>0</v>
      </c>
      <c r="BB144" s="432"/>
      <c r="BC144" s="429"/>
      <c r="BD144" s="429" t="str">
        <f>IF(O144="", "", '[1]Outdoor Lighting'!$C$7)</f>
        <v/>
      </c>
      <c r="BE144" s="436"/>
      <c r="BF144" s="436"/>
      <c r="BG144" s="436"/>
      <c r="BH144" s="436"/>
      <c r="BI144" s="436"/>
      <c r="BJ144" s="436"/>
      <c r="BK144" s="436"/>
      <c r="BL144" s="436"/>
      <c r="BM144" s="436"/>
      <c r="BN144" s="436"/>
      <c r="BO144" s="436"/>
      <c r="BP144" s="436"/>
    </row>
    <row r="145" spans="1:68" s="437" customFormat="1" ht="38.25" customHeight="1">
      <c r="A145" s="426">
        <v>127</v>
      </c>
      <c r="B145" s="429"/>
      <c r="C145" s="429" t="str">
        <f>IF(O145="", "", '[1]Outdoor Lighting'!$B$8)</f>
        <v/>
      </c>
      <c r="D145" s="395" t="str">
        <f>IF(O145="", "", '[1]Business Type'!$G$2)</f>
        <v/>
      </c>
      <c r="E145" s="396" t="str">
        <f t="shared" si="150"/>
        <v/>
      </c>
      <c r="F145" s="396" t="str">
        <f t="shared" si="151"/>
        <v/>
      </c>
      <c r="G145" s="396" t="str">
        <f t="shared" si="152"/>
        <v/>
      </c>
      <c r="H145" s="397" t="str">
        <f t="shared" si="9"/>
        <v/>
      </c>
      <c r="I145" s="427" t="str">
        <f t="shared" si="153"/>
        <v/>
      </c>
      <c r="J145" s="396" t="str">
        <f t="shared" si="149"/>
        <v/>
      </c>
      <c r="K145" s="435" t="str">
        <f t="shared" si="154"/>
        <v/>
      </c>
      <c r="L145" s="399">
        <f t="shared" si="10"/>
        <v>0</v>
      </c>
      <c r="M145" s="400" t="str">
        <f t="shared" si="11"/>
        <v/>
      </c>
      <c r="N145" s="401" t="str">
        <f>IF(O145="", "", VLOOKUP(O145, [1]LightTrans!$C$1:$L$106, 2, FALSE))</f>
        <v/>
      </c>
      <c r="O145" s="395" t="str">
        <f>IF(OR('[1]Outdoor Lighting'!$D$8="Incandescent", '[1]Outdoor Lighting'!$D$8="Halogen", '[1]Outdoor Lighting'!$D$8="Metal Halide"), IF(ISNA(VLOOKUP('[1]Outdoor Lighting'!$D$8&amp;", "&amp; '[1]Outdoor Lighting'!$H$8, [1]LightTrans!$A$1:$K$101,3, FALSE)=TRUE),"",VLOOKUP('[1]Outdoor Lighting'!$D$8&amp;", "&amp; '[1]Outdoor Lighting'!$H$8, [1]LightTrans!$A$1:$K$101,3, FALSE)), "")</f>
        <v/>
      </c>
      <c r="P145" s="402" t="str">
        <f t="shared" si="12"/>
        <v/>
      </c>
      <c r="Q145" s="428" t="str">
        <f>IF(O145="", "", '[1]Outdoor Lighting'!$J$8)</f>
        <v/>
      </c>
      <c r="R145" s="404">
        <v>0</v>
      </c>
      <c r="S145" s="402">
        <f t="shared" si="13"/>
        <v>0</v>
      </c>
      <c r="T145" s="406">
        <f t="shared" si="14"/>
        <v>0</v>
      </c>
      <c r="U145" s="407" t="str">
        <f t="shared" si="15"/>
        <v/>
      </c>
      <c r="V145" s="408" t="str">
        <f>IF(O145="", "", VLOOKUP(O145, [1]LightTrans!$C$1:$L$106, 3, FALSE))</f>
        <v/>
      </c>
      <c r="W145" s="395" t="str">
        <f>IF(O145="", "", VLOOKUP(O145, [1]LightTrans!$C$1:$L$106, 4, FALSE))</f>
        <v/>
      </c>
      <c r="X145" s="395" t="str">
        <f>IF(O145="", "", VLOOKUP(O145, [1]LightTrans!$C$1:$L$106, 5, FALSE))</f>
        <v/>
      </c>
      <c r="Y145" s="402" t="str">
        <f t="shared" si="16"/>
        <v/>
      </c>
      <c r="Z145" s="429" t="str">
        <f>IF(O145="", "", VLOOKUP(O145, [1]LightTrans!$C$1:$L$106, 7, FALSE))</f>
        <v/>
      </c>
      <c r="AA145" s="429" t="str">
        <f>IF(O145="", "", VLOOKUP(O145, [1]LightTrans!$C$1:$L$106, 8, FALSE))</f>
        <v/>
      </c>
      <c r="AB145" s="430"/>
      <c r="AC145" s="410" t="str">
        <f t="shared" si="17"/>
        <v/>
      </c>
      <c r="AD145" s="411"/>
      <c r="AE145" s="412"/>
      <c r="AF145" s="413">
        <f t="shared" si="18"/>
        <v>0</v>
      </c>
      <c r="AG145" s="414" t="e">
        <f t="shared" si="19"/>
        <v>#VALUE!</v>
      </c>
      <c r="AH145" s="415">
        <f t="shared" si="20"/>
        <v>0</v>
      </c>
      <c r="AI145" s="415" t="str">
        <f t="shared" si="21"/>
        <v/>
      </c>
      <c r="AJ145" s="415">
        <f t="shared" si="22"/>
        <v>0</v>
      </c>
      <c r="AK145" s="415">
        <f t="shared" si="23"/>
        <v>0</v>
      </c>
      <c r="AL145" s="416">
        <f t="shared" si="24"/>
        <v>0</v>
      </c>
      <c r="AM145" s="417">
        <f t="shared" si="25"/>
        <v>0</v>
      </c>
      <c r="AN145" s="406">
        <f t="shared" si="26"/>
        <v>0</v>
      </c>
      <c r="AO145" s="416">
        <f t="shared" si="155"/>
        <v>0</v>
      </c>
      <c r="AP145" s="416">
        <f t="shared" si="28"/>
        <v>0</v>
      </c>
      <c r="AQ145" s="416">
        <f t="shared" si="29"/>
        <v>0</v>
      </c>
      <c r="AR145" s="418">
        <f t="shared" si="30"/>
        <v>0</v>
      </c>
      <c r="AS145" s="416">
        <f t="shared" si="31"/>
        <v>0</v>
      </c>
      <c r="AT145" s="416">
        <f t="shared" si="32"/>
        <v>0</v>
      </c>
      <c r="AU145" s="416">
        <f t="shared" si="33"/>
        <v>0</v>
      </c>
      <c r="AV145" s="434" t="str">
        <f t="shared" si="34"/>
        <v/>
      </c>
      <c r="AW145" s="421" t="str">
        <f t="shared" si="35"/>
        <v/>
      </c>
      <c r="AX145" s="422">
        <f t="shared" si="36"/>
        <v>0</v>
      </c>
      <c r="AY145" s="422">
        <f t="shared" si="37"/>
        <v>0</v>
      </c>
      <c r="AZ145" s="421">
        <f t="shared" si="38"/>
        <v>0</v>
      </c>
      <c r="BA145" s="423">
        <f t="shared" si="39"/>
        <v>0</v>
      </c>
      <c r="BB145" s="432"/>
      <c r="BC145" s="429"/>
      <c r="BD145" s="429" t="str">
        <f>IF(O145="", "", '[1]Outdoor Lighting'!$C$8)</f>
        <v/>
      </c>
      <c r="BE145" s="436"/>
      <c r="BF145" s="436"/>
      <c r="BG145" s="436"/>
      <c r="BH145" s="436"/>
      <c r="BI145" s="436"/>
      <c r="BJ145" s="436"/>
      <c r="BK145" s="436"/>
      <c r="BL145" s="436"/>
      <c r="BM145" s="436"/>
      <c r="BN145" s="436"/>
      <c r="BO145" s="436"/>
      <c r="BP145" s="436"/>
    </row>
    <row r="146" spans="1:68" s="437" customFormat="1" ht="38.25" customHeight="1">
      <c r="A146" s="426">
        <v>128</v>
      </c>
      <c r="B146" s="429"/>
      <c r="C146" s="429" t="str">
        <f>IF(O146="", "", '[1]Outdoor Lighting'!$B$9)</f>
        <v/>
      </c>
      <c r="D146" s="395" t="str">
        <f>IF(O146="", "", '[1]Business Type'!$G$2)</f>
        <v/>
      </c>
      <c r="E146" s="396" t="str">
        <f t="shared" si="150"/>
        <v/>
      </c>
      <c r="F146" s="396" t="str">
        <f t="shared" si="151"/>
        <v/>
      </c>
      <c r="G146" s="396" t="str">
        <f t="shared" si="152"/>
        <v/>
      </c>
      <c r="H146" s="397" t="str">
        <f t="shared" si="9"/>
        <v/>
      </c>
      <c r="I146" s="427" t="str">
        <f t="shared" si="153"/>
        <v/>
      </c>
      <c r="J146" s="396" t="str">
        <f t="shared" si="149"/>
        <v/>
      </c>
      <c r="K146" s="435" t="str">
        <f t="shared" si="154"/>
        <v/>
      </c>
      <c r="L146" s="399">
        <f t="shared" si="10"/>
        <v>0</v>
      </c>
      <c r="M146" s="400" t="str">
        <f t="shared" si="11"/>
        <v/>
      </c>
      <c r="N146" s="401" t="str">
        <f>IF(O146="", "", VLOOKUP(O146, [1]LightTrans!$C$1:$L$106, 2, FALSE))</f>
        <v/>
      </c>
      <c r="O146" s="395" t="str">
        <f>IF(OR('[1]Outdoor Lighting'!$D$9="Incandescent", '[1]Outdoor Lighting'!$D$9="Halogen", '[1]Outdoor Lighting'!$D$9="Metal Halide"), IF(ISNA(VLOOKUP('[1]Outdoor Lighting'!$D$9&amp;", "&amp; '[1]Outdoor Lighting'!$H$9, [1]LightTrans!$A$1:$K$101,3, FALSE)=TRUE),"",VLOOKUP('[1]Outdoor Lighting'!$D$9&amp;", "&amp; '[1]Outdoor Lighting'!$H$9, [1]LightTrans!$A$1:$K$101,3, FALSE)), "")</f>
        <v/>
      </c>
      <c r="P146" s="402" t="str">
        <f t="shared" si="12"/>
        <v/>
      </c>
      <c r="Q146" s="428" t="str">
        <f>IF(O146="", "", '[1]Outdoor Lighting'!$J$9)</f>
        <v/>
      </c>
      <c r="R146" s="404">
        <v>0</v>
      </c>
      <c r="S146" s="402">
        <f t="shared" si="13"/>
        <v>0</v>
      </c>
      <c r="T146" s="406">
        <f t="shared" si="14"/>
        <v>0</v>
      </c>
      <c r="U146" s="407" t="str">
        <f t="shared" si="15"/>
        <v/>
      </c>
      <c r="V146" s="408" t="str">
        <f>IF(O146="", "", VLOOKUP(O146, [1]LightTrans!$C$1:$L$106, 3, FALSE))</f>
        <v/>
      </c>
      <c r="W146" s="395" t="str">
        <f>IF(O146="", "", VLOOKUP(O146, [1]LightTrans!$C$1:$L$106, 4, FALSE))</f>
        <v/>
      </c>
      <c r="X146" s="395" t="str">
        <f>IF(O146="", "", VLOOKUP(O146, [1]LightTrans!$C$1:$L$106, 5, FALSE))</f>
        <v/>
      </c>
      <c r="Y146" s="402" t="str">
        <f t="shared" si="16"/>
        <v/>
      </c>
      <c r="Z146" s="429" t="str">
        <f>IF(O146="", "", VLOOKUP(O146, [1]LightTrans!$C$1:$L$106, 7, FALSE))</f>
        <v/>
      </c>
      <c r="AA146" s="429" t="str">
        <f>IF(O146="", "", VLOOKUP(O146, [1]LightTrans!$C$1:$L$106, 8, FALSE))</f>
        <v/>
      </c>
      <c r="AB146" s="430"/>
      <c r="AC146" s="410" t="str">
        <f t="shared" si="17"/>
        <v/>
      </c>
      <c r="AD146" s="411"/>
      <c r="AE146" s="412"/>
      <c r="AF146" s="413">
        <f t="shared" si="18"/>
        <v>0</v>
      </c>
      <c r="AG146" s="414" t="e">
        <f t="shared" si="19"/>
        <v>#VALUE!</v>
      </c>
      <c r="AH146" s="415">
        <f t="shared" si="20"/>
        <v>0</v>
      </c>
      <c r="AI146" s="415" t="str">
        <f t="shared" si="21"/>
        <v/>
      </c>
      <c r="AJ146" s="415">
        <f t="shared" si="22"/>
        <v>0</v>
      </c>
      <c r="AK146" s="415">
        <f t="shared" si="23"/>
        <v>0</v>
      </c>
      <c r="AL146" s="416">
        <f t="shared" si="24"/>
        <v>0</v>
      </c>
      <c r="AM146" s="417">
        <f t="shared" si="25"/>
        <v>0</v>
      </c>
      <c r="AN146" s="406">
        <f t="shared" si="26"/>
        <v>0</v>
      </c>
      <c r="AO146" s="416">
        <f t="shared" si="155"/>
        <v>0</v>
      </c>
      <c r="AP146" s="416">
        <f t="shared" si="28"/>
        <v>0</v>
      </c>
      <c r="AQ146" s="416">
        <f t="shared" si="29"/>
        <v>0</v>
      </c>
      <c r="AR146" s="418">
        <f t="shared" si="30"/>
        <v>0</v>
      </c>
      <c r="AS146" s="416">
        <f t="shared" si="31"/>
        <v>0</v>
      </c>
      <c r="AT146" s="416">
        <f t="shared" si="32"/>
        <v>0</v>
      </c>
      <c r="AU146" s="416">
        <f t="shared" si="33"/>
        <v>0</v>
      </c>
      <c r="AV146" s="434" t="str">
        <f t="shared" si="34"/>
        <v/>
      </c>
      <c r="AW146" s="421" t="str">
        <f t="shared" si="35"/>
        <v/>
      </c>
      <c r="AX146" s="422">
        <f t="shared" si="36"/>
        <v>0</v>
      </c>
      <c r="AY146" s="422">
        <f t="shared" si="37"/>
        <v>0</v>
      </c>
      <c r="AZ146" s="421">
        <f t="shared" si="38"/>
        <v>0</v>
      </c>
      <c r="BA146" s="423">
        <f t="shared" si="39"/>
        <v>0</v>
      </c>
      <c r="BB146" s="432"/>
      <c r="BC146" s="429"/>
      <c r="BD146" s="429" t="str">
        <f>IF(O146="", "", '[1]Outdoor Lighting'!$C$9)</f>
        <v/>
      </c>
      <c r="BE146" s="436"/>
      <c r="BF146" s="436"/>
      <c r="BG146" s="436"/>
      <c r="BH146" s="436"/>
      <c r="BI146" s="436"/>
      <c r="BJ146" s="436"/>
      <c r="BK146" s="436"/>
      <c r="BL146" s="436"/>
      <c r="BM146" s="436"/>
      <c r="BN146" s="436"/>
      <c r="BO146" s="436"/>
      <c r="BP146" s="436"/>
    </row>
    <row r="147" spans="1:68" s="437" customFormat="1" ht="38.25" customHeight="1">
      <c r="A147" s="426">
        <v>129</v>
      </c>
      <c r="B147" s="429"/>
      <c r="C147" s="429" t="str">
        <f>IF(O147="", "", '[1]Outdoor Lighting'!$B$10)</f>
        <v/>
      </c>
      <c r="D147" s="395" t="str">
        <f>IF(O147="", "", '[1]Business Type'!$G$2)</f>
        <v/>
      </c>
      <c r="E147" s="396" t="str">
        <f t="shared" si="150"/>
        <v/>
      </c>
      <c r="F147" s="396" t="str">
        <f t="shared" si="151"/>
        <v/>
      </c>
      <c r="G147" s="396" t="str">
        <f t="shared" si="152"/>
        <v/>
      </c>
      <c r="H147" s="397" t="str">
        <f t="shared" si="9"/>
        <v/>
      </c>
      <c r="I147" s="427" t="str">
        <f t="shared" si="153"/>
        <v/>
      </c>
      <c r="J147" s="396" t="str">
        <f t="shared" si="149"/>
        <v/>
      </c>
      <c r="K147" s="435" t="str">
        <f t="shared" si="154"/>
        <v/>
      </c>
      <c r="L147" s="399">
        <f t="shared" si="10"/>
        <v>0</v>
      </c>
      <c r="M147" s="400" t="str">
        <f t="shared" si="11"/>
        <v/>
      </c>
      <c r="N147" s="401" t="str">
        <f>IF(O147="", "", VLOOKUP(O147, [1]LightTrans!$C$1:$L$106, 2, FALSE))</f>
        <v/>
      </c>
      <c r="O147" s="395" t="str">
        <f>IF(OR('[1]Outdoor Lighting'!$D$10="Incandescent", '[1]Outdoor Lighting'!$D$10="Halogen", '[1]Outdoor Lighting'!$D$10="Metal Halide"), IF(ISNA(VLOOKUP('[1]Outdoor Lighting'!$D$10&amp;", "&amp; '[1]Outdoor Lighting'!$H$10, [1]LightTrans!$A$1:$K$101,3, FALSE)=TRUE),"",VLOOKUP('[1]Outdoor Lighting'!$D$10&amp;", "&amp; '[1]Outdoor Lighting'!$H$10, [1]LightTrans!$A$1:$K$101,3, FALSE)), "")</f>
        <v/>
      </c>
      <c r="P147" s="402" t="str">
        <f t="shared" si="12"/>
        <v/>
      </c>
      <c r="Q147" s="428" t="str">
        <f>IF(O147="", "", '[1]Outdoor Lighting'!$J$10)</f>
        <v/>
      </c>
      <c r="R147" s="404">
        <v>0</v>
      </c>
      <c r="S147" s="402">
        <f t="shared" si="13"/>
        <v>0</v>
      </c>
      <c r="T147" s="406">
        <f t="shared" si="14"/>
        <v>0</v>
      </c>
      <c r="U147" s="407" t="str">
        <f t="shared" si="15"/>
        <v/>
      </c>
      <c r="V147" s="408" t="str">
        <f>IF(O147="", "", VLOOKUP(O147, [1]LightTrans!$C$1:$L$106, 3, FALSE))</f>
        <v/>
      </c>
      <c r="W147" s="395" t="str">
        <f>IF(O147="", "", VLOOKUP(O147, [1]LightTrans!$C$1:$L$106, 4, FALSE))</f>
        <v/>
      </c>
      <c r="X147" s="395" t="str">
        <f>IF(O147="", "", VLOOKUP(O147, [1]LightTrans!$C$1:$L$106, 5, FALSE))</f>
        <v/>
      </c>
      <c r="Y147" s="402" t="str">
        <f t="shared" si="16"/>
        <v/>
      </c>
      <c r="Z147" s="429" t="str">
        <f>IF(O147="", "", VLOOKUP(O147, [1]LightTrans!$C$1:$L$106, 7, FALSE))</f>
        <v/>
      </c>
      <c r="AA147" s="429" t="str">
        <f>IF(O147="", "", VLOOKUP(O147, [1]LightTrans!$C$1:$L$106, 8, FALSE))</f>
        <v/>
      </c>
      <c r="AB147" s="430"/>
      <c r="AC147" s="410" t="str">
        <f t="shared" si="17"/>
        <v/>
      </c>
      <c r="AD147" s="411"/>
      <c r="AE147" s="412"/>
      <c r="AF147" s="413">
        <f t="shared" si="18"/>
        <v>0</v>
      </c>
      <c r="AG147" s="414" t="e">
        <f t="shared" si="19"/>
        <v>#VALUE!</v>
      </c>
      <c r="AH147" s="415">
        <f t="shared" si="20"/>
        <v>0</v>
      </c>
      <c r="AI147" s="415" t="str">
        <f t="shared" si="21"/>
        <v/>
      </c>
      <c r="AJ147" s="415">
        <f t="shared" si="22"/>
        <v>0</v>
      </c>
      <c r="AK147" s="415">
        <f t="shared" si="23"/>
        <v>0</v>
      </c>
      <c r="AL147" s="416">
        <f t="shared" si="24"/>
        <v>0</v>
      </c>
      <c r="AM147" s="417">
        <f t="shared" si="25"/>
        <v>0</v>
      </c>
      <c r="AN147" s="406">
        <f t="shared" si="26"/>
        <v>0</v>
      </c>
      <c r="AO147" s="416">
        <f t="shared" si="155"/>
        <v>0</v>
      </c>
      <c r="AP147" s="416">
        <f t="shared" si="28"/>
        <v>0</v>
      </c>
      <c r="AQ147" s="416">
        <f t="shared" si="29"/>
        <v>0</v>
      </c>
      <c r="AR147" s="418">
        <f t="shared" si="30"/>
        <v>0</v>
      </c>
      <c r="AS147" s="416">
        <f t="shared" si="31"/>
        <v>0</v>
      </c>
      <c r="AT147" s="416">
        <f t="shared" si="32"/>
        <v>0</v>
      </c>
      <c r="AU147" s="416">
        <f t="shared" si="33"/>
        <v>0</v>
      </c>
      <c r="AV147" s="434" t="str">
        <f t="shared" si="34"/>
        <v/>
      </c>
      <c r="AW147" s="421" t="str">
        <f t="shared" si="35"/>
        <v/>
      </c>
      <c r="AX147" s="422">
        <f t="shared" si="36"/>
        <v>0</v>
      </c>
      <c r="AY147" s="422">
        <f t="shared" si="37"/>
        <v>0</v>
      </c>
      <c r="AZ147" s="421">
        <f t="shared" si="38"/>
        <v>0</v>
      </c>
      <c r="BA147" s="423">
        <f t="shared" si="39"/>
        <v>0</v>
      </c>
      <c r="BB147" s="432"/>
      <c r="BC147" s="429"/>
      <c r="BD147" s="429" t="str">
        <f>IF(O147="", "", '[1]Outdoor Lighting'!$C$10)</f>
        <v/>
      </c>
      <c r="BE147" s="436"/>
      <c r="BF147" s="436"/>
      <c r="BG147" s="436"/>
      <c r="BH147" s="436"/>
      <c r="BI147" s="436"/>
      <c r="BJ147" s="436"/>
      <c r="BK147" s="436"/>
      <c r="BL147" s="436"/>
      <c r="BM147" s="436"/>
      <c r="BN147" s="436"/>
      <c r="BO147" s="436"/>
      <c r="BP147" s="436"/>
    </row>
    <row r="148" spans="1:68" s="437" customFormat="1" ht="38.25" customHeight="1">
      <c r="A148" s="426">
        <v>130</v>
      </c>
      <c r="B148" s="429"/>
      <c r="C148" s="429" t="str">
        <f>IF(O148="", "", '[1]Outdoor Lighting'!$B$11)</f>
        <v/>
      </c>
      <c r="D148" s="395" t="str">
        <f>IF(O148="", "", '[1]Business Type'!$G$2)</f>
        <v/>
      </c>
      <c r="E148" s="396" t="str">
        <f t="shared" si="150"/>
        <v/>
      </c>
      <c r="F148" s="396" t="str">
        <f t="shared" si="151"/>
        <v/>
      </c>
      <c r="G148" s="396" t="str">
        <f t="shared" si="152"/>
        <v/>
      </c>
      <c r="H148" s="397" t="str">
        <f t="shared" si="9"/>
        <v/>
      </c>
      <c r="I148" s="427" t="str">
        <f t="shared" si="153"/>
        <v/>
      </c>
      <c r="J148" s="396" t="str">
        <f t="shared" si="149"/>
        <v/>
      </c>
      <c r="K148" s="435" t="str">
        <f t="shared" si="154"/>
        <v/>
      </c>
      <c r="L148" s="399">
        <f t="shared" si="10"/>
        <v>0</v>
      </c>
      <c r="M148" s="400" t="str">
        <f t="shared" si="11"/>
        <v/>
      </c>
      <c r="N148" s="401" t="str">
        <f>IF(O148="", "", VLOOKUP(O148, [1]LightTrans!$C$1:$L$106, 2, FALSE))</f>
        <v/>
      </c>
      <c r="O148" s="395" t="str">
        <f>IF(OR('[1]Outdoor Lighting'!$D$11="Incandescent", '[1]Outdoor Lighting'!$D$11="Halogen", '[1]Outdoor Lighting'!$D$11="Metal Halide"), IF(ISNA(VLOOKUP('[1]Outdoor Lighting'!$D$11&amp;", "&amp; '[1]Outdoor Lighting'!$H$11, [1]LightTrans!$A$1:$K$101,3, FALSE)=TRUE),"",VLOOKUP('[1]Outdoor Lighting'!$D$11&amp;", "&amp; '[1]Outdoor Lighting'!$H$11, [1]LightTrans!$A$1:$K$101,3, FALSE)), "")</f>
        <v/>
      </c>
      <c r="P148" s="402" t="str">
        <f t="shared" si="12"/>
        <v/>
      </c>
      <c r="Q148" s="428" t="str">
        <f>IF(O148="", "", '[1]Outdoor Lighting'!$J$11)</f>
        <v/>
      </c>
      <c r="R148" s="404">
        <v>0</v>
      </c>
      <c r="S148" s="402">
        <f t="shared" si="13"/>
        <v>0</v>
      </c>
      <c r="T148" s="406">
        <f t="shared" si="14"/>
        <v>0</v>
      </c>
      <c r="U148" s="407" t="str">
        <f t="shared" si="15"/>
        <v/>
      </c>
      <c r="V148" s="408" t="str">
        <f>IF(O148="", "", VLOOKUP(O148, [1]LightTrans!$C$1:$L$106, 3, FALSE))</f>
        <v/>
      </c>
      <c r="W148" s="395" t="str">
        <f>IF(O148="", "", VLOOKUP(O148, [1]LightTrans!$C$1:$L$106, 4, FALSE))</f>
        <v/>
      </c>
      <c r="X148" s="395" t="str">
        <f>IF(O148="", "", VLOOKUP(O148, [1]LightTrans!$C$1:$L$106, 5, FALSE))</f>
        <v/>
      </c>
      <c r="Y148" s="402" t="str">
        <f t="shared" si="16"/>
        <v/>
      </c>
      <c r="Z148" s="429" t="str">
        <f>IF(O148="", "", VLOOKUP(O148, [1]LightTrans!$C$1:$L$106, 7, FALSE))</f>
        <v/>
      </c>
      <c r="AA148" s="429" t="str">
        <f>IF(O148="", "", VLOOKUP(O148, [1]LightTrans!$C$1:$L$106, 8, FALSE))</f>
        <v/>
      </c>
      <c r="AB148" s="430"/>
      <c r="AC148" s="410" t="str">
        <f t="shared" si="17"/>
        <v/>
      </c>
      <c r="AD148" s="411"/>
      <c r="AE148" s="412"/>
      <c r="AF148" s="413">
        <f t="shared" si="18"/>
        <v>0</v>
      </c>
      <c r="AG148" s="414" t="e">
        <f t="shared" si="19"/>
        <v>#VALUE!</v>
      </c>
      <c r="AH148" s="415">
        <f t="shared" si="20"/>
        <v>0</v>
      </c>
      <c r="AI148" s="415" t="str">
        <f t="shared" si="21"/>
        <v/>
      </c>
      <c r="AJ148" s="415">
        <f t="shared" si="22"/>
        <v>0</v>
      </c>
      <c r="AK148" s="415">
        <f t="shared" si="23"/>
        <v>0</v>
      </c>
      <c r="AL148" s="416">
        <f t="shared" si="24"/>
        <v>0</v>
      </c>
      <c r="AM148" s="417">
        <f t="shared" si="25"/>
        <v>0</v>
      </c>
      <c r="AN148" s="406">
        <f t="shared" si="26"/>
        <v>0</v>
      </c>
      <c r="AO148" s="416">
        <f t="shared" si="155"/>
        <v>0</v>
      </c>
      <c r="AP148" s="416">
        <f t="shared" si="28"/>
        <v>0</v>
      </c>
      <c r="AQ148" s="416">
        <f t="shared" si="29"/>
        <v>0</v>
      </c>
      <c r="AR148" s="418">
        <f t="shared" si="30"/>
        <v>0</v>
      </c>
      <c r="AS148" s="416">
        <f t="shared" si="31"/>
        <v>0</v>
      </c>
      <c r="AT148" s="416">
        <f t="shared" si="32"/>
        <v>0</v>
      </c>
      <c r="AU148" s="416">
        <f t="shared" si="33"/>
        <v>0</v>
      </c>
      <c r="AV148" s="434" t="str">
        <f t="shared" si="34"/>
        <v/>
      </c>
      <c r="AW148" s="421" t="str">
        <f t="shared" si="35"/>
        <v/>
      </c>
      <c r="AX148" s="422">
        <f t="shared" si="36"/>
        <v>0</v>
      </c>
      <c r="AY148" s="422">
        <f t="shared" si="37"/>
        <v>0</v>
      </c>
      <c r="AZ148" s="421">
        <f t="shared" si="38"/>
        <v>0</v>
      </c>
      <c r="BA148" s="423">
        <f t="shared" si="39"/>
        <v>0</v>
      </c>
      <c r="BB148" s="432"/>
      <c r="BC148" s="429"/>
      <c r="BD148" s="429" t="str">
        <f>IF(O148="", "", '[1]Outdoor Lighting'!$C$11)</f>
        <v/>
      </c>
      <c r="BE148" s="436"/>
      <c r="BF148" s="436"/>
      <c r="BG148" s="436"/>
      <c r="BH148" s="436"/>
      <c r="BI148" s="436"/>
      <c r="BJ148" s="436"/>
      <c r="BK148" s="436"/>
      <c r="BL148" s="436"/>
      <c r="BM148" s="436"/>
      <c r="BN148" s="436"/>
      <c r="BO148" s="436"/>
      <c r="BP148" s="436"/>
    </row>
    <row r="149" spans="1:68" s="437" customFormat="1" ht="38.25" customHeight="1">
      <c r="A149" s="426">
        <v>131</v>
      </c>
      <c r="B149" s="429"/>
      <c r="C149" s="429" t="str">
        <f>IF(O149="", "", '[1]Outdoor Lighting'!$B$12)</f>
        <v/>
      </c>
      <c r="D149" s="395" t="str">
        <f>IF(O149="", "", '[1]Business Type'!$G$2)</f>
        <v/>
      </c>
      <c r="E149" s="396" t="str">
        <f t="shared" si="150"/>
        <v/>
      </c>
      <c r="F149" s="396" t="str">
        <f t="shared" si="151"/>
        <v/>
      </c>
      <c r="G149" s="396" t="str">
        <f t="shared" si="152"/>
        <v/>
      </c>
      <c r="H149" s="397" t="str">
        <f t="shared" si="9"/>
        <v/>
      </c>
      <c r="I149" s="427" t="str">
        <f t="shared" si="153"/>
        <v/>
      </c>
      <c r="J149" s="396" t="str">
        <f t="shared" si="149"/>
        <v/>
      </c>
      <c r="K149" s="435" t="str">
        <f t="shared" si="154"/>
        <v/>
      </c>
      <c r="L149" s="399">
        <f t="shared" si="10"/>
        <v>0</v>
      </c>
      <c r="M149" s="400" t="str">
        <f t="shared" si="11"/>
        <v/>
      </c>
      <c r="N149" s="401" t="str">
        <f>IF(O149="", "", VLOOKUP(O149, [1]LightTrans!$C$1:$L$106, 2, FALSE))</f>
        <v/>
      </c>
      <c r="O149" s="395" t="str">
        <f>IF(OR('[1]Outdoor Lighting'!$D$12="Incandescent", '[1]Outdoor Lighting'!$D$12="Halogen", '[1]Outdoor Lighting'!$D$12="Metal Halide"), IF(ISNA(VLOOKUP('[1]Outdoor Lighting'!$D$12&amp;", "&amp; '[1]Outdoor Lighting'!$H$12, [1]LightTrans!$A$1:$K$101,3, FALSE)=TRUE),"",VLOOKUP('[1]Outdoor Lighting'!$D$12&amp;", "&amp; '[1]Outdoor Lighting'!$H$12, [1]LightTrans!$A$1:$K$101,3, FALSE)), "")</f>
        <v/>
      </c>
      <c r="P149" s="402" t="str">
        <f t="shared" si="12"/>
        <v/>
      </c>
      <c r="Q149" s="428" t="str">
        <f>IF(O149="", "", '[1]Outdoor Lighting'!$J$12)</f>
        <v/>
      </c>
      <c r="R149" s="404">
        <v>0</v>
      </c>
      <c r="S149" s="402">
        <f t="shared" si="13"/>
        <v>0</v>
      </c>
      <c r="T149" s="406">
        <f t="shared" si="14"/>
        <v>0</v>
      </c>
      <c r="U149" s="407" t="str">
        <f t="shared" si="15"/>
        <v/>
      </c>
      <c r="V149" s="408" t="str">
        <f>IF(O149="", "", VLOOKUP(O149, [1]LightTrans!$C$1:$L$106, 3, FALSE))</f>
        <v/>
      </c>
      <c r="W149" s="395" t="str">
        <f>IF(O149="", "", VLOOKUP(O149, [1]LightTrans!$C$1:$L$106, 4, FALSE))</f>
        <v/>
      </c>
      <c r="X149" s="395" t="str">
        <f>IF(O149="", "", VLOOKUP(O149, [1]LightTrans!$C$1:$L$106, 5, FALSE))</f>
        <v/>
      </c>
      <c r="Y149" s="402" t="str">
        <f t="shared" si="16"/>
        <v/>
      </c>
      <c r="Z149" s="429" t="str">
        <f>IF(O149="", "", VLOOKUP(O149, [1]LightTrans!$C$1:$L$106, 7, FALSE))</f>
        <v/>
      </c>
      <c r="AA149" s="429" t="str">
        <f>IF(O149="", "", VLOOKUP(O149, [1]LightTrans!$C$1:$L$106, 8, FALSE))</f>
        <v/>
      </c>
      <c r="AB149" s="430"/>
      <c r="AC149" s="410" t="str">
        <f t="shared" si="17"/>
        <v/>
      </c>
      <c r="AD149" s="411"/>
      <c r="AE149" s="412"/>
      <c r="AF149" s="413">
        <f t="shared" si="18"/>
        <v>0</v>
      </c>
      <c r="AG149" s="414" t="e">
        <f t="shared" si="19"/>
        <v>#VALUE!</v>
      </c>
      <c r="AH149" s="415">
        <f t="shared" si="20"/>
        <v>0</v>
      </c>
      <c r="AI149" s="415" t="str">
        <f t="shared" si="21"/>
        <v/>
      </c>
      <c r="AJ149" s="415">
        <f t="shared" si="22"/>
        <v>0</v>
      </c>
      <c r="AK149" s="415">
        <f t="shared" si="23"/>
        <v>0</v>
      </c>
      <c r="AL149" s="416">
        <f t="shared" si="24"/>
        <v>0</v>
      </c>
      <c r="AM149" s="417">
        <f t="shared" si="25"/>
        <v>0</v>
      </c>
      <c r="AN149" s="406">
        <f t="shared" si="26"/>
        <v>0</v>
      </c>
      <c r="AO149" s="416">
        <f t="shared" si="155"/>
        <v>0</v>
      </c>
      <c r="AP149" s="416">
        <f t="shared" si="28"/>
        <v>0</v>
      </c>
      <c r="AQ149" s="416">
        <f t="shared" si="29"/>
        <v>0</v>
      </c>
      <c r="AR149" s="418">
        <f t="shared" si="30"/>
        <v>0</v>
      </c>
      <c r="AS149" s="416">
        <f t="shared" si="31"/>
        <v>0</v>
      </c>
      <c r="AT149" s="416">
        <f t="shared" si="32"/>
        <v>0</v>
      </c>
      <c r="AU149" s="416">
        <f t="shared" si="33"/>
        <v>0</v>
      </c>
      <c r="AV149" s="434" t="str">
        <f t="shared" si="34"/>
        <v/>
      </c>
      <c r="AW149" s="421" t="str">
        <f t="shared" si="35"/>
        <v/>
      </c>
      <c r="AX149" s="422">
        <f t="shared" si="36"/>
        <v>0</v>
      </c>
      <c r="AY149" s="422">
        <f t="shared" si="37"/>
        <v>0</v>
      </c>
      <c r="AZ149" s="421">
        <f t="shared" si="38"/>
        <v>0</v>
      </c>
      <c r="BA149" s="423">
        <f t="shared" si="39"/>
        <v>0</v>
      </c>
      <c r="BB149" s="432"/>
      <c r="BC149" s="429"/>
      <c r="BD149" s="429" t="str">
        <f>IF(O149="", "", '[1]Outdoor Lighting'!$C$12)</f>
        <v/>
      </c>
      <c r="BE149" s="436"/>
      <c r="BF149" s="436"/>
      <c r="BG149" s="436"/>
      <c r="BH149" s="436"/>
      <c r="BI149" s="436"/>
      <c r="BJ149" s="436"/>
      <c r="BK149" s="436"/>
      <c r="BL149" s="436"/>
      <c r="BM149" s="436"/>
      <c r="BN149" s="436"/>
      <c r="BO149" s="436"/>
      <c r="BP149" s="436"/>
    </row>
    <row r="150" spans="1:68" s="437" customFormat="1" ht="38.25" customHeight="1">
      <c r="A150" s="426">
        <v>132</v>
      </c>
      <c r="B150" s="429"/>
      <c r="C150" s="429" t="str">
        <f>IF(O150="", "", '[1]Outdoor Lighting'!$B$13)</f>
        <v/>
      </c>
      <c r="D150" s="395" t="str">
        <f>IF(O150="", "", '[1]Business Type'!$G$2)</f>
        <v/>
      </c>
      <c r="E150" s="396" t="str">
        <f t="shared" si="150"/>
        <v/>
      </c>
      <c r="F150" s="396" t="str">
        <f t="shared" si="151"/>
        <v/>
      </c>
      <c r="G150" s="396" t="str">
        <f t="shared" si="152"/>
        <v/>
      </c>
      <c r="H150" s="397" t="str">
        <f t="shared" si="9"/>
        <v/>
      </c>
      <c r="I150" s="427" t="str">
        <f t="shared" si="153"/>
        <v/>
      </c>
      <c r="J150" s="396" t="str">
        <f t="shared" si="149"/>
        <v/>
      </c>
      <c r="K150" s="435" t="str">
        <f t="shared" si="154"/>
        <v/>
      </c>
      <c r="L150" s="399">
        <f t="shared" si="10"/>
        <v>0</v>
      </c>
      <c r="M150" s="400" t="str">
        <f t="shared" si="11"/>
        <v/>
      </c>
      <c r="N150" s="401" t="str">
        <f>IF(O150="", "", VLOOKUP(O150, [1]LightTrans!$C$1:$L$106, 2, FALSE))</f>
        <v/>
      </c>
      <c r="O150" s="395" t="str">
        <f>IF(OR('[1]Outdoor Lighting'!$D$13="Incandescent", '[1]Outdoor Lighting'!$D$13="Halogen", '[1]Outdoor Lighting'!$D$13="Metal Halide"), IF(ISNA(VLOOKUP('[1]Outdoor Lighting'!$D$13&amp;", "&amp; '[1]Outdoor Lighting'!$H$13, [1]LightTrans!$A$1:$K$101,3, FALSE)=TRUE),"",VLOOKUP('[1]Outdoor Lighting'!$D$13&amp;", "&amp; '[1]Outdoor Lighting'!$H$13, [1]LightTrans!$A$1:$K$101,3, FALSE)), "")</f>
        <v/>
      </c>
      <c r="P150" s="402" t="str">
        <f t="shared" si="12"/>
        <v/>
      </c>
      <c r="Q150" s="428" t="str">
        <f>IF(O150="", "", '[1]Outdoor Lighting'!$J$13)</f>
        <v/>
      </c>
      <c r="R150" s="404">
        <v>0</v>
      </c>
      <c r="S150" s="402">
        <f t="shared" si="13"/>
        <v>0</v>
      </c>
      <c r="T150" s="406">
        <f t="shared" si="14"/>
        <v>0</v>
      </c>
      <c r="U150" s="407" t="str">
        <f t="shared" si="15"/>
        <v/>
      </c>
      <c r="V150" s="408" t="str">
        <f>IF(O150="", "", VLOOKUP(O150, [1]LightTrans!$C$1:$L$106, 3, FALSE))</f>
        <v/>
      </c>
      <c r="W150" s="395" t="str">
        <f>IF(O150="", "", VLOOKUP(O150, [1]LightTrans!$C$1:$L$106, 4, FALSE))</f>
        <v/>
      </c>
      <c r="X150" s="395" t="str">
        <f>IF(O150="", "", VLOOKUP(O150, [1]LightTrans!$C$1:$L$106, 5, FALSE))</f>
        <v/>
      </c>
      <c r="Y150" s="402" t="str">
        <f t="shared" si="16"/>
        <v/>
      </c>
      <c r="Z150" s="429" t="str">
        <f>IF(O150="", "", VLOOKUP(O150, [1]LightTrans!$C$1:$L$106, 7, FALSE))</f>
        <v/>
      </c>
      <c r="AA150" s="429" t="str">
        <f>IF(O150="", "", VLOOKUP(O150, [1]LightTrans!$C$1:$L$106, 8, FALSE))</f>
        <v/>
      </c>
      <c r="AB150" s="430"/>
      <c r="AC150" s="410" t="str">
        <f t="shared" si="17"/>
        <v/>
      </c>
      <c r="AD150" s="411"/>
      <c r="AE150" s="412"/>
      <c r="AF150" s="413">
        <f t="shared" si="18"/>
        <v>0</v>
      </c>
      <c r="AG150" s="414" t="e">
        <f t="shared" si="19"/>
        <v>#VALUE!</v>
      </c>
      <c r="AH150" s="415">
        <f t="shared" si="20"/>
        <v>0</v>
      </c>
      <c r="AI150" s="415" t="str">
        <f t="shared" si="21"/>
        <v/>
      </c>
      <c r="AJ150" s="415">
        <f t="shared" si="22"/>
        <v>0</v>
      </c>
      <c r="AK150" s="415">
        <f t="shared" si="23"/>
        <v>0</v>
      </c>
      <c r="AL150" s="416">
        <f t="shared" si="24"/>
        <v>0</v>
      </c>
      <c r="AM150" s="417">
        <f t="shared" si="25"/>
        <v>0</v>
      </c>
      <c r="AN150" s="406">
        <f t="shared" si="26"/>
        <v>0</v>
      </c>
      <c r="AO150" s="416">
        <f t="shared" si="155"/>
        <v>0</v>
      </c>
      <c r="AP150" s="416">
        <f t="shared" si="28"/>
        <v>0</v>
      </c>
      <c r="AQ150" s="416">
        <f t="shared" si="29"/>
        <v>0</v>
      </c>
      <c r="AR150" s="418">
        <f t="shared" si="30"/>
        <v>0</v>
      </c>
      <c r="AS150" s="416">
        <f t="shared" si="31"/>
        <v>0</v>
      </c>
      <c r="AT150" s="416">
        <f t="shared" si="32"/>
        <v>0</v>
      </c>
      <c r="AU150" s="416">
        <f t="shared" si="33"/>
        <v>0</v>
      </c>
      <c r="AV150" s="434" t="str">
        <f t="shared" si="34"/>
        <v/>
      </c>
      <c r="AW150" s="421" t="str">
        <f t="shared" si="35"/>
        <v/>
      </c>
      <c r="AX150" s="422">
        <f t="shared" si="36"/>
        <v>0</v>
      </c>
      <c r="AY150" s="422">
        <f t="shared" si="37"/>
        <v>0</v>
      </c>
      <c r="AZ150" s="421">
        <f t="shared" si="38"/>
        <v>0</v>
      </c>
      <c r="BA150" s="423">
        <f t="shared" si="39"/>
        <v>0</v>
      </c>
      <c r="BB150" s="432"/>
      <c r="BC150" s="429"/>
      <c r="BD150" s="429" t="str">
        <f>IF(O150="", "", '[1]Outdoor Lighting'!$C$13)</f>
        <v/>
      </c>
      <c r="BE150" s="436"/>
      <c r="BF150" s="436"/>
      <c r="BG150" s="436"/>
      <c r="BH150" s="436"/>
      <c r="BI150" s="436"/>
      <c r="BJ150" s="436"/>
      <c r="BK150" s="436"/>
      <c r="BL150" s="436"/>
      <c r="BM150" s="436"/>
      <c r="BN150" s="436"/>
      <c r="BO150" s="436"/>
      <c r="BP150" s="436"/>
    </row>
    <row r="151" spans="1:68" s="437" customFormat="1" ht="38.25" customHeight="1">
      <c r="A151" s="426">
        <v>133</v>
      </c>
      <c r="B151" s="429"/>
      <c r="C151" s="429" t="str">
        <f>IF(O151="", "", '[1]Indoor Lighting'!$B$56)</f>
        <v/>
      </c>
      <c r="D151" s="395" t="str">
        <f>IF(O151="", "", '[1]Business Type'!$G$2)</f>
        <v/>
      </c>
      <c r="E151" s="396" t="str">
        <f>IF(O151="", "", 24)</f>
        <v/>
      </c>
      <c r="F151" s="396" t="str">
        <f t="shared" si="151"/>
        <v/>
      </c>
      <c r="G151" s="396" t="str">
        <f t="shared" si="152"/>
        <v/>
      </c>
      <c r="H151" s="397" t="str">
        <f t="shared" si="9"/>
        <v/>
      </c>
      <c r="I151" s="427" t="str">
        <f>IF(O151="", "", "Interior")</f>
        <v/>
      </c>
      <c r="J151" s="396" t="str">
        <f>IF(O151="", "", '[1]Indoor Lighting'!$C$56)</f>
        <v/>
      </c>
      <c r="K151" s="435" t="str">
        <f>IF(O151="", "", '[1]Indoor Lighting'!$M$56)</f>
        <v/>
      </c>
      <c r="L151" s="399">
        <f t="shared" si="10"/>
        <v>0</v>
      </c>
      <c r="M151" s="400" t="str">
        <f t="shared" si="11"/>
        <v/>
      </c>
      <c r="N151" s="401" t="str">
        <f>IF(O151="", "", VLOOKUP(O151, [1]LightTrans!$C$1:$L$106, 2, FALSE))</f>
        <v/>
      </c>
      <c r="O151" s="395" t="str">
        <f>IF(OR('[1]Indoor Lighting'!$E$56="Incandescent", '[1]Indoor Lighting'!$E$56="CFL", '[1]Indoor Lighting'!$E$56="LED"), IF(ISNA(VLOOKUP("Exit "&amp;'[1]Indoor Lighting'!$E$56, [1]LightTrans!$A$1:$K$101,3, FALSE)=TRUE),"", VLOOKUP("Exit "&amp;'[1]Indoor Lighting'!$E$56, [1]LightTrans!$A$1:$K$101,3, FALSE)), "")</f>
        <v/>
      </c>
      <c r="P151" s="402" t="str">
        <f t="shared" si="12"/>
        <v/>
      </c>
      <c r="Q151" s="428" t="str">
        <f>IF(O151="", "", '[1]Indoor Lighting'!$L$56)</f>
        <v/>
      </c>
      <c r="R151" s="404">
        <v>0</v>
      </c>
      <c r="S151" s="402">
        <f t="shared" si="13"/>
        <v>0</v>
      </c>
      <c r="T151" s="406">
        <f t="shared" si="14"/>
        <v>0</v>
      </c>
      <c r="U151" s="407" t="str">
        <f t="shared" si="15"/>
        <v/>
      </c>
      <c r="V151" s="408" t="str">
        <f>IF(O151="", "", VLOOKUP(O151, [1]LightTrans!$C$1:$L$106, 3, FALSE))</f>
        <v/>
      </c>
      <c r="W151" s="395" t="str">
        <f>IF(O151="", "", VLOOKUP(O151, [1]LightTrans!$C$1:$L$106, 4, FALSE))</f>
        <v/>
      </c>
      <c r="X151" s="395" t="str">
        <f>IF(O151="", "", VLOOKUP(O151, [1]LightTrans!$C$1:$L$106, 5, FALSE))</f>
        <v/>
      </c>
      <c r="Y151" s="402" t="str">
        <f t="shared" si="16"/>
        <v/>
      </c>
      <c r="Z151" s="429" t="str">
        <f>IF(O151="", "", VLOOKUP(O151, [1]LightTrans!$C$1:$L$106, 7, FALSE))</f>
        <v/>
      </c>
      <c r="AA151" s="429" t="str">
        <f>IF(O151="", "", VLOOKUP(O151, [1]LightTrans!$C$1:$L$106, 8, FALSE))</f>
        <v/>
      </c>
      <c r="AB151" s="430"/>
      <c r="AC151" s="410" t="str">
        <f t="shared" si="17"/>
        <v/>
      </c>
      <c r="AD151" s="411"/>
      <c r="AE151" s="412"/>
      <c r="AF151" s="413">
        <f t="shared" si="18"/>
        <v>0</v>
      </c>
      <c r="AG151" s="414" t="e">
        <f t="shared" si="19"/>
        <v>#VALUE!</v>
      </c>
      <c r="AH151" s="415">
        <f t="shared" si="20"/>
        <v>0</v>
      </c>
      <c r="AI151" s="415" t="str">
        <f t="shared" si="21"/>
        <v/>
      </c>
      <c r="AJ151" s="415">
        <f t="shared" si="22"/>
        <v>0</v>
      </c>
      <c r="AK151" s="415">
        <f t="shared" si="23"/>
        <v>0</v>
      </c>
      <c r="AL151" s="416">
        <f t="shared" si="24"/>
        <v>0</v>
      </c>
      <c r="AM151" s="417">
        <f t="shared" si="25"/>
        <v>0</v>
      </c>
      <c r="AN151" s="406">
        <f t="shared" si="26"/>
        <v>0</v>
      </c>
      <c r="AO151" s="416">
        <f t="shared" si="155"/>
        <v>0</v>
      </c>
      <c r="AP151" s="416">
        <f t="shared" si="28"/>
        <v>0</v>
      </c>
      <c r="AQ151" s="416">
        <f t="shared" si="29"/>
        <v>0</v>
      </c>
      <c r="AR151" s="418">
        <f t="shared" si="30"/>
        <v>0</v>
      </c>
      <c r="AS151" s="416">
        <f t="shared" si="31"/>
        <v>0</v>
      </c>
      <c r="AT151" s="416">
        <f t="shared" si="32"/>
        <v>0</v>
      </c>
      <c r="AU151" s="416">
        <f t="shared" si="33"/>
        <v>0</v>
      </c>
      <c r="AV151" s="434" t="str">
        <f t="shared" si="34"/>
        <v/>
      </c>
      <c r="AW151" s="421" t="str">
        <f t="shared" si="35"/>
        <v/>
      </c>
      <c r="AX151" s="422">
        <f t="shared" si="36"/>
        <v>0</v>
      </c>
      <c r="AY151" s="422">
        <f t="shared" si="37"/>
        <v>0</v>
      </c>
      <c r="AZ151" s="421">
        <f t="shared" si="38"/>
        <v>0</v>
      </c>
      <c r="BA151" s="423">
        <f t="shared" si="39"/>
        <v>0</v>
      </c>
      <c r="BB151" s="432"/>
      <c r="BC151" s="429" t="str">
        <f>IF(O151="", "", '[1]Indoor Lighting'!$R$56)</f>
        <v/>
      </c>
      <c r="BD151" s="429" t="str">
        <f>IF(O151="", "", '[1]Indoor Lighting'!$D$56)</f>
        <v/>
      </c>
      <c r="BE151" s="436"/>
      <c r="BF151" s="436"/>
      <c r="BG151" s="436"/>
      <c r="BH151" s="436"/>
      <c r="BI151" s="436"/>
      <c r="BJ151" s="436"/>
      <c r="BK151" s="436"/>
      <c r="BL151" s="436"/>
      <c r="BM151" s="436"/>
      <c r="BN151" s="436"/>
      <c r="BO151" s="436"/>
      <c r="BP151" s="436"/>
    </row>
    <row r="152" spans="1:68" s="437" customFormat="1" ht="38.25" customHeight="1">
      <c r="A152" s="426">
        <v>134</v>
      </c>
      <c r="B152" s="429"/>
      <c r="C152" s="429"/>
      <c r="D152" s="395"/>
      <c r="E152" s="396"/>
      <c r="F152" s="396"/>
      <c r="G152" s="396"/>
      <c r="H152" s="397" t="str">
        <f t="shared" si="9"/>
        <v/>
      </c>
      <c r="I152" s="427" t="str">
        <f>IF(O152="", "", "Interior")</f>
        <v/>
      </c>
      <c r="J152" s="396"/>
      <c r="K152" s="435"/>
      <c r="L152" s="399">
        <f t="shared" si="10"/>
        <v>0</v>
      </c>
      <c r="M152" s="400" t="str">
        <f t="shared" si="11"/>
        <v/>
      </c>
      <c r="N152" s="401"/>
      <c r="O152" s="395"/>
      <c r="P152" s="402" t="str">
        <f t="shared" si="12"/>
        <v/>
      </c>
      <c r="Q152" s="428"/>
      <c r="R152" s="404">
        <v>0</v>
      </c>
      <c r="S152" s="402">
        <f t="shared" si="13"/>
        <v>0</v>
      </c>
      <c r="T152" s="406">
        <f t="shared" si="14"/>
        <v>0</v>
      </c>
      <c r="U152" s="407" t="str">
        <f t="shared" si="15"/>
        <v/>
      </c>
      <c r="V152" s="408"/>
      <c r="W152" s="395"/>
      <c r="X152" s="395"/>
      <c r="Y152" s="402" t="str">
        <f t="shared" si="16"/>
        <v/>
      </c>
      <c r="Z152" s="429"/>
      <c r="AA152" s="429"/>
      <c r="AB152" s="430"/>
      <c r="AC152" s="410">
        <f t="shared" si="17"/>
        <v>0</v>
      </c>
      <c r="AD152" s="411"/>
      <c r="AE152" s="412"/>
      <c r="AF152" s="413">
        <f t="shared" si="18"/>
        <v>0</v>
      </c>
      <c r="AG152" s="414">
        <f t="shared" si="19"/>
        <v>0</v>
      </c>
      <c r="AH152" s="415">
        <f t="shared" si="20"/>
        <v>0</v>
      </c>
      <c r="AI152" s="415" t="str">
        <f t="shared" si="21"/>
        <v/>
      </c>
      <c r="AJ152" s="415">
        <f t="shared" si="22"/>
        <v>0</v>
      </c>
      <c r="AK152" s="415">
        <f t="shared" si="23"/>
        <v>0</v>
      </c>
      <c r="AL152" s="416">
        <f t="shared" si="24"/>
        <v>0</v>
      </c>
      <c r="AM152" s="417">
        <f t="shared" si="25"/>
        <v>0</v>
      </c>
      <c r="AN152" s="406">
        <f t="shared" si="26"/>
        <v>0</v>
      </c>
      <c r="AO152" s="416">
        <f t="shared" ref="AO152:AO166" si="156">IF(ISNUMBER(AM152),((((((((AC152*AM152)*$E152)*((($F152*52)-$G152)+1))*OHAF)*ISR_FIXTURE)*IF(($J152="Y"),$L152,1))/1000)*IF((V152="LTN7"),(1-0.3),1)))</f>
        <v>0</v>
      </c>
      <c r="AP152" s="416">
        <f t="shared" si="28"/>
        <v>0</v>
      </c>
      <c r="AQ152" s="416">
        <f t="shared" si="29"/>
        <v>0</v>
      </c>
      <c r="AR152" s="418">
        <f t="shared" si="30"/>
        <v>0</v>
      </c>
      <c r="AS152" s="416">
        <f t="shared" si="31"/>
        <v>0</v>
      </c>
      <c r="AT152" s="416">
        <f t="shared" si="32"/>
        <v>0</v>
      </c>
      <c r="AU152" s="416">
        <f t="shared" si="33"/>
        <v>0</v>
      </c>
      <c r="AV152" s="434" t="str">
        <f t="shared" si="34"/>
        <v/>
      </c>
      <c r="AW152" s="421" t="str">
        <f t="shared" si="35"/>
        <v/>
      </c>
      <c r="AX152" s="422">
        <f t="shared" si="36"/>
        <v>0</v>
      </c>
      <c r="AY152" s="422">
        <f t="shared" si="37"/>
        <v>0</v>
      </c>
      <c r="AZ152" s="421">
        <f t="shared" si="38"/>
        <v>0</v>
      </c>
      <c r="BA152" s="423">
        <f t="shared" si="39"/>
        <v>0</v>
      </c>
      <c r="BB152" s="432"/>
      <c r="BC152" s="436"/>
      <c r="BD152" s="436"/>
      <c r="BE152" s="436"/>
      <c r="BF152" s="436"/>
      <c r="BG152" s="436"/>
      <c r="BH152" s="436"/>
      <c r="BI152" s="436"/>
      <c r="BJ152" s="436"/>
      <c r="BK152" s="436"/>
      <c r="BL152" s="436"/>
      <c r="BM152" s="436"/>
      <c r="BN152" s="436"/>
      <c r="BO152" s="436"/>
      <c r="BP152" s="436"/>
    </row>
    <row r="153" spans="1:68" s="437" customFormat="1" ht="38.25" customHeight="1">
      <c r="A153" s="426">
        <v>135</v>
      </c>
      <c r="B153" s="429"/>
      <c r="C153" s="429"/>
      <c r="D153" s="395"/>
      <c r="E153" s="396"/>
      <c r="F153" s="396"/>
      <c r="G153" s="396"/>
      <c r="H153" s="397" t="str">
        <f t="shared" si="9"/>
        <v/>
      </c>
      <c r="I153" s="427"/>
      <c r="J153" s="396"/>
      <c r="K153" s="435"/>
      <c r="L153" s="399">
        <f t="shared" si="10"/>
        <v>0</v>
      </c>
      <c r="M153" s="400" t="str">
        <f t="shared" si="11"/>
        <v/>
      </c>
      <c r="N153" s="401"/>
      <c r="O153" s="395"/>
      <c r="P153" s="402" t="str">
        <f t="shared" si="12"/>
        <v/>
      </c>
      <c r="Q153" s="428"/>
      <c r="R153" s="404">
        <v>0</v>
      </c>
      <c r="S153" s="402">
        <f t="shared" si="13"/>
        <v>0</v>
      </c>
      <c r="T153" s="406">
        <f t="shared" si="14"/>
        <v>0</v>
      </c>
      <c r="U153" s="407" t="str">
        <f t="shared" si="15"/>
        <v/>
      </c>
      <c r="V153" s="408"/>
      <c r="W153" s="395"/>
      <c r="X153" s="395"/>
      <c r="Y153" s="402" t="str">
        <f t="shared" si="16"/>
        <v/>
      </c>
      <c r="Z153" s="429"/>
      <c r="AA153" s="429"/>
      <c r="AB153" s="430"/>
      <c r="AC153" s="410">
        <f t="shared" si="17"/>
        <v>0</v>
      </c>
      <c r="AD153" s="411"/>
      <c r="AE153" s="412"/>
      <c r="AF153" s="413">
        <f t="shared" si="18"/>
        <v>0</v>
      </c>
      <c r="AG153" s="414">
        <f t="shared" si="19"/>
        <v>0</v>
      </c>
      <c r="AH153" s="415">
        <f t="shared" si="20"/>
        <v>0</v>
      </c>
      <c r="AI153" s="415" t="str">
        <f t="shared" si="21"/>
        <v/>
      </c>
      <c r="AJ153" s="415">
        <f t="shared" si="22"/>
        <v>0</v>
      </c>
      <c r="AK153" s="415">
        <f t="shared" si="23"/>
        <v>0</v>
      </c>
      <c r="AL153" s="416">
        <f t="shared" si="24"/>
        <v>0</v>
      </c>
      <c r="AM153" s="417">
        <f t="shared" si="25"/>
        <v>0</v>
      </c>
      <c r="AN153" s="406">
        <f t="shared" si="26"/>
        <v>0</v>
      </c>
      <c r="AO153" s="416">
        <f t="shared" si="156"/>
        <v>0</v>
      </c>
      <c r="AP153" s="416">
        <f t="shared" si="28"/>
        <v>0</v>
      </c>
      <c r="AQ153" s="416">
        <f t="shared" si="29"/>
        <v>0</v>
      </c>
      <c r="AR153" s="418">
        <f t="shared" si="30"/>
        <v>0</v>
      </c>
      <c r="AS153" s="416">
        <f t="shared" si="31"/>
        <v>0</v>
      </c>
      <c r="AT153" s="416">
        <f t="shared" si="32"/>
        <v>0</v>
      </c>
      <c r="AU153" s="416">
        <f t="shared" si="33"/>
        <v>0</v>
      </c>
      <c r="AV153" s="434" t="str">
        <f t="shared" si="34"/>
        <v/>
      </c>
      <c r="AW153" s="421" t="str">
        <f t="shared" si="35"/>
        <v/>
      </c>
      <c r="AX153" s="422">
        <f t="shared" si="36"/>
        <v>0</v>
      </c>
      <c r="AY153" s="422">
        <f t="shared" si="37"/>
        <v>0</v>
      </c>
      <c r="AZ153" s="421">
        <f t="shared" si="38"/>
        <v>0</v>
      </c>
      <c r="BA153" s="423">
        <f t="shared" si="39"/>
        <v>0</v>
      </c>
      <c r="BB153" s="432"/>
      <c r="BC153" s="436"/>
      <c r="BD153" s="436"/>
      <c r="BE153" s="436"/>
      <c r="BF153" s="436"/>
      <c r="BG153" s="436"/>
      <c r="BH153" s="436"/>
      <c r="BI153" s="436"/>
      <c r="BJ153" s="436"/>
      <c r="BK153" s="436"/>
      <c r="BL153" s="436"/>
      <c r="BM153" s="436"/>
      <c r="BN153" s="436"/>
      <c r="BO153" s="436"/>
      <c r="BP153" s="436"/>
    </row>
    <row r="154" spans="1:68" s="437" customFormat="1" ht="38.25" customHeight="1">
      <c r="A154" s="426">
        <v>136</v>
      </c>
      <c r="B154" s="429"/>
      <c r="C154" s="429"/>
      <c r="D154" s="395"/>
      <c r="E154" s="396"/>
      <c r="F154" s="396"/>
      <c r="G154" s="396"/>
      <c r="H154" s="397" t="str">
        <f t="shared" si="9"/>
        <v/>
      </c>
      <c r="I154" s="427"/>
      <c r="J154" s="396"/>
      <c r="K154" s="435"/>
      <c r="L154" s="399">
        <f t="shared" si="10"/>
        <v>0</v>
      </c>
      <c r="M154" s="400" t="str">
        <f t="shared" si="11"/>
        <v/>
      </c>
      <c r="N154" s="401"/>
      <c r="O154" s="395"/>
      <c r="P154" s="402" t="str">
        <f t="shared" si="12"/>
        <v/>
      </c>
      <c r="Q154" s="428"/>
      <c r="R154" s="404">
        <v>0</v>
      </c>
      <c r="S154" s="402">
        <f t="shared" si="13"/>
        <v>0</v>
      </c>
      <c r="T154" s="406">
        <f t="shared" si="14"/>
        <v>0</v>
      </c>
      <c r="U154" s="407" t="str">
        <f t="shared" si="15"/>
        <v/>
      </c>
      <c r="V154" s="408"/>
      <c r="W154" s="395"/>
      <c r="X154" s="395"/>
      <c r="Y154" s="402" t="str">
        <f t="shared" si="16"/>
        <v/>
      </c>
      <c r="Z154" s="429"/>
      <c r="AA154" s="429"/>
      <c r="AB154" s="430"/>
      <c r="AC154" s="410">
        <f t="shared" si="17"/>
        <v>0</v>
      </c>
      <c r="AD154" s="411"/>
      <c r="AE154" s="412"/>
      <c r="AF154" s="413">
        <f t="shared" si="18"/>
        <v>0</v>
      </c>
      <c r="AG154" s="414">
        <f t="shared" si="19"/>
        <v>0</v>
      </c>
      <c r="AH154" s="415">
        <f t="shared" si="20"/>
        <v>0</v>
      </c>
      <c r="AI154" s="415" t="str">
        <f t="shared" si="21"/>
        <v/>
      </c>
      <c r="AJ154" s="415">
        <f t="shared" si="22"/>
        <v>0</v>
      </c>
      <c r="AK154" s="415">
        <f t="shared" si="23"/>
        <v>0</v>
      </c>
      <c r="AL154" s="416">
        <f t="shared" si="24"/>
        <v>0</v>
      </c>
      <c r="AM154" s="417">
        <f t="shared" si="25"/>
        <v>0</v>
      </c>
      <c r="AN154" s="406">
        <f t="shared" si="26"/>
        <v>0</v>
      </c>
      <c r="AO154" s="416">
        <f t="shared" si="156"/>
        <v>0</v>
      </c>
      <c r="AP154" s="416">
        <f t="shared" si="28"/>
        <v>0</v>
      </c>
      <c r="AQ154" s="416">
        <f t="shared" si="29"/>
        <v>0</v>
      </c>
      <c r="AR154" s="418">
        <f t="shared" si="30"/>
        <v>0</v>
      </c>
      <c r="AS154" s="416">
        <f t="shared" si="31"/>
        <v>0</v>
      </c>
      <c r="AT154" s="416">
        <f t="shared" si="32"/>
        <v>0</v>
      </c>
      <c r="AU154" s="416">
        <f t="shared" si="33"/>
        <v>0</v>
      </c>
      <c r="AV154" s="434" t="str">
        <f t="shared" si="34"/>
        <v/>
      </c>
      <c r="AW154" s="421" t="str">
        <f t="shared" si="35"/>
        <v/>
      </c>
      <c r="AX154" s="422">
        <f t="shared" si="36"/>
        <v>0</v>
      </c>
      <c r="AY154" s="422">
        <f t="shared" si="37"/>
        <v>0</v>
      </c>
      <c r="AZ154" s="421">
        <f t="shared" si="38"/>
        <v>0</v>
      </c>
      <c r="BA154" s="423">
        <f t="shared" si="39"/>
        <v>0</v>
      </c>
      <c r="BB154" s="432"/>
      <c r="BC154" s="436"/>
      <c r="BD154" s="436"/>
      <c r="BE154" s="436"/>
      <c r="BF154" s="436"/>
      <c r="BG154" s="436"/>
      <c r="BH154" s="436"/>
      <c r="BI154" s="436"/>
      <c r="BJ154" s="436"/>
      <c r="BK154" s="436"/>
      <c r="BL154" s="436"/>
      <c r="BM154" s="436"/>
      <c r="BN154" s="436"/>
      <c r="BO154" s="436"/>
      <c r="BP154" s="436"/>
    </row>
    <row r="155" spans="1:68" s="437" customFormat="1" ht="38.25" customHeight="1">
      <c r="A155" s="426">
        <v>137</v>
      </c>
      <c r="B155" s="429"/>
      <c r="C155" s="429"/>
      <c r="D155" s="395"/>
      <c r="E155" s="396"/>
      <c r="F155" s="396"/>
      <c r="G155" s="396"/>
      <c r="H155" s="397" t="str">
        <f t="shared" si="9"/>
        <v/>
      </c>
      <c r="I155" s="427"/>
      <c r="J155" s="396"/>
      <c r="K155" s="435"/>
      <c r="L155" s="399">
        <f t="shared" si="10"/>
        <v>0</v>
      </c>
      <c r="M155" s="400" t="str">
        <f t="shared" si="11"/>
        <v/>
      </c>
      <c r="N155" s="401"/>
      <c r="O155" s="395"/>
      <c r="P155" s="402" t="str">
        <f t="shared" si="12"/>
        <v/>
      </c>
      <c r="Q155" s="428"/>
      <c r="R155" s="404">
        <v>0</v>
      </c>
      <c r="S155" s="402">
        <f t="shared" si="13"/>
        <v>0</v>
      </c>
      <c r="T155" s="406">
        <f t="shared" si="14"/>
        <v>0</v>
      </c>
      <c r="U155" s="407" t="str">
        <f t="shared" si="15"/>
        <v/>
      </c>
      <c r="V155" s="408"/>
      <c r="W155" s="395"/>
      <c r="X155" s="395"/>
      <c r="Y155" s="402" t="str">
        <f t="shared" si="16"/>
        <v/>
      </c>
      <c r="Z155" s="429"/>
      <c r="AA155" s="429"/>
      <c r="AB155" s="430"/>
      <c r="AC155" s="410">
        <f t="shared" si="17"/>
        <v>0</v>
      </c>
      <c r="AD155" s="411"/>
      <c r="AE155" s="412"/>
      <c r="AF155" s="413">
        <f t="shared" si="18"/>
        <v>0</v>
      </c>
      <c r="AG155" s="414">
        <f t="shared" si="19"/>
        <v>0</v>
      </c>
      <c r="AH155" s="415">
        <f t="shared" si="20"/>
        <v>0</v>
      </c>
      <c r="AI155" s="415" t="str">
        <f t="shared" si="21"/>
        <v/>
      </c>
      <c r="AJ155" s="415">
        <f t="shared" si="22"/>
        <v>0</v>
      </c>
      <c r="AK155" s="415">
        <f t="shared" si="23"/>
        <v>0</v>
      </c>
      <c r="AL155" s="416">
        <f t="shared" si="24"/>
        <v>0</v>
      </c>
      <c r="AM155" s="417">
        <f t="shared" si="25"/>
        <v>0</v>
      </c>
      <c r="AN155" s="406">
        <f t="shared" si="26"/>
        <v>0</v>
      </c>
      <c r="AO155" s="416">
        <f t="shared" si="156"/>
        <v>0</v>
      </c>
      <c r="AP155" s="416">
        <f t="shared" si="28"/>
        <v>0</v>
      </c>
      <c r="AQ155" s="416">
        <f t="shared" si="29"/>
        <v>0</v>
      </c>
      <c r="AR155" s="418">
        <f t="shared" si="30"/>
        <v>0</v>
      </c>
      <c r="AS155" s="416">
        <f t="shared" si="31"/>
        <v>0</v>
      </c>
      <c r="AT155" s="416">
        <f t="shared" si="32"/>
        <v>0</v>
      </c>
      <c r="AU155" s="416">
        <f t="shared" si="33"/>
        <v>0</v>
      </c>
      <c r="AV155" s="434" t="str">
        <f t="shared" si="34"/>
        <v/>
      </c>
      <c r="AW155" s="421" t="str">
        <f t="shared" si="35"/>
        <v/>
      </c>
      <c r="AX155" s="422">
        <f t="shared" si="36"/>
        <v>0</v>
      </c>
      <c r="AY155" s="422">
        <f t="shared" si="37"/>
        <v>0</v>
      </c>
      <c r="AZ155" s="421">
        <f t="shared" si="38"/>
        <v>0</v>
      </c>
      <c r="BA155" s="423">
        <f t="shared" si="39"/>
        <v>0</v>
      </c>
      <c r="BB155" s="432"/>
      <c r="BC155" s="436"/>
      <c r="BD155" s="436"/>
      <c r="BE155" s="436"/>
      <c r="BF155" s="436"/>
      <c r="BG155" s="436"/>
      <c r="BH155" s="436"/>
      <c r="BI155" s="436"/>
      <c r="BJ155" s="436"/>
      <c r="BK155" s="436"/>
      <c r="BL155" s="436"/>
      <c r="BM155" s="436"/>
      <c r="BN155" s="436"/>
      <c r="BO155" s="436"/>
      <c r="BP155" s="436"/>
    </row>
    <row r="156" spans="1:68" s="437" customFormat="1" ht="38.25" customHeight="1">
      <c r="A156" s="426">
        <v>138</v>
      </c>
      <c r="B156" s="429"/>
      <c r="C156" s="429"/>
      <c r="D156" s="395"/>
      <c r="E156" s="396"/>
      <c r="F156" s="396"/>
      <c r="G156" s="396"/>
      <c r="H156" s="397" t="str">
        <f t="shared" si="9"/>
        <v/>
      </c>
      <c r="I156" s="427"/>
      <c r="J156" s="396"/>
      <c r="K156" s="435"/>
      <c r="L156" s="399">
        <f t="shared" si="10"/>
        <v>0</v>
      </c>
      <c r="M156" s="400" t="str">
        <f t="shared" si="11"/>
        <v/>
      </c>
      <c r="N156" s="401"/>
      <c r="O156" s="395"/>
      <c r="P156" s="402" t="str">
        <f t="shared" si="12"/>
        <v/>
      </c>
      <c r="Q156" s="428"/>
      <c r="R156" s="404">
        <v>0</v>
      </c>
      <c r="S156" s="402">
        <f t="shared" si="13"/>
        <v>0</v>
      </c>
      <c r="T156" s="406">
        <f t="shared" si="14"/>
        <v>0</v>
      </c>
      <c r="U156" s="407" t="str">
        <f t="shared" si="15"/>
        <v/>
      </c>
      <c r="V156" s="408"/>
      <c r="W156" s="395"/>
      <c r="X156" s="395"/>
      <c r="Y156" s="402" t="str">
        <f t="shared" si="16"/>
        <v/>
      </c>
      <c r="Z156" s="429"/>
      <c r="AA156" s="429"/>
      <c r="AB156" s="430"/>
      <c r="AC156" s="410">
        <f t="shared" si="17"/>
        <v>0</v>
      </c>
      <c r="AD156" s="411"/>
      <c r="AE156" s="412"/>
      <c r="AF156" s="413">
        <f t="shared" si="18"/>
        <v>0</v>
      </c>
      <c r="AG156" s="414">
        <f t="shared" si="19"/>
        <v>0</v>
      </c>
      <c r="AH156" s="415">
        <f t="shared" si="20"/>
        <v>0</v>
      </c>
      <c r="AI156" s="415" t="str">
        <f t="shared" si="21"/>
        <v/>
      </c>
      <c r="AJ156" s="415">
        <f t="shared" si="22"/>
        <v>0</v>
      </c>
      <c r="AK156" s="415">
        <f t="shared" si="23"/>
        <v>0</v>
      </c>
      <c r="AL156" s="416">
        <f t="shared" si="24"/>
        <v>0</v>
      </c>
      <c r="AM156" s="417">
        <f t="shared" si="25"/>
        <v>0</v>
      </c>
      <c r="AN156" s="406">
        <f t="shared" si="26"/>
        <v>0</v>
      </c>
      <c r="AO156" s="416">
        <f t="shared" si="156"/>
        <v>0</v>
      </c>
      <c r="AP156" s="416">
        <f t="shared" si="28"/>
        <v>0</v>
      </c>
      <c r="AQ156" s="416">
        <f t="shared" si="29"/>
        <v>0</v>
      </c>
      <c r="AR156" s="418">
        <f t="shared" si="30"/>
        <v>0</v>
      </c>
      <c r="AS156" s="416">
        <f t="shared" si="31"/>
        <v>0</v>
      </c>
      <c r="AT156" s="416">
        <f t="shared" si="32"/>
        <v>0</v>
      </c>
      <c r="AU156" s="416">
        <f t="shared" si="33"/>
        <v>0</v>
      </c>
      <c r="AV156" s="434" t="str">
        <f t="shared" si="34"/>
        <v/>
      </c>
      <c r="AW156" s="421" t="str">
        <f t="shared" si="35"/>
        <v/>
      </c>
      <c r="AX156" s="422">
        <f t="shared" si="36"/>
        <v>0</v>
      </c>
      <c r="AY156" s="422">
        <f t="shared" si="37"/>
        <v>0</v>
      </c>
      <c r="AZ156" s="421">
        <f t="shared" si="38"/>
        <v>0</v>
      </c>
      <c r="BA156" s="423">
        <f t="shared" si="39"/>
        <v>0</v>
      </c>
      <c r="BB156" s="432"/>
      <c r="BC156" s="436"/>
      <c r="BD156" s="436"/>
      <c r="BE156" s="436"/>
      <c r="BF156" s="436"/>
      <c r="BG156" s="436"/>
      <c r="BH156" s="436"/>
      <c r="BI156" s="436"/>
      <c r="BJ156" s="436"/>
      <c r="BK156" s="436"/>
      <c r="BL156" s="436"/>
      <c r="BM156" s="436"/>
      <c r="BN156" s="436"/>
      <c r="BO156" s="436"/>
      <c r="BP156" s="436"/>
    </row>
    <row r="157" spans="1:68" s="437" customFormat="1" ht="38.25" customHeight="1">
      <c r="A157" s="426">
        <v>139</v>
      </c>
      <c r="B157" s="429"/>
      <c r="C157" s="429"/>
      <c r="D157" s="395"/>
      <c r="E157" s="396"/>
      <c r="F157" s="396"/>
      <c r="G157" s="396"/>
      <c r="H157" s="397" t="str">
        <f t="shared" si="9"/>
        <v/>
      </c>
      <c r="I157" s="427"/>
      <c r="J157" s="396"/>
      <c r="K157" s="435"/>
      <c r="L157" s="399">
        <f t="shared" si="10"/>
        <v>0</v>
      </c>
      <c r="M157" s="400" t="str">
        <f t="shared" si="11"/>
        <v/>
      </c>
      <c r="N157" s="401"/>
      <c r="O157" s="395"/>
      <c r="P157" s="402" t="str">
        <f t="shared" si="12"/>
        <v/>
      </c>
      <c r="Q157" s="428"/>
      <c r="R157" s="404">
        <v>0</v>
      </c>
      <c r="S157" s="402">
        <f t="shared" si="13"/>
        <v>0</v>
      </c>
      <c r="T157" s="406">
        <f t="shared" si="14"/>
        <v>0</v>
      </c>
      <c r="U157" s="407" t="str">
        <f t="shared" si="15"/>
        <v/>
      </c>
      <c r="V157" s="408"/>
      <c r="W157" s="395"/>
      <c r="X157" s="395"/>
      <c r="Y157" s="402" t="str">
        <f t="shared" si="16"/>
        <v/>
      </c>
      <c r="Z157" s="429"/>
      <c r="AA157" s="429"/>
      <c r="AB157" s="430"/>
      <c r="AC157" s="410">
        <f t="shared" si="17"/>
        <v>0</v>
      </c>
      <c r="AD157" s="411"/>
      <c r="AE157" s="412"/>
      <c r="AF157" s="413">
        <f t="shared" si="18"/>
        <v>0</v>
      </c>
      <c r="AG157" s="414">
        <f t="shared" si="19"/>
        <v>0</v>
      </c>
      <c r="AH157" s="415">
        <f t="shared" si="20"/>
        <v>0</v>
      </c>
      <c r="AI157" s="415" t="str">
        <f t="shared" si="21"/>
        <v/>
      </c>
      <c r="AJ157" s="415">
        <f t="shared" si="22"/>
        <v>0</v>
      </c>
      <c r="AK157" s="415">
        <f t="shared" si="23"/>
        <v>0</v>
      </c>
      <c r="AL157" s="416">
        <f t="shared" si="24"/>
        <v>0</v>
      </c>
      <c r="AM157" s="417">
        <f t="shared" si="25"/>
        <v>0</v>
      </c>
      <c r="AN157" s="406">
        <f t="shared" si="26"/>
        <v>0</v>
      </c>
      <c r="AO157" s="416">
        <f t="shared" si="156"/>
        <v>0</v>
      </c>
      <c r="AP157" s="416">
        <f t="shared" si="28"/>
        <v>0</v>
      </c>
      <c r="AQ157" s="416">
        <f t="shared" si="29"/>
        <v>0</v>
      </c>
      <c r="AR157" s="418">
        <f t="shared" si="30"/>
        <v>0</v>
      </c>
      <c r="AS157" s="416">
        <f t="shared" si="31"/>
        <v>0</v>
      </c>
      <c r="AT157" s="416">
        <f t="shared" si="32"/>
        <v>0</v>
      </c>
      <c r="AU157" s="416">
        <f t="shared" si="33"/>
        <v>0</v>
      </c>
      <c r="AV157" s="434" t="str">
        <f t="shared" si="34"/>
        <v/>
      </c>
      <c r="AW157" s="421" t="str">
        <f t="shared" si="35"/>
        <v/>
      </c>
      <c r="AX157" s="422">
        <f t="shared" si="36"/>
        <v>0</v>
      </c>
      <c r="AY157" s="422">
        <f t="shared" si="37"/>
        <v>0</v>
      </c>
      <c r="AZ157" s="421">
        <f t="shared" si="38"/>
        <v>0</v>
      </c>
      <c r="BA157" s="423">
        <f t="shared" si="39"/>
        <v>0</v>
      </c>
      <c r="BB157" s="432"/>
      <c r="BC157" s="436"/>
      <c r="BD157" s="436"/>
      <c r="BE157" s="436"/>
      <c r="BF157" s="436"/>
      <c r="BG157" s="436"/>
      <c r="BH157" s="436"/>
      <c r="BI157" s="436"/>
      <c r="BJ157" s="436"/>
      <c r="BK157" s="436"/>
      <c r="BL157" s="436"/>
      <c r="BM157" s="436"/>
      <c r="BN157" s="436"/>
      <c r="BO157" s="436"/>
      <c r="BP157" s="436"/>
    </row>
    <row r="158" spans="1:68" s="437" customFormat="1" ht="38.25" customHeight="1">
      <c r="A158" s="426">
        <v>140</v>
      </c>
      <c r="B158" s="429"/>
      <c r="C158" s="429"/>
      <c r="D158" s="395"/>
      <c r="E158" s="396"/>
      <c r="F158" s="396"/>
      <c r="G158" s="396"/>
      <c r="H158" s="397" t="str">
        <f t="shared" si="9"/>
        <v/>
      </c>
      <c r="I158" s="427"/>
      <c r="J158" s="396"/>
      <c r="K158" s="435"/>
      <c r="L158" s="399">
        <f t="shared" si="10"/>
        <v>0</v>
      </c>
      <c r="M158" s="400" t="str">
        <f t="shared" si="11"/>
        <v/>
      </c>
      <c r="N158" s="401"/>
      <c r="O158" s="395"/>
      <c r="P158" s="402" t="str">
        <f t="shared" si="12"/>
        <v/>
      </c>
      <c r="Q158" s="428"/>
      <c r="R158" s="404">
        <v>0</v>
      </c>
      <c r="S158" s="402">
        <f t="shared" si="13"/>
        <v>0</v>
      </c>
      <c r="T158" s="406">
        <f t="shared" si="14"/>
        <v>0</v>
      </c>
      <c r="U158" s="407" t="str">
        <f t="shared" si="15"/>
        <v/>
      </c>
      <c r="V158" s="408"/>
      <c r="W158" s="395"/>
      <c r="X158" s="395"/>
      <c r="Y158" s="402" t="str">
        <f t="shared" si="16"/>
        <v/>
      </c>
      <c r="Z158" s="429"/>
      <c r="AA158" s="429"/>
      <c r="AB158" s="430"/>
      <c r="AC158" s="410">
        <f t="shared" si="17"/>
        <v>0</v>
      </c>
      <c r="AD158" s="411"/>
      <c r="AE158" s="412"/>
      <c r="AF158" s="413">
        <f t="shared" si="18"/>
        <v>0</v>
      </c>
      <c r="AG158" s="414">
        <f t="shared" si="19"/>
        <v>0</v>
      </c>
      <c r="AH158" s="415">
        <f t="shared" si="20"/>
        <v>0</v>
      </c>
      <c r="AI158" s="415" t="str">
        <f t="shared" si="21"/>
        <v/>
      </c>
      <c r="AJ158" s="415">
        <f t="shared" si="22"/>
        <v>0</v>
      </c>
      <c r="AK158" s="415">
        <f t="shared" si="23"/>
        <v>0</v>
      </c>
      <c r="AL158" s="416">
        <f t="shared" si="24"/>
        <v>0</v>
      </c>
      <c r="AM158" s="417">
        <f t="shared" si="25"/>
        <v>0</v>
      </c>
      <c r="AN158" s="406">
        <f t="shared" si="26"/>
        <v>0</v>
      </c>
      <c r="AO158" s="416">
        <f t="shared" si="156"/>
        <v>0</v>
      </c>
      <c r="AP158" s="416">
        <f t="shared" si="28"/>
        <v>0</v>
      </c>
      <c r="AQ158" s="416">
        <f t="shared" si="29"/>
        <v>0</v>
      </c>
      <c r="AR158" s="418">
        <f t="shared" si="30"/>
        <v>0</v>
      </c>
      <c r="AS158" s="416">
        <f t="shared" si="31"/>
        <v>0</v>
      </c>
      <c r="AT158" s="416">
        <f t="shared" si="32"/>
        <v>0</v>
      </c>
      <c r="AU158" s="416">
        <f t="shared" si="33"/>
        <v>0</v>
      </c>
      <c r="AV158" s="434" t="str">
        <f t="shared" si="34"/>
        <v/>
      </c>
      <c r="AW158" s="421" t="str">
        <f t="shared" si="35"/>
        <v/>
      </c>
      <c r="AX158" s="422">
        <f t="shared" si="36"/>
        <v>0</v>
      </c>
      <c r="AY158" s="422">
        <f t="shared" si="37"/>
        <v>0</v>
      </c>
      <c r="AZ158" s="421">
        <f t="shared" si="38"/>
        <v>0</v>
      </c>
      <c r="BA158" s="423">
        <f t="shared" si="39"/>
        <v>0</v>
      </c>
      <c r="BB158" s="432"/>
      <c r="BC158" s="436"/>
      <c r="BD158" s="436"/>
      <c r="BE158" s="436"/>
      <c r="BF158" s="436"/>
      <c r="BG158" s="436"/>
      <c r="BH158" s="436"/>
      <c r="BI158" s="436"/>
      <c r="BJ158" s="436"/>
      <c r="BK158" s="436"/>
      <c r="BL158" s="436"/>
      <c r="BM158" s="436"/>
      <c r="BN158" s="436"/>
      <c r="BO158" s="436"/>
      <c r="BP158" s="436"/>
    </row>
    <row r="159" spans="1:68" s="437" customFormat="1" ht="38.25" customHeight="1">
      <c r="A159" s="426">
        <v>141</v>
      </c>
      <c r="B159" s="429"/>
      <c r="C159" s="429"/>
      <c r="D159" s="395"/>
      <c r="E159" s="396"/>
      <c r="F159" s="396"/>
      <c r="G159" s="396"/>
      <c r="H159" s="397" t="str">
        <f t="shared" si="9"/>
        <v/>
      </c>
      <c r="I159" s="427"/>
      <c r="J159" s="396"/>
      <c r="K159" s="435"/>
      <c r="L159" s="399">
        <f t="shared" si="10"/>
        <v>0</v>
      </c>
      <c r="M159" s="400" t="str">
        <f t="shared" si="11"/>
        <v/>
      </c>
      <c r="N159" s="401"/>
      <c r="O159" s="395"/>
      <c r="P159" s="402" t="str">
        <f t="shared" si="12"/>
        <v/>
      </c>
      <c r="Q159" s="428"/>
      <c r="R159" s="404">
        <v>0</v>
      </c>
      <c r="S159" s="402">
        <f t="shared" si="13"/>
        <v>0</v>
      </c>
      <c r="T159" s="406">
        <f t="shared" si="14"/>
        <v>0</v>
      </c>
      <c r="U159" s="407" t="str">
        <f t="shared" si="15"/>
        <v/>
      </c>
      <c r="V159" s="408"/>
      <c r="W159" s="395"/>
      <c r="X159" s="395"/>
      <c r="Y159" s="402" t="str">
        <f t="shared" si="16"/>
        <v/>
      </c>
      <c r="Z159" s="429"/>
      <c r="AA159" s="429"/>
      <c r="AB159" s="430"/>
      <c r="AC159" s="410">
        <f t="shared" si="17"/>
        <v>0</v>
      </c>
      <c r="AD159" s="411"/>
      <c r="AE159" s="412"/>
      <c r="AF159" s="413">
        <f t="shared" si="18"/>
        <v>0</v>
      </c>
      <c r="AG159" s="414">
        <f t="shared" si="19"/>
        <v>0</v>
      </c>
      <c r="AH159" s="415">
        <f t="shared" si="20"/>
        <v>0</v>
      </c>
      <c r="AI159" s="415" t="str">
        <f t="shared" si="21"/>
        <v/>
      </c>
      <c r="AJ159" s="415">
        <f t="shared" si="22"/>
        <v>0</v>
      </c>
      <c r="AK159" s="415">
        <f t="shared" si="23"/>
        <v>0</v>
      </c>
      <c r="AL159" s="416">
        <f t="shared" si="24"/>
        <v>0</v>
      </c>
      <c r="AM159" s="417">
        <f t="shared" si="25"/>
        <v>0</v>
      </c>
      <c r="AN159" s="406">
        <f t="shared" si="26"/>
        <v>0</v>
      </c>
      <c r="AO159" s="416">
        <f t="shared" si="156"/>
        <v>0</v>
      </c>
      <c r="AP159" s="416">
        <f t="shared" si="28"/>
        <v>0</v>
      </c>
      <c r="AQ159" s="416">
        <f t="shared" si="29"/>
        <v>0</v>
      </c>
      <c r="AR159" s="418">
        <f t="shared" si="30"/>
        <v>0</v>
      </c>
      <c r="AS159" s="416">
        <f t="shared" si="31"/>
        <v>0</v>
      </c>
      <c r="AT159" s="416">
        <f t="shared" si="32"/>
        <v>0</v>
      </c>
      <c r="AU159" s="416">
        <f t="shared" si="33"/>
        <v>0</v>
      </c>
      <c r="AV159" s="434" t="str">
        <f t="shared" si="34"/>
        <v/>
      </c>
      <c r="AW159" s="421" t="str">
        <f t="shared" si="35"/>
        <v/>
      </c>
      <c r="AX159" s="422">
        <f t="shared" si="36"/>
        <v>0</v>
      </c>
      <c r="AY159" s="422">
        <f t="shared" si="37"/>
        <v>0</v>
      </c>
      <c r="AZ159" s="421">
        <f t="shared" si="38"/>
        <v>0</v>
      </c>
      <c r="BA159" s="423">
        <f t="shared" si="39"/>
        <v>0</v>
      </c>
      <c r="BB159" s="432"/>
      <c r="BC159" s="436"/>
      <c r="BD159" s="436"/>
      <c r="BE159" s="436"/>
      <c r="BF159" s="436"/>
      <c r="BG159" s="436"/>
      <c r="BH159" s="436"/>
      <c r="BI159" s="436"/>
      <c r="BJ159" s="436"/>
      <c r="BK159" s="436"/>
      <c r="BL159" s="436"/>
      <c r="BM159" s="436"/>
      <c r="BN159" s="436"/>
      <c r="BO159" s="436"/>
      <c r="BP159" s="436"/>
    </row>
    <row r="160" spans="1:68" s="437" customFormat="1" ht="38.25" customHeight="1">
      <c r="A160" s="426">
        <v>142</v>
      </c>
      <c r="B160" s="429"/>
      <c r="C160" s="429"/>
      <c r="D160" s="395"/>
      <c r="E160" s="396"/>
      <c r="F160" s="396"/>
      <c r="G160" s="396"/>
      <c r="H160" s="397" t="str">
        <f t="shared" si="9"/>
        <v/>
      </c>
      <c r="I160" s="427"/>
      <c r="J160" s="396"/>
      <c r="K160" s="435"/>
      <c r="L160" s="399">
        <f t="shared" si="10"/>
        <v>0</v>
      </c>
      <c r="M160" s="400" t="str">
        <f t="shared" si="11"/>
        <v/>
      </c>
      <c r="N160" s="401"/>
      <c r="O160" s="395"/>
      <c r="P160" s="402" t="str">
        <f t="shared" si="12"/>
        <v/>
      </c>
      <c r="Q160" s="428"/>
      <c r="R160" s="404">
        <v>0</v>
      </c>
      <c r="S160" s="402">
        <f t="shared" si="13"/>
        <v>0</v>
      </c>
      <c r="T160" s="406">
        <f t="shared" si="14"/>
        <v>0</v>
      </c>
      <c r="U160" s="407" t="str">
        <f t="shared" si="15"/>
        <v/>
      </c>
      <c r="V160" s="408"/>
      <c r="W160" s="395"/>
      <c r="X160" s="395"/>
      <c r="Y160" s="402" t="str">
        <f t="shared" si="16"/>
        <v/>
      </c>
      <c r="Z160" s="429"/>
      <c r="AA160" s="429"/>
      <c r="AB160" s="430"/>
      <c r="AC160" s="410">
        <f t="shared" si="17"/>
        <v>0</v>
      </c>
      <c r="AD160" s="411"/>
      <c r="AE160" s="412"/>
      <c r="AF160" s="413">
        <f t="shared" si="18"/>
        <v>0</v>
      </c>
      <c r="AG160" s="414">
        <f t="shared" si="19"/>
        <v>0</v>
      </c>
      <c r="AH160" s="415">
        <f t="shared" si="20"/>
        <v>0</v>
      </c>
      <c r="AI160" s="415" t="str">
        <f t="shared" si="21"/>
        <v/>
      </c>
      <c r="AJ160" s="415">
        <f t="shared" si="22"/>
        <v>0</v>
      </c>
      <c r="AK160" s="415">
        <f t="shared" si="23"/>
        <v>0</v>
      </c>
      <c r="AL160" s="416">
        <f t="shared" si="24"/>
        <v>0</v>
      </c>
      <c r="AM160" s="417">
        <f t="shared" si="25"/>
        <v>0</v>
      </c>
      <c r="AN160" s="406">
        <f t="shared" si="26"/>
        <v>0</v>
      </c>
      <c r="AO160" s="416">
        <f t="shared" si="156"/>
        <v>0</v>
      </c>
      <c r="AP160" s="416">
        <f t="shared" si="28"/>
        <v>0</v>
      </c>
      <c r="AQ160" s="416">
        <f t="shared" si="29"/>
        <v>0</v>
      </c>
      <c r="AR160" s="418">
        <f t="shared" si="30"/>
        <v>0</v>
      </c>
      <c r="AS160" s="416">
        <f t="shared" si="31"/>
        <v>0</v>
      </c>
      <c r="AT160" s="416">
        <f t="shared" si="32"/>
        <v>0</v>
      </c>
      <c r="AU160" s="416">
        <f t="shared" si="33"/>
        <v>0</v>
      </c>
      <c r="AV160" s="434" t="str">
        <f t="shared" si="34"/>
        <v/>
      </c>
      <c r="AW160" s="421" t="str">
        <f t="shared" si="35"/>
        <v/>
      </c>
      <c r="AX160" s="422">
        <f t="shared" si="36"/>
        <v>0</v>
      </c>
      <c r="AY160" s="422">
        <f t="shared" si="37"/>
        <v>0</v>
      </c>
      <c r="AZ160" s="421">
        <f t="shared" si="38"/>
        <v>0</v>
      </c>
      <c r="BA160" s="423">
        <f t="shared" si="39"/>
        <v>0</v>
      </c>
      <c r="BB160" s="432"/>
      <c r="BC160" s="436"/>
      <c r="BD160" s="436"/>
      <c r="BE160" s="436"/>
      <c r="BF160" s="436"/>
      <c r="BG160" s="436"/>
      <c r="BH160" s="436"/>
      <c r="BI160" s="436"/>
      <c r="BJ160" s="436"/>
      <c r="BK160" s="436"/>
      <c r="BL160" s="436"/>
      <c r="BM160" s="436"/>
      <c r="BN160" s="436"/>
      <c r="BO160" s="436"/>
      <c r="BP160" s="436"/>
    </row>
    <row r="161" spans="1:68" s="437" customFormat="1" ht="38.25" customHeight="1">
      <c r="A161" s="426">
        <v>143</v>
      </c>
      <c r="B161" s="429"/>
      <c r="C161" s="429"/>
      <c r="D161" s="395"/>
      <c r="E161" s="396"/>
      <c r="F161" s="396"/>
      <c r="G161" s="396"/>
      <c r="H161" s="397" t="str">
        <f t="shared" si="9"/>
        <v/>
      </c>
      <c r="I161" s="427"/>
      <c r="J161" s="396"/>
      <c r="K161" s="435"/>
      <c r="L161" s="399">
        <f t="shared" si="10"/>
        <v>0</v>
      </c>
      <c r="M161" s="400" t="str">
        <f t="shared" si="11"/>
        <v/>
      </c>
      <c r="N161" s="401"/>
      <c r="O161" s="395"/>
      <c r="P161" s="402" t="str">
        <f t="shared" si="12"/>
        <v/>
      </c>
      <c r="Q161" s="428"/>
      <c r="R161" s="404">
        <v>0</v>
      </c>
      <c r="S161" s="402">
        <f t="shared" si="13"/>
        <v>0</v>
      </c>
      <c r="T161" s="406">
        <f t="shared" si="14"/>
        <v>0</v>
      </c>
      <c r="U161" s="407" t="str">
        <f t="shared" si="15"/>
        <v/>
      </c>
      <c r="V161" s="408"/>
      <c r="W161" s="395"/>
      <c r="X161" s="395"/>
      <c r="Y161" s="402" t="str">
        <f t="shared" si="16"/>
        <v/>
      </c>
      <c r="Z161" s="429"/>
      <c r="AA161" s="429"/>
      <c r="AB161" s="430"/>
      <c r="AC161" s="410">
        <f t="shared" si="17"/>
        <v>0</v>
      </c>
      <c r="AD161" s="411"/>
      <c r="AE161" s="412"/>
      <c r="AF161" s="413">
        <f t="shared" si="18"/>
        <v>0</v>
      </c>
      <c r="AG161" s="414">
        <f t="shared" si="19"/>
        <v>0</v>
      </c>
      <c r="AH161" s="415">
        <f t="shared" si="20"/>
        <v>0</v>
      </c>
      <c r="AI161" s="415" t="str">
        <f t="shared" si="21"/>
        <v/>
      </c>
      <c r="AJ161" s="415">
        <f t="shared" si="22"/>
        <v>0</v>
      </c>
      <c r="AK161" s="415">
        <f t="shared" si="23"/>
        <v>0</v>
      </c>
      <c r="AL161" s="416">
        <f t="shared" si="24"/>
        <v>0</v>
      </c>
      <c r="AM161" s="417">
        <f t="shared" si="25"/>
        <v>0</v>
      </c>
      <c r="AN161" s="406">
        <f t="shared" si="26"/>
        <v>0</v>
      </c>
      <c r="AO161" s="416">
        <f t="shared" si="156"/>
        <v>0</v>
      </c>
      <c r="AP161" s="416">
        <f t="shared" si="28"/>
        <v>0</v>
      </c>
      <c r="AQ161" s="416">
        <f t="shared" si="29"/>
        <v>0</v>
      </c>
      <c r="AR161" s="418">
        <f t="shared" si="30"/>
        <v>0</v>
      </c>
      <c r="AS161" s="416">
        <f t="shared" si="31"/>
        <v>0</v>
      </c>
      <c r="AT161" s="416">
        <f t="shared" si="32"/>
        <v>0</v>
      </c>
      <c r="AU161" s="416">
        <f t="shared" si="33"/>
        <v>0</v>
      </c>
      <c r="AV161" s="434" t="str">
        <f t="shared" si="34"/>
        <v/>
      </c>
      <c r="AW161" s="421" t="str">
        <f t="shared" si="35"/>
        <v/>
      </c>
      <c r="AX161" s="422">
        <f t="shared" si="36"/>
        <v>0</v>
      </c>
      <c r="AY161" s="422">
        <f t="shared" si="37"/>
        <v>0</v>
      </c>
      <c r="AZ161" s="421">
        <f t="shared" si="38"/>
        <v>0</v>
      </c>
      <c r="BA161" s="423">
        <f t="shared" si="39"/>
        <v>0</v>
      </c>
      <c r="BB161" s="432"/>
      <c r="BC161" s="436"/>
      <c r="BD161" s="436"/>
      <c r="BE161" s="436"/>
      <c r="BF161" s="436"/>
      <c r="BG161" s="436"/>
      <c r="BH161" s="436"/>
      <c r="BI161" s="436"/>
      <c r="BJ161" s="436"/>
      <c r="BK161" s="436"/>
      <c r="BL161" s="436"/>
      <c r="BM161" s="436"/>
      <c r="BN161" s="436"/>
      <c r="BO161" s="436"/>
      <c r="BP161" s="436"/>
    </row>
    <row r="162" spans="1:68" s="437" customFormat="1" ht="38.25" customHeight="1">
      <c r="A162" s="426">
        <v>144</v>
      </c>
      <c r="B162" s="429"/>
      <c r="C162" s="429"/>
      <c r="D162" s="395"/>
      <c r="E162" s="396"/>
      <c r="F162" s="396"/>
      <c r="G162" s="396"/>
      <c r="H162" s="397" t="str">
        <f t="shared" si="9"/>
        <v/>
      </c>
      <c r="I162" s="427"/>
      <c r="J162" s="396"/>
      <c r="K162" s="435"/>
      <c r="L162" s="399">
        <f t="shared" si="10"/>
        <v>0</v>
      </c>
      <c r="M162" s="400" t="str">
        <f t="shared" si="11"/>
        <v/>
      </c>
      <c r="N162" s="401"/>
      <c r="O162" s="395"/>
      <c r="P162" s="402" t="str">
        <f t="shared" si="12"/>
        <v/>
      </c>
      <c r="Q162" s="428"/>
      <c r="R162" s="404">
        <v>0</v>
      </c>
      <c r="S162" s="402">
        <f t="shared" si="13"/>
        <v>0</v>
      </c>
      <c r="T162" s="406">
        <f t="shared" si="14"/>
        <v>0</v>
      </c>
      <c r="U162" s="407" t="str">
        <f t="shared" si="15"/>
        <v/>
      </c>
      <c r="V162" s="408"/>
      <c r="W162" s="395"/>
      <c r="X162" s="395"/>
      <c r="Y162" s="402" t="str">
        <f t="shared" si="16"/>
        <v/>
      </c>
      <c r="Z162" s="429"/>
      <c r="AA162" s="429"/>
      <c r="AB162" s="430"/>
      <c r="AC162" s="410">
        <f t="shared" si="17"/>
        <v>0</v>
      </c>
      <c r="AD162" s="411"/>
      <c r="AE162" s="412"/>
      <c r="AF162" s="413">
        <f t="shared" si="18"/>
        <v>0</v>
      </c>
      <c r="AG162" s="414">
        <f t="shared" si="19"/>
        <v>0</v>
      </c>
      <c r="AH162" s="415">
        <f t="shared" si="20"/>
        <v>0</v>
      </c>
      <c r="AI162" s="415" t="str">
        <f t="shared" si="21"/>
        <v/>
      </c>
      <c r="AJ162" s="415">
        <f t="shared" si="22"/>
        <v>0</v>
      </c>
      <c r="AK162" s="415">
        <f t="shared" si="23"/>
        <v>0</v>
      </c>
      <c r="AL162" s="416">
        <f t="shared" si="24"/>
        <v>0</v>
      </c>
      <c r="AM162" s="417">
        <f t="shared" si="25"/>
        <v>0</v>
      </c>
      <c r="AN162" s="406">
        <f t="shared" si="26"/>
        <v>0</v>
      </c>
      <c r="AO162" s="416">
        <f t="shared" si="156"/>
        <v>0</v>
      </c>
      <c r="AP162" s="416">
        <f t="shared" si="28"/>
        <v>0</v>
      </c>
      <c r="AQ162" s="416">
        <f t="shared" si="29"/>
        <v>0</v>
      </c>
      <c r="AR162" s="418">
        <f t="shared" si="30"/>
        <v>0</v>
      </c>
      <c r="AS162" s="416">
        <f t="shared" si="31"/>
        <v>0</v>
      </c>
      <c r="AT162" s="416">
        <f t="shared" si="32"/>
        <v>0</v>
      </c>
      <c r="AU162" s="416">
        <f t="shared" si="33"/>
        <v>0</v>
      </c>
      <c r="AV162" s="434" t="str">
        <f t="shared" si="34"/>
        <v/>
      </c>
      <c r="AW162" s="421" t="str">
        <f t="shared" si="35"/>
        <v/>
      </c>
      <c r="AX162" s="422">
        <f t="shared" si="36"/>
        <v>0</v>
      </c>
      <c r="AY162" s="422">
        <f t="shared" si="37"/>
        <v>0</v>
      </c>
      <c r="AZ162" s="421">
        <f t="shared" si="38"/>
        <v>0</v>
      </c>
      <c r="BA162" s="423">
        <f t="shared" si="39"/>
        <v>0</v>
      </c>
      <c r="BB162" s="432"/>
      <c r="BC162" s="436"/>
      <c r="BD162" s="436"/>
      <c r="BE162" s="436"/>
      <c r="BF162" s="436"/>
      <c r="BG162" s="436"/>
      <c r="BH162" s="436"/>
      <c r="BI162" s="436"/>
      <c r="BJ162" s="436"/>
      <c r="BK162" s="436"/>
      <c r="BL162" s="436"/>
      <c r="BM162" s="436"/>
      <c r="BN162" s="436"/>
      <c r="BO162" s="436"/>
      <c r="BP162" s="436"/>
    </row>
    <row r="163" spans="1:68" s="437" customFormat="1" ht="38.25" customHeight="1">
      <c r="A163" s="426">
        <v>145</v>
      </c>
      <c r="B163" s="429"/>
      <c r="C163" s="429"/>
      <c r="D163" s="395"/>
      <c r="E163" s="396"/>
      <c r="F163" s="396"/>
      <c r="G163" s="396"/>
      <c r="H163" s="397" t="str">
        <f t="shared" si="9"/>
        <v/>
      </c>
      <c r="I163" s="427"/>
      <c r="J163" s="396"/>
      <c r="K163" s="435"/>
      <c r="L163" s="399">
        <f t="shared" si="10"/>
        <v>0</v>
      </c>
      <c r="M163" s="400" t="str">
        <f t="shared" si="11"/>
        <v/>
      </c>
      <c r="N163" s="401"/>
      <c r="O163" s="395"/>
      <c r="P163" s="402" t="str">
        <f t="shared" si="12"/>
        <v/>
      </c>
      <c r="Q163" s="428"/>
      <c r="R163" s="404">
        <v>0</v>
      </c>
      <c r="S163" s="402">
        <f t="shared" si="13"/>
        <v>0</v>
      </c>
      <c r="T163" s="406">
        <f t="shared" si="14"/>
        <v>0</v>
      </c>
      <c r="U163" s="407" t="str">
        <f t="shared" si="15"/>
        <v/>
      </c>
      <c r="V163" s="408"/>
      <c r="W163" s="395"/>
      <c r="X163" s="395"/>
      <c r="Y163" s="402" t="str">
        <f t="shared" si="16"/>
        <v/>
      </c>
      <c r="Z163" s="429"/>
      <c r="AA163" s="429"/>
      <c r="AB163" s="430"/>
      <c r="AC163" s="410">
        <f t="shared" si="17"/>
        <v>0</v>
      </c>
      <c r="AD163" s="411"/>
      <c r="AE163" s="412"/>
      <c r="AF163" s="413">
        <f t="shared" si="18"/>
        <v>0</v>
      </c>
      <c r="AG163" s="414">
        <f t="shared" si="19"/>
        <v>0</v>
      </c>
      <c r="AH163" s="415">
        <f t="shared" si="20"/>
        <v>0</v>
      </c>
      <c r="AI163" s="415" t="str">
        <f t="shared" si="21"/>
        <v/>
      </c>
      <c r="AJ163" s="415">
        <f t="shared" si="22"/>
        <v>0</v>
      </c>
      <c r="AK163" s="415">
        <f t="shared" si="23"/>
        <v>0</v>
      </c>
      <c r="AL163" s="416">
        <f t="shared" si="24"/>
        <v>0</v>
      </c>
      <c r="AM163" s="417">
        <f t="shared" si="25"/>
        <v>0</v>
      </c>
      <c r="AN163" s="406">
        <f t="shared" si="26"/>
        <v>0</v>
      </c>
      <c r="AO163" s="416">
        <f t="shared" si="156"/>
        <v>0</v>
      </c>
      <c r="AP163" s="416">
        <f t="shared" si="28"/>
        <v>0</v>
      </c>
      <c r="AQ163" s="416">
        <f t="shared" si="29"/>
        <v>0</v>
      </c>
      <c r="AR163" s="418">
        <f t="shared" si="30"/>
        <v>0</v>
      </c>
      <c r="AS163" s="416">
        <f t="shared" si="31"/>
        <v>0</v>
      </c>
      <c r="AT163" s="416">
        <f t="shared" si="32"/>
        <v>0</v>
      </c>
      <c r="AU163" s="416">
        <f t="shared" si="33"/>
        <v>0</v>
      </c>
      <c r="AV163" s="434" t="str">
        <f t="shared" si="34"/>
        <v/>
      </c>
      <c r="AW163" s="421" t="str">
        <f t="shared" si="35"/>
        <v/>
      </c>
      <c r="AX163" s="422">
        <f t="shared" si="36"/>
        <v>0</v>
      </c>
      <c r="AY163" s="422">
        <f t="shared" si="37"/>
        <v>0</v>
      </c>
      <c r="AZ163" s="421">
        <f t="shared" si="38"/>
        <v>0</v>
      </c>
      <c r="BA163" s="423">
        <f t="shared" si="39"/>
        <v>0</v>
      </c>
      <c r="BB163" s="432"/>
      <c r="BC163" s="436"/>
      <c r="BD163" s="436"/>
      <c r="BE163" s="436"/>
      <c r="BF163" s="436"/>
      <c r="BG163" s="436"/>
      <c r="BH163" s="436"/>
      <c r="BI163" s="436"/>
      <c r="BJ163" s="436"/>
      <c r="BK163" s="436"/>
      <c r="BL163" s="436"/>
      <c r="BM163" s="436"/>
      <c r="BN163" s="436"/>
      <c r="BO163" s="436"/>
      <c r="BP163" s="436"/>
    </row>
    <row r="164" spans="1:68" s="437" customFormat="1" ht="38.25" customHeight="1">
      <c r="A164" s="426">
        <v>146</v>
      </c>
      <c r="B164" s="429"/>
      <c r="C164" s="429"/>
      <c r="D164" s="395"/>
      <c r="E164" s="396"/>
      <c r="F164" s="396"/>
      <c r="G164" s="396"/>
      <c r="H164" s="397" t="str">
        <f t="shared" si="9"/>
        <v/>
      </c>
      <c r="I164" s="427"/>
      <c r="J164" s="396"/>
      <c r="K164" s="435"/>
      <c r="L164" s="399">
        <f t="shared" si="10"/>
        <v>0</v>
      </c>
      <c r="M164" s="400" t="str">
        <f t="shared" si="11"/>
        <v/>
      </c>
      <c r="N164" s="401"/>
      <c r="O164" s="395"/>
      <c r="P164" s="402" t="str">
        <f t="shared" si="12"/>
        <v/>
      </c>
      <c r="Q164" s="428"/>
      <c r="R164" s="404">
        <v>0</v>
      </c>
      <c r="S164" s="402">
        <f t="shared" si="13"/>
        <v>0</v>
      </c>
      <c r="T164" s="406">
        <f t="shared" si="14"/>
        <v>0</v>
      </c>
      <c r="U164" s="407" t="str">
        <f t="shared" si="15"/>
        <v/>
      </c>
      <c r="V164" s="408"/>
      <c r="W164" s="395"/>
      <c r="X164" s="395"/>
      <c r="Y164" s="402" t="str">
        <f t="shared" si="16"/>
        <v/>
      </c>
      <c r="Z164" s="429"/>
      <c r="AA164" s="429"/>
      <c r="AB164" s="430"/>
      <c r="AC164" s="410">
        <f t="shared" si="17"/>
        <v>0</v>
      </c>
      <c r="AD164" s="411"/>
      <c r="AE164" s="412"/>
      <c r="AF164" s="413">
        <f t="shared" si="18"/>
        <v>0</v>
      </c>
      <c r="AG164" s="414">
        <f t="shared" si="19"/>
        <v>0</v>
      </c>
      <c r="AH164" s="415">
        <f t="shared" si="20"/>
        <v>0</v>
      </c>
      <c r="AI164" s="415" t="str">
        <f t="shared" si="21"/>
        <v/>
      </c>
      <c r="AJ164" s="415">
        <f t="shared" si="22"/>
        <v>0</v>
      </c>
      <c r="AK164" s="415">
        <f t="shared" si="23"/>
        <v>0</v>
      </c>
      <c r="AL164" s="416">
        <f t="shared" si="24"/>
        <v>0</v>
      </c>
      <c r="AM164" s="417">
        <f t="shared" si="25"/>
        <v>0</v>
      </c>
      <c r="AN164" s="406">
        <f t="shared" si="26"/>
        <v>0</v>
      </c>
      <c r="AO164" s="416">
        <f t="shared" si="156"/>
        <v>0</v>
      </c>
      <c r="AP164" s="416">
        <f t="shared" si="28"/>
        <v>0</v>
      </c>
      <c r="AQ164" s="416">
        <f t="shared" si="29"/>
        <v>0</v>
      </c>
      <c r="AR164" s="418">
        <f t="shared" si="30"/>
        <v>0</v>
      </c>
      <c r="AS164" s="416">
        <f t="shared" si="31"/>
        <v>0</v>
      </c>
      <c r="AT164" s="416">
        <f t="shared" si="32"/>
        <v>0</v>
      </c>
      <c r="AU164" s="416">
        <f t="shared" si="33"/>
        <v>0</v>
      </c>
      <c r="AV164" s="434" t="str">
        <f t="shared" si="34"/>
        <v/>
      </c>
      <c r="AW164" s="421" t="str">
        <f t="shared" si="35"/>
        <v/>
      </c>
      <c r="AX164" s="422">
        <f t="shared" si="36"/>
        <v>0</v>
      </c>
      <c r="AY164" s="422">
        <f t="shared" si="37"/>
        <v>0</v>
      </c>
      <c r="AZ164" s="421">
        <f t="shared" si="38"/>
        <v>0</v>
      </c>
      <c r="BA164" s="423">
        <f t="shared" si="39"/>
        <v>0</v>
      </c>
      <c r="BB164" s="432"/>
      <c r="BC164" s="436"/>
      <c r="BD164" s="436"/>
      <c r="BE164" s="436"/>
      <c r="BF164" s="436"/>
      <c r="BG164" s="436"/>
      <c r="BH164" s="436"/>
      <c r="BI164" s="436"/>
      <c r="BJ164" s="436"/>
      <c r="BK164" s="436"/>
      <c r="BL164" s="436"/>
      <c r="BM164" s="436"/>
      <c r="BN164" s="436"/>
      <c r="BO164" s="436"/>
      <c r="BP164" s="436"/>
    </row>
    <row r="165" spans="1:68" s="437" customFormat="1" ht="38.25" customHeight="1">
      <c r="A165" s="426">
        <v>147</v>
      </c>
      <c r="B165" s="429"/>
      <c r="C165" s="429"/>
      <c r="D165" s="395"/>
      <c r="E165" s="396"/>
      <c r="F165" s="396"/>
      <c r="G165" s="396"/>
      <c r="H165" s="397" t="str">
        <f t="shared" si="9"/>
        <v/>
      </c>
      <c r="I165" s="427"/>
      <c r="J165" s="396"/>
      <c r="K165" s="435"/>
      <c r="L165" s="399">
        <f t="shared" si="10"/>
        <v>0</v>
      </c>
      <c r="M165" s="400" t="str">
        <f t="shared" si="11"/>
        <v/>
      </c>
      <c r="N165" s="401"/>
      <c r="O165" s="395"/>
      <c r="P165" s="402" t="str">
        <f t="shared" si="12"/>
        <v/>
      </c>
      <c r="Q165" s="428"/>
      <c r="R165" s="404">
        <v>0</v>
      </c>
      <c r="S165" s="402">
        <f t="shared" si="13"/>
        <v>0</v>
      </c>
      <c r="T165" s="406">
        <f t="shared" si="14"/>
        <v>0</v>
      </c>
      <c r="U165" s="407" t="str">
        <f t="shared" si="15"/>
        <v/>
      </c>
      <c r="V165" s="408"/>
      <c r="W165" s="395"/>
      <c r="X165" s="395"/>
      <c r="Y165" s="402" t="str">
        <f t="shared" si="16"/>
        <v/>
      </c>
      <c r="Z165" s="429"/>
      <c r="AA165" s="429"/>
      <c r="AB165" s="430"/>
      <c r="AC165" s="410">
        <f t="shared" si="17"/>
        <v>0</v>
      </c>
      <c r="AD165" s="411"/>
      <c r="AE165" s="412"/>
      <c r="AF165" s="413">
        <f t="shared" si="18"/>
        <v>0</v>
      </c>
      <c r="AG165" s="414">
        <f t="shared" si="19"/>
        <v>0</v>
      </c>
      <c r="AH165" s="415">
        <f t="shared" si="20"/>
        <v>0</v>
      </c>
      <c r="AI165" s="415" t="str">
        <f t="shared" si="21"/>
        <v/>
      </c>
      <c r="AJ165" s="415">
        <f t="shared" si="22"/>
        <v>0</v>
      </c>
      <c r="AK165" s="415">
        <f t="shared" si="23"/>
        <v>0</v>
      </c>
      <c r="AL165" s="416">
        <f t="shared" si="24"/>
        <v>0</v>
      </c>
      <c r="AM165" s="417">
        <f t="shared" si="25"/>
        <v>0</v>
      </c>
      <c r="AN165" s="406">
        <f t="shared" si="26"/>
        <v>0</v>
      </c>
      <c r="AO165" s="416">
        <f t="shared" si="156"/>
        <v>0</v>
      </c>
      <c r="AP165" s="416">
        <f t="shared" si="28"/>
        <v>0</v>
      </c>
      <c r="AQ165" s="416">
        <f t="shared" si="29"/>
        <v>0</v>
      </c>
      <c r="AR165" s="418">
        <f t="shared" si="30"/>
        <v>0</v>
      </c>
      <c r="AS165" s="416">
        <f t="shared" si="31"/>
        <v>0</v>
      </c>
      <c r="AT165" s="416">
        <f t="shared" si="32"/>
        <v>0</v>
      </c>
      <c r="AU165" s="416">
        <f t="shared" si="33"/>
        <v>0</v>
      </c>
      <c r="AV165" s="434" t="str">
        <f t="shared" si="34"/>
        <v/>
      </c>
      <c r="AW165" s="421" t="str">
        <f t="shared" si="35"/>
        <v/>
      </c>
      <c r="AX165" s="422">
        <f t="shared" si="36"/>
        <v>0</v>
      </c>
      <c r="AY165" s="422">
        <f t="shared" si="37"/>
        <v>0</v>
      </c>
      <c r="AZ165" s="421">
        <f t="shared" si="38"/>
        <v>0</v>
      </c>
      <c r="BA165" s="423">
        <f t="shared" si="39"/>
        <v>0</v>
      </c>
      <c r="BB165" s="432"/>
      <c r="BC165" s="436"/>
      <c r="BD165" s="436"/>
      <c r="BE165" s="436"/>
      <c r="BF165" s="436"/>
      <c r="BG165" s="436"/>
      <c r="BH165" s="436"/>
      <c r="BI165" s="436"/>
      <c r="BJ165" s="436"/>
      <c r="BK165" s="436"/>
      <c r="BL165" s="436"/>
      <c r="BM165" s="436"/>
      <c r="BN165" s="436"/>
      <c r="BO165" s="436"/>
      <c r="BP165" s="436"/>
    </row>
    <row r="166" spans="1:68" s="437" customFormat="1" ht="38.25" customHeight="1">
      <c r="A166" s="426">
        <v>148</v>
      </c>
      <c r="B166" s="429"/>
      <c r="C166" s="429"/>
      <c r="D166" s="395"/>
      <c r="E166" s="396"/>
      <c r="F166" s="396"/>
      <c r="G166" s="396"/>
      <c r="H166" s="397" t="str">
        <f t="shared" si="9"/>
        <v/>
      </c>
      <c r="I166" s="427"/>
      <c r="J166" s="396"/>
      <c r="K166" s="435"/>
      <c r="L166" s="399">
        <f t="shared" si="10"/>
        <v>0</v>
      </c>
      <c r="M166" s="400" t="str">
        <f t="shared" si="11"/>
        <v/>
      </c>
      <c r="N166" s="401"/>
      <c r="O166" s="395"/>
      <c r="P166" s="402" t="str">
        <f t="shared" si="12"/>
        <v/>
      </c>
      <c r="Q166" s="428"/>
      <c r="R166" s="404">
        <v>0</v>
      </c>
      <c r="S166" s="402">
        <f t="shared" si="13"/>
        <v>0</v>
      </c>
      <c r="T166" s="406">
        <f t="shared" si="14"/>
        <v>0</v>
      </c>
      <c r="U166" s="407" t="str">
        <f t="shared" si="15"/>
        <v/>
      </c>
      <c r="V166" s="408"/>
      <c r="W166" s="395"/>
      <c r="X166" s="395"/>
      <c r="Y166" s="402" t="str">
        <f t="shared" si="16"/>
        <v/>
      </c>
      <c r="Z166" s="429"/>
      <c r="AA166" s="429"/>
      <c r="AB166" s="430"/>
      <c r="AC166" s="410">
        <f t="shared" si="17"/>
        <v>0</v>
      </c>
      <c r="AD166" s="411"/>
      <c r="AE166" s="412"/>
      <c r="AF166" s="413">
        <f t="shared" si="18"/>
        <v>0</v>
      </c>
      <c r="AG166" s="414">
        <f t="shared" si="19"/>
        <v>0</v>
      </c>
      <c r="AH166" s="415">
        <f t="shared" si="20"/>
        <v>0</v>
      </c>
      <c r="AI166" s="415" t="str">
        <f t="shared" si="21"/>
        <v/>
      </c>
      <c r="AJ166" s="415">
        <f t="shared" si="22"/>
        <v>0</v>
      </c>
      <c r="AK166" s="415">
        <f t="shared" si="23"/>
        <v>0</v>
      </c>
      <c r="AL166" s="416">
        <f t="shared" si="24"/>
        <v>0</v>
      </c>
      <c r="AM166" s="417">
        <f t="shared" si="25"/>
        <v>0</v>
      </c>
      <c r="AN166" s="406">
        <f t="shared" si="26"/>
        <v>0</v>
      </c>
      <c r="AO166" s="416">
        <f t="shared" si="156"/>
        <v>0</v>
      </c>
      <c r="AP166" s="416">
        <f t="shared" si="28"/>
        <v>0</v>
      </c>
      <c r="AQ166" s="416">
        <f t="shared" si="29"/>
        <v>0</v>
      </c>
      <c r="AR166" s="418">
        <f t="shared" si="30"/>
        <v>0</v>
      </c>
      <c r="AS166" s="416">
        <f t="shared" si="31"/>
        <v>0</v>
      </c>
      <c r="AT166" s="416">
        <f t="shared" si="32"/>
        <v>0</v>
      </c>
      <c r="AU166" s="416">
        <f t="shared" si="33"/>
        <v>0</v>
      </c>
      <c r="AV166" s="434" t="str">
        <f t="shared" si="34"/>
        <v/>
      </c>
      <c r="AW166" s="421" t="str">
        <f t="shared" si="35"/>
        <v/>
      </c>
      <c r="AX166" s="422">
        <f t="shared" si="36"/>
        <v>0</v>
      </c>
      <c r="AY166" s="422">
        <f t="shared" si="37"/>
        <v>0</v>
      </c>
      <c r="AZ166" s="421">
        <f t="shared" si="38"/>
        <v>0</v>
      </c>
      <c r="BA166" s="423">
        <f t="shared" si="39"/>
        <v>0</v>
      </c>
      <c r="BB166" s="432"/>
      <c r="BC166" s="436"/>
      <c r="BD166" s="436"/>
      <c r="BE166" s="436"/>
      <c r="BF166" s="436"/>
      <c r="BG166" s="436"/>
      <c r="BH166" s="436"/>
      <c r="BI166" s="436"/>
      <c r="BJ166" s="436"/>
      <c r="BK166" s="436"/>
      <c r="BL166" s="436"/>
      <c r="BM166" s="436"/>
      <c r="BN166" s="436"/>
      <c r="BO166" s="436"/>
      <c r="BP166" s="436"/>
    </row>
    <row r="167" spans="1:68" s="437" customFormat="1" ht="38.25" customHeight="1">
      <c r="A167" s="426">
        <v>149</v>
      </c>
      <c r="B167" s="429"/>
      <c r="C167" s="429"/>
      <c r="D167" s="395"/>
      <c r="E167" s="396"/>
      <c r="F167" s="396"/>
      <c r="G167" s="396"/>
      <c r="H167" s="397" t="str">
        <f t="shared" ref="H167:H230" si="157">IF(OR((F167=""),(G167="")),"",(E167*((($F167*52)-$G167)+1)))</f>
        <v/>
      </c>
      <c r="I167" s="427"/>
      <c r="J167" s="396"/>
      <c r="K167" s="435"/>
      <c r="L167" s="399">
        <f t="shared" ref="L167:L230" si="158">IF((V167="LTL16"),IF_ENERGY_REACHINFREEZERCOOLER,IF(AND(($J167="Y"),OR(($K167="None"),($K167="Natural Gas"),($K167="Fuel Oil"))),IF_COOLING,IF(AND(($J167="Y"),($K167="Electric Resistance")),(IF_COOLING+IF_ELECTRICRESISTANCE_HEAT),IF(AND(($J167="Y"),($K167="Heat Pump")),(IF_COOLING+IF_ELECTRICHPHEAT),IF(AND(($J167="N"),($K167="Electric Resistance")),IF_ELECTRICRESISTANCE_HEAT,IF(AND(($J167="N"),($K167="Heat Pump")),IF_ELECTRICHPHEAT,0))))))</f>
        <v>0</v>
      </c>
      <c r="M167" s="400" t="str">
        <f t="shared" ref="M167:M230" si="159">IF(OR((I167=""),(D167="")),"",IF(AND((I167="Exterior"),(E167&lt;=12)),0,VLOOKUP(D167,BUILDINGTYPE_CF_TABLE,2,FALSE)))</f>
        <v/>
      </c>
      <c r="N167" s="401"/>
      <c r="O167" s="395"/>
      <c r="P167" s="402" t="str">
        <f t="shared" ref="P167:P230" si="160">IF((O167=""),"",VLOOKUP($O167,LOOKUP_WATTAGES,3,0))</f>
        <v/>
      </c>
      <c r="Q167" s="428"/>
      <c r="R167" s="404">
        <v>0</v>
      </c>
      <c r="S167" s="402">
        <f t="shared" ref="S167:S230" si="161">IF((O167=""),0,VLOOKUP($O167,LOOKUP_WATTAGES,2,0))</f>
        <v>0</v>
      </c>
      <c r="T167" s="406">
        <f t="shared" ref="T167:T230" si="162">IF((M167=""),0,((((((Q167*S167)/1000)*ISR_FIXTURE)*(1-R167))*IF(($J167="Y"),IF_DEMAND,1))*M167))</f>
        <v>0</v>
      </c>
      <c r="U167" s="407" t="str">
        <f t="shared" ref="U167:U230" si="163">IF((H167=""),"",(((((((Q167*S167)*H167)*OHAF)*ISR_FIXTURE)*IF(($J167="Y"),$L167,1))*(1-R167))/1000))</f>
        <v/>
      </c>
      <c r="V167" s="408"/>
      <c r="W167" s="395"/>
      <c r="X167" s="395"/>
      <c r="Y167" s="402" t="str">
        <f t="shared" ref="Y167:Y230" si="164">IF((X167=""),"",VLOOKUP($X167,REPLACEMENT_LOOKUP_WATTAGES,2,0))</f>
        <v/>
      </c>
      <c r="Z167" s="429"/>
      <c r="AA167" s="429"/>
      <c r="AB167" s="430"/>
      <c r="AC167" s="410">
        <f t="shared" ref="AC167:AC230" si="165">Q167</f>
        <v>0</v>
      </c>
      <c r="AD167" s="411"/>
      <c r="AE167" s="412"/>
      <c r="AF167" s="413">
        <f t="shared" ref="AF167:AF230" si="166">IF((R167&gt;0),R167,IF((V167="LTN7"),0.3,IF((AD167=""),0,(VLOOKUP($AD167,CONTROL_SAVINGS,3,0)))))</f>
        <v>0</v>
      </c>
      <c r="AG167" s="414">
        <f t="shared" ref="AG167:AG230" si="167">AC167*AM167</f>
        <v>0</v>
      </c>
      <c r="AH167" s="415">
        <f t="shared" ref="AH167:AH230" si="168">IF((R167&gt;0),1,0)</f>
        <v>0</v>
      </c>
      <c r="AI167" s="415" t="str">
        <f t="shared" ref="AI167:AI230" si="169">IF((AD167=""),"",IF(AND((AD167="LTC7"),(V167&lt;&gt;"LTL16")),1,0))</f>
        <v/>
      </c>
      <c r="AJ167" s="415">
        <f t="shared" ref="AJ167:AJ230" si="170">IF(($AE167=""),0,IF(($AL167&gt;=VLOOKUP($AD167,CONTROLS_LOOKUP,2,FALSE)),0,1))</f>
        <v>0</v>
      </c>
      <c r="AK167" s="415">
        <f t="shared" ref="AK167:AK230" si="171">IF(($AE167=""),0,IF(($AL167&gt;=VLOOKUP($AD167,CONTROLS_LOOKUP,3,FALSE)),0,1))</f>
        <v>0</v>
      </c>
      <c r="AL167" s="416">
        <f t="shared" ref="AL167:AL230" si="172">IF((AE167=""),0,((AC167*AM167)/AE167))</f>
        <v>0</v>
      </c>
      <c r="AM167" s="417">
        <f t="shared" ref="AM167:AM230" si="173">IF((X167=""),0,VLOOKUP($X167,REPLACEMENT_LOOKUP_WATTAGES,3,0))</f>
        <v>0</v>
      </c>
      <c r="AN167" s="406">
        <f t="shared" ref="AN167:AN230" si="174">IF((M167=""),0,IF((V167="LTL16"),(((((AC167*AM167)/1000)*ISR_FIXTURE)*IF(($J167="Y"),IF_DEMAND_REACHINFREEZERCOOLER,1))*M167),((((((AC167*AM167)/1000)*ISR_FIXTURE)*IF(($J167="Y"),IF_DEMAND,1))*M167)*IF((V167="LTN7"),(1-0.3),1))))</f>
        <v>0</v>
      </c>
      <c r="AO167" s="416">
        <f t="shared" ref="AO167:AO230" si="175">IF(ISNUMBER(AM167),((((((((AC167*AM167)*$E167)*((($F167*52)-$G167)+1))*OHAF)*ISR_FIXTURE)*IF(($J167="Y"),$L167,1))/1000)*IF((V167="LTN7"),(1-0.3),1)))</f>
        <v>0</v>
      </c>
      <c r="AP167" s="416">
        <f t="shared" ref="AP167:AP230" si="176">IF(($K167="Fuel Oil"),($AO167*IF_FUELOIL),0)</f>
        <v>0</v>
      </c>
      <c r="AQ167" s="416">
        <f t="shared" ref="AQ167:AQ230" si="177">IF(($K167="Natural Gas"),($AO167*IF_NATURALGAS),0)</f>
        <v>0</v>
      </c>
      <c r="AR167" s="418">
        <f t="shared" ref="AR167:AR230" si="178">IF(ISNUMBER(T167),(T167-AN167),"")</f>
        <v>0</v>
      </c>
      <c r="AS167" s="416">
        <f t="shared" ref="AS167:AS230" si="179">IF(ISNUMBER(U167),(U167-AO167),0)</f>
        <v>0</v>
      </c>
      <c r="AT167" s="416">
        <f t="shared" ref="AT167:AT230" si="180">IF(($K167="Fuel Oil"),($AS167*IF_FUELOIL),0)</f>
        <v>0</v>
      </c>
      <c r="AU167" s="416">
        <f t="shared" ref="AU167:AU230" si="181">IF(($K167="Natural Gas"),($AS167*IF_NATURALGAS),0)</f>
        <v>0</v>
      </c>
      <c r="AV167" s="434" t="str">
        <f t="shared" ref="AV167:AV230" si="182">IF((V167=""),"",VLOOKUP(V167,INCENTIVE_AMOUNTS,2,0))</f>
        <v/>
      </c>
      <c r="AW167" s="421" t="str">
        <f t="shared" ref="AW167:AW230" si="183">IF(ISNUMBER(AV167),(AC167*AV167),"")</f>
        <v/>
      </c>
      <c r="AX167" s="422">
        <f t="shared" ref="AX167:AX230" si="184">IFERROR(IF(ISBLANK(AD167),IF((N167="EXIT_Sign"),(AW167/2),IF(OR((N167="Incand_Halogen"),(N167="Incand_Standard")),((AW167*2)/3),(AW167/3))),(IF((N167="EXIT_Sign"),(AW167/2),IF(OR((N167="Incand_Halogen"),(N167="Incand_Standard")),((AW167*2)/3),(AW167/3)))+(30*AE167))),0)</f>
        <v>0</v>
      </c>
      <c r="AY167" s="422">
        <f t="shared" ref="AY167:AY230" si="185">IFERROR(IF(ISBLANK(AD167),IF((N167="EXIT_Sign"),(AW167/2),IF(OR((N167="Incand_Halogen"),(N167="Incand_Standard")),(AW167/3),((AW167*2)/3))),(IF((N167="EXIT_Sign"),(AW167/2),IF(OR((N167="Incand_Halogen"),(N167="Incand_Standard")),(AW167/3),((AW167*2)/3)))+(30*AE167))),0)</f>
        <v>0</v>
      </c>
      <c r="AZ167" s="421">
        <f t="shared" ref="AZ167:AZ230" si="186">AY167+AX167</f>
        <v>0</v>
      </c>
      <c r="BA167" s="423">
        <f t="shared" ref="BA167:BA230" si="187">IF(AND((Q167&gt;0),(S167&gt;0),(AC167&gt;0),(AM167&gt;0)),(((Q167*S167)-(AC167*AM167))/((Q167*S167))),0)</f>
        <v>0</v>
      </c>
      <c r="BB167" s="432"/>
      <c r="BC167" s="436"/>
      <c r="BD167" s="436"/>
      <c r="BE167" s="436"/>
      <c r="BF167" s="436"/>
      <c r="BG167" s="436"/>
      <c r="BH167" s="436"/>
      <c r="BI167" s="436"/>
      <c r="BJ167" s="436"/>
      <c r="BK167" s="436"/>
      <c r="BL167" s="436"/>
      <c r="BM167" s="436"/>
      <c r="BN167" s="436"/>
      <c r="BO167" s="436"/>
      <c r="BP167" s="436"/>
    </row>
    <row r="168" spans="1:68" s="437" customFormat="1" ht="38.25" customHeight="1">
      <c r="A168" s="426">
        <v>150</v>
      </c>
      <c r="B168" s="429"/>
      <c r="C168" s="429"/>
      <c r="D168" s="395"/>
      <c r="E168" s="396"/>
      <c r="F168" s="396"/>
      <c r="G168" s="396"/>
      <c r="H168" s="397" t="str">
        <f t="shared" si="157"/>
        <v/>
      </c>
      <c r="I168" s="427"/>
      <c r="J168" s="396"/>
      <c r="K168" s="435"/>
      <c r="L168" s="399">
        <f t="shared" si="158"/>
        <v>0</v>
      </c>
      <c r="M168" s="400" t="str">
        <f t="shared" si="159"/>
        <v/>
      </c>
      <c r="N168" s="401"/>
      <c r="O168" s="395"/>
      <c r="P168" s="402" t="str">
        <f t="shared" si="160"/>
        <v/>
      </c>
      <c r="Q168" s="428"/>
      <c r="R168" s="404">
        <v>0</v>
      </c>
      <c r="S168" s="402">
        <f t="shared" si="161"/>
        <v>0</v>
      </c>
      <c r="T168" s="406">
        <f t="shared" si="162"/>
        <v>0</v>
      </c>
      <c r="U168" s="407" t="str">
        <f t="shared" si="163"/>
        <v/>
      </c>
      <c r="V168" s="408"/>
      <c r="W168" s="395"/>
      <c r="X168" s="395"/>
      <c r="Y168" s="402" t="str">
        <f t="shared" si="164"/>
        <v/>
      </c>
      <c r="Z168" s="429"/>
      <c r="AA168" s="429"/>
      <c r="AB168" s="430"/>
      <c r="AC168" s="410">
        <f t="shared" si="165"/>
        <v>0</v>
      </c>
      <c r="AD168" s="411"/>
      <c r="AE168" s="412"/>
      <c r="AF168" s="413">
        <f t="shared" si="166"/>
        <v>0</v>
      </c>
      <c r="AG168" s="414">
        <f t="shared" si="167"/>
        <v>0</v>
      </c>
      <c r="AH168" s="415">
        <f t="shared" si="168"/>
        <v>0</v>
      </c>
      <c r="AI168" s="415" t="str">
        <f t="shared" si="169"/>
        <v/>
      </c>
      <c r="AJ168" s="415">
        <f t="shared" si="170"/>
        <v>0</v>
      </c>
      <c r="AK168" s="415">
        <f t="shared" si="171"/>
        <v>0</v>
      </c>
      <c r="AL168" s="416">
        <f t="shared" si="172"/>
        <v>0</v>
      </c>
      <c r="AM168" s="417">
        <f t="shared" si="173"/>
        <v>0</v>
      </c>
      <c r="AN168" s="406">
        <f t="shared" si="174"/>
        <v>0</v>
      </c>
      <c r="AO168" s="416">
        <f t="shared" si="175"/>
        <v>0</v>
      </c>
      <c r="AP168" s="416">
        <f t="shared" si="176"/>
        <v>0</v>
      </c>
      <c r="AQ168" s="416">
        <f t="shared" si="177"/>
        <v>0</v>
      </c>
      <c r="AR168" s="418">
        <f t="shared" si="178"/>
        <v>0</v>
      </c>
      <c r="AS168" s="416">
        <f t="shared" si="179"/>
        <v>0</v>
      </c>
      <c r="AT168" s="416">
        <f t="shared" si="180"/>
        <v>0</v>
      </c>
      <c r="AU168" s="416">
        <f t="shared" si="181"/>
        <v>0</v>
      </c>
      <c r="AV168" s="434" t="str">
        <f t="shared" si="182"/>
        <v/>
      </c>
      <c r="AW168" s="421" t="str">
        <f t="shared" si="183"/>
        <v/>
      </c>
      <c r="AX168" s="422">
        <f t="shared" si="184"/>
        <v>0</v>
      </c>
      <c r="AY168" s="422">
        <f t="shared" si="185"/>
        <v>0</v>
      </c>
      <c r="AZ168" s="421">
        <f t="shared" si="186"/>
        <v>0</v>
      </c>
      <c r="BA168" s="423">
        <f t="shared" si="187"/>
        <v>0</v>
      </c>
      <c r="BB168" s="432"/>
      <c r="BC168" s="436"/>
      <c r="BD168" s="436"/>
      <c r="BE168" s="436"/>
      <c r="BF168" s="436"/>
      <c r="BG168" s="436"/>
      <c r="BH168" s="436"/>
      <c r="BI168" s="436"/>
      <c r="BJ168" s="436"/>
      <c r="BK168" s="436"/>
      <c r="BL168" s="436"/>
      <c r="BM168" s="436"/>
      <c r="BN168" s="436"/>
      <c r="BO168" s="436"/>
      <c r="BP168" s="436"/>
    </row>
    <row r="169" spans="1:68" s="437" customFormat="1" ht="38.25" customHeight="1">
      <c r="A169" s="426">
        <v>151</v>
      </c>
      <c r="B169" s="429"/>
      <c r="C169" s="429"/>
      <c r="D169" s="395"/>
      <c r="E169" s="396"/>
      <c r="F169" s="396"/>
      <c r="G169" s="396"/>
      <c r="H169" s="397" t="str">
        <f t="shared" si="157"/>
        <v/>
      </c>
      <c r="I169" s="427"/>
      <c r="J169" s="396"/>
      <c r="K169" s="435"/>
      <c r="L169" s="399">
        <f t="shared" si="158"/>
        <v>0</v>
      </c>
      <c r="M169" s="400" t="str">
        <f t="shared" si="159"/>
        <v/>
      </c>
      <c r="N169" s="401"/>
      <c r="O169" s="395"/>
      <c r="P169" s="402" t="str">
        <f t="shared" si="160"/>
        <v/>
      </c>
      <c r="Q169" s="428"/>
      <c r="R169" s="404">
        <v>0</v>
      </c>
      <c r="S169" s="402">
        <f t="shared" si="161"/>
        <v>0</v>
      </c>
      <c r="T169" s="406">
        <f t="shared" si="162"/>
        <v>0</v>
      </c>
      <c r="U169" s="407" t="str">
        <f t="shared" si="163"/>
        <v/>
      </c>
      <c r="V169" s="408"/>
      <c r="W169" s="395"/>
      <c r="X169" s="395"/>
      <c r="Y169" s="402" t="str">
        <f t="shared" si="164"/>
        <v/>
      </c>
      <c r="Z169" s="429"/>
      <c r="AA169" s="429"/>
      <c r="AB169" s="430"/>
      <c r="AC169" s="410">
        <f t="shared" si="165"/>
        <v>0</v>
      </c>
      <c r="AD169" s="411"/>
      <c r="AE169" s="412"/>
      <c r="AF169" s="413">
        <f t="shared" si="166"/>
        <v>0</v>
      </c>
      <c r="AG169" s="414">
        <f t="shared" si="167"/>
        <v>0</v>
      </c>
      <c r="AH169" s="415">
        <f t="shared" si="168"/>
        <v>0</v>
      </c>
      <c r="AI169" s="415" t="str">
        <f t="shared" si="169"/>
        <v/>
      </c>
      <c r="AJ169" s="415">
        <f t="shared" si="170"/>
        <v>0</v>
      </c>
      <c r="AK169" s="415">
        <f t="shared" si="171"/>
        <v>0</v>
      </c>
      <c r="AL169" s="416">
        <f t="shared" si="172"/>
        <v>0</v>
      </c>
      <c r="AM169" s="417">
        <f t="shared" si="173"/>
        <v>0</v>
      </c>
      <c r="AN169" s="406">
        <f t="shared" si="174"/>
        <v>0</v>
      </c>
      <c r="AO169" s="416">
        <f t="shared" si="175"/>
        <v>0</v>
      </c>
      <c r="AP169" s="416">
        <f t="shared" si="176"/>
        <v>0</v>
      </c>
      <c r="AQ169" s="416">
        <f t="shared" si="177"/>
        <v>0</v>
      </c>
      <c r="AR169" s="418">
        <f t="shared" si="178"/>
        <v>0</v>
      </c>
      <c r="AS169" s="416">
        <f t="shared" si="179"/>
        <v>0</v>
      </c>
      <c r="AT169" s="416">
        <f t="shared" si="180"/>
        <v>0</v>
      </c>
      <c r="AU169" s="416">
        <f t="shared" si="181"/>
        <v>0</v>
      </c>
      <c r="AV169" s="434" t="str">
        <f t="shared" si="182"/>
        <v/>
      </c>
      <c r="AW169" s="421" t="str">
        <f t="shared" si="183"/>
        <v/>
      </c>
      <c r="AX169" s="422">
        <f t="shared" si="184"/>
        <v>0</v>
      </c>
      <c r="AY169" s="422">
        <f t="shared" si="185"/>
        <v>0</v>
      </c>
      <c r="AZ169" s="421">
        <f t="shared" si="186"/>
        <v>0</v>
      </c>
      <c r="BA169" s="423">
        <f t="shared" si="187"/>
        <v>0</v>
      </c>
      <c r="BB169" s="432"/>
      <c r="BC169" s="436"/>
      <c r="BD169" s="436"/>
      <c r="BE169" s="436"/>
      <c r="BF169" s="436"/>
      <c r="BG169" s="436"/>
      <c r="BH169" s="436"/>
      <c r="BI169" s="436"/>
      <c r="BJ169" s="436"/>
      <c r="BK169" s="436"/>
      <c r="BL169" s="436"/>
      <c r="BM169" s="436"/>
      <c r="BN169" s="436"/>
      <c r="BO169" s="436"/>
      <c r="BP169" s="436"/>
    </row>
    <row r="170" spans="1:68" s="437" customFormat="1" ht="38.25" customHeight="1">
      <c r="A170" s="426">
        <v>152</v>
      </c>
      <c r="B170" s="429"/>
      <c r="C170" s="429"/>
      <c r="D170" s="395"/>
      <c r="E170" s="396"/>
      <c r="F170" s="396"/>
      <c r="G170" s="396"/>
      <c r="H170" s="397" t="str">
        <f t="shared" si="157"/>
        <v/>
      </c>
      <c r="I170" s="427"/>
      <c r="J170" s="396"/>
      <c r="K170" s="435"/>
      <c r="L170" s="399">
        <f t="shared" si="158"/>
        <v>0</v>
      </c>
      <c r="M170" s="400" t="str">
        <f t="shared" si="159"/>
        <v/>
      </c>
      <c r="N170" s="401"/>
      <c r="O170" s="395"/>
      <c r="P170" s="402" t="str">
        <f t="shared" si="160"/>
        <v/>
      </c>
      <c r="Q170" s="428"/>
      <c r="R170" s="404">
        <v>0</v>
      </c>
      <c r="S170" s="402">
        <f t="shared" si="161"/>
        <v>0</v>
      </c>
      <c r="T170" s="406">
        <f t="shared" si="162"/>
        <v>0</v>
      </c>
      <c r="U170" s="407" t="str">
        <f t="shared" si="163"/>
        <v/>
      </c>
      <c r="V170" s="408"/>
      <c r="W170" s="395"/>
      <c r="X170" s="395"/>
      <c r="Y170" s="402" t="str">
        <f t="shared" si="164"/>
        <v/>
      </c>
      <c r="Z170" s="429"/>
      <c r="AA170" s="429"/>
      <c r="AB170" s="430"/>
      <c r="AC170" s="410">
        <f t="shared" si="165"/>
        <v>0</v>
      </c>
      <c r="AD170" s="411"/>
      <c r="AE170" s="412"/>
      <c r="AF170" s="413">
        <f t="shared" si="166"/>
        <v>0</v>
      </c>
      <c r="AG170" s="414">
        <f t="shared" si="167"/>
        <v>0</v>
      </c>
      <c r="AH170" s="415">
        <f t="shared" si="168"/>
        <v>0</v>
      </c>
      <c r="AI170" s="415" t="str">
        <f t="shared" si="169"/>
        <v/>
      </c>
      <c r="AJ170" s="415">
        <f t="shared" si="170"/>
        <v>0</v>
      </c>
      <c r="AK170" s="415">
        <f t="shared" si="171"/>
        <v>0</v>
      </c>
      <c r="AL170" s="416">
        <f t="shared" si="172"/>
        <v>0</v>
      </c>
      <c r="AM170" s="417">
        <f t="shared" si="173"/>
        <v>0</v>
      </c>
      <c r="AN170" s="406">
        <f t="shared" si="174"/>
        <v>0</v>
      </c>
      <c r="AO170" s="416">
        <f t="shared" si="175"/>
        <v>0</v>
      </c>
      <c r="AP170" s="416">
        <f t="shared" si="176"/>
        <v>0</v>
      </c>
      <c r="AQ170" s="416">
        <f t="shared" si="177"/>
        <v>0</v>
      </c>
      <c r="AR170" s="418">
        <f t="shared" si="178"/>
        <v>0</v>
      </c>
      <c r="AS170" s="416">
        <f t="shared" si="179"/>
        <v>0</v>
      </c>
      <c r="AT170" s="416">
        <f t="shared" si="180"/>
        <v>0</v>
      </c>
      <c r="AU170" s="416">
        <f t="shared" si="181"/>
        <v>0</v>
      </c>
      <c r="AV170" s="434" t="str">
        <f t="shared" si="182"/>
        <v/>
      </c>
      <c r="AW170" s="421" t="str">
        <f t="shared" si="183"/>
        <v/>
      </c>
      <c r="AX170" s="422">
        <f t="shared" si="184"/>
        <v>0</v>
      </c>
      <c r="AY170" s="422">
        <f t="shared" si="185"/>
        <v>0</v>
      </c>
      <c r="AZ170" s="421">
        <f t="shared" si="186"/>
        <v>0</v>
      </c>
      <c r="BA170" s="423">
        <f t="shared" si="187"/>
        <v>0</v>
      </c>
      <c r="BB170" s="432"/>
      <c r="BC170" s="436"/>
      <c r="BD170" s="436"/>
      <c r="BE170" s="436"/>
      <c r="BF170" s="436"/>
      <c r="BG170" s="436"/>
      <c r="BH170" s="436"/>
      <c r="BI170" s="436"/>
      <c r="BJ170" s="436"/>
      <c r="BK170" s="436"/>
      <c r="BL170" s="436"/>
      <c r="BM170" s="436"/>
      <c r="BN170" s="436"/>
      <c r="BO170" s="436"/>
      <c r="BP170" s="436"/>
    </row>
    <row r="171" spans="1:68" s="437" customFormat="1" ht="38.25" customHeight="1">
      <c r="A171" s="426">
        <v>153</v>
      </c>
      <c r="B171" s="429"/>
      <c r="C171" s="429"/>
      <c r="D171" s="395"/>
      <c r="E171" s="396"/>
      <c r="F171" s="396"/>
      <c r="G171" s="396"/>
      <c r="H171" s="397" t="str">
        <f t="shared" si="157"/>
        <v/>
      </c>
      <c r="I171" s="427"/>
      <c r="J171" s="396"/>
      <c r="K171" s="435"/>
      <c r="L171" s="399">
        <f t="shared" si="158"/>
        <v>0</v>
      </c>
      <c r="M171" s="400" t="str">
        <f t="shared" si="159"/>
        <v/>
      </c>
      <c r="N171" s="401"/>
      <c r="O171" s="395"/>
      <c r="P171" s="402" t="str">
        <f t="shared" si="160"/>
        <v/>
      </c>
      <c r="Q171" s="428"/>
      <c r="R171" s="404">
        <v>0</v>
      </c>
      <c r="S171" s="402">
        <f t="shared" si="161"/>
        <v>0</v>
      </c>
      <c r="T171" s="406">
        <f t="shared" si="162"/>
        <v>0</v>
      </c>
      <c r="U171" s="407" t="str">
        <f t="shared" si="163"/>
        <v/>
      </c>
      <c r="V171" s="408"/>
      <c r="W171" s="395"/>
      <c r="X171" s="395"/>
      <c r="Y171" s="402" t="str">
        <f t="shared" si="164"/>
        <v/>
      </c>
      <c r="Z171" s="429"/>
      <c r="AA171" s="429"/>
      <c r="AB171" s="430"/>
      <c r="AC171" s="410">
        <f t="shared" si="165"/>
        <v>0</v>
      </c>
      <c r="AD171" s="411"/>
      <c r="AE171" s="412"/>
      <c r="AF171" s="413">
        <f t="shared" si="166"/>
        <v>0</v>
      </c>
      <c r="AG171" s="414">
        <f t="shared" si="167"/>
        <v>0</v>
      </c>
      <c r="AH171" s="415">
        <f t="shared" si="168"/>
        <v>0</v>
      </c>
      <c r="AI171" s="415" t="str">
        <f t="shared" si="169"/>
        <v/>
      </c>
      <c r="AJ171" s="415">
        <f t="shared" si="170"/>
        <v>0</v>
      </c>
      <c r="AK171" s="415">
        <f t="shared" si="171"/>
        <v>0</v>
      </c>
      <c r="AL171" s="416">
        <f t="shared" si="172"/>
        <v>0</v>
      </c>
      <c r="AM171" s="417">
        <f t="shared" si="173"/>
        <v>0</v>
      </c>
      <c r="AN171" s="406">
        <f t="shared" si="174"/>
        <v>0</v>
      </c>
      <c r="AO171" s="416">
        <f t="shared" si="175"/>
        <v>0</v>
      </c>
      <c r="AP171" s="416">
        <f t="shared" si="176"/>
        <v>0</v>
      </c>
      <c r="AQ171" s="416">
        <f t="shared" si="177"/>
        <v>0</v>
      </c>
      <c r="AR171" s="418">
        <f t="shared" si="178"/>
        <v>0</v>
      </c>
      <c r="AS171" s="416">
        <f t="shared" si="179"/>
        <v>0</v>
      </c>
      <c r="AT171" s="416">
        <f t="shared" si="180"/>
        <v>0</v>
      </c>
      <c r="AU171" s="416">
        <f t="shared" si="181"/>
        <v>0</v>
      </c>
      <c r="AV171" s="434" t="str">
        <f t="shared" si="182"/>
        <v/>
      </c>
      <c r="AW171" s="421" t="str">
        <f t="shared" si="183"/>
        <v/>
      </c>
      <c r="AX171" s="422">
        <f t="shared" si="184"/>
        <v>0</v>
      </c>
      <c r="AY171" s="422">
        <f t="shared" si="185"/>
        <v>0</v>
      </c>
      <c r="AZ171" s="421">
        <f t="shared" si="186"/>
        <v>0</v>
      </c>
      <c r="BA171" s="423">
        <f t="shared" si="187"/>
        <v>0</v>
      </c>
      <c r="BB171" s="432"/>
      <c r="BC171" s="436"/>
      <c r="BD171" s="436"/>
      <c r="BE171" s="436"/>
      <c r="BF171" s="436"/>
      <c r="BG171" s="436"/>
      <c r="BH171" s="436"/>
      <c r="BI171" s="436"/>
      <c r="BJ171" s="436"/>
      <c r="BK171" s="436"/>
      <c r="BL171" s="436"/>
      <c r="BM171" s="436"/>
      <c r="BN171" s="436"/>
      <c r="BO171" s="436"/>
      <c r="BP171" s="436"/>
    </row>
    <row r="172" spans="1:68" s="437" customFormat="1" ht="38.25" customHeight="1">
      <c r="A172" s="426">
        <v>154</v>
      </c>
      <c r="B172" s="429"/>
      <c r="C172" s="429"/>
      <c r="D172" s="395"/>
      <c r="E172" s="396"/>
      <c r="F172" s="396"/>
      <c r="G172" s="396"/>
      <c r="H172" s="397" t="str">
        <f t="shared" si="157"/>
        <v/>
      </c>
      <c r="I172" s="427"/>
      <c r="J172" s="396"/>
      <c r="K172" s="435"/>
      <c r="L172" s="399">
        <f t="shared" si="158"/>
        <v>0</v>
      </c>
      <c r="M172" s="400" t="str">
        <f t="shared" si="159"/>
        <v/>
      </c>
      <c r="N172" s="401"/>
      <c r="O172" s="395"/>
      <c r="P172" s="402" t="str">
        <f t="shared" si="160"/>
        <v/>
      </c>
      <c r="Q172" s="428"/>
      <c r="R172" s="404">
        <v>0</v>
      </c>
      <c r="S172" s="402">
        <f t="shared" si="161"/>
        <v>0</v>
      </c>
      <c r="T172" s="406">
        <f t="shared" si="162"/>
        <v>0</v>
      </c>
      <c r="U172" s="407" t="str">
        <f t="shared" si="163"/>
        <v/>
      </c>
      <c r="V172" s="408"/>
      <c r="W172" s="395"/>
      <c r="X172" s="395"/>
      <c r="Y172" s="402" t="str">
        <f t="shared" si="164"/>
        <v/>
      </c>
      <c r="Z172" s="429"/>
      <c r="AA172" s="429"/>
      <c r="AB172" s="430"/>
      <c r="AC172" s="410">
        <f t="shared" si="165"/>
        <v>0</v>
      </c>
      <c r="AD172" s="411"/>
      <c r="AE172" s="412"/>
      <c r="AF172" s="413">
        <f t="shared" si="166"/>
        <v>0</v>
      </c>
      <c r="AG172" s="414">
        <f t="shared" si="167"/>
        <v>0</v>
      </c>
      <c r="AH172" s="415">
        <f t="shared" si="168"/>
        <v>0</v>
      </c>
      <c r="AI172" s="415" t="str">
        <f t="shared" si="169"/>
        <v/>
      </c>
      <c r="AJ172" s="415">
        <f t="shared" si="170"/>
        <v>0</v>
      </c>
      <c r="AK172" s="415">
        <f t="shared" si="171"/>
        <v>0</v>
      </c>
      <c r="AL172" s="416">
        <f t="shared" si="172"/>
        <v>0</v>
      </c>
      <c r="AM172" s="417">
        <f t="shared" si="173"/>
        <v>0</v>
      </c>
      <c r="AN172" s="406">
        <f t="shared" si="174"/>
        <v>0</v>
      </c>
      <c r="AO172" s="416">
        <f t="shared" si="175"/>
        <v>0</v>
      </c>
      <c r="AP172" s="416">
        <f t="shared" si="176"/>
        <v>0</v>
      </c>
      <c r="AQ172" s="416">
        <f t="shared" si="177"/>
        <v>0</v>
      </c>
      <c r="AR172" s="418">
        <f t="shared" si="178"/>
        <v>0</v>
      </c>
      <c r="AS172" s="416">
        <f t="shared" si="179"/>
        <v>0</v>
      </c>
      <c r="AT172" s="416">
        <f t="shared" si="180"/>
        <v>0</v>
      </c>
      <c r="AU172" s="416">
        <f t="shared" si="181"/>
        <v>0</v>
      </c>
      <c r="AV172" s="434" t="str">
        <f t="shared" si="182"/>
        <v/>
      </c>
      <c r="AW172" s="421" t="str">
        <f t="shared" si="183"/>
        <v/>
      </c>
      <c r="AX172" s="422">
        <f t="shared" si="184"/>
        <v>0</v>
      </c>
      <c r="AY172" s="422">
        <f t="shared" si="185"/>
        <v>0</v>
      </c>
      <c r="AZ172" s="421">
        <f t="shared" si="186"/>
        <v>0</v>
      </c>
      <c r="BA172" s="423">
        <f t="shared" si="187"/>
        <v>0</v>
      </c>
      <c r="BB172" s="432"/>
      <c r="BC172" s="436"/>
      <c r="BD172" s="436"/>
      <c r="BE172" s="436"/>
      <c r="BF172" s="436"/>
      <c r="BG172" s="436"/>
      <c r="BH172" s="436"/>
      <c r="BI172" s="436"/>
      <c r="BJ172" s="436"/>
      <c r="BK172" s="436"/>
      <c r="BL172" s="436"/>
      <c r="BM172" s="436"/>
      <c r="BN172" s="436"/>
      <c r="BO172" s="436"/>
      <c r="BP172" s="436"/>
    </row>
    <row r="173" spans="1:68" s="437" customFormat="1" ht="38.25" customHeight="1">
      <c r="A173" s="426">
        <v>155</v>
      </c>
      <c r="B173" s="429"/>
      <c r="C173" s="429"/>
      <c r="D173" s="395"/>
      <c r="E173" s="396"/>
      <c r="F173" s="396"/>
      <c r="G173" s="396"/>
      <c r="H173" s="397" t="str">
        <f t="shared" si="157"/>
        <v/>
      </c>
      <c r="I173" s="427"/>
      <c r="J173" s="396"/>
      <c r="K173" s="435"/>
      <c r="L173" s="399">
        <f t="shared" si="158"/>
        <v>0</v>
      </c>
      <c r="M173" s="400" t="str">
        <f t="shared" si="159"/>
        <v/>
      </c>
      <c r="N173" s="401"/>
      <c r="O173" s="395"/>
      <c r="P173" s="402" t="str">
        <f t="shared" si="160"/>
        <v/>
      </c>
      <c r="Q173" s="428"/>
      <c r="R173" s="404">
        <v>0</v>
      </c>
      <c r="S173" s="402">
        <f t="shared" si="161"/>
        <v>0</v>
      </c>
      <c r="T173" s="406">
        <f t="shared" si="162"/>
        <v>0</v>
      </c>
      <c r="U173" s="407" t="str">
        <f t="shared" si="163"/>
        <v/>
      </c>
      <c r="V173" s="408"/>
      <c r="W173" s="395"/>
      <c r="X173" s="395"/>
      <c r="Y173" s="402" t="str">
        <f t="shared" si="164"/>
        <v/>
      </c>
      <c r="Z173" s="429"/>
      <c r="AA173" s="429"/>
      <c r="AB173" s="430"/>
      <c r="AC173" s="410">
        <f t="shared" si="165"/>
        <v>0</v>
      </c>
      <c r="AD173" s="411"/>
      <c r="AE173" s="412"/>
      <c r="AF173" s="413">
        <f t="shared" si="166"/>
        <v>0</v>
      </c>
      <c r="AG173" s="414">
        <f t="shared" si="167"/>
        <v>0</v>
      </c>
      <c r="AH173" s="415">
        <f t="shared" si="168"/>
        <v>0</v>
      </c>
      <c r="AI173" s="415" t="str">
        <f t="shared" si="169"/>
        <v/>
      </c>
      <c r="AJ173" s="415">
        <f t="shared" si="170"/>
        <v>0</v>
      </c>
      <c r="AK173" s="415">
        <f t="shared" si="171"/>
        <v>0</v>
      </c>
      <c r="AL173" s="416">
        <f t="shared" si="172"/>
        <v>0</v>
      </c>
      <c r="AM173" s="417">
        <f t="shared" si="173"/>
        <v>0</v>
      </c>
      <c r="AN173" s="406">
        <f t="shared" si="174"/>
        <v>0</v>
      </c>
      <c r="AO173" s="416">
        <f t="shared" si="175"/>
        <v>0</v>
      </c>
      <c r="AP173" s="416">
        <f t="shared" si="176"/>
        <v>0</v>
      </c>
      <c r="AQ173" s="416">
        <f t="shared" si="177"/>
        <v>0</v>
      </c>
      <c r="AR173" s="418">
        <f t="shared" si="178"/>
        <v>0</v>
      </c>
      <c r="AS173" s="416">
        <f t="shared" si="179"/>
        <v>0</v>
      </c>
      <c r="AT173" s="416">
        <f t="shared" si="180"/>
        <v>0</v>
      </c>
      <c r="AU173" s="416">
        <f t="shared" si="181"/>
        <v>0</v>
      </c>
      <c r="AV173" s="434" t="str">
        <f t="shared" si="182"/>
        <v/>
      </c>
      <c r="AW173" s="421" t="str">
        <f t="shared" si="183"/>
        <v/>
      </c>
      <c r="AX173" s="422">
        <f t="shared" si="184"/>
        <v>0</v>
      </c>
      <c r="AY173" s="422">
        <f t="shared" si="185"/>
        <v>0</v>
      </c>
      <c r="AZ173" s="421">
        <f t="shared" si="186"/>
        <v>0</v>
      </c>
      <c r="BA173" s="423">
        <f t="shared" si="187"/>
        <v>0</v>
      </c>
      <c r="BB173" s="432"/>
      <c r="BC173" s="436"/>
      <c r="BD173" s="436"/>
      <c r="BE173" s="436"/>
      <c r="BF173" s="436"/>
      <c r="BG173" s="436"/>
      <c r="BH173" s="436"/>
      <c r="BI173" s="436"/>
      <c r="BJ173" s="436"/>
      <c r="BK173" s="436"/>
      <c r="BL173" s="436"/>
      <c r="BM173" s="436"/>
      <c r="BN173" s="436"/>
      <c r="BO173" s="436"/>
      <c r="BP173" s="436"/>
    </row>
    <row r="174" spans="1:68" s="437" customFormat="1" ht="38.25" customHeight="1">
      <c r="A174" s="426">
        <v>156</v>
      </c>
      <c r="B174" s="429"/>
      <c r="C174" s="429"/>
      <c r="D174" s="395"/>
      <c r="E174" s="396"/>
      <c r="F174" s="396"/>
      <c r="G174" s="396"/>
      <c r="H174" s="397" t="str">
        <f t="shared" si="157"/>
        <v/>
      </c>
      <c r="I174" s="427"/>
      <c r="J174" s="396"/>
      <c r="K174" s="435"/>
      <c r="L174" s="399">
        <f t="shared" si="158"/>
        <v>0</v>
      </c>
      <c r="M174" s="400" t="str">
        <f t="shared" si="159"/>
        <v/>
      </c>
      <c r="N174" s="401"/>
      <c r="O174" s="395"/>
      <c r="P174" s="402" t="str">
        <f t="shared" si="160"/>
        <v/>
      </c>
      <c r="Q174" s="428"/>
      <c r="R174" s="404">
        <v>0</v>
      </c>
      <c r="S174" s="402">
        <f t="shared" si="161"/>
        <v>0</v>
      </c>
      <c r="T174" s="406">
        <f t="shared" si="162"/>
        <v>0</v>
      </c>
      <c r="U174" s="407" t="str">
        <f t="shared" si="163"/>
        <v/>
      </c>
      <c r="V174" s="408"/>
      <c r="W174" s="395"/>
      <c r="X174" s="395"/>
      <c r="Y174" s="402" t="str">
        <f t="shared" si="164"/>
        <v/>
      </c>
      <c r="Z174" s="429"/>
      <c r="AA174" s="429"/>
      <c r="AB174" s="430"/>
      <c r="AC174" s="410">
        <f t="shared" si="165"/>
        <v>0</v>
      </c>
      <c r="AD174" s="411"/>
      <c r="AE174" s="412"/>
      <c r="AF174" s="413">
        <f t="shared" si="166"/>
        <v>0</v>
      </c>
      <c r="AG174" s="414">
        <f t="shared" si="167"/>
        <v>0</v>
      </c>
      <c r="AH174" s="415">
        <f t="shared" si="168"/>
        <v>0</v>
      </c>
      <c r="AI174" s="415" t="str">
        <f t="shared" si="169"/>
        <v/>
      </c>
      <c r="AJ174" s="415">
        <f t="shared" si="170"/>
        <v>0</v>
      </c>
      <c r="AK174" s="415">
        <f t="shared" si="171"/>
        <v>0</v>
      </c>
      <c r="AL174" s="416">
        <f t="shared" si="172"/>
        <v>0</v>
      </c>
      <c r="AM174" s="417">
        <f t="shared" si="173"/>
        <v>0</v>
      </c>
      <c r="AN174" s="406">
        <f t="shared" si="174"/>
        <v>0</v>
      </c>
      <c r="AO174" s="416">
        <f t="shared" si="175"/>
        <v>0</v>
      </c>
      <c r="AP174" s="416">
        <f t="shared" si="176"/>
        <v>0</v>
      </c>
      <c r="AQ174" s="416">
        <f t="shared" si="177"/>
        <v>0</v>
      </c>
      <c r="AR174" s="418">
        <f t="shared" si="178"/>
        <v>0</v>
      </c>
      <c r="AS174" s="416">
        <f t="shared" si="179"/>
        <v>0</v>
      </c>
      <c r="AT174" s="416">
        <f t="shared" si="180"/>
        <v>0</v>
      </c>
      <c r="AU174" s="416">
        <f t="shared" si="181"/>
        <v>0</v>
      </c>
      <c r="AV174" s="434" t="str">
        <f t="shared" si="182"/>
        <v/>
      </c>
      <c r="AW174" s="421" t="str">
        <f t="shared" si="183"/>
        <v/>
      </c>
      <c r="AX174" s="422">
        <f t="shared" si="184"/>
        <v>0</v>
      </c>
      <c r="AY174" s="422">
        <f t="shared" si="185"/>
        <v>0</v>
      </c>
      <c r="AZ174" s="421">
        <f t="shared" si="186"/>
        <v>0</v>
      </c>
      <c r="BA174" s="423">
        <f t="shared" si="187"/>
        <v>0</v>
      </c>
      <c r="BB174" s="432"/>
      <c r="BC174" s="436"/>
      <c r="BD174" s="436"/>
      <c r="BE174" s="436"/>
      <c r="BF174" s="436"/>
      <c r="BG174" s="436"/>
      <c r="BH174" s="436"/>
      <c r="BI174" s="436"/>
      <c r="BJ174" s="436"/>
      <c r="BK174" s="436"/>
      <c r="BL174" s="436"/>
      <c r="BM174" s="436"/>
      <c r="BN174" s="436"/>
      <c r="BO174" s="436"/>
      <c r="BP174" s="436"/>
    </row>
    <row r="175" spans="1:68" s="437" customFormat="1" ht="38.25" customHeight="1">
      <c r="A175" s="426">
        <v>157</v>
      </c>
      <c r="B175" s="429"/>
      <c r="C175" s="429"/>
      <c r="D175" s="395"/>
      <c r="E175" s="396"/>
      <c r="F175" s="396"/>
      <c r="G175" s="396"/>
      <c r="H175" s="397" t="str">
        <f t="shared" si="157"/>
        <v/>
      </c>
      <c r="I175" s="427"/>
      <c r="J175" s="396"/>
      <c r="K175" s="435"/>
      <c r="L175" s="399">
        <f t="shared" si="158"/>
        <v>0</v>
      </c>
      <c r="M175" s="400" t="str">
        <f t="shared" si="159"/>
        <v/>
      </c>
      <c r="N175" s="401"/>
      <c r="O175" s="395"/>
      <c r="P175" s="402" t="str">
        <f t="shared" si="160"/>
        <v/>
      </c>
      <c r="Q175" s="428"/>
      <c r="R175" s="404">
        <v>0</v>
      </c>
      <c r="S175" s="402">
        <f t="shared" si="161"/>
        <v>0</v>
      </c>
      <c r="T175" s="406">
        <f t="shared" si="162"/>
        <v>0</v>
      </c>
      <c r="U175" s="407" t="str">
        <f t="shared" si="163"/>
        <v/>
      </c>
      <c r="V175" s="408"/>
      <c r="W175" s="395"/>
      <c r="X175" s="395"/>
      <c r="Y175" s="402" t="str">
        <f t="shared" si="164"/>
        <v/>
      </c>
      <c r="Z175" s="429"/>
      <c r="AA175" s="429"/>
      <c r="AB175" s="430"/>
      <c r="AC175" s="410">
        <f t="shared" si="165"/>
        <v>0</v>
      </c>
      <c r="AD175" s="411"/>
      <c r="AE175" s="412"/>
      <c r="AF175" s="413">
        <f t="shared" si="166"/>
        <v>0</v>
      </c>
      <c r="AG175" s="414">
        <f t="shared" si="167"/>
        <v>0</v>
      </c>
      <c r="AH175" s="415">
        <f t="shared" si="168"/>
        <v>0</v>
      </c>
      <c r="AI175" s="415" t="str">
        <f t="shared" si="169"/>
        <v/>
      </c>
      <c r="AJ175" s="415">
        <f t="shared" si="170"/>
        <v>0</v>
      </c>
      <c r="AK175" s="415">
        <f t="shared" si="171"/>
        <v>0</v>
      </c>
      <c r="AL175" s="416">
        <f t="shared" si="172"/>
        <v>0</v>
      </c>
      <c r="AM175" s="417">
        <f t="shared" si="173"/>
        <v>0</v>
      </c>
      <c r="AN175" s="406">
        <f t="shared" si="174"/>
        <v>0</v>
      </c>
      <c r="AO175" s="416">
        <f t="shared" si="175"/>
        <v>0</v>
      </c>
      <c r="AP175" s="416">
        <f t="shared" si="176"/>
        <v>0</v>
      </c>
      <c r="AQ175" s="416">
        <f t="shared" si="177"/>
        <v>0</v>
      </c>
      <c r="AR175" s="418">
        <f t="shared" si="178"/>
        <v>0</v>
      </c>
      <c r="AS175" s="416">
        <f t="shared" si="179"/>
        <v>0</v>
      </c>
      <c r="AT175" s="416">
        <f t="shared" si="180"/>
        <v>0</v>
      </c>
      <c r="AU175" s="416">
        <f t="shared" si="181"/>
        <v>0</v>
      </c>
      <c r="AV175" s="434" t="str">
        <f t="shared" si="182"/>
        <v/>
      </c>
      <c r="AW175" s="421" t="str">
        <f t="shared" si="183"/>
        <v/>
      </c>
      <c r="AX175" s="422">
        <f t="shared" si="184"/>
        <v>0</v>
      </c>
      <c r="AY175" s="422">
        <f t="shared" si="185"/>
        <v>0</v>
      </c>
      <c r="AZ175" s="421">
        <f t="shared" si="186"/>
        <v>0</v>
      </c>
      <c r="BA175" s="423">
        <f t="shared" si="187"/>
        <v>0</v>
      </c>
      <c r="BB175" s="432"/>
      <c r="BC175" s="436"/>
      <c r="BD175" s="436"/>
      <c r="BE175" s="436"/>
      <c r="BF175" s="436"/>
      <c r="BG175" s="436"/>
      <c r="BH175" s="436"/>
      <c r="BI175" s="436"/>
      <c r="BJ175" s="436"/>
      <c r="BK175" s="436"/>
      <c r="BL175" s="436"/>
      <c r="BM175" s="436"/>
      <c r="BN175" s="436"/>
      <c r="BO175" s="436"/>
      <c r="BP175" s="436"/>
    </row>
    <row r="176" spans="1:68" s="437" customFormat="1" ht="38.25" customHeight="1">
      <c r="A176" s="426">
        <v>158</v>
      </c>
      <c r="B176" s="429"/>
      <c r="C176" s="429"/>
      <c r="D176" s="395"/>
      <c r="E176" s="396"/>
      <c r="F176" s="396"/>
      <c r="G176" s="396"/>
      <c r="H176" s="397" t="str">
        <f t="shared" si="157"/>
        <v/>
      </c>
      <c r="I176" s="427"/>
      <c r="J176" s="396"/>
      <c r="K176" s="435"/>
      <c r="L176" s="399">
        <f t="shared" si="158"/>
        <v>0</v>
      </c>
      <c r="M176" s="400" t="str">
        <f t="shared" si="159"/>
        <v/>
      </c>
      <c r="N176" s="401"/>
      <c r="O176" s="395"/>
      <c r="P176" s="402" t="str">
        <f t="shared" si="160"/>
        <v/>
      </c>
      <c r="Q176" s="428"/>
      <c r="R176" s="404">
        <v>0</v>
      </c>
      <c r="S176" s="402">
        <f t="shared" si="161"/>
        <v>0</v>
      </c>
      <c r="T176" s="406">
        <f t="shared" si="162"/>
        <v>0</v>
      </c>
      <c r="U176" s="407" t="str">
        <f t="shared" si="163"/>
        <v/>
      </c>
      <c r="V176" s="408"/>
      <c r="W176" s="395"/>
      <c r="X176" s="395"/>
      <c r="Y176" s="402" t="str">
        <f t="shared" si="164"/>
        <v/>
      </c>
      <c r="Z176" s="429"/>
      <c r="AA176" s="429"/>
      <c r="AB176" s="430"/>
      <c r="AC176" s="410">
        <f t="shared" si="165"/>
        <v>0</v>
      </c>
      <c r="AD176" s="411"/>
      <c r="AE176" s="412"/>
      <c r="AF176" s="413">
        <f t="shared" si="166"/>
        <v>0</v>
      </c>
      <c r="AG176" s="414">
        <f t="shared" si="167"/>
        <v>0</v>
      </c>
      <c r="AH176" s="415">
        <f t="shared" si="168"/>
        <v>0</v>
      </c>
      <c r="AI176" s="415" t="str">
        <f t="shared" si="169"/>
        <v/>
      </c>
      <c r="AJ176" s="415">
        <f t="shared" si="170"/>
        <v>0</v>
      </c>
      <c r="AK176" s="415">
        <f t="shared" si="171"/>
        <v>0</v>
      </c>
      <c r="AL176" s="416">
        <f t="shared" si="172"/>
        <v>0</v>
      </c>
      <c r="AM176" s="417">
        <f t="shared" si="173"/>
        <v>0</v>
      </c>
      <c r="AN176" s="406">
        <f t="shared" si="174"/>
        <v>0</v>
      </c>
      <c r="AO176" s="416">
        <f t="shared" si="175"/>
        <v>0</v>
      </c>
      <c r="AP176" s="416">
        <f t="shared" si="176"/>
        <v>0</v>
      </c>
      <c r="AQ176" s="416">
        <f t="shared" si="177"/>
        <v>0</v>
      </c>
      <c r="AR176" s="418">
        <f t="shared" si="178"/>
        <v>0</v>
      </c>
      <c r="AS176" s="416">
        <f t="shared" si="179"/>
        <v>0</v>
      </c>
      <c r="AT176" s="416">
        <f t="shared" si="180"/>
        <v>0</v>
      </c>
      <c r="AU176" s="416">
        <f t="shared" si="181"/>
        <v>0</v>
      </c>
      <c r="AV176" s="434" t="str">
        <f t="shared" si="182"/>
        <v/>
      </c>
      <c r="AW176" s="421" t="str">
        <f t="shared" si="183"/>
        <v/>
      </c>
      <c r="AX176" s="422">
        <f t="shared" si="184"/>
        <v>0</v>
      </c>
      <c r="AY176" s="422">
        <f t="shared" si="185"/>
        <v>0</v>
      </c>
      <c r="AZ176" s="421">
        <f t="shared" si="186"/>
        <v>0</v>
      </c>
      <c r="BA176" s="423">
        <f t="shared" si="187"/>
        <v>0</v>
      </c>
      <c r="BB176" s="432"/>
      <c r="BC176" s="436"/>
      <c r="BD176" s="436"/>
      <c r="BE176" s="436"/>
      <c r="BF176" s="436"/>
      <c r="BG176" s="436"/>
      <c r="BH176" s="436"/>
      <c r="BI176" s="436"/>
      <c r="BJ176" s="436"/>
      <c r="BK176" s="436"/>
      <c r="BL176" s="436"/>
      <c r="BM176" s="436"/>
      <c r="BN176" s="436"/>
      <c r="BO176" s="436"/>
      <c r="BP176" s="436"/>
    </row>
    <row r="177" spans="1:68" s="437" customFormat="1" ht="38.25" customHeight="1">
      <c r="A177" s="426">
        <v>159</v>
      </c>
      <c r="B177" s="429"/>
      <c r="C177" s="429"/>
      <c r="D177" s="395"/>
      <c r="E177" s="396"/>
      <c r="F177" s="396"/>
      <c r="G177" s="396"/>
      <c r="H177" s="397" t="str">
        <f t="shared" si="157"/>
        <v/>
      </c>
      <c r="I177" s="427"/>
      <c r="J177" s="396"/>
      <c r="K177" s="435"/>
      <c r="L177" s="399">
        <f t="shared" si="158"/>
        <v>0</v>
      </c>
      <c r="M177" s="400" t="str">
        <f t="shared" si="159"/>
        <v/>
      </c>
      <c r="N177" s="401"/>
      <c r="O177" s="395"/>
      <c r="P177" s="402" t="str">
        <f t="shared" si="160"/>
        <v/>
      </c>
      <c r="Q177" s="428"/>
      <c r="R177" s="404">
        <v>0</v>
      </c>
      <c r="S177" s="402">
        <f t="shared" si="161"/>
        <v>0</v>
      </c>
      <c r="T177" s="406">
        <f t="shared" si="162"/>
        <v>0</v>
      </c>
      <c r="U177" s="407" t="str">
        <f t="shared" si="163"/>
        <v/>
      </c>
      <c r="V177" s="408"/>
      <c r="W177" s="395"/>
      <c r="X177" s="395"/>
      <c r="Y177" s="402" t="str">
        <f t="shared" si="164"/>
        <v/>
      </c>
      <c r="Z177" s="429"/>
      <c r="AA177" s="429"/>
      <c r="AB177" s="430"/>
      <c r="AC177" s="410">
        <f t="shared" si="165"/>
        <v>0</v>
      </c>
      <c r="AD177" s="411"/>
      <c r="AE177" s="412"/>
      <c r="AF177" s="413">
        <f t="shared" si="166"/>
        <v>0</v>
      </c>
      <c r="AG177" s="414">
        <f t="shared" si="167"/>
        <v>0</v>
      </c>
      <c r="AH177" s="415">
        <f t="shared" si="168"/>
        <v>0</v>
      </c>
      <c r="AI177" s="415" t="str">
        <f t="shared" si="169"/>
        <v/>
      </c>
      <c r="AJ177" s="415">
        <f t="shared" si="170"/>
        <v>0</v>
      </c>
      <c r="AK177" s="415">
        <f t="shared" si="171"/>
        <v>0</v>
      </c>
      <c r="AL177" s="416">
        <f t="shared" si="172"/>
        <v>0</v>
      </c>
      <c r="AM177" s="417">
        <f t="shared" si="173"/>
        <v>0</v>
      </c>
      <c r="AN177" s="406">
        <f t="shared" si="174"/>
        <v>0</v>
      </c>
      <c r="AO177" s="416">
        <f t="shared" si="175"/>
        <v>0</v>
      </c>
      <c r="AP177" s="416">
        <f t="shared" si="176"/>
        <v>0</v>
      </c>
      <c r="AQ177" s="416">
        <f t="shared" si="177"/>
        <v>0</v>
      </c>
      <c r="AR177" s="418">
        <f t="shared" si="178"/>
        <v>0</v>
      </c>
      <c r="AS177" s="416">
        <f t="shared" si="179"/>
        <v>0</v>
      </c>
      <c r="AT177" s="416">
        <f t="shared" si="180"/>
        <v>0</v>
      </c>
      <c r="AU177" s="416">
        <f t="shared" si="181"/>
        <v>0</v>
      </c>
      <c r="AV177" s="434" t="str">
        <f t="shared" si="182"/>
        <v/>
      </c>
      <c r="AW177" s="421" t="str">
        <f t="shared" si="183"/>
        <v/>
      </c>
      <c r="AX177" s="422">
        <f t="shared" si="184"/>
        <v>0</v>
      </c>
      <c r="AY177" s="422">
        <f t="shared" si="185"/>
        <v>0</v>
      </c>
      <c r="AZ177" s="421">
        <f t="shared" si="186"/>
        <v>0</v>
      </c>
      <c r="BA177" s="423">
        <f t="shared" si="187"/>
        <v>0</v>
      </c>
      <c r="BB177" s="432"/>
      <c r="BC177" s="436"/>
      <c r="BD177" s="436"/>
      <c r="BE177" s="436"/>
      <c r="BF177" s="436"/>
      <c r="BG177" s="436"/>
      <c r="BH177" s="436"/>
      <c r="BI177" s="436"/>
      <c r="BJ177" s="436"/>
      <c r="BK177" s="436"/>
      <c r="BL177" s="436"/>
      <c r="BM177" s="436"/>
      <c r="BN177" s="436"/>
      <c r="BO177" s="436"/>
      <c r="BP177" s="436"/>
    </row>
    <row r="178" spans="1:68" s="437" customFormat="1" ht="38.25" customHeight="1">
      <c r="A178" s="426">
        <v>160</v>
      </c>
      <c r="B178" s="429"/>
      <c r="C178" s="429"/>
      <c r="D178" s="395"/>
      <c r="E178" s="396"/>
      <c r="F178" s="396"/>
      <c r="G178" s="396"/>
      <c r="H178" s="397" t="str">
        <f t="shared" si="157"/>
        <v/>
      </c>
      <c r="I178" s="427"/>
      <c r="J178" s="396"/>
      <c r="K178" s="435"/>
      <c r="L178" s="399">
        <f t="shared" si="158"/>
        <v>0</v>
      </c>
      <c r="M178" s="400" t="str">
        <f t="shared" si="159"/>
        <v/>
      </c>
      <c r="N178" s="401"/>
      <c r="O178" s="395"/>
      <c r="P178" s="402" t="str">
        <f t="shared" si="160"/>
        <v/>
      </c>
      <c r="Q178" s="428"/>
      <c r="R178" s="404">
        <v>0</v>
      </c>
      <c r="S178" s="402">
        <f t="shared" si="161"/>
        <v>0</v>
      </c>
      <c r="T178" s="406">
        <f t="shared" si="162"/>
        <v>0</v>
      </c>
      <c r="U178" s="407" t="str">
        <f t="shared" si="163"/>
        <v/>
      </c>
      <c r="V178" s="408"/>
      <c r="W178" s="395"/>
      <c r="X178" s="395"/>
      <c r="Y178" s="402" t="str">
        <f t="shared" si="164"/>
        <v/>
      </c>
      <c r="Z178" s="429"/>
      <c r="AA178" s="429"/>
      <c r="AB178" s="430"/>
      <c r="AC178" s="410">
        <f t="shared" si="165"/>
        <v>0</v>
      </c>
      <c r="AD178" s="411"/>
      <c r="AE178" s="412"/>
      <c r="AF178" s="413">
        <f t="shared" si="166"/>
        <v>0</v>
      </c>
      <c r="AG178" s="414">
        <f t="shared" si="167"/>
        <v>0</v>
      </c>
      <c r="AH178" s="415">
        <f t="shared" si="168"/>
        <v>0</v>
      </c>
      <c r="AI178" s="415" t="str">
        <f t="shared" si="169"/>
        <v/>
      </c>
      <c r="AJ178" s="415">
        <f t="shared" si="170"/>
        <v>0</v>
      </c>
      <c r="AK178" s="415">
        <f t="shared" si="171"/>
        <v>0</v>
      </c>
      <c r="AL178" s="416">
        <f t="shared" si="172"/>
        <v>0</v>
      </c>
      <c r="AM178" s="417">
        <f t="shared" si="173"/>
        <v>0</v>
      </c>
      <c r="AN178" s="406">
        <f t="shared" si="174"/>
        <v>0</v>
      </c>
      <c r="AO178" s="416">
        <f t="shared" si="175"/>
        <v>0</v>
      </c>
      <c r="AP178" s="416">
        <f t="shared" si="176"/>
        <v>0</v>
      </c>
      <c r="AQ178" s="416">
        <f t="shared" si="177"/>
        <v>0</v>
      </c>
      <c r="AR178" s="418">
        <f t="shared" si="178"/>
        <v>0</v>
      </c>
      <c r="AS178" s="416">
        <f t="shared" si="179"/>
        <v>0</v>
      </c>
      <c r="AT178" s="416">
        <f t="shared" si="180"/>
        <v>0</v>
      </c>
      <c r="AU178" s="416">
        <f t="shared" si="181"/>
        <v>0</v>
      </c>
      <c r="AV178" s="434" t="str">
        <f t="shared" si="182"/>
        <v/>
      </c>
      <c r="AW178" s="421" t="str">
        <f t="shared" si="183"/>
        <v/>
      </c>
      <c r="AX178" s="422">
        <f t="shared" si="184"/>
        <v>0</v>
      </c>
      <c r="AY178" s="422">
        <f t="shared" si="185"/>
        <v>0</v>
      </c>
      <c r="AZ178" s="421">
        <f t="shared" si="186"/>
        <v>0</v>
      </c>
      <c r="BA178" s="423">
        <f t="shared" si="187"/>
        <v>0</v>
      </c>
      <c r="BB178" s="432"/>
      <c r="BC178" s="436"/>
      <c r="BD178" s="436"/>
      <c r="BE178" s="436"/>
      <c r="BF178" s="436"/>
      <c r="BG178" s="436"/>
      <c r="BH178" s="436"/>
      <c r="BI178" s="436"/>
      <c r="BJ178" s="436"/>
      <c r="BK178" s="436"/>
      <c r="BL178" s="436"/>
      <c r="BM178" s="436"/>
      <c r="BN178" s="436"/>
      <c r="BO178" s="436"/>
      <c r="BP178" s="436"/>
    </row>
    <row r="179" spans="1:68" s="437" customFormat="1" ht="38.25" customHeight="1">
      <c r="A179" s="426">
        <v>161</v>
      </c>
      <c r="B179" s="429"/>
      <c r="C179" s="429"/>
      <c r="D179" s="395"/>
      <c r="E179" s="396"/>
      <c r="F179" s="396"/>
      <c r="G179" s="396"/>
      <c r="H179" s="397" t="str">
        <f t="shared" si="157"/>
        <v/>
      </c>
      <c r="I179" s="427"/>
      <c r="J179" s="396"/>
      <c r="K179" s="435"/>
      <c r="L179" s="399">
        <f t="shared" si="158"/>
        <v>0</v>
      </c>
      <c r="M179" s="400" t="str">
        <f t="shared" si="159"/>
        <v/>
      </c>
      <c r="N179" s="401"/>
      <c r="O179" s="395"/>
      <c r="P179" s="402" t="str">
        <f t="shared" si="160"/>
        <v/>
      </c>
      <c r="Q179" s="428"/>
      <c r="R179" s="404">
        <v>0</v>
      </c>
      <c r="S179" s="402">
        <f t="shared" si="161"/>
        <v>0</v>
      </c>
      <c r="T179" s="406">
        <f t="shared" si="162"/>
        <v>0</v>
      </c>
      <c r="U179" s="407" t="str">
        <f t="shared" si="163"/>
        <v/>
      </c>
      <c r="V179" s="408"/>
      <c r="W179" s="395"/>
      <c r="X179" s="395"/>
      <c r="Y179" s="402" t="str">
        <f t="shared" si="164"/>
        <v/>
      </c>
      <c r="Z179" s="429"/>
      <c r="AA179" s="429"/>
      <c r="AB179" s="430"/>
      <c r="AC179" s="410">
        <f t="shared" si="165"/>
        <v>0</v>
      </c>
      <c r="AD179" s="411"/>
      <c r="AE179" s="412"/>
      <c r="AF179" s="413">
        <f t="shared" si="166"/>
        <v>0</v>
      </c>
      <c r="AG179" s="414">
        <f t="shared" si="167"/>
        <v>0</v>
      </c>
      <c r="AH179" s="415">
        <f t="shared" si="168"/>
        <v>0</v>
      </c>
      <c r="AI179" s="415" t="str">
        <f t="shared" si="169"/>
        <v/>
      </c>
      <c r="AJ179" s="415">
        <f t="shared" si="170"/>
        <v>0</v>
      </c>
      <c r="AK179" s="415">
        <f t="shared" si="171"/>
        <v>0</v>
      </c>
      <c r="AL179" s="416">
        <f t="shared" si="172"/>
        <v>0</v>
      </c>
      <c r="AM179" s="417">
        <f t="shared" si="173"/>
        <v>0</v>
      </c>
      <c r="AN179" s="406">
        <f t="shared" si="174"/>
        <v>0</v>
      </c>
      <c r="AO179" s="416">
        <f t="shared" si="175"/>
        <v>0</v>
      </c>
      <c r="AP179" s="416">
        <f t="shared" si="176"/>
        <v>0</v>
      </c>
      <c r="AQ179" s="416">
        <f t="shared" si="177"/>
        <v>0</v>
      </c>
      <c r="AR179" s="418">
        <f t="shared" si="178"/>
        <v>0</v>
      </c>
      <c r="AS179" s="416">
        <f t="shared" si="179"/>
        <v>0</v>
      </c>
      <c r="AT179" s="416">
        <f t="shared" si="180"/>
        <v>0</v>
      </c>
      <c r="AU179" s="416">
        <f t="shared" si="181"/>
        <v>0</v>
      </c>
      <c r="AV179" s="434" t="str">
        <f t="shared" si="182"/>
        <v/>
      </c>
      <c r="AW179" s="421" t="str">
        <f t="shared" si="183"/>
        <v/>
      </c>
      <c r="AX179" s="422">
        <f t="shared" si="184"/>
        <v>0</v>
      </c>
      <c r="AY179" s="422">
        <f t="shared" si="185"/>
        <v>0</v>
      </c>
      <c r="AZ179" s="421">
        <f t="shared" si="186"/>
        <v>0</v>
      </c>
      <c r="BA179" s="423">
        <f t="shared" si="187"/>
        <v>0</v>
      </c>
      <c r="BB179" s="432"/>
      <c r="BC179" s="436"/>
      <c r="BD179" s="436"/>
      <c r="BE179" s="436"/>
      <c r="BF179" s="436"/>
      <c r="BG179" s="436"/>
      <c r="BH179" s="436"/>
      <c r="BI179" s="436"/>
      <c r="BJ179" s="436"/>
      <c r="BK179" s="436"/>
      <c r="BL179" s="436"/>
      <c r="BM179" s="436"/>
      <c r="BN179" s="436"/>
      <c r="BO179" s="436"/>
      <c r="BP179" s="436"/>
    </row>
    <row r="180" spans="1:68" s="437" customFormat="1" ht="38.25" customHeight="1">
      <c r="A180" s="426">
        <v>162</v>
      </c>
      <c r="B180" s="429"/>
      <c r="C180" s="429"/>
      <c r="D180" s="395"/>
      <c r="E180" s="396"/>
      <c r="F180" s="396"/>
      <c r="G180" s="396"/>
      <c r="H180" s="397" t="str">
        <f t="shared" si="157"/>
        <v/>
      </c>
      <c r="I180" s="427"/>
      <c r="J180" s="396"/>
      <c r="K180" s="435"/>
      <c r="L180" s="399">
        <f t="shared" si="158"/>
        <v>0</v>
      </c>
      <c r="M180" s="400" t="str">
        <f t="shared" si="159"/>
        <v/>
      </c>
      <c r="N180" s="401"/>
      <c r="O180" s="395"/>
      <c r="P180" s="402" t="str">
        <f t="shared" si="160"/>
        <v/>
      </c>
      <c r="Q180" s="428"/>
      <c r="R180" s="404">
        <v>0</v>
      </c>
      <c r="S180" s="402">
        <f t="shared" si="161"/>
        <v>0</v>
      </c>
      <c r="T180" s="406">
        <f t="shared" si="162"/>
        <v>0</v>
      </c>
      <c r="U180" s="407" t="str">
        <f t="shared" si="163"/>
        <v/>
      </c>
      <c r="V180" s="408"/>
      <c r="W180" s="395"/>
      <c r="X180" s="395"/>
      <c r="Y180" s="402" t="str">
        <f t="shared" si="164"/>
        <v/>
      </c>
      <c r="Z180" s="429"/>
      <c r="AA180" s="429"/>
      <c r="AB180" s="430"/>
      <c r="AC180" s="410">
        <f t="shared" si="165"/>
        <v>0</v>
      </c>
      <c r="AD180" s="411"/>
      <c r="AE180" s="412"/>
      <c r="AF180" s="413">
        <f t="shared" si="166"/>
        <v>0</v>
      </c>
      <c r="AG180" s="414">
        <f t="shared" si="167"/>
        <v>0</v>
      </c>
      <c r="AH180" s="415">
        <f t="shared" si="168"/>
        <v>0</v>
      </c>
      <c r="AI180" s="415" t="str">
        <f t="shared" si="169"/>
        <v/>
      </c>
      <c r="AJ180" s="415">
        <f t="shared" si="170"/>
        <v>0</v>
      </c>
      <c r="AK180" s="415">
        <f t="shared" si="171"/>
        <v>0</v>
      </c>
      <c r="AL180" s="416">
        <f t="shared" si="172"/>
        <v>0</v>
      </c>
      <c r="AM180" s="417">
        <f t="shared" si="173"/>
        <v>0</v>
      </c>
      <c r="AN180" s="406">
        <f t="shared" si="174"/>
        <v>0</v>
      </c>
      <c r="AO180" s="416">
        <f t="shared" si="175"/>
        <v>0</v>
      </c>
      <c r="AP180" s="416">
        <f t="shared" si="176"/>
        <v>0</v>
      </c>
      <c r="AQ180" s="416">
        <f t="shared" si="177"/>
        <v>0</v>
      </c>
      <c r="AR180" s="418">
        <f t="shared" si="178"/>
        <v>0</v>
      </c>
      <c r="AS180" s="416">
        <f t="shared" si="179"/>
        <v>0</v>
      </c>
      <c r="AT180" s="416">
        <f t="shared" si="180"/>
        <v>0</v>
      </c>
      <c r="AU180" s="416">
        <f t="shared" si="181"/>
        <v>0</v>
      </c>
      <c r="AV180" s="434" t="str">
        <f t="shared" si="182"/>
        <v/>
      </c>
      <c r="AW180" s="421" t="str">
        <f t="shared" si="183"/>
        <v/>
      </c>
      <c r="AX180" s="422">
        <f t="shared" si="184"/>
        <v>0</v>
      </c>
      <c r="AY180" s="422">
        <f t="shared" si="185"/>
        <v>0</v>
      </c>
      <c r="AZ180" s="421">
        <f t="shared" si="186"/>
        <v>0</v>
      </c>
      <c r="BA180" s="423">
        <f t="shared" si="187"/>
        <v>0</v>
      </c>
      <c r="BB180" s="432"/>
      <c r="BC180" s="436"/>
      <c r="BD180" s="436"/>
      <c r="BE180" s="436"/>
      <c r="BF180" s="436"/>
      <c r="BG180" s="436"/>
      <c r="BH180" s="436"/>
      <c r="BI180" s="436"/>
      <c r="BJ180" s="436"/>
      <c r="BK180" s="436"/>
      <c r="BL180" s="436"/>
      <c r="BM180" s="436"/>
      <c r="BN180" s="436"/>
      <c r="BO180" s="436"/>
      <c r="BP180" s="436"/>
    </row>
    <row r="181" spans="1:68" s="437" customFormat="1" ht="38.25" customHeight="1">
      <c r="A181" s="426">
        <v>163</v>
      </c>
      <c r="B181" s="429"/>
      <c r="C181" s="429"/>
      <c r="D181" s="395"/>
      <c r="E181" s="396"/>
      <c r="F181" s="396"/>
      <c r="G181" s="396"/>
      <c r="H181" s="397" t="str">
        <f t="shared" si="157"/>
        <v/>
      </c>
      <c r="I181" s="427"/>
      <c r="J181" s="396"/>
      <c r="K181" s="435"/>
      <c r="L181" s="399">
        <f t="shared" si="158"/>
        <v>0</v>
      </c>
      <c r="M181" s="400" t="str">
        <f t="shared" si="159"/>
        <v/>
      </c>
      <c r="N181" s="401"/>
      <c r="O181" s="395"/>
      <c r="P181" s="402" t="str">
        <f t="shared" si="160"/>
        <v/>
      </c>
      <c r="Q181" s="428"/>
      <c r="R181" s="404">
        <v>0</v>
      </c>
      <c r="S181" s="402">
        <f t="shared" si="161"/>
        <v>0</v>
      </c>
      <c r="T181" s="406">
        <f t="shared" si="162"/>
        <v>0</v>
      </c>
      <c r="U181" s="407" t="str">
        <f t="shared" si="163"/>
        <v/>
      </c>
      <c r="V181" s="408"/>
      <c r="W181" s="395"/>
      <c r="X181" s="395"/>
      <c r="Y181" s="402" t="str">
        <f t="shared" si="164"/>
        <v/>
      </c>
      <c r="Z181" s="429"/>
      <c r="AA181" s="429"/>
      <c r="AB181" s="430"/>
      <c r="AC181" s="410">
        <f t="shared" si="165"/>
        <v>0</v>
      </c>
      <c r="AD181" s="411"/>
      <c r="AE181" s="412"/>
      <c r="AF181" s="413">
        <f t="shared" si="166"/>
        <v>0</v>
      </c>
      <c r="AG181" s="414">
        <f t="shared" si="167"/>
        <v>0</v>
      </c>
      <c r="AH181" s="415">
        <f t="shared" si="168"/>
        <v>0</v>
      </c>
      <c r="AI181" s="415" t="str">
        <f t="shared" si="169"/>
        <v/>
      </c>
      <c r="AJ181" s="415">
        <f t="shared" si="170"/>
        <v>0</v>
      </c>
      <c r="AK181" s="415">
        <f t="shared" si="171"/>
        <v>0</v>
      </c>
      <c r="AL181" s="416">
        <f t="shared" si="172"/>
        <v>0</v>
      </c>
      <c r="AM181" s="417">
        <f t="shared" si="173"/>
        <v>0</v>
      </c>
      <c r="AN181" s="406">
        <f t="shared" si="174"/>
        <v>0</v>
      </c>
      <c r="AO181" s="416">
        <f t="shared" si="175"/>
        <v>0</v>
      </c>
      <c r="AP181" s="416">
        <f t="shared" si="176"/>
        <v>0</v>
      </c>
      <c r="AQ181" s="416">
        <f t="shared" si="177"/>
        <v>0</v>
      </c>
      <c r="AR181" s="418">
        <f t="shared" si="178"/>
        <v>0</v>
      </c>
      <c r="AS181" s="416">
        <f t="shared" si="179"/>
        <v>0</v>
      </c>
      <c r="AT181" s="416">
        <f t="shared" si="180"/>
        <v>0</v>
      </c>
      <c r="AU181" s="416">
        <f t="shared" si="181"/>
        <v>0</v>
      </c>
      <c r="AV181" s="434" t="str">
        <f t="shared" si="182"/>
        <v/>
      </c>
      <c r="AW181" s="421" t="str">
        <f t="shared" si="183"/>
        <v/>
      </c>
      <c r="AX181" s="422">
        <f t="shared" si="184"/>
        <v>0</v>
      </c>
      <c r="AY181" s="422">
        <f t="shared" si="185"/>
        <v>0</v>
      </c>
      <c r="AZ181" s="421">
        <f t="shared" si="186"/>
        <v>0</v>
      </c>
      <c r="BA181" s="423">
        <f t="shared" si="187"/>
        <v>0</v>
      </c>
      <c r="BB181" s="432"/>
      <c r="BC181" s="436"/>
      <c r="BD181" s="436"/>
      <c r="BE181" s="436"/>
      <c r="BF181" s="436"/>
      <c r="BG181" s="436"/>
      <c r="BH181" s="436"/>
      <c r="BI181" s="436"/>
      <c r="BJ181" s="436"/>
      <c r="BK181" s="436"/>
      <c r="BL181" s="436"/>
      <c r="BM181" s="436"/>
      <c r="BN181" s="436"/>
      <c r="BO181" s="436"/>
      <c r="BP181" s="436"/>
    </row>
    <row r="182" spans="1:68" s="437" customFormat="1" ht="38.25" customHeight="1">
      <c r="A182" s="426">
        <v>164</v>
      </c>
      <c r="B182" s="429"/>
      <c r="C182" s="429"/>
      <c r="D182" s="395"/>
      <c r="E182" s="396"/>
      <c r="F182" s="396"/>
      <c r="G182" s="396"/>
      <c r="H182" s="397" t="str">
        <f t="shared" si="157"/>
        <v/>
      </c>
      <c r="I182" s="427"/>
      <c r="J182" s="396"/>
      <c r="K182" s="435"/>
      <c r="L182" s="399">
        <f t="shared" si="158"/>
        <v>0</v>
      </c>
      <c r="M182" s="400" t="str">
        <f t="shared" si="159"/>
        <v/>
      </c>
      <c r="N182" s="401"/>
      <c r="O182" s="395"/>
      <c r="P182" s="402" t="str">
        <f t="shared" si="160"/>
        <v/>
      </c>
      <c r="Q182" s="428"/>
      <c r="R182" s="404">
        <v>0</v>
      </c>
      <c r="S182" s="402">
        <f t="shared" si="161"/>
        <v>0</v>
      </c>
      <c r="T182" s="406">
        <f t="shared" si="162"/>
        <v>0</v>
      </c>
      <c r="U182" s="407" t="str">
        <f t="shared" si="163"/>
        <v/>
      </c>
      <c r="V182" s="408"/>
      <c r="W182" s="395"/>
      <c r="X182" s="395"/>
      <c r="Y182" s="402" t="str">
        <f t="shared" si="164"/>
        <v/>
      </c>
      <c r="Z182" s="429"/>
      <c r="AA182" s="429"/>
      <c r="AB182" s="430"/>
      <c r="AC182" s="410">
        <f t="shared" si="165"/>
        <v>0</v>
      </c>
      <c r="AD182" s="411"/>
      <c r="AE182" s="412"/>
      <c r="AF182" s="413">
        <f t="shared" si="166"/>
        <v>0</v>
      </c>
      <c r="AG182" s="414">
        <f t="shared" si="167"/>
        <v>0</v>
      </c>
      <c r="AH182" s="415">
        <f t="shared" si="168"/>
        <v>0</v>
      </c>
      <c r="AI182" s="415" t="str">
        <f t="shared" si="169"/>
        <v/>
      </c>
      <c r="AJ182" s="415">
        <f t="shared" si="170"/>
        <v>0</v>
      </c>
      <c r="AK182" s="415">
        <f t="shared" si="171"/>
        <v>0</v>
      </c>
      <c r="AL182" s="416">
        <f t="shared" si="172"/>
        <v>0</v>
      </c>
      <c r="AM182" s="417">
        <f t="shared" si="173"/>
        <v>0</v>
      </c>
      <c r="AN182" s="406">
        <f t="shared" si="174"/>
        <v>0</v>
      </c>
      <c r="AO182" s="416">
        <f t="shared" si="175"/>
        <v>0</v>
      </c>
      <c r="AP182" s="416">
        <f t="shared" si="176"/>
        <v>0</v>
      </c>
      <c r="AQ182" s="416">
        <f t="shared" si="177"/>
        <v>0</v>
      </c>
      <c r="AR182" s="418">
        <f t="shared" si="178"/>
        <v>0</v>
      </c>
      <c r="AS182" s="416">
        <f t="shared" si="179"/>
        <v>0</v>
      </c>
      <c r="AT182" s="416">
        <f t="shared" si="180"/>
        <v>0</v>
      </c>
      <c r="AU182" s="416">
        <f t="shared" si="181"/>
        <v>0</v>
      </c>
      <c r="AV182" s="434" t="str">
        <f t="shared" si="182"/>
        <v/>
      </c>
      <c r="AW182" s="421" t="str">
        <f t="shared" si="183"/>
        <v/>
      </c>
      <c r="AX182" s="422">
        <f t="shared" si="184"/>
        <v>0</v>
      </c>
      <c r="AY182" s="422">
        <f t="shared" si="185"/>
        <v>0</v>
      </c>
      <c r="AZ182" s="421">
        <f t="shared" si="186"/>
        <v>0</v>
      </c>
      <c r="BA182" s="423">
        <f t="shared" si="187"/>
        <v>0</v>
      </c>
      <c r="BB182" s="432"/>
      <c r="BC182" s="436"/>
      <c r="BD182" s="436"/>
      <c r="BE182" s="436"/>
      <c r="BF182" s="436"/>
      <c r="BG182" s="436"/>
      <c r="BH182" s="436"/>
      <c r="BI182" s="436"/>
      <c r="BJ182" s="436"/>
      <c r="BK182" s="436"/>
      <c r="BL182" s="436"/>
      <c r="BM182" s="436"/>
      <c r="BN182" s="436"/>
      <c r="BO182" s="436"/>
      <c r="BP182" s="436"/>
    </row>
    <row r="183" spans="1:68" s="437" customFormat="1" ht="38.25" customHeight="1">
      <c r="A183" s="426">
        <v>165</v>
      </c>
      <c r="B183" s="429"/>
      <c r="C183" s="429"/>
      <c r="D183" s="395"/>
      <c r="E183" s="396"/>
      <c r="F183" s="396"/>
      <c r="G183" s="396"/>
      <c r="H183" s="397" t="str">
        <f t="shared" si="157"/>
        <v/>
      </c>
      <c r="I183" s="427"/>
      <c r="J183" s="396"/>
      <c r="K183" s="435"/>
      <c r="L183" s="399">
        <f t="shared" si="158"/>
        <v>0</v>
      </c>
      <c r="M183" s="400" t="str">
        <f t="shared" si="159"/>
        <v/>
      </c>
      <c r="N183" s="401"/>
      <c r="O183" s="395"/>
      <c r="P183" s="402" t="str">
        <f t="shared" si="160"/>
        <v/>
      </c>
      <c r="Q183" s="428"/>
      <c r="R183" s="404">
        <v>0</v>
      </c>
      <c r="S183" s="402">
        <f t="shared" si="161"/>
        <v>0</v>
      </c>
      <c r="T183" s="406">
        <f t="shared" si="162"/>
        <v>0</v>
      </c>
      <c r="U183" s="407" t="str">
        <f t="shared" si="163"/>
        <v/>
      </c>
      <c r="V183" s="408"/>
      <c r="W183" s="395"/>
      <c r="X183" s="395"/>
      <c r="Y183" s="402" t="str">
        <f t="shared" si="164"/>
        <v/>
      </c>
      <c r="Z183" s="429"/>
      <c r="AA183" s="429"/>
      <c r="AB183" s="430"/>
      <c r="AC183" s="410">
        <f t="shared" si="165"/>
        <v>0</v>
      </c>
      <c r="AD183" s="411"/>
      <c r="AE183" s="412"/>
      <c r="AF183" s="413">
        <f t="shared" si="166"/>
        <v>0</v>
      </c>
      <c r="AG183" s="414">
        <f t="shared" si="167"/>
        <v>0</v>
      </c>
      <c r="AH183" s="415">
        <f t="shared" si="168"/>
        <v>0</v>
      </c>
      <c r="AI183" s="415" t="str">
        <f t="shared" si="169"/>
        <v/>
      </c>
      <c r="AJ183" s="415">
        <f t="shared" si="170"/>
        <v>0</v>
      </c>
      <c r="AK183" s="415">
        <f t="shared" si="171"/>
        <v>0</v>
      </c>
      <c r="AL183" s="416">
        <f t="shared" si="172"/>
        <v>0</v>
      </c>
      <c r="AM183" s="417">
        <f t="shared" si="173"/>
        <v>0</v>
      </c>
      <c r="AN183" s="406">
        <f t="shared" si="174"/>
        <v>0</v>
      </c>
      <c r="AO183" s="416">
        <f t="shared" si="175"/>
        <v>0</v>
      </c>
      <c r="AP183" s="416">
        <f t="shared" si="176"/>
        <v>0</v>
      </c>
      <c r="AQ183" s="416">
        <f t="shared" si="177"/>
        <v>0</v>
      </c>
      <c r="AR183" s="418">
        <f t="shared" si="178"/>
        <v>0</v>
      </c>
      <c r="AS183" s="416">
        <f t="shared" si="179"/>
        <v>0</v>
      </c>
      <c r="AT183" s="416">
        <f t="shared" si="180"/>
        <v>0</v>
      </c>
      <c r="AU183" s="416">
        <f t="shared" si="181"/>
        <v>0</v>
      </c>
      <c r="AV183" s="434" t="str">
        <f t="shared" si="182"/>
        <v/>
      </c>
      <c r="AW183" s="421" t="str">
        <f t="shared" si="183"/>
        <v/>
      </c>
      <c r="AX183" s="422">
        <f t="shared" si="184"/>
        <v>0</v>
      </c>
      <c r="AY183" s="422">
        <f t="shared" si="185"/>
        <v>0</v>
      </c>
      <c r="AZ183" s="421">
        <f t="shared" si="186"/>
        <v>0</v>
      </c>
      <c r="BA183" s="423">
        <f t="shared" si="187"/>
        <v>0</v>
      </c>
      <c r="BB183" s="432"/>
      <c r="BC183" s="436"/>
      <c r="BD183" s="436"/>
      <c r="BE183" s="436"/>
      <c r="BF183" s="436"/>
      <c r="BG183" s="436"/>
      <c r="BH183" s="436"/>
      <c r="BI183" s="436"/>
      <c r="BJ183" s="436"/>
      <c r="BK183" s="436"/>
      <c r="BL183" s="436"/>
      <c r="BM183" s="436"/>
      <c r="BN183" s="436"/>
      <c r="BO183" s="436"/>
      <c r="BP183" s="436"/>
    </row>
    <row r="184" spans="1:68" s="437" customFormat="1" ht="38.25" customHeight="1">
      <c r="A184" s="426">
        <v>166</v>
      </c>
      <c r="B184" s="429"/>
      <c r="C184" s="429"/>
      <c r="D184" s="395"/>
      <c r="E184" s="396"/>
      <c r="F184" s="396"/>
      <c r="G184" s="396"/>
      <c r="H184" s="397" t="str">
        <f t="shared" si="157"/>
        <v/>
      </c>
      <c r="I184" s="427"/>
      <c r="J184" s="396"/>
      <c r="K184" s="435"/>
      <c r="L184" s="399">
        <f t="shared" si="158"/>
        <v>0</v>
      </c>
      <c r="M184" s="400" t="str">
        <f t="shared" si="159"/>
        <v/>
      </c>
      <c r="N184" s="401"/>
      <c r="O184" s="395"/>
      <c r="P184" s="402" t="str">
        <f t="shared" si="160"/>
        <v/>
      </c>
      <c r="Q184" s="428"/>
      <c r="R184" s="404">
        <v>0</v>
      </c>
      <c r="S184" s="402">
        <f t="shared" si="161"/>
        <v>0</v>
      </c>
      <c r="T184" s="406">
        <f t="shared" si="162"/>
        <v>0</v>
      </c>
      <c r="U184" s="407" t="str">
        <f t="shared" si="163"/>
        <v/>
      </c>
      <c r="V184" s="408"/>
      <c r="W184" s="395"/>
      <c r="X184" s="395"/>
      <c r="Y184" s="402" t="str">
        <f t="shared" si="164"/>
        <v/>
      </c>
      <c r="Z184" s="429"/>
      <c r="AA184" s="429"/>
      <c r="AB184" s="430"/>
      <c r="AC184" s="410">
        <f t="shared" si="165"/>
        <v>0</v>
      </c>
      <c r="AD184" s="411"/>
      <c r="AE184" s="412"/>
      <c r="AF184" s="413">
        <f t="shared" si="166"/>
        <v>0</v>
      </c>
      <c r="AG184" s="414">
        <f t="shared" si="167"/>
        <v>0</v>
      </c>
      <c r="AH184" s="415">
        <f t="shared" si="168"/>
        <v>0</v>
      </c>
      <c r="AI184" s="415" t="str">
        <f t="shared" si="169"/>
        <v/>
      </c>
      <c r="AJ184" s="415">
        <f t="shared" si="170"/>
        <v>0</v>
      </c>
      <c r="AK184" s="415">
        <f t="shared" si="171"/>
        <v>0</v>
      </c>
      <c r="AL184" s="416">
        <f t="shared" si="172"/>
        <v>0</v>
      </c>
      <c r="AM184" s="417">
        <f t="shared" si="173"/>
        <v>0</v>
      </c>
      <c r="AN184" s="406">
        <f t="shared" si="174"/>
        <v>0</v>
      </c>
      <c r="AO184" s="416">
        <f t="shared" si="175"/>
        <v>0</v>
      </c>
      <c r="AP184" s="416">
        <f t="shared" si="176"/>
        <v>0</v>
      </c>
      <c r="AQ184" s="416">
        <f t="shared" si="177"/>
        <v>0</v>
      </c>
      <c r="AR184" s="418">
        <f t="shared" si="178"/>
        <v>0</v>
      </c>
      <c r="AS184" s="416">
        <f t="shared" si="179"/>
        <v>0</v>
      </c>
      <c r="AT184" s="416">
        <f t="shared" si="180"/>
        <v>0</v>
      </c>
      <c r="AU184" s="416">
        <f t="shared" si="181"/>
        <v>0</v>
      </c>
      <c r="AV184" s="434" t="str">
        <f t="shared" si="182"/>
        <v/>
      </c>
      <c r="AW184" s="421" t="str">
        <f t="shared" si="183"/>
        <v/>
      </c>
      <c r="AX184" s="422">
        <f t="shared" si="184"/>
        <v>0</v>
      </c>
      <c r="AY184" s="422">
        <f t="shared" si="185"/>
        <v>0</v>
      </c>
      <c r="AZ184" s="421">
        <f t="shared" si="186"/>
        <v>0</v>
      </c>
      <c r="BA184" s="423">
        <f t="shared" si="187"/>
        <v>0</v>
      </c>
      <c r="BB184" s="432"/>
      <c r="BC184" s="436"/>
      <c r="BD184" s="436"/>
      <c r="BE184" s="436"/>
      <c r="BF184" s="436"/>
      <c r="BG184" s="436"/>
      <c r="BH184" s="436"/>
      <c r="BI184" s="436"/>
      <c r="BJ184" s="436"/>
      <c r="BK184" s="436"/>
      <c r="BL184" s="436"/>
      <c r="BM184" s="436"/>
      <c r="BN184" s="436"/>
      <c r="BO184" s="436"/>
      <c r="BP184" s="436"/>
    </row>
    <row r="185" spans="1:68" s="437" customFormat="1" ht="38.25" customHeight="1">
      <c r="A185" s="426">
        <v>167</v>
      </c>
      <c r="B185" s="429"/>
      <c r="C185" s="429"/>
      <c r="D185" s="395"/>
      <c r="E185" s="396"/>
      <c r="F185" s="396"/>
      <c r="G185" s="396"/>
      <c r="H185" s="397" t="str">
        <f t="shared" si="157"/>
        <v/>
      </c>
      <c r="I185" s="427"/>
      <c r="J185" s="396"/>
      <c r="K185" s="435"/>
      <c r="L185" s="399">
        <f t="shared" si="158"/>
        <v>0</v>
      </c>
      <c r="M185" s="400" t="str">
        <f t="shared" si="159"/>
        <v/>
      </c>
      <c r="N185" s="401"/>
      <c r="O185" s="395"/>
      <c r="P185" s="402" t="str">
        <f t="shared" si="160"/>
        <v/>
      </c>
      <c r="Q185" s="428"/>
      <c r="R185" s="404">
        <v>0</v>
      </c>
      <c r="S185" s="402">
        <f t="shared" si="161"/>
        <v>0</v>
      </c>
      <c r="T185" s="406">
        <f t="shared" si="162"/>
        <v>0</v>
      </c>
      <c r="U185" s="407" t="str">
        <f t="shared" si="163"/>
        <v/>
      </c>
      <c r="V185" s="408"/>
      <c r="W185" s="395"/>
      <c r="X185" s="395"/>
      <c r="Y185" s="402" t="str">
        <f t="shared" si="164"/>
        <v/>
      </c>
      <c r="Z185" s="429"/>
      <c r="AA185" s="429"/>
      <c r="AB185" s="430"/>
      <c r="AC185" s="410">
        <f t="shared" si="165"/>
        <v>0</v>
      </c>
      <c r="AD185" s="411"/>
      <c r="AE185" s="412"/>
      <c r="AF185" s="413">
        <f t="shared" si="166"/>
        <v>0</v>
      </c>
      <c r="AG185" s="414">
        <f t="shared" si="167"/>
        <v>0</v>
      </c>
      <c r="AH185" s="415">
        <f t="shared" si="168"/>
        <v>0</v>
      </c>
      <c r="AI185" s="415" t="str">
        <f t="shared" si="169"/>
        <v/>
      </c>
      <c r="AJ185" s="415">
        <f t="shared" si="170"/>
        <v>0</v>
      </c>
      <c r="AK185" s="415">
        <f t="shared" si="171"/>
        <v>0</v>
      </c>
      <c r="AL185" s="416">
        <f t="shared" si="172"/>
        <v>0</v>
      </c>
      <c r="AM185" s="417">
        <f t="shared" si="173"/>
        <v>0</v>
      </c>
      <c r="AN185" s="406">
        <f t="shared" si="174"/>
        <v>0</v>
      </c>
      <c r="AO185" s="416">
        <f t="shared" si="175"/>
        <v>0</v>
      </c>
      <c r="AP185" s="416">
        <f t="shared" si="176"/>
        <v>0</v>
      </c>
      <c r="AQ185" s="416">
        <f t="shared" si="177"/>
        <v>0</v>
      </c>
      <c r="AR185" s="418">
        <f t="shared" si="178"/>
        <v>0</v>
      </c>
      <c r="AS185" s="416">
        <f t="shared" si="179"/>
        <v>0</v>
      </c>
      <c r="AT185" s="416">
        <f t="shared" si="180"/>
        <v>0</v>
      </c>
      <c r="AU185" s="416">
        <f t="shared" si="181"/>
        <v>0</v>
      </c>
      <c r="AV185" s="434" t="str">
        <f t="shared" si="182"/>
        <v/>
      </c>
      <c r="AW185" s="421" t="str">
        <f t="shared" si="183"/>
        <v/>
      </c>
      <c r="AX185" s="422">
        <f t="shared" si="184"/>
        <v>0</v>
      </c>
      <c r="AY185" s="422">
        <f t="shared" si="185"/>
        <v>0</v>
      </c>
      <c r="AZ185" s="421">
        <f t="shared" si="186"/>
        <v>0</v>
      </c>
      <c r="BA185" s="423">
        <f t="shared" si="187"/>
        <v>0</v>
      </c>
      <c r="BB185" s="432"/>
      <c r="BC185" s="436"/>
      <c r="BD185" s="436"/>
      <c r="BE185" s="436"/>
      <c r="BF185" s="436"/>
      <c r="BG185" s="436"/>
      <c r="BH185" s="436"/>
      <c r="BI185" s="436"/>
      <c r="BJ185" s="436"/>
      <c r="BK185" s="436"/>
      <c r="BL185" s="436"/>
      <c r="BM185" s="436"/>
      <c r="BN185" s="436"/>
      <c r="BO185" s="436"/>
      <c r="BP185" s="436"/>
    </row>
    <row r="186" spans="1:68" s="437" customFormat="1" ht="38.25" customHeight="1">
      <c r="A186" s="426">
        <v>168</v>
      </c>
      <c r="B186" s="429"/>
      <c r="C186" s="429"/>
      <c r="D186" s="395"/>
      <c r="E186" s="396"/>
      <c r="F186" s="396"/>
      <c r="G186" s="396"/>
      <c r="H186" s="397" t="str">
        <f t="shared" si="157"/>
        <v/>
      </c>
      <c r="I186" s="427"/>
      <c r="J186" s="396"/>
      <c r="K186" s="435"/>
      <c r="L186" s="399">
        <f t="shared" si="158"/>
        <v>0</v>
      </c>
      <c r="M186" s="400" t="str">
        <f t="shared" si="159"/>
        <v/>
      </c>
      <c r="N186" s="401"/>
      <c r="O186" s="395"/>
      <c r="P186" s="402" t="str">
        <f t="shared" si="160"/>
        <v/>
      </c>
      <c r="Q186" s="428"/>
      <c r="R186" s="404">
        <v>0</v>
      </c>
      <c r="S186" s="402">
        <f t="shared" si="161"/>
        <v>0</v>
      </c>
      <c r="T186" s="406">
        <f t="shared" si="162"/>
        <v>0</v>
      </c>
      <c r="U186" s="407" t="str">
        <f t="shared" si="163"/>
        <v/>
      </c>
      <c r="V186" s="408"/>
      <c r="W186" s="395"/>
      <c r="X186" s="395"/>
      <c r="Y186" s="402" t="str">
        <f t="shared" si="164"/>
        <v/>
      </c>
      <c r="Z186" s="429"/>
      <c r="AA186" s="429"/>
      <c r="AB186" s="430"/>
      <c r="AC186" s="410">
        <f t="shared" si="165"/>
        <v>0</v>
      </c>
      <c r="AD186" s="411"/>
      <c r="AE186" s="412"/>
      <c r="AF186" s="413">
        <f t="shared" si="166"/>
        <v>0</v>
      </c>
      <c r="AG186" s="414">
        <f t="shared" si="167"/>
        <v>0</v>
      </c>
      <c r="AH186" s="415">
        <f t="shared" si="168"/>
        <v>0</v>
      </c>
      <c r="AI186" s="415" t="str">
        <f t="shared" si="169"/>
        <v/>
      </c>
      <c r="AJ186" s="415">
        <f t="shared" si="170"/>
        <v>0</v>
      </c>
      <c r="AK186" s="415">
        <f t="shared" si="171"/>
        <v>0</v>
      </c>
      <c r="AL186" s="416">
        <f t="shared" si="172"/>
        <v>0</v>
      </c>
      <c r="AM186" s="417">
        <f t="shared" si="173"/>
        <v>0</v>
      </c>
      <c r="AN186" s="406">
        <f t="shared" si="174"/>
        <v>0</v>
      </c>
      <c r="AO186" s="416">
        <f t="shared" si="175"/>
        <v>0</v>
      </c>
      <c r="AP186" s="416">
        <f t="shared" si="176"/>
        <v>0</v>
      </c>
      <c r="AQ186" s="416">
        <f t="shared" si="177"/>
        <v>0</v>
      </c>
      <c r="AR186" s="418">
        <f t="shared" si="178"/>
        <v>0</v>
      </c>
      <c r="AS186" s="416">
        <f t="shared" si="179"/>
        <v>0</v>
      </c>
      <c r="AT186" s="416">
        <f t="shared" si="180"/>
        <v>0</v>
      </c>
      <c r="AU186" s="416">
        <f t="shared" si="181"/>
        <v>0</v>
      </c>
      <c r="AV186" s="434" t="str">
        <f t="shared" si="182"/>
        <v/>
      </c>
      <c r="AW186" s="421" t="str">
        <f t="shared" si="183"/>
        <v/>
      </c>
      <c r="AX186" s="422">
        <f t="shared" si="184"/>
        <v>0</v>
      </c>
      <c r="AY186" s="422">
        <f t="shared" si="185"/>
        <v>0</v>
      </c>
      <c r="AZ186" s="421">
        <f t="shared" si="186"/>
        <v>0</v>
      </c>
      <c r="BA186" s="423">
        <f t="shared" si="187"/>
        <v>0</v>
      </c>
      <c r="BB186" s="432"/>
      <c r="BC186" s="436"/>
      <c r="BD186" s="436"/>
      <c r="BE186" s="436"/>
      <c r="BF186" s="436"/>
      <c r="BG186" s="436"/>
      <c r="BH186" s="436"/>
      <c r="BI186" s="436"/>
      <c r="BJ186" s="436"/>
      <c r="BK186" s="436"/>
      <c r="BL186" s="436"/>
      <c r="BM186" s="436"/>
      <c r="BN186" s="436"/>
      <c r="BO186" s="436"/>
      <c r="BP186" s="436"/>
    </row>
    <row r="187" spans="1:68" s="437" customFormat="1" ht="38.25" customHeight="1">
      <c r="A187" s="426">
        <v>169</v>
      </c>
      <c r="B187" s="429"/>
      <c r="C187" s="429"/>
      <c r="D187" s="395"/>
      <c r="E187" s="396"/>
      <c r="F187" s="396"/>
      <c r="G187" s="396"/>
      <c r="H187" s="397" t="str">
        <f t="shared" si="157"/>
        <v/>
      </c>
      <c r="I187" s="427"/>
      <c r="J187" s="396"/>
      <c r="K187" s="435"/>
      <c r="L187" s="399">
        <f t="shared" si="158"/>
        <v>0</v>
      </c>
      <c r="M187" s="400" t="str">
        <f t="shared" si="159"/>
        <v/>
      </c>
      <c r="N187" s="401"/>
      <c r="O187" s="395"/>
      <c r="P187" s="402" t="str">
        <f t="shared" si="160"/>
        <v/>
      </c>
      <c r="Q187" s="428"/>
      <c r="R187" s="404">
        <v>0</v>
      </c>
      <c r="S187" s="402">
        <f t="shared" si="161"/>
        <v>0</v>
      </c>
      <c r="T187" s="406">
        <f t="shared" si="162"/>
        <v>0</v>
      </c>
      <c r="U187" s="407" t="str">
        <f t="shared" si="163"/>
        <v/>
      </c>
      <c r="V187" s="408"/>
      <c r="W187" s="395"/>
      <c r="X187" s="395"/>
      <c r="Y187" s="402" t="str">
        <f t="shared" si="164"/>
        <v/>
      </c>
      <c r="Z187" s="429"/>
      <c r="AA187" s="429"/>
      <c r="AB187" s="430"/>
      <c r="AC187" s="410">
        <f t="shared" si="165"/>
        <v>0</v>
      </c>
      <c r="AD187" s="411"/>
      <c r="AE187" s="412"/>
      <c r="AF187" s="413">
        <f t="shared" si="166"/>
        <v>0</v>
      </c>
      <c r="AG187" s="414">
        <f t="shared" si="167"/>
        <v>0</v>
      </c>
      <c r="AH187" s="415">
        <f t="shared" si="168"/>
        <v>0</v>
      </c>
      <c r="AI187" s="415" t="str">
        <f t="shared" si="169"/>
        <v/>
      </c>
      <c r="AJ187" s="415">
        <f t="shared" si="170"/>
        <v>0</v>
      </c>
      <c r="AK187" s="415">
        <f t="shared" si="171"/>
        <v>0</v>
      </c>
      <c r="AL187" s="416">
        <f t="shared" si="172"/>
        <v>0</v>
      </c>
      <c r="AM187" s="417">
        <f t="shared" si="173"/>
        <v>0</v>
      </c>
      <c r="AN187" s="406">
        <f t="shared" si="174"/>
        <v>0</v>
      </c>
      <c r="AO187" s="416">
        <f t="shared" si="175"/>
        <v>0</v>
      </c>
      <c r="AP187" s="416">
        <f t="shared" si="176"/>
        <v>0</v>
      </c>
      <c r="AQ187" s="416">
        <f t="shared" si="177"/>
        <v>0</v>
      </c>
      <c r="AR187" s="418">
        <f t="shared" si="178"/>
        <v>0</v>
      </c>
      <c r="AS187" s="416">
        <f t="shared" si="179"/>
        <v>0</v>
      </c>
      <c r="AT187" s="416">
        <f t="shared" si="180"/>
        <v>0</v>
      </c>
      <c r="AU187" s="416">
        <f t="shared" si="181"/>
        <v>0</v>
      </c>
      <c r="AV187" s="434" t="str">
        <f t="shared" si="182"/>
        <v/>
      </c>
      <c r="AW187" s="421" t="str">
        <f t="shared" si="183"/>
        <v/>
      </c>
      <c r="AX187" s="422">
        <f t="shared" si="184"/>
        <v>0</v>
      </c>
      <c r="AY187" s="422">
        <f t="shared" si="185"/>
        <v>0</v>
      </c>
      <c r="AZ187" s="421">
        <f t="shared" si="186"/>
        <v>0</v>
      </c>
      <c r="BA187" s="423">
        <f t="shared" si="187"/>
        <v>0</v>
      </c>
      <c r="BB187" s="432"/>
      <c r="BC187" s="436"/>
      <c r="BD187" s="436"/>
      <c r="BE187" s="436"/>
      <c r="BF187" s="436"/>
      <c r="BG187" s="436"/>
      <c r="BH187" s="436"/>
      <c r="BI187" s="436"/>
      <c r="BJ187" s="436"/>
      <c r="BK187" s="436"/>
      <c r="BL187" s="436"/>
      <c r="BM187" s="436"/>
      <c r="BN187" s="436"/>
      <c r="BO187" s="436"/>
      <c r="BP187" s="436"/>
    </row>
    <row r="188" spans="1:68" s="437" customFormat="1" ht="38.25" customHeight="1">
      <c r="A188" s="426">
        <v>170</v>
      </c>
      <c r="B188" s="429"/>
      <c r="C188" s="429"/>
      <c r="D188" s="395"/>
      <c r="E188" s="396"/>
      <c r="F188" s="396"/>
      <c r="G188" s="396"/>
      <c r="H188" s="397" t="str">
        <f t="shared" si="157"/>
        <v/>
      </c>
      <c r="I188" s="427"/>
      <c r="J188" s="396"/>
      <c r="K188" s="435"/>
      <c r="L188" s="399">
        <f t="shared" si="158"/>
        <v>0</v>
      </c>
      <c r="M188" s="400" t="str">
        <f t="shared" si="159"/>
        <v/>
      </c>
      <c r="N188" s="401"/>
      <c r="O188" s="395"/>
      <c r="P188" s="402" t="str">
        <f t="shared" si="160"/>
        <v/>
      </c>
      <c r="Q188" s="428"/>
      <c r="R188" s="404">
        <v>0</v>
      </c>
      <c r="S188" s="402">
        <f t="shared" si="161"/>
        <v>0</v>
      </c>
      <c r="T188" s="406">
        <f t="shared" si="162"/>
        <v>0</v>
      </c>
      <c r="U188" s="407" t="str">
        <f t="shared" si="163"/>
        <v/>
      </c>
      <c r="V188" s="408"/>
      <c r="W188" s="395"/>
      <c r="X188" s="395"/>
      <c r="Y188" s="402" t="str">
        <f t="shared" si="164"/>
        <v/>
      </c>
      <c r="Z188" s="429"/>
      <c r="AA188" s="429"/>
      <c r="AB188" s="430"/>
      <c r="AC188" s="410">
        <f t="shared" si="165"/>
        <v>0</v>
      </c>
      <c r="AD188" s="411"/>
      <c r="AE188" s="412"/>
      <c r="AF188" s="413">
        <f t="shared" si="166"/>
        <v>0</v>
      </c>
      <c r="AG188" s="414">
        <f t="shared" si="167"/>
        <v>0</v>
      </c>
      <c r="AH188" s="415">
        <f t="shared" si="168"/>
        <v>0</v>
      </c>
      <c r="AI188" s="415" t="str">
        <f t="shared" si="169"/>
        <v/>
      </c>
      <c r="AJ188" s="415">
        <f t="shared" si="170"/>
        <v>0</v>
      </c>
      <c r="AK188" s="415">
        <f t="shared" si="171"/>
        <v>0</v>
      </c>
      <c r="AL188" s="416">
        <f t="shared" si="172"/>
        <v>0</v>
      </c>
      <c r="AM188" s="417">
        <f t="shared" si="173"/>
        <v>0</v>
      </c>
      <c r="AN188" s="406">
        <f t="shared" si="174"/>
        <v>0</v>
      </c>
      <c r="AO188" s="416">
        <f t="shared" si="175"/>
        <v>0</v>
      </c>
      <c r="AP188" s="416">
        <f t="shared" si="176"/>
        <v>0</v>
      </c>
      <c r="AQ188" s="416">
        <f t="shared" si="177"/>
        <v>0</v>
      </c>
      <c r="AR188" s="418">
        <f t="shared" si="178"/>
        <v>0</v>
      </c>
      <c r="AS188" s="416">
        <f t="shared" si="179"/>
        <v>0</v>
      </c>
      <c r="AT188" s="416">
        <f t="shared" si="180"/>
        <v>0</v>
      </c>
      <c r="AU188" s="416">
        <f t="shared" si="181"/>
        <v>0</v>
      </c>
      <c r="AV188" s="434" t="str">
        <f t="shared" si="182"/>
        <v/>
      </c>
      <c r="AW188" s="421" t="str">
        <f t="shared" si="183"/>
        <v/>
      </c>
      <c r="AX188" s="422">
        <f t="shared" si="184"/>
        <v>0</v>
      </c>
      <c r="AY188" s="422">
        <f t="shared" si="185"/>
        <v>0</v>
      </c>
      <c r="AZ188" s="421">
        <f t="shared" si="186"/>
        <v>0</v>
      </c>
      <c r="BA188" s="423">
        <f t="shared" si="187"/>
        <v>0</v>
      </c>
      <c r="BB188" s="432"/>
      <c r="BC188" s="436"/>
      <c r="BD188" s="436"/>
      <c r="BE188" s="436"/>
      <c r="BF188" s="436"/>
      <c r="BG188" s="436"/>
      <c r="BH188" s="436"/>
      <c r="BI188" s="436"/>
      <c r="BJ188" s="436"/>
      <c r="BK188" s="436"/>
      <c r="BL188" s="436"/>
      <c r="BM188" s="436"/>
      <c r="BN188" s="436"/>
      <c r="BO188" s="436"/>
      <c r="BP188" s="436"/>
    </row>
    <row r="189" spans="1:68" s="437" customFormat="1" ht="38.25" customHeight="1">
      <c r="A189" s="426">
        <v>171</v>
      </c>
      <c r="B189" s="429"/>
      <c r="C189" s="429"/>
      <c r="D189" s="395"/>
      <c r="E189" s="396"/>
      <c r="F189" s="396"/>
      <c r="G189" s="396"/>
      <c r="H189" s="397" t="str">
        <f t="shared" si="157"/>
        <v/>
      </c>
      <c r="I189" s="427"/>
      <c r="J189" s="396"/>
      <c r="K189" s="435"/>
      <c r="L189" s="399">
        <f t="shared" si="158"/>
        <v>0</v>
      </c>
      <c r="M189" s="400" t="str">
        <f t="shared" si="159"/>
        <v/>
      </c>
      <c r="N189" s="401"/>
      <c r="O189" s="395"/>
      <c r="P189" s="402" t="str">
        <f t="shared" si="160"/>
        <v/>
      </c>
      <c r="Q189" s="428"/>
      <c r="R189" s="404">
        <v>0</v>
      </c>
      <c r="S189" s="402">
        <f t="shared" si="161"/>
        <v>0</v>
      </c>
      <c r="T189" s="406">
        <f t="shared" si="162"/>
        <v>0</v>
      </c>
      <c r="U189" s="407" t="str">
        <f t="shared" si="163"/>
        <v/>
      </c>
      <c r="V189" s="408"/>
      <c r="W189" s="395"/>
      <c r="X189" s="395"/>
      <c r="Y189" s="402" t="str">
        <f t="shared" si="164"/>
        <v/>
      </c>
      <c r="Z189" s="429"/>
      <c r="AA189" s="429"/>
      <c r="AB189" s="430"/>
      <c r="AC189" s="410">
        <f t="shared" si="165"/>
        <v>0</v>
      </c>
      <c r="AD189" s="411"/>
      <c r="AE189" s="412"/>
      <c r="AF189" s="413">
        <f t="shared" si="166"/>
        <v>0</v>
      </c>
      <c r="AG189" s="414">
        <f t="shared" si="167"/>
        <v>0</v>
      </c>
      <c r="AH189" s="415">
        <f t="shared" si="168"/>
        <v>0</v>
      </c>
      <c r="AI189" s="415" t="str">
        <f t="shared" si="169"/>
        <v/>
      </c>
      <c r="AJ189" s="415">
        <f t="shared" si="170"/>
        <v>0</v>
      </c>
      <c r="AK189" s="415">
        <f t="shared" si="171"/>
        <v>0</v>
      </c>
      <c r="AL189" s="416">
        <f t="shared" si="172"/>
        <v>0</v>
      </c>
      <c r="AM189" s="417">
        <f t="shared" si="173"/>
        <v>0</v>
      </c>
      <c r="AN189" s="406">
        <f t="shared" si="174"/>
        <v>0</v>
      </c>
      <c r="AO189" s="416">
        <f t="shared" si="175"/>
        <v>0</v>
      </c>
      <c r="AP189" s="416">
        <f t="shared" si="176"/>
        <v>0</v>
      </c>
      <c r="AQ189" s="416">
        <f t="shared" si="177"/>
        <v>0</v>
      </c>
      <c r="AR189" s="418">
        <f t="shared" si="178"/>
        <v>0</v>
      </c>
      <c r="AS189" s="416">
        <f t="shared" si="179"/>
        <v>0</v>
      </c>
      <c r="AT189" s="416">
        <f t="shared" si="180"/>
        <v>0</v>
      </c>
      <c r="AU189" s="416">
        <f t="shared" si="181"/>
        <v>0</v>
      </c>
      <c r="AV189" s="434" t="str">
        <f t="shared" si="182"/>
        <v/>
      </c>
      <c r="AW189" s="421" t="str">
        <f t="shared" si="183"/>
        <v/>
      </c>
      <c r="AX189" s="422">
        <f t="shared" si="184"/>
        <v>0</v>
      </c>
      <c r="AY189" s="422">
        <f t="shared" si="185"/>
        <v>0</v>
      </c>
      <c r="AZ189" s="421">
        <f t="shared" si="186"/>
        <v>0</v>
      </c>
      <c r="BA189" s="423">
        <f t="shared" si="187"/>
        <v>0</v>
      </c>
      <c r="BB189" s="432"/>
      <c r="BC189" s="436"/>
      <c r="BD189" s="436"/>
      <c r="BE189" s="436"/>
      <c r="BF189" s="436"/>
      <c r="BG189" s="436"/>
      <c r="BH189" s="436"/>
      <c r="BI189" s="436"/>
      <c r="BJ189" s="436"/>
      <c r="BK189" s="436"/>
      <c r="BL189" s="436"/>
      <c r="BM189" s="436"/>
      <c r="BN189" s="436"/>
      <c r="BO189" s="436"/>
      <c r="BP189" s="436"/>
    </row>
    <row r="190" spans="1:68" s="437" customFormat="1" ht="38.25" customHeight="1">
      <c r="A190" s="426">
        <v>172</v>
      </c>
      <c r="B190" s="429"/>
      <c r="C190" s="429"/>
      <c r="D190" s="395"/>
      <c r="E190" s="396"/>
      <c r="F190" s="396"/>
      <c r="G190" s="396"/>
      <c r="H190" s="397" t="str">
        <f t="shared" si="157"/>
        <v/>
      </c>
      <c r="I190" s="427"/>
      <c r="J190" s="396"/>
      <c r="K190" s="435"/>
      <c r="L190" s="399">
        <f t="shared" si="158"/>
        <v>0</v>
      </c>
      <c r="M190" s="400" t="str">
        <f t="shared" si="159"/>
        <v/>
      </c>
      <c r="N190" s="401"/>
      <c r="O190" s="395"/>
      <c r="P190" s="402" t="str">
        <f t="shared" si="160"/>
        <v/>
      </c>
      <c r="Q190" s="428"/>
      <c r="R190" s="404">
        <v>0</v>
      </c>
      <c r="S190" s="402">
        <f t="shared" si="161"/>
        <v>0</v>
      </c>
      <c r="T190" s="406">
        <f t="shared" si="162"/>
        <v>0</v>
      </c>
      <c r="U190" s="407" t="str">
        <f t="shared" si="163"/>
        <v/>
      </c>
      <c r="V190" s="408"/>
      <c r="W190" s="395"/>
      <c r="X190" s="395"/>
      <c r="Y190" s="402" t="str">
        <f t="shared" si="164"/>
        <v/>
      </c>
      <c r="Z190" s="429"/>
      <c r="AA190" s="429"/>
      <c r="AB190" s="430"/>
      <c r="AC190" s="410">
        <f t="shared" si="165"/>
        <v>0</v>
      </c>
      <c r="AD190" s="411"/>
      <c r="AE190" s="412"/>
      <c r="AF190" s="413">
        <f t="shared" si="166"/>
        <v>0</v>
      </c>
      <c r="AG190" s="414">
        <f t="shared" si="167"/>
        <v>0</v>
      </c>
      <c r="AH190" s="415">
        <f t="shared" si="168"/>
        <v>0</v>
      </c>
      <c r="AI190" s="415" t="str">
        <f t="shared" si="169"/>
        <v/>
      </c>
      <c r="AJ190" s="415">
        <f t="shared" si="170"/>
        <v>0</v>
      </c>
      <c r="AK190" s="415">
        <f t="shared" si="171"/>
        <v>0</v>
      </c>
      <c r="AL190" s="416">
        <f t="shared" si="172"/>
        <v>0</v>
      </c>
      <c r="AM190" s="417">
        <f t="shared" si="173"/>
        <v>0</v>
      </c>
      <c r="AN190" s="406">
        <f t="shared" si="174"/>
        <v>0</v>
      </c>
      <c r="AO190" s="416">
        <f t="shared" si="175"/>
        <v>0</v>
      </c>
      <c r="AP190" s="416">
        <f t="shared" si="176"/>
        <v>0</v>
      </c>
      <c r="AQ190" s="416">
        <f t="shared" si="177"/>
        <v>0</v>
      </c>
      <c r="AR190" s="418">
        <f t="shared" si="178"/>
        <v>0</v>
      </c>
      <c r="AS190" s="416">
        <f t="shared" si="179"/>
        <v>0</v>
      </c>
      <c r="AT190" s="416">
        <f t="shared" si="180"/>
        <v>0</v>
      </c>
      <c r="AU190" s="416">
        <f t="shared" si="181"/>
        <v>0</v>
      </c>
      <c r="AV190" s="434" t="str">
        <f t="shared" si="182"/>
        <v/>
      </c>
      <c r="AW190" s="421" t="str">
        <f t="shared" si="183"/>
        <v/>
      </c>
      <c r="AX190" s="422">
        <f t="shared" si="184"/>
        <v>0</v>
      </c>
      <c r="AY190" s="422">
        <f t="shared" si="185"/>
        <v>0</v>
      </c>
      <c r="AZ190" s="421">
        <f t="shared" si="186"/>
        <v>0</v>
      </c>
      <c r="BA190" s="423">
        <f t="shared" si="187"/>
        <v>0</v>
      </c>
      <c r="BB190" s="432"/>
      <c r="BC190" s="436"/>
      <c r="BD190" s="436"/>
      <c r="BE190" s="436"/>
      <c r="BF190" s="436"/>
      <c r="BG190" s="436"/>
      <c r="BH190" s="436"/>
      <c r="BI190" s="436"/>
      <c r="BJ190" s="436"/>
      <c r="BK190" s="436"/>
      <c r="BL190" s="436"/>
      <c r="BM190" s="436"/>
      <c r="BN190" s="436"/>
      <c r="BO190" s="436"/>
      <c r="BP190" s="436"/>
    </row>
    <row r="191" spans="1:68" s="437" customFormat="1" ht="38.25" customHeight="1">
      <c r="A191" s="426">
        <v>173</v>
      </c>
      <c r="B191" s="429"/>
      <c r="C191" s="429"/>
      <c r="D191" s="395"/>
      <c r="E191" s="396"/>
      <c r="F191" s="396"/>
      <c r="G191" s="396"/>
      <c r="H191" s="397" t="str">
        <f t="shared" si="157"/>
        <v/>
      </c>
      <c r="I191" s="427"/>
      <c r="J191" s="396"/>
      <c r="K191" s="435"/>
      <c r="L191" s="399">
        <f t="shared" si="158"/>
        <v>0</v>
      </c>
      <c r="M191" s="400" t="str">
        <f t="shared" si="159"/>
        <v/>
      </c>
      <c r="N191" s="401"/>
      <c r="O191" s="395"/>
      <c r="P191" s="402" t="str">
        <f t="shared" si="160"/>
        <v/>
      </c>
      <c r="Q191" s="428"/>
      <c r="R191" s="404">
        <v>0</v>
      </c>
      <c r="S191" s="402">
        <f t="shared" si="161"/>
        <v>0</v>
      </c>
      <c r="T191" s="406">
        <f t="shared" si="162"/>
        <v>0</v>
      </c>
      <c r="U191" s="407" t="str">
        <f t="shared" si="163"/>
        <v/>
      </c>
      <c r="V191" s="408"/>
      <c r="W191" s="395"/>
      <c r="X191" s="395"/>
      <c r="Y191" s="402" t="str">
        <f t="shared" si="164"/>
        <v/>
      </c>
      <c r="Z191" s="429"/>
      <c r="AA191" s="429"/>
      <c r="AB191" s="430"/>
      <c r="AC191" s="410">
        <f t="shared" si="165"/>
        <v>0</v>
      </c>
      <c r="AD191" s="411"/>
      <c r="AE191" s="412"/>
      <c r="AF191" s="413">
        <f t="shared" si="166"/>
        <v>0</v>
      </c>
      <c r="AG191" s="414">
        <f t="shared" si="167"/>
        <v>0</v>
      </c>
      <c r="AH191" s="415">
        <f t="shared" si="168"/>
        <v>0</v>
      </c>
      <c r="AI191" s="415" t="str">
        <f t="shared" si="169"/>
        <v/>
      </c>
      <c r="AJ191" s="415">
        <f t="shared" si="170"/>
        <v>0</v>
      </c>
      <c r="AK191" s="415">
        <f t="shared" si="171"/>
        <v>0</v>
      </c>
      <c r="AL191" s="416">
        <f t="shared" si="172"/>
        <v>0</v>
      </c>
      <c r="AM191" s="417">
        <f t="shared" si="173"/>
        <v>0</v>
      </c>
      <c r="AN191" s="406">
        <f t="shared" si="174"/>
        <v>0</v>
      </c>
      <c r="AO191" s="416">
        <f t="shared" si="175"/>
        <v>0</v>
      </c>
      <c r="AP191" s="416">
        <f t="shared" si="176"/>
        <v>0</v>
      </c>
      <c r="AQ191" s="416">
        <f t="shared" si="177"/>
        <v>0</v>
      </c>
      <c r="AR191" s="418">
        <f t="shared" si="178"/>
        <v>0</v>
      </c>
      <c r="AS191" s="416">
        <f t="shared" si="179"/>
        <v>0</v>
      </c>
      <c r="AT191" s="416">
        <f t="shared" si="180"/>
        <v>0</v>
      </c>
      <c r="AU191" s="416">
        <f t="shared" si="181"/>
        <v>0</v>
      </c>
      <c r="AV191" s="434" t="str">
        <f t="shared" si="182"/>
        <v/>
      </c>
      <c r="AW191" s="421" t="str">
        <f t="shared" si="183"/>
        <v/>
      </c>
      <c r="AX191" s="422">
        <f t="shared" si="184"/>
        <v>0</v>
      </c>
      <c r="AY191" s="422">
        <f t="shared" si="185"/>
        <v>0</v>
      </c>
      <c r="AZ191" s="421">
        <f t="shared" si="186"/>
        <v>0</v>
      </c>
      <c r="BA191" s="423">
        <f t="shared" si="187"/>
        <v>0</v>
      </c>
      <c r="BB191" s="432"/>
      <c r="BC191" s="436"/>
      <c r="BD191" s="436"/>
      <c r="BE191" s="436"/>
      <c r="BF191" s="436"/>
      <c r="BG191" s="436"/>
      <c r="BH191" s="436"/>
      <c r="BI191" s="436"/>
      <c r="BJ191" s="436"/>
      <c r="BK191" s="436"/>
      <c r="BL191" s="436"/>
      <c r="BM191" s="436"/>
      <c r="BN191" s="436"/>
      <c r="BO191" s="436"/>
      <c r="BP191" s="436"/>
    </row>
    <row r="192" spans="1:68" s="437" customFormat="1" ht="38.25" customHeight="1">
      <c r="A192" s="426">
        <v>174</v>
      </c>
      <c r="B192" s="429"/>
      <c r="C192" s="429"/>
      <c r="D192" s="395"/>
      <c r="E192" s="396"/>
      <c r="F192" s="396"/>
      <c r="G192" s="396"/>
      <c r="H192" s="397" t="str">
        <f t="shared" si="157"/>
        <v/>
      </c>
      <c r="I192" s="427"/>
      <c r="J192" s="396"/>
      <c r="K192" s="435"/>
      <c r="L192" s="399">
        <f t="shared" si="158"/>
        <v>0</v>
      </c>
      <c r="M192" s="400" t="str">
        <f t="shared" si="159"/>
        <v/>
      </c>
      <c r="N192" s="401"/>
      <c r="O192" s="395"/>
      <c r="P192" s="402" t="str">
        <f t="shared" si="160"/>
        <v/>
      </c>
      <c r="Q192" s="428"/>
      <c r="R192" s="404">
        <v>0</v>
      </c>
      <c r="S192" s="402">
        <f t="shared" si="161"/>
        <v>0</v>
      </c>
      <c r="T192" s="406">
        <f t="shared" si="162"/>
        <v>0</v>
      </c>
      <c r="U192" s="407" t="str">
        <f t="shared" si="163"/>
        <v/>
      </c>
      <c r="V192" s="408"/>
      <c r="W192" s="395"/>
      <c r="X192" s="395"/>
      <c r="Y192" s="402" t="str">
        <f t="shared" si="164"/>
        <v/>
      </c>
      <c r="Z192" s="429"/>
      <c r="AA192" s="429"/>
      <c r="AB192" s="430"/>
      <c r="AC192" s="410">
        <f t="shared" si="165"/>
        <v>0</v>
      </c>
      <c r="AD192" s="411"/>
      <c r="AE192" s="412"/>
      <c r="AF192" s="413">
        <f t="shared" si="166"/>
        <v>0</v>
      </c>
      <c r="AG192" s="414">
        <f t="shared" si="167"/>
        <v>0</v>
      </c>
      <c r="AH192" s="415">
        <f t="shared" si="168"/>
        <v>0</v>
      </c>
      <c r="AI192" s="415" t="str">
        <f t="shared" si="169"/>
        <v/>
      </c>
      <c r="AJ192" s="415">
        <f t="shared" si="170"/>
        <v>0</v>
      </c>
      <c r="AK192" s="415">
        <f t="shared" si="171"/>
        <v>0</v>
      </c>
      <c r="AL192" s="416">
        <f t="shared" si="172"/>
        <v>0</v>
      </c>
      <c r="AM192" s="417">
        <f t="shared" si="173"/>
        <v>0</v>
      </c>
      <c r="AN192" s="406">
        <f t="shared" si="174"/>
        <v>0</v>
      </c>
      <c r="AO192" s="416">
        <f t="shared" si="175"/>
        <v>0</v>
      </c>
      <c r="AP192" s="416">
        <f t="shared" si="176"/>
        <v>0</v>
      </c>
      <c r="AQ192" s="416">
        <f t="shared" si="177"/>
        <v>0</v>
      </c>
      <c r="AR192" s="418">
        <f t="shared" si="178"/>
        <v>0</v>
      </c>
      <c r="AS192" s="416">
        <f t="shared" si="179"/>
        <v>0</v>
      </c>
      <c r="AT192" s="416">
        <f t="shared" si="180"/>
        <v>0</v>
      </c>
      <c r="AU192" s="416">
        <f t="shared" si="181"/>
        <v>0</v>
      </c>
      <c r="AV192" s="434" t="str">
        <f t="shared" si="182"/>
        <v/>
      </c>
      <c r="AW192" s="421" t="str">
        <f t="shared" si="183"/>
        <v/>
      </c>
      <c r="AX192" s="422">
        <f t="shared" si="184"/>
        <v>0</v>
      </c>
      <c r="AY192" s="422">
        <f t="shared" si="185"/>
        <v>0</v>
      </c>
      <c r="AZ192" s="421">
        <f t="shared" si="186"/>
        <v>0</v>
      </c>
      <c r="BA192" s="423">
        <f t="shared" si="187"/>
        <v>0</v>
      </c>
      <c r="BB192" s="432"/>
      <c r="BC192" s="436"/>
      <c r="BD192" s="436"/>
      <c r="BE192" s="436"/>
      <c r="BF192" s="436"/>
      <c r="BG192" s="436"/>
      <c r="BH192" s="436"/>
      <c r="BI192" s="436"/>
      <c r="BJ192" s="436"/>
      <c r="BK192" s="436"/>
      <c r="BL192" s="436"/>
      <c r="BM192" s="436"/>
      <c r="BN192" s="436"/>
      <c r="BO192" s="436"/>
      <c r="BP192" s="436"/>
    </row>
    <row r="193" spans="1:68" s="437" customFormat="1" ht="38.25" customHeight="1">
      <c r="A193" s="426">
        <v>175</v>
      </c>
      <c r="B193" s="429"/>
      <c r="C193" s="429"/>
      <c r="D193" s="395"/>
      <c r="E193" s="396"/>
      <c r="F193" s="396"/>
      <c r="G193" s="396"/>
      <c r="H193" s="397" t="str">
        <f t="shared" si="157"/>
        <v/>
      </c>
      <c r="I193" s="427"/>
      <c r="J193" s="396"/>
      <c r="K193" s="435"/>
      <c r="L193" s="399">
        <f t="shared" si="158"/>
        <v>0</v>
      </c>
      <c r="M193" s="400" t="str">
        <f t="shared" si="159"/>
        <v/>
      </c>
      <c r="N193" s="401"/>
      <c r="O193" s="395"/>
      <c r="P193" s="402" t="str">
        <f t="shared" si="160"/>
        <v/>
      </c>
      <c r="Q193" s="428"/>
      <c r="R193" s="404">
        <v>0</v>
      </c>
      <c r="S193" s="402">
        <f t="shared" si="161"/>
        <v>0</v>
      </c>
      <c r="T193" s="406">
        <f t="shared" si="162"/>
        <v>0</v>
      </c>
      <c r="U193" s="407" t="str">
        <f t="shared" si="163"/>
        <v/>
      </c>
      <c r="V193" s="408"/>
      <c r="W193" s="395"/>
      <c r="X193" s="395"/>
      <c r="Y193" s="402" t="str">
        <f t="shared" si="164"/>
        <v/>
      </c>
      <c r="Z193" s="429"/>
      <c r="AA193" s="429"/>
      <c r="AB193" s="430"/>
      <c r="AC193" s="410">
        <f t="shared" si="165"/>
        <v>0</v>
      </c>
      <c r="AD193" s="411"/>
      <c r="AE193" s="412"/>
      <c r="AF193" s="413">
        <f t="shared" si="166"/>
        <v>0</v>
      </c>
      <c r="AG193" s="414">
        <f t="shared" si="167"/>
        <v>0</v>
      </c>
      <c r="AH193" s="415">
        <f t="shared" si="168"/>
        <v>0</v>
      </c>
      <c r="AI193" s="415" t="str">
        <f t="shared" si="169"/>
        <v/>
      </c>
      <c r="AJ193" s="415">
        <f t="shared" si="170"/>
        <v>0</v>
      </c>
      <c r="AK193" s="415">
        <f t="shared" si="171"/>
        <v>0</v>
      </c>
      <c r="AL193" s="416">
        <f t="shared" si="172"/>
        <v>0</v>
      </c>
      <c r="AM193" s="417">
        <f t="shared" si="173"/>
        <v>0</v>
      </c>
      <c r="AN193" s="406">
        <f t="shared" si="174"/>
        <v>0</v>
      </c>
      <c r="AO193" s="416">
        <f t="shared" si="175"/>
        <v>0</v>
      </c>
      <c r="AP193" s="416">
        <f t="shared" si="176"/>
        <v>0</v>
      </c>
      <c r="AQ193" s="416">
        <f t="shared" si="177"/>
        <v>0</v>
      </c>
      <c r="AR193" s="418">
        <f t="shared" si="178"/>
        <v>0</v>
      </c>
      <c r="AS193" s="416">
        <f t="shared" si="179"/>
        <v>0</v>
      </c>
      <c r="AT193" s="416">
        <f t="shared" si="180"/>
        <v>0</v>
      </c>
      <c r="AU193" s="416">
        <f t="shared" si="181"/>
        <v>0</v>
      </c>
      <c r="AV193" s="434" t="str">
        <f t="shared" si="182"/>
        <v/>
      </c>
      <c r="AW193" s="421" t="str">
        <f t="shared" si="183"/>
        <v/>
      </c>
      <c r="AX193" s="422">
        <f t="shared" si="184"/>
        <v>0</v>
      </c>
      <c r="AY193" s="422">
        <f t="shared" si="185"/>
        <v>0</v>
      </c>
      <c r="AZ193" s="421">
        <f t="shared" si="186"/>
        <v>0</v>
      </c>
      <c r="BA193" s="423">
        <f t="shared" si="187"/>
        <v>0</v>
      </c>
      <c r="BB193" s="432"/>
      <c r="BC193" s="436"/>
      <c r="BD193" s="436"/>
      <c r="BE193" s="436"/>
      <c r="BF193" s="436"/>
      <c r="BG193" s="436"/>
      <c r="BH193" s="436"/>
      <c r="BI193" s="436"/>
      <c r="BJ193" s="436"/>
      <c r="BK193" s="436"/>
      <c r="BL193" s="436"/>
      <c r="BM193" s="436"/>
      <c r="BN193" s="436"/>
      <c r="BO193" s="436"/>
      <c r="BP193" s="436"/>
    </row>
    <row r="194" spans="1:68" s="437" customFormat="1" ht="38.25" customHeight="1">
      <c r="A194" s="426">
        <v>176</v>
      </c>
      <c r="B194" s="429"/>
      <c r="C194" s="429"/>
      <c r="D194" s="395"/>
      <c r="E194" s="396"/>
      <c r="F194" s="396"/>
      <c r="G194" s="396"/>
      <c r="H194" s="397" t="str">
        <f t="shared" si="157"/>
        <v/>
      </c>
      <c r="I194" s="427"/>
      <c r="J194" s="396"/>
      <c r="K194" s="435"/>
      <c r="L194" s="399">
        <f t="shared" si="158"/>
        <v>0</v>
      </c>
      <c r="M194" s="400" t="str">
        <f t="shared" si="159"/>
        <v/>
      </c>
      <c r="N194" s="401"/>
      <c r="O194" s="395"/>
      <c r="P194" s="402" t="str">
        <f t="shared" si="160"/>
        <v/>
      </c>
      <c r="Q194" s="428"/>
      <c r="R194" s="404">
        <v>0</v>
      </c>
      <c r="S194" s="402">
        <f t="shared" si="161"/>
        <v>0</v>
      </c>
      <c r="T194" s="406">
        <f t="shared" si="162"/>
        <v>0</v>
      </c>
      <c r="U194" s="407" t="str">
        <f t="shared" si="163"/>
        <v/>
      </c>
      <c r="V194" s="408"/>
      <c r="W194" s="395"/>
      <c r="X194" s="395"/>
      <c r="Y194" s="402" t="str">
        <f t="shared" si="164"/>
        <v/>
      </c>
      <c r="Z194" s="429"/>
      <c r="AA194" s="429"/>
      <c r="AB194" s="430"/>
      <c r="AC194" s="410">
        <f t="shared" si="165"/>
        <v>0</v>
      </c>
      <c r="AD194" s="411"/>
      <c r="AE194" s="412"/>
      <c r="AF194" s="413">
        <f t="shared" si="166"/>
        <v>0</v>
      </c>
      <c r="AG194" s="414">
        <f t="shared" si="167"/>
        <v>0</v>
      </c>
      <c r="AH194" s="415">
        <f t="shared" si="168"/>
        <v>0</v>
      </c>
      <c r="AI194" s="415" t="str">
        <f t="shared" si="169"/>
        <v/>
      </c>
      <c r="AJ194" s="415">
        <f t="shared" si="170"/>
        <v>0</v>
      </c>
      <c r="AK194" s="415">
        <f t="shared" si="171"/>
        <v>0</v>
      </c>
      <c r="AL194" s="416">
        <f t="shared" si="172"/>
        <v>0</v>
      </c>
      <c r="AM194" s="417">
        <f t="shared" si="173"/>
        <v>0</v>
      </c>
      <c r="AN194" s="406">
        <f t="shared" si="174"/>
        <v>0</v>
      </c>
      <c r="AO194" s="416">
        <f t="shared" si="175"/>
        <v>0</v>
      </c>
      <c r="AP194" s="416">
        <f t="shared" si="176"/>
        <v>0</v>
      </c>
      <c r="AQ194" s="416">
        <f t="shared" si="177"/>
        <v>0</v>
      </c>
      <c r="AR194" s="418">
        <f t="shared" si="178"/>
        <v>0</v>
      </c>
      <c r="AS194" s="416">
        <f t="shared" si="179"/>
        <v>0</v>
      </c>
      <c r="AT194" s="416">
        <f t="shared" si="180"/>
        <v>0</v>
      </c>
      <c r="AU194" s="416">
        <f t="shared" si="181"/>
        <v>0</v>
      </c>
      <c r="AV194" s="434" t="str">
        <f t="shared" si="182"/>
        <v/>
      </c>
      <c r="AW194" s="421" t="str">
        <f t="shared" si="183"/>
        <v/>
      </c>
      <c r="AX194" s="422">
        <f t="shared" si="184"/>
        <v>0</v>
      </c>
      <c r="AY194" s="422">
        <f t="shared" si="185"/>
        <v>0</v>
      </c>
      <c r="AZ194" s="421">
        <f t="shared" si="186"/>
        <v>0</v>
      </c>
      <c r="BA194" s="423">
        <f t="shared" si="187"/>
        <v>0</v>
      </c>
      <c r="BB194" s="432"/>
      <c r="BC194" s="436"/>
      <c r="BD194" s="436"/>
      <c r="BE194" s="436"/>
      <c r="BF194" s="436"/>
      <c r="BG194" s="436"/>
      <c r="BH194" s="436"/>
      <c r="BI194" s="436"/>
      <c r="BJ194" s="436"/>
      <c r="BK194" s="436"/>
      <c r="BL194" s="436"/>
      <c r="BM194" s="436"/>
      <c r="BN194" s="436"/>
      <c r="BO194" s="436"/>
      <c r="BP194" s="436"/>
    </row>
    <row r="195" spans="1:68" s="437" customFormat="1" ht="38.25" customHeight="1">
      <c r="A195" s="426">
        <v>177</v>
      </c>
      <c r="B195" s="429"/>
      <c r="C195" s="429"/>
      <c r="D195" s="395"/>
      <c r="E195" s="396"/>
      <c r="F195" s="396"/>
      <c r="G195" s="396"/>
      <c r="H195" s="397" t="str">
        <f t="shared" si="157"/>
        <v/>
      </c>
      <c r="I195" s="427"/>
      <c r="J195" s="396"/>
      <c r="K195" s="435"/>
      <c r="L195" s="399">
        <f t="shared" si="158"/>
        <v>0</v>
      </c>
      <c r="M195" s="400" t="str">
        <f t="shared" si="159"/>
        <v/>
      </c>
      <c r="N195" s="401"/>
      <c r="O195" s="395"/>
      <c r="P195" s="402" t="str">
        <f t="shared" si="160"/>
        <v/>
      </c>
      <c r="Q195" s="428"/>
      <c r="R195" s="404">
        <v>0</v>
      </c>
      <c r="S195" s="402">
        <f t="shared" si="161"/>
        <v>0</v>
      </c>
      <c r="T195" s="406">
        <f t="shared" si="162"/>
        <v>0</v>
      </c>
      <c r="U195" s="407" t="str">
        <f t="shared" si="163"/>
        <v/>
      </c>
      <c r="V195" s="408"/>
      <c r="W195" s="395"/>
      <c r="X195" s="395"/>
      <c r="Y195" s="402" t="str">
        <f t="shared" si="164"/>
        <v/>
      </c>
      <c r="Z195" s="429"/>
      <c r="AA195" s="429"/>
      <c r="AB195" s="430"/>
      <c r="AC195" s="410">
        <f t="shared" si="165"/>
        <v>0</v>
      </c>
      <c r="AD195" s="411"/>
      <c r="AE195" s="412"/>
      <c r="AF195" s="413">
        <f t="shared" si="166"/>
        <v>0</v>
      </c>
      <c r="AG195" s="414">
        <f t="shared" si="167"/>
        <v>0</v>
      </c>
      <c r="AH195" s="415">
        <f t="shared" si="168"/>
        <v>0</v>
      </c>
      <c r="AI195" s="415" t="str">
        <f t="shared" si="169"/>
        <v/>
      </c>
      <c r="AJ195" s="415">
        <f t="shared" si="170"/>
        <v>0</v>
      </c>
      <c r="AK195" s="415">
        <f t="shared" si="171"/>
        <v>0</v>
      </c>
      <c r="AL195" s="416">
        <f t="shared" si="172"/>
        <v>0</v>
      </c>
      <c r="AM195" s="417">
        <f t="shared" si="173"/>
        <v>0</v>
      </c>
      <c r="AN195" s="406">
        <f t="shared" si="174"/>
        <v>0</v>
      </c>
      <c r="AO195" s="416">
        <f t="shared" si="175"/>
        <v>0</v>
      </c>
      <c r="AP195" s="416">
        <f t="shared" si="176"/>
        <v>0</v>
      </c>
      <c r="AQ195" s="416">
        <f t="shared" si="177"/>
        <v>0</v>
      </c>
      <c r="AR195" s="418">
        <f t="shared" si="178"/>
        <v>0</v>
      </c>
      <c r="AS195" s="416">
        <f t="shared" si="179"/>
        <v>0</v>
      </c>
      <c r="AT195" s="416">
        <f t="shared" si="180"/>
        <v>0</v>
      </c>
      <c r="AU195" s="416">
        <f t="shared" si="181"/>
        <v>0</v>
      </c>
      <c r="AV195" s="434" t="str">
        <f t="shared" si="182"/>
        <v/>
      </c>
      <c r="AW195" s="421" t="str">
        <f t="shared" si="183"/>
        <v/>
      </c>
      <c r="AX195" s="422">
        <f t="shared" si="184"/>
        <v>0</v>
      </c>
      <c r="AY195" s="422">
        <f t="shared" si="185"/>
        <v>0</v>
      </c>
      <c r="AZ195" s="421">
        <f t="shared" si="186"/>
        <v>0</v>
      </c>
      <c r="BA195" s="423">
        <f t="shared" si="187"/>
        <v>0</v>
      </c>
      <c r="BB195" s="432"/>
      <c r="BC195" s="436"/>
      <c r="BD195" s="436"/>
      <c r="BE195" s="436"/>
      <c r="BF195" s="436"/>
      <c r="BG195" s="436"/>
      <c r="BH195" s="436"/>
      <c r="BI195" s="436"/>
      <c r="BJ195" s="436"/>
      <c r="BK195" s="436"/>
      <c r="BL195" s="436"/>
      <c r="BM195" s="436"/>
      <c r="BN195" s="436"/>
      <c r="BO195" s="436"/>
      <c r="BP195" s="436"/>
    </row>
    <row r="196" spans="1:68" s="437" customFormat="1" ht="38.25" customHeight="1">
      <c r="A196" s="426">
        <v>178</v>
      </c>
      <c r="B196" s="429"/>
      <c r="C196" s="429"/>
      <c r="D196" s="395"/>
      <c r="E196" s="396"/>
      <c r="F196" s="396"/>
      <c r="G196" s="396"/>
      <c r="H196" s="397" t="str">
        <f t="shared" si="157"/>
        <v/>
      </c>
      <c r="I196" s="427"/>
      <c r="J196" s="396"/>
      <c r="K196" s="435"/>
      <c r="L196" s="399">
        <f t="shared" si="158"/>
        <v>0</v>
      </c>
      <c r="M196" s="400" t="str">
        <f t="shared" si="159"/>
        <v/>
      </c>
      <c r="N196" s="401"/>
      <c r="O196" s="395"/>
      <c r="P196" s="402" t="str">
        <f t="shared" si="160"/>
        <v/>
      </c>
      <c r="Q196" s="428"/>
      <c r="R196" s="404">
        <v>0</v>
      </c>
      <c r="S196" s="402">
        <f t="shared" si="161"/>
        <v>0</v>
      </c>
      <c r="T196" s="406">
        <f t="shared" si="162"/>
        <v>0</v>
      </c>
      <c r="U196" s="407" t="str">
        <f t="shared" si="163"/>
        <v/>
      </c>
      <c r="V196" s="408"/>
      <c r="W196" s="395"/>
      <c r="X196" s="395"/>
      <c r="Y196" s="402" t="str">
        <f t="shared" si="164"/>
        <v/>
      </c>
      <c r="Z196" s="429"/>
      <c r="AA196" s="429"/>
      <c r="AB196" s="430"/>
      <c r="AC196" s="410">
        <f t="shared" si="165"/>
        <v>0</v>
      </c>
      <c r="AD196" s="411"/>
      <c r="AE196" s="412"/>
      <c r="AF196" s="413">
        <f t="shared" si="166"/>
        <v>0</v>
      </c>
      <c r="AG196" s="414">
        <f t="shared" si="167"/>
        <v>0</v>
      </c>
      <c r="AH196" s="415">
        <f t="shared" si="168"/>
        <v>0</v>
      </c>
      <c r="AI196" s="415" t="str">
        <f t="shared" si="169"/>
        <v/>
      </c>
      <c r="AJ196" s="415">
        <f t="shared" si="170"/>
        <v>0</v>
      </c>
      <c r="AK196" s="415">
        <f t="shared" si="171"/>
        <v>0</v>
      </c>
      <c r="AL196" s="416">
        <f t="shared" si="172"/>
        <v>0</v>
      </c>
      <c r="AM196" s="417">
        <f t="shared" si="173"/>
        <v>0</v>
      </c>
      <c r="AN196" s="406">
        <f t="shared" si="174"/>
        <v>0</v>
      </c>
      <c r="AO196" s="416">
        <f t="shared" si="175"/>
        <v>0</v>
      </c>
      <c r="AP196" s="416">
        <f t="shared" si="176"/>
        <v>0</v>
      </c>
      <c r="AQ196" s="416">
        <f t="shared" si="177"/>
        <v>0</v>
      </c>
      <c r="AR196" s="418">
        <f t="shared" si="178"/>
        <v>0</v>
      </c>
      <c r="AS196" s="416">
        <f t="shared" si="179"/>
        <v>0</v>
      </c>
      <c r="AT196" s="416">
        <f t="shared" si="180"/>
        <v>0</v>
      </c>
      <c r="AU196" s="416">
        <f t="shared" si="181"/>
        <v>0</v>
      </c>
      <c r="AV196" s="434" t="str">
        <f t="shared" si="182"/>
        <v/>
      </c>
      <c r="AW196" s="421" t="str">
        <f t="shared" si="183"/>
        <v/>
      </c>
      <c r="AX196" s="422">
        <f t="shared" si="184"/>
        <v>0</v>
      </c>
      <c r="AY196" s="422">
        <f t="shared" si="185"/>
        <v>0</v>
      </c>
      <c r="AZ196" s="421">
        <f t="shared" si="186"/>
        <v>0</v>
      </c>
      <c r="BA196" s="423">
        <f t="shared" si="187"/>
        <v>0</v>
      </c>
      <c r="BB196" s="432"/>
      <c r="BC196" s="436"/>
      <c r="BD196" s="436"/>
      <c r="BE196" s="436"/>
      <c r="BF196" s="436"/>
      <c r="BG196" s="436"/>
      <c r="BH196" s="436"/>
      <c r="BI196" s="436"/>
      <c r="BJ196" s="436"/>
      <c r="BK196" s="436"/>
      <c r="BL196" s="436"/>
      <c r="BM196" s="436"/>
      <c r="BN196" s="436"/>
      <c r="BO196" s="436"/>
      <c r="BP196" s="436"/>
    </row>
    <row r="197" spans="1:68" s="437" customFormat="1" ht="38.25" customHeight="1">
      <c r="A197" s="426">
        <v>179</v>
      </c>
      <c r="B197" s="429"/>
      <c r="C197" s="429"/>
      <c r="D197" s="395"/>
      <c r="E197" s="396"/>
      <c r="F197" s="396"/>
      <c r="G197" s="396"/>
      <c r="H197" s="397" t="str">
        <f t="shared" si="157"/>
        <v/>
      </c>
      <c r="I197" s="427"/>
      <c r="J197" s="396"/>
      <c r="K197" s="435"/>
      <c r="L197" s="399">
        <f t="shared" si="158"/>
        <v>0</v>
      </c>
      <c r="M197" s="400" t="str">
        <f t="shared" si="159"/>
        <v/>
      </c>
      <c r="N197" s="401"/>
      <c r="O197" s="395"/>
      <c r="P197" s="402" t="str">
        <f t="shared" si="160"/>
        <v/>
      </c>
      <c r="Q197" s="428"/>
      <c r="R197" s="404">
        <v>0</v>
      </c>
      <c r="S197" s="402">
        <f t="shared" si="161"/>
        <v>0</v>
      </c>
      <c r="T197" s="406">
        <f t="shared" si="162"/>
        <v>0</v>
      </c>
      <c r="U197" s="407" t="str">
        <f t="shared" si="163"/>
        <v/>
      </c>
      <c r="V197" s="408"/>
      <c r="W197" s="395"/>
      <c r="X197" s="395"/>
      <c r="Y197" s="402" t="str">
        <f t="shared" si="164"/>
        <v/>
      </c>
      <c r="Z197" s="429"/>
      <c r="AA197" s="429"/>
      <c r="AB197" s="430"/>
      <c r="AC197" s="410">
        <f t="shared" si="165"/>
        <v>0</v>
      </c>
      <c r="AD197" s="411"/>
      <c r="AE197" s="412"/>
      <c r="AF197" s="413">
        <f t="shared" si="166"/>
        <v>0</v>
      </c>
      <c r="AG197" s="414">
        <f t="shared" si="167"/>
        <v>0</v>
      </c>
      <c r="AH197" s="415">
        <f t="shared" si="168"/>
        <v>0</v>
      </c>
      <c r="AI197" s="415" t="str">
        <f t="shared" si="169"/>
        <v/>
      </c>
      <c r="AJ197" s="415">
        <f t="shared" si="170"/>
        <v>0</v>
      </c>
      <c r="AK197" s="415">
        <f t="shared" si="171"/>
        <v>0</v>
      </c>
      <c r="AL197" s="416">
        <f t="shared" si="172"/>
        <v>0</v>
      </c>
      <c r="AM197" s="417">
        <f t="shared" si="173"/>
        <v>0</v>
      </c>
      <c r="AN197" s="406">
        <f t="shared" si="174"/>
        <v>0</v>
      </c>
      <c r="AO197" s="416">
        <f t="shared" si="175"/>
        <v>0</v>
      </c>
      <c r="AP197" s="416">
        <f t="shared" si="176"/>
        <v>0</v>
      </c>
      <c r="AQ197" s="416">
        <f t="shared" si="177"/>
        <v>0</v>
      </c>
      <c r="AR197" s="418">
        <f t="shared" si="178"/>
        <v>0</v>
      </c>
      <c r="AS197" s="416">
        <f t="shared" si="179"/>
        <v>0</v>
      </c>
      <c r="AT197" s="416">
        <f t="shared" si="180"/>
        <v>0</v>
      </c>
      <c r="AU197" s="416">
        <f t="shared" si="181"/>
        <v>0</v>
      </c>
      <c r="AV197" s="434" t="str">
        <f t="shared" si="182"/>
        <v/>
      </c>
      <c r="AW197" s="421" t="str">
        <f t="shared" si="183"/>
        <v/>
      </c>
      <c r="AX197" s="422">
        <f t="shared" si="184"/>
        <v>0</v>
      </c>
      <c r="AY197" s="422">
        <f t="shared" si="185"/>
        <v>0</v>
      </c>
      <c r="AZ197" s="421">
        <f t="shared" si="186"/>
        <v>0</v>
      </c>
      <c r="BA197" s="423">
        <f t="shared" si="187"/>
        <v>0</v>
      </c>
      <c r="BB197" s="432"/>
      <c r="BC197" s="436"/>
      <c r="BD197" s="436"/>
      <c r="BE197" s="436"/>
      <c r="BF197" s="436"/>
      <c r="BG197" s="436"/>
      <c r="BH197" s="436"/>
      <c r="BI197" s="436"/>
      <c r="BJ197" s="436"/>
      <c r="BK197" s="436"/>
      <c r="BL197" s="436"/>
      <c r="BM197" s="436"/>
      <c r="BN197" s="436"/>
      <c r="BO197" s="436"/>
      <c r="BP197" s="436"/>
    </row>
    <row r="198" spans="1:68" s="437" customFormat="1" ht="38.25" customHeight="1">
      <c r="A198" s="426">
        <v>180</v>
      </c>
      <c r="B198" s="429"/>
      <c r="C198" s="429"/>
      <c r="D198" s="395"/>
      <c r="E198" s="396"/>
      <c r="F198" s="396"/>
      <c r="G198" s="396"/>
      <c r="H198" s="397" t="str">
        <f t="shared" si="157"/>
        <v/>
      </c>
      <c r="I198" s="427"/>
      <c r="J198" s="396"/>
      <c r="K198" s="435"/>
      <c r="L198" s="399">
        <f t="shared" si="158"/>
        <v>0</v>
      </c>
      <c r="M198" s="400" t="str">
        <f t="shared" si="159"/>
        <v/>
      </c>
      <c r="N198" s="401"/>
      <c r="O198" s="395"/>
      <c r="P198" s="402" t="str">
        <f t="shared" si="160"/>
        <v/>
      </c>
      <c r="Q198" s="428"/>
      <c r="R198" s="404">
        <v>0</v>
      </c>
      <c r="S198" s="402">
        <f t="shared" si="161"/>
        <v>0</v>
      </c>
      <c r="T198" s="406">
        <f t="shared" si="162"/>
        <v>0</v>
      </c>
      <c r="U198" s="407" t="str">
        <f t="shared" si="163"/>
        <v/>
      </c>
      <c r="V198" s="408"/>
      <c r="W198" s="395"/>
      <c r="X198" s="395"/>
      <c r="Y198" s="402" t="str">
        <f t="shared" si="164"/>
        <v/>
      </c>
      <c r="Z198" s="429"/>
      <c r="AA198" s="429"/>
      <c r="AB198" s="430"/>
      <c r="AC198" s="410">
        <f t="shared" si="165"/>
        <v>0</v>
      </c>
      <c r="AD198" s="411"/>
      <c r="AE198" s="412"/>
      <c r="AF198" s="413">
        <f t="shared" si="166"/>
        <v>0</v>
      </c>
      <c r="AG198" s="414">
        <f t="shared" si="167"/>
        <v>0</v>
      </c>
      <c r="AH198" s="415">
        <f t="shared" si="168"/>
        <v>0</v>
      </c>
      <c r="AI198" s="415" t="str">
        <f t="shared" si="169"/>
        <v/>
      </c>
      <c r="AJ198" s="415">
        <f t="shared" si="170"/>
        <v>0</v>
      </c>
      <c r="AK198" s="415">
        <f t="shared" si="171"/>
        <v>0</v>
      </c>
      <c r="AL198" s="416">
        <f t="shared" si="172"/>
        <v>0</v>
      </c>
      <c r="AM198" s="417">
        <f t="shared" si="173"/>
        <v>0</v>
      </c>
      <c r="AN198" s="406">
        <f t="shared" si="174"/>
        <v>0</v>
      </c>
      <c r="AO198" s="416">
        <f t="shared" si="175"/>
        <v>0</v>
      </c>
      <c r="AP198" s="416">
        <f t="shared" si="176"/>
        <v>0</v>
      </c>
      <c r="AQ198" s="416">
        <f t="shared" si="177"/>
        <v>0</v>
      </c>
      <c r="AR198" s="418">
        <f t="shared" si="178"/>
        <v>0</v>
      </c>
      <c r="AS198" s="416">
        <f t="shared" si="179"/>
        <v>0</v>
      </c>
      <c r="AT198" s="416">
        <f t="shared" si="180"/>
        <v>0</v>
      </c>
      <c r="AU198" s="416">
        <f t="shared" si="181"/>
        <v>0</v>
      </c>
      <c r="AV198" s="434" t="str">
        <f t="shared" si="182"/>
        <v/>
      </c>
      <c r="AW198" s="421" t="str">
        <f t="shared" si="183"/>
        <v/>
      </c>
      <c r="AX198" s="422">
        <f t="shared" si="184"/>
        <v>0</v>
      </c>
      <c r="AY198" s="422">
        <f t="shared" si="185"/>
        <v>0</v>
      </c>
      <c r="AZ198" s="421">
        <f t="shared" si="186"/>
        <v>0</v>
      </c>
      <c r="BA198" s="423">
        <f t="shared" si="187"/>
        <v>0</v>
      </c>
      <c r="BB198" s="432"/>
      <c r="BC198" s="436"/>
      <c r="BD198" s="436"/>
      <c r="BE198" s="436"/>
      <c r="BF198" s="436"/>
      <c r="BG198" s="436"/>
      <c r="BH198" s="436"/>
      <c r="BI198" s="436"/>
      <c r="BJ198" s="436"/>
      <c r="BK198" s="436"/>
      <c r="BL198" s="436"/>
      <c r="BM198" s="436"/>
      <c r="BN198" s="436"/>
      <c r="BO198" s="436"/>
      <c r="BP198" s="436"/>
    </row>
    <row r="199" spans="1:68" s="437" customFormat="1" ht="38.25" customHeight="1">
      <c r="A199" s="426">
        <v>181</v>
      </c>
      <c r="B199" s="429"/>
      <c r="C199" s="429"/>
      <c r="D199" s="395"/>
      <c r="E199" s="396"/>
      <c r="F199" s="396"/>
      <c r="G199" s="396"/>
      <c r="H199" s="397" t="str">
        <f t="shared" si="157"/>
        <v/>
      </c>
      <c r="I199" s="427"/>
      <c r="J199" s="396"/>
      <c r="K199" s="435"/>
      <c r="L199" s="399">
        <f t="shared" si="158"/>
        <v>0</v>
      </c>
      <c r="M199" s="400" t="str">
        <f t="shared" si="159"/>
        <v/>
      </c>
      <c r="N199" s="401"/>
      <c r="O199" s="395"/>
      <c r="P199" s="402" t="str">
        <f t="shared" si="160"/>
        <v/>
      </c>
      <c r="Q199" s="428"/>
      <c r="R199" s="404">
        <v>0</v>
      </c>
      <c r="S199" s="402">
        <f t="shared" si="161"/>
        <v>0</v>
      </c>
      <c r="T199" s="406">
        <f t="shared" si="162"/>
        <v>0</v>
      </c>
      <c r="U199" s="407" t="str">
        <f t="shared" si="163"/>
        <v/>
      </c>
      <c r="V199" s="408"/>
      <c r="W199" s="395"/>
      <c r="X199" s="395"/>
      <c r="Y199" s="402" t="str">
        <f t="shared" si="164"/>
        <v/>
      </c>
      <c r="Z199" s="429"/>
      <c r="AA199" s="429"/>
      <c r="AB199" s="430"/>
      <c r="AC199" s="410">
        <f t="shared" si="165"/>
        <v>0</v>
      </c>
      <c r="AD199" s="411"/>
      <c r="AE199" s="412"/>
      <c r="AF199" s="413">
        <f t="shared" si="166"/>
        <v>0</v>
      </c>
      <c r="AG199" s="414">
        <f t="shared" si="167"/>
        <v>0</v>
      </c>
      <c r="AH199" s="415">
        <f t="shared" si="168"/>
        <v>0</v>
      </c>
      <c r="AI199" s="415" t="str">
        <f t="shared" si="169"/>
        <v/>
      </c>
      <c r="AJ199" s="415">
        <f t="shared" si="170"/>
        <v>0</v>
      </c>
      <c r="AK199" s="415">
        <f t="shared" si="171"/>
        <v>0</v>
      </c>
      <c r="AL199" s="416">
        <f t="shared" si="172"/>
        <v>0</v>
      </c>
      <c r="AM199" s="417">
        <f t="shared" si="173"/>
        <v>0</v>
      </c>
      <c r="AN199" s="406">
        <f t="shared" si="174"/>
        <v>0</v>
      </c>
      <c r="AO199" s="416">
        <f t="shared" si="175"/>
        <v>0</v>
      </c>
      <c r="AP199" s="416">
        <f t="shared" si="176"/>
        <v>0</v>
      </c>
      <c r="AQ199" s="416">
        <f t="shared" si="177"/>
        <v>0</v>
      </c>
      <c r="AR199" s="418">
        <f t="shared" si="178"/>
        <v>0</v>
      </c>
      <c r="AS199" s="416">
        <f t="shared" si="179"/>
        <v>0</v>
      </c>
      <c r="AT199" s="416">
        <f t="shared" si="180"/>
        <v>0</v>
      </c>
      <c r="AU199" s="416">
        <f t="shared" si="181"/>
        <v>0</v>
      </c>
      <c r="AV199" s="434" t="str">
        <f t="shared" si="182"/>
        <v/>
      </c>
      <c r="AW199" s="421" t="str">
        <f t="shared" si="183"/>
        <v/>
      </c>
      <c r="AX199" s="422">
        <f t="shared" si="184"/>
        <v>0</v>
      </c>
      <c r="AY199" s="422">
        <f t="shared" si="185"/>
        <v>0</v>
      </c>
      <c r="AZ199" s="421">
        <f t="shared" si="186"/>
        <v>0</v>
      </c>
      <c r="BA199" s="423">
        <f t="shared" si="187"/>
        <v>0</v>
      </c>
      <c r="BB199" s="432"/>
      <c r="BC199" s="436"/>
      <c r="BD199" s="436"/>
      <c r="BE199" s="436"/>
      <c r="BF199" s="436"/>
      <c r="BG199" s="436"/>
      <c r="BH199" s="436"/>
      <c r="BI199" s="436"/>
      <c r="BJ199" s="436"/>
      <c r="BK199" s="436"/>
      <c r="BL199" s="436"/>
      <c r="BM199" s="436"/>
      <c r="BN199" s="436"/>
      <c r="BO199" s="436"/>
      <c r="BP199" s="436"/>
    </row>
    <row r="200" spans="1:68" s="437" customFormat="1" ht="38.25" customHeight="1">
      <c r="A200" s="426">
        <v>182</v>
      </c>
      <c r="B200" s="429"/>
      <c r="C200" s="429"/>
      <c r="D200" s="395"/>
      <c r="E200" s="396"/>
      <c r="F200" s="396"/>
      <c r="G200" s="396"/>
      <c r="H200" s="397" t="str">
        <f t="shared" si="157"/>
        <v/>
      </c>
      <c r="I200" s="427"/>
      <c r="J200" s="396"/>
      <c r="K200" s="435"/>
      <c r="L200" s="399">
        <f t="shared" si="158"/>
        <v>0</v>
      </c>
      <c r="M200" s="400" t="str">
        <f t="shared" si="159"/>
        <v/>
      </c>
      <c r="N200" s="401"/>
      <c r="O200" s="395"/>
      <c r="P200" s="402" t="str">
        <f t="shared" si="160"/>
        <v/>
      </c>
      <c r="Q200" s="428"/>
      <c r="R200" s="404">
        <v>0</v>
      </c>
      <c r="S200" s="402">
        <f t="shared" si="161"/>
        <v>0</v>
      </c>
      <c r="T200" s="406">
        <f t="shared" si="162"/>
        <v>0</v>
      </c>
      <c r="U200" s="407" t="str">
        <f t="shared" si="163"/>
        <v/>
      </c>
      <c r="V200" s="408"/>
      <c r="W200" s="395"/>
      <c r="X200" s="395"/>
      <c r="Y200" s="402" t="str">
        <f t="shared" si="164"/>
        <v/>
      </c>
      <c r="Z200" s="429"/>
      <c r="AA200" s="429"/>
      <c r="AB200" s="430"/>
      <c r="AC200" s="410">
        <f t="shared" si="165"/>
        <v>0</v>
      </c>
      <c r="AD200" s="411"/>
      <c r="AE200" s="412"/>
      <c r="AF200" s="413">
        <f t="shared" si="166"/>
        <v>0</v>
      </c>
      <c r="AG200" s="414">
        <f t="shared" si="167"/>
        <v>0</v>
      </c>
      <c r="AH200" s="415">
        <f t="shared" si="168"/>
        <v>0</v>
      </c>
      <c r="AI200" s="415" t="str">
        <f t="shared" si="169"/>
        <v/>
      </c>
      <c r="AJ200" s="415">
        <f t="shared" si="170"/>
        <v>0</v>
      </c>
      <c r="AK200" s="415">
        <f t="shared" si="171"/>
        <v>0</v>
      </c>
      <c r="AL200" s="416">
        <f t="shared" si="172"/>
        <v>0</v>
      </c>
      <c r="AM200" s="417">
        <f t="shared" si="173"/>
        <v>0</v>
      </c>
      <c r="AN200" s="406">
        <f t="shared" si="174"/>
        <v>0</v>
      </c>
      <c r="AO200" s="416">
        <f t="shared" si="175"/>
        <v>0</v>
      </c>
      <c r="AP200" s="416">
        <f t="shared" si="176"/>
        <v>0</v>
      </c>
      <c r="AQ200" s="416">
        <f t="shared" si="177"/>
        <v>0</v>
      </c>
      <c r="AR200" s="418">
        <f t="shared" si="178"/>
        <v>0</v>
      </c>
      <c r="AS200" s="416">
        <f t="shared" si="179"/>
        <v>0</v>
      </c>
      <c r="AT200" s="416">
        <f t="shared" si="180"/>
        <v>0</v>
      </c>
      <c r="AU200" s="416">
        <f t="shared" si="181"/>
        <v>0</v>
      </c>
      <c r="AV200" s="434" t="str">
        <f t="shared" si="182"/>
        <v/>
      </c>
      <c r="AW200" s="421" t="str">
        <f t="shared" si="183"/>
        <v/>
      </c>
      <c r="AX200" s="422">
        <f t="shared" si="184"/>
        <v>0</v>
      </c>
      <c r="AY200" s="422">
        <f t="shared" si="185"/>
        <v>0</v>
      </c>
      <c r="AZ200" s="421">
        <f t="shared" si="186"/>
        <v>0</v>
      </c>
      <c r="BA200" s="423">
        <f t="shared" si="187"/>
        <v>0</v>
      </c>
      <c r="BB200" s="432"/>
      <c r="BC200" s="436"/>
      <c r="BD200" s="436"/>
      <c r="BE200" s="436"/>
      <c r="BF200" s="436"/>
      <c r="BG200" s="436"/>
      <c r="BH200" s="436"/>
      <c r="BI200" s="436"/>
      <c r="BJ200" s="436"/>
      <c r="BK200" s="436"/>
      <c r="BL200" s="436"/>
      <c r="BM200" s="436"/>
      <c r="BN200" s="436"/>
      <c r="BO200" s="436"/>
      <c r="BP200" s="436"/>
    </row>
    <row r="201" spans="1:68" s="437" customFormat="1" ht="38.25" customHeight="1">
      <c r="A201" s="426">
        <v>183</v>
      </c>
      <c r="B201" s="429"/>
      <c r="C201" s="429"/>
      <c r="D201" s="395"/>
      <c r="E201" s="396"/>
      <c r="F201" s="396"/>
      <c r="G201" s="396"/>
      <c r="H201" s="397" t="str">
        <f t="shared" si="157"/>
        <v/>
      </c>
      <c r="I201" s="427"/>
      <c r="J201" s="396"/>
      <c r="K201" s="435"/>
      <c r="L201" s="399">
        <f t="shared" si="158"/>
        <v>0</v>
      </c>
      <c r="M201" s="400" t="str">
        <f t="shared" si="159"/>
        <v/>
      </c>
      <c r="N201" s="401"/>
      <c r="O201" s="395"/>
      <c r="P201" s="402" t="str">
        <f t="shared" si="160"/>
        <v/>
      </c>
      <c r="Q201" s="428"/>
      <c r="R201" s="404">
        <v>0</v>
      </c>
      <c r="S201" s="402">
        <f t="shared" si="161"/>
        <v>0</v>
      </c>
      <c r="T201" s="406">
        <f t="shared" si="162"/>
        <v>0</v>
      </c>
      <c r="U201" s="407" t="str">
        <f t="shared" si="163"/>
        <v/>
      </c>
      <c r="V201" s="408"/>
      <c r="W201" s="395"/>
      <c r="X201" s="395"/>
      <c r="Y201" s="402" t="str">
        <f t="shared" si="164"/>
        <v/>
      </c>
      <c r="Z201" s="429"/>
      <c r="AA201" s="429"/>
      <c r="AB201" s="430"/>
      <c r="AC201" s="410">
        <f t="shared" si="165"/>
        <v>0</v>
      </c>
      <c r="AD201" s="411"/>
      <c r="AE201" s="412"/>
      <c r="AF201" s="413">
        <f t="shared" si="166"/>
        <v>0</v>
      </c>
      <c r="AG201" s="414">
        <f t="shared" si="167"/>
        <v>0</v>
      </c>
      <c r="AH201" s="415">
        <f t="shared" si="168"/>
        <v>0</v>
      </c>
      <c r="AI201" s="415" t="str">
        <f t="shared" si="169"/>
        <v/>
      </c>
      <c r="AJ201" s="415">
        <f t="shared" si="170"/>
        <v>0</v>
      </c>
      <c r="AK201" s="415">
        <f t="shared" si="171"/>
        <v>0</v>
      </c>
      <c r="AL201" s="416">
        <f t="shared" si="172"/>
        <v>0</v>
      </c>
      <c r="AM201" s="417">
        <f t="shared" si="173"/>
        <v>0</v>
      </c>
      <c r="AN201" s="406">
        <f t="shared" si="174"/>
        <v>0</v>
      </c>
      <c r="AO201" s="416">
        <f t="shared" si="175"/>
        <v>0</v>
      </c>
      <c r="AP201" s="416">
        <f t="shared" si="176"/>
        <v>0</v>
      </c>
      <c r="AQ201" s="416">
        <f t="shared" si="177"/>
        <v>0</v>
      </c>
      <c r="AR201" s="418">
        <f t="shared" si="178"/>
        <v>0</v>
      </c>
      <c r="AS201" s="416">
        <f t="shared" si="179"/>
        <v>0</v>
      </c>
      <c r="AT201" s="416">
        <f t="shared" si="180"/>
        <v>0</v>
      </c>
      <c r="AU201" s="416">
        <f t="shared" si="181"/>
        <v>0</v>
      </c>
      <c r="AV201" s="434" t="str">
        <f t="shared" si="182"/>
        <v/>
      </c>
      <c r="AW201" s="421" t="str">
        <f t="shared" si="183"/>
        <v/>
      </c>
      <c r="AX201" s="422">
        <f t="shared" si="184"/>
        <v>0</v>
      </c>
      <c r="AY201" s="422">
        <f t="shared" si="185"/>
        <v>0</v>
      </c>
      <c r="AZ201" s="421">
        <f t="shared" si="186"/>
        <v>0</v>
      </c>
      <c r="BA201" s="423">
        <f t="shared" si="187"/>
        <v>0</v>
      </c>
      <c r="BB201" s="432"/>
      <c r="BC201" s="436"/>
      <c r="BD201" s="436"/>
      <c r="BE201" s="436"/>
      <c r="BF201" s="436"/>
      <c r="BG201" s="436"/>
      <c r="BH201" s="436"/>
      <c r="BI201" s="436"/>
      <c r="BJ201" s="436"/>
      <c r="BK201" s="436"/>
      <c r="BL201" s="436"/>
      <c r="BM201" s="436"/>
      <c r="BN201" s="436"/>
      <c r="BO201" s="436"/>
      <c r="BP201" s="436"/>
    </row>
    <row r="202" spans="1:68" s="437" customFormat="1" ht="38.25" customHeight="1">
      <c r="A202" s="426">
        <v>184</v>
      </c>
      <c r="B202" s="429"/>
      <c r="C202" s="429"/>
      <c r="D202" s="395"/>
      <c r="E202" s="396"/>
      <c r="F202" s="396"/>
      <c r="G202" s="396"/>
      <c r="H202" s="397" t="str">
        <f t="shared" si="157"/>
        <v/>
      </c>
      <c r="I202" s="427"/>
      <c r="J202" s="396"/>
      <c r="K202" s="435"/>
      <c r="L202" s="399">
        <f t="shared" si="158"/>
        <v>0</v>
      </c>
      <c r="M202" s="400" t="str">
        <f t="shared" si="159"/>
        <v/>
      </c>
      <c r="N202" s="401"/>
      <c r="O202" s="395"/>
      <c r="P202" s="402" t="str">
        <f t="shared" si="160"/>
        <v/>
      </c>
      <c r="Q202" s="428"/>
      <c r="R202" s="404">
        <v>0</v>
      </c>
      <c r="S202" s="402">
        <f t="shared" si="161"/>
        <v>0</v>
      </c>
      <c r="T202" s="406">
        <f t="shared" si="162"/>
        <v>0</v>
      </c>
      <c r="U202" s="407" t="str">
        <f t="shared" si="163"/>
        <v/>
      </c>
      <c r="V202" s="408"/>
      <c r="W202" s="395"/>
      <c r="X202" s="395"/>
      <c r="Y202" s="402" t="str">
        <f t="shared" si="164"/>
        <v/>
      </c>
      <c r="Z202" s="429"/>
      <c r="AA202" s="429"/>
      <c r="AB202" s="430"/>
      <c r="AC202" s="410">
        <f t="shared" si="165"/>
        <v>0</v>
      </c>
      <c r="AD202" s="411"/>
      <c r="AE202" s="412"/>
      <c r="AF202" s="413">
        <f t="shared" si="166"/>
        <v>0</v>
      </c>
      <c r="AG202" s="414">
        <f t="shared" si="167"/>
        <v>0</v>
      </c>
      <c r="AH202" s="415">
        <f t="shared" si="168"/>
        <v>0</v>
      </c>
      <c r="AI202" s="415" t="str">
        <f t="shared" si="169"/>
        <v/>
      </c>
      <c r="AJ202" s="415">
        <f t="shared" si="170"/>
        <v>0</v>
      </c>
      <c r="AK202" s="415">
        <f t="shared" si="171"/>
        <v>0</v>
      </c>
      <c r="AL202" s="416">
        <f t="shared" si="172"/>
        <v>0</v>
      </c>
      <c r="AM202" s="417">
        <f t="shared" si="173"/>
        <v>0</v>
      </c>
      <c r="AN202" s="406">
        <f t="shared" si="174"/>
        <v>0</v>
      </c>
      <c r="AO202" s="416">
        <f t="shared" si="175"/>
        <v>0</v>
      </c>
      <c r="AP202" s="416">
        <f t="shared" si="176"/>
        <v>0</v>
      </c>
      <c r="AQ202" s="416">
        <f t="shared" si="177"/>
        <v>0</v>
      </c>
      <c r="AR202" s="418">
        <f t="shared" si="178"/>
        <v>0</v>
      </c>
      <c r="AS202" s="416">
        <f t="shared" si="179"/>
        <v>0</v>
      </c>
      <c r="AT202" s="416">
        <f t="shared" si="180"/>
        <v>0</v>
      </c>
      <c r="AU202" s="416">
        <f t="shared" si="181"/>
        <v>0</v>
      </c>
      <c r="AV202" s="434" t="str">
        <f t="shared" si="182"/>
        <v/>
      </c>
      <c r="AW202" s="421" t="str">
        <f t="shared" si="183"/>
        <v/>
      </c>
      <c r="AX202" s="422">
        <f t="shared" si="184"/>
        <v>0</v>
      </c>
      <c r="AY202" s="422">
        <f t="shared" si="185"/>
        <v>0</v>
      </c>
      <c r="AZ202" s="421">
        <f t="shared" si="186"/>
        <v>0</v>
      </c>
      <c r="BA202" s="423">
        <f t="shared" si="187"/>
        <v>0</v>
      </c>
      <c r="BB202" s="432"/>
      <c r="BC202" s="436"/>
      <c r="BD202" s="436"/>
      <c r="BE202" s="436"/>
      <c r="BF202" s="436"/>
      <c r="BG202" s="436"/>
      <c r="BH202" s="436"/>
      <c r="BI202" s="436"/>
      <c r="BJ202" s="436"/>
      <c r="BK202" s="436"/>
      <c r="BL202" s="436"/>
      <c r="BM202" s="436"/>
      <c r="BN202" s="436"/>
      <c r="BO202" s="436"/>
      <c r="BP202" s="436"/>
    </row>
    <row r="203" spans="1:68" s="437" customFormat="1" ht="38.25" customHeight="1">
      <c r="A203" s="426">
        <v>185</v>
      </c>
      <c r="B203" s="429"/>
      <c r="C203" s="429"/>
      <c r="D203" s="395"/>
      <c r="E203" s="396"/>
      <c r="F203" s="396"/>
      <c r="G203" s="396"/>
      <c r="H203" s="397" t="str">
        <f t="shared" si="157"/>
        <v/>
      </c>
      <c r="I203" s="427"/>
      <c r="J203" s="396"/>
      <c r="K203" s="435"/>
      <c r="L203" s="399">
        <f t="shared" si="158"/>
        <v>0</v>
      </c>
      <c r="M203" s="400" t="str">
        <f t="shared" si="159"/>
        <v/>
      </c>
      <c r="N203" s="401"/>
      <c r="O203" s="395"/>
      <c r="P203" s="402" t="str">
        <f t="shared" si="160"/>
        <v/>
      </c>
      <c r="Q203" s="428"/>
      <c r="R203" s="404">
        <v>0</v>
      </c>
      <c r="S203" s="402">
        <f t="shared" si="161"/>
        <v>0</v>
      </c>
      <c r="T203" s="406">
        <f t="shared" si="162"/>
        <v>0</v>
      </c>
      <c r="U203" s="407" t="str">
        <f t="shared" si="163"/>
        <v/>
      </c>
      <c r="V203" s="408"/>
      <c r="W203" s="395"/>
      <c r="X203" s="395"/>
      <c r="Y203" s="402" t="str">
        <f t="shared" si="164"/>
        <v/>
      </c>
      <c r="Z203" s="429"/>
      <c r="AA203" s="429"/>
      <c r="AB203" s="430"/>
      <c r="AC203" s="410">
        <f t="shared" si="165"/>
        <v>0</v>
      </c>
      <c r="AD203" s="411"/>
      <c r="AE203" s="412"/>
      <c r="AF203" s="413">
        <f t="shared" si="166"/>
        <v>0</v>
      </c>
      <c r="AG203" s="414">
        <f t="shared" si="167"/>
        <v>0</v>
      </c>
      <c r="AH203" s="415">
        <f t="shared" si="168"/>
        <v>0</v>
      </c>
      <c r="AI203" s="415" t="str">
        <f t="shared" si="169"/>
        <v/>
      </c>
      <c r="AJ203" s="415">
        <f t="shared" si="170"/>
        <v>0</v>
      </c>
      <c r="AK203" s="415">
        <f t="shared" si="171"/>
        <v>0</v>
      </c>
      <c r="AL203" s="416">
        <f t="shared" si="172"/>
        <v>0</v>
      </c>
      <c r="AM203" s="417">
        <f t="shared" si="173"/>
        <v>0</v>
      </c>
      <c r="AN203" s="406">
        <f t="shared" si="174"/>
        <v>0</v>
      </c>
      <c r="AO203" s="416">
        <f t="shared" si="175"/>
        <v>0</v>
      </c>
      <c r="AP203" s="416">
        <f t="shared" si="176"/>
        <v>0</v>
      </c>
      <c r="AQ203" s="416">
        <f t="shared" si="177"/>
        <v>0</v>
      </c>
      <c r="AR203" s="418">
        <f t="shared" si="178"/>
        <v>0</v>
      </c>
      <c r="AS203" s="416">
        <f t="shared" si="179"/>
        <v>0</v>
      </c>
      <c r="AT203" s="416">
        <f t="shared" si="180"/>
        <v>0</v>
      </c>
      <c r="AU203" s="416">
        <f t="shared" si="181"/>
        <v>0</v>
      </c>
      <c r="AV203" s="434" t="str">
        <f t="shared" si="182"/>
        <v/>
      </c>
      <c r="AW203" s="421" t="str">
        <f t="shared" si="183"/>
        <v/>
      </c>
      <c r="AX203" s="422">
        <f t="shared" si="184"/>
        <v>0</v>
      </c>
      <c r="AY203" s="422">
        <f t="shared" si="185"/>
        <v>0</v>
      </c>
      <c r="AZ203" s="421">
        <f t="shared" si="186"/>
        <v>0</v>
      </c>
      <c r="BA203" s="423">
        <f t="shared" si="187"/>
        <v>0</v>
      </c>
      <c r="BB203" s="432"/>
      <c r="BC203" s="436"/>
      <c r="BD203" s="436"/>
      <c r="BE203" s="436"/>
      <c r="BF203" s="436"/>
      <c r="BG203" s="436"/>
      <c r="BH203" s="436"/>
      <c r="BI203" s="436"/>
      <c r="BJ203" s="436"/>
      <c r="BK203" s="436"/>
      <c r="BL203" s="436"/>
      <c r="BM203" s="436"/>
      <c r="BN203" s="436"/>
      <c r="BO203" s="436"/>
      <c r="BP203" s="436"/>
    </row>
    <row r="204" spans="1:68" s="437" customFormat="1" ht="38.25" customHeight="1">
      <c r="A204" s="426">
        <v>186</v>
      </c>
      <c r="B204" s="429"/>
      <c r="C204" s="429"/>
      <c r="D204" s="395"/>
      <c r="E204" s="396"/>
      <c r="F204" s="396"/>
      <c r="G204" s="396"/>
      <c r="H204" s="397" t="str">
        <f t="shared" si="157"/>
        <v/>
      </c>
      <c r="I204" s="427"/>
      <c r="J204" s="396"/>
      <c r="K204" s="435"/>
      <c r="L204" s="399">
        <f t="shared" si="158"/>
        <v>0</v>
      </c>
      <c r="M204" s="400" t="str">
        <f t="shared" si="159"/>
        <v/>
      </c>
      <c r="N204" s="401"/>
      <c r="O204" s="395"/>
      <c r="P204" s="402" t="str">
        <f t="shared" si="160"/>
        <v/>
      </c>
      <c r="Q204" s="428"/>
      <c r="R204" s="404">
        <v>0</v>
      </c>
      <c r="S204" s="402">
        <f t="shared" si="161"/>
        <v>0</v>
      </c>
      <c r="T204" s="406">
        <f t="shared" si="162"/>
        <v>0</v>
      </c>
      <c r="U204" s="407" t="str">
        <f t="shared" si="163"/>
        <v/>
      </c>
      <c r="V204" s="408"/>
      <c r="W204" s="395"/>
      <c r="X204" s="395"/>
      <c r="Y204" s="402" t="str">
        <f t="shared" si="164"/>
        <v/>
      </c>
      <c r="Z204" s="429"/>
      <c r="AA204" s="429"/>
      <c r="AB204" s="430"/>
      <c r="AC204" s="410">
        <f t="shared" si="165"/>
        <v>0</v>
      </c>
      <c r="AD204" s="411"/>
      <c r="AE204" s="412"/>
      <c r="AF204" s="413">
        <f t="shared" si="166"/>
        <v>0</v>
      </c>
      <c r="AG204" s="414">
        <f t="shared" si="167"/>
        <v>0</v>
      </c>
      <c r="AH204" s="415">
        <f t="shared" si="168"/>
        <v>0</v>
      </c>
      <c r="AI204" s="415" t="str">
        <f t="shared" si="169"/>
        <v/>
      </c>
      <c r="AJ204" s="415">
        <f t="shared" si="170"/>
        <v>0</v>
      </c>
      <c r="AK204" s="415">
        <f t="shared" si="171"/>
        <v>0</v>
      </c>
      <c r="AL204" s="416">
        <f t="shared" si="172"/>
        <v>0</v>
      </c>
      <c r="AM204" s="417">
        <f t="shared" si="173"/>
        <v>0</v>
      </c>
      <c r="AN204" s="406">
        <f t="shared" si="174"/>
        <v>0</v>
      </c>
      <c r="AO204" s="416">
        <f t="shared" si="175"/>
        <v>0</v>
      </c>
      <c r="AP204" s="416">
        <f t="shared" si="176"/>
        <v>0</v>
      </c>
      <c r="AQ204" s="416">
        <f t="shared" si="177"/>
        <v>0</v>
      </c>
      <c r="AR204" s="418">
        <f t="shared" si="178"/>
        <v>0</v>
      </c>
      <c r="AS204" s="416">
        <f t="shared" si="179"/>
        <v>0</v>
      </c>
      <c r="AT204" s="416">
        <f t="shared" si="180"/>
        <v>0</v>
      </c>
      <c r="AU204" s="416">
        <f t="shared" si="181"/>
        <v>0</v>
      </c>
      <c r="AV204" s="434" t="str">
        <f t="shared" si="182"/>
        <v/>
      </c>
      <c r="AW204" s="421" t="str">
        <f t="shared" si="183"/>
        <v/>
      </c>
      <c r="AX204" s="422">
        <f t="shared" si="184"/>
        <v>0</v>
      </c>
      <c r="AY204" s="422">
        <f t="shared" si="185"/>
        <v>0</v>
      </c>
      <c r="AZ204" s="421">
        <f t="shared" si="186"/>
        <v>0</v>
      </c>
      <c r="BA204" s="423">
        <f t="shared" si="187"/>
        <v>0</v>
      </c>
      <c r="BB204" s="432"/>
      <c r="BC204" s="436"/>
      <c r="BD204" s="436"/>
      <c r="BE204" s="436"/>
      <c r="BF204" s="436"/>
      <c r="BG204" s="436"/>
      <c r="BH204" s="436"/>
      <c r="BI204" s="436"/>
      <c r="BJ204" s="436"/>
      <c r="BK204" s="436"/>
      <c r="BL204" s="436"/>
      <c r="BM204" s="436"/>
      <c r="BN204" s="436"/>
      <c r="BO204" s="436"/>
      <c r="BP204" s="436"/>
    </row>
    <row r="205" spans="1:68" s="437" customFormat="1" ht="38.25" customHeight="1">
      <c r="A205" s="426">
        <v>187</v>
      </c>
      <c r="B205" s="429"/>
      <c r="C205" s="429"/>
      <c r="D205" s="395"/>
      <c r="E205" s="396"/>
      <c r="F205" s="396"/>
      <c r="G205" s="396"/>
      <c r="H205" s="397" t="str">
        <f t="shared" si="157"/>
        <v/>
      </c>
      <c r="I205" s="427"/>
      <c r="J205" s="396"/>
      <c r="K205" s="435"/>
      <c r="L205" s="399">
        <f t="shared" si="158"/>
        <v>0</v>
      </c>
      <c r="M205" s="400" t="str">
        <f t="shared" si="159"/>
        <v/>
      </c>
      <c r="N205" s="401"/>
      <c r="O205" s="395"/>
      <c r="P205" s="402" t="str">
        <f t="shared" si="160"/>
        <v/>
      </c>
      <c r="Q205" s="428"/>
      <c r="R205" s="404">
        <v>0</v>
      </c>
      <c r="S205" s="402">
        <f t="shared" si="161"/>
        <v>0</v>
      </c>
      <c r="T205" s="406">
        <f t="shared" si="162"/>
        <v>0</v>
      </c>
      <c r="U205" s="407" t="str">
        <f t="shared" si="163"/>
        <v/>
      </c>
      <c r="V205" s="408"/>
      <c r="W205" s="395"/>
      <c r="X205" s="395"/>
      <c r="Y205" s="402" t="str">
        <f t="shared" si="164"/>
        <v/>
      </c>
      <c r="Z205" s="429"/>
      <c r="AA205" s="429"/>
      <c r="AB205" s="430"/>
      <c r="AC205" s="410">
        <f t="shared" si="165"/>
        <v>0</v>
      </c>
      <c r="AD205" s="411"/>
      <c r="AE205" s="412"/>
      <c r="AF205" s="413">
        <f t="shared" si="166"/>
        <v>0</v>
      </c>
      <c r="AG205" s="414">
        <f t="shared" si="167"/>
        <v>0</v>
      </c>
      <c r="AH205" s="415">
        <f t="shared" si="168"/>
        <v>0</v>
      </c>
      <c r="AI205" s="415" t="str">
        <f t="shared" si="169"/>
        <v/>
      </c>
      <c r="AJ205" s="415">
        <f t="shared" si="170"/>
        <v>0</v>
      </c>
      <c r="AK205" s="415">
        <f t="shared" si="171"/>
        <v>0</v>
      </c>
      <c r="AL205" s="416">
        <f t="shared" si="172"/>
        <v>0</v>
      </c>
      <c r="AM205" s="417">
        <f t="shared" si="173"/>
        <v>0</v>
      </c>
      <c r="AN205" s="406">
        <f t="shared" si="174"/>
        <v>0</v>
      </c>
      <c r="AO205" s="416">
        <f t="shared" si="175"/>
        <v>0</v>
      </c>
      <c r="AP205" s="416">
        <f t="shared" si="176"/>
        <v>0</v>
      </c>
      <c r="AQ205" s="416">
        <f t="shared" si="177"/>
        <v>0</v>
      </c>
      <c r="AR205" s="418">
        <f t="shared" si="178"/>
        <v>0</v>
      </c>
      <c r="AS205" s="416">
        <f t="shared" si="179"/>
        <v>0</v>
      </c>
      <c r="AT205" s="416">
        <f t="shared" si="180"/>
        <v>0</v>
      </c>
      <c r="AU205" s="416">
        <f t="shared" si="181"/>
        <v>0</v>
      </c>
      <c r="AV205" s="434" t="str">
        <f t="shared" si="182"/>
        <v/>
      </c>
      <c r="AW205" s="421" t="str">
        <f t="shared" si="183"/>
        <v/>
      </c>
      <c r="AX205" s="422">
        <f t="shared" si="184"/>
        <v>0</v>
      </c>
      <c r="AY205" s="422">
        <f t="shared" si="185"/>
        <v>0</v>
      </c>
      <c r="AZ205" s="421">
        <f t="shared" si="186"/>
        <v>0</v>
      </c>
      <c r="BA205" s="423">
        <f t="shared" si="187"/>
        <v>0</v>
      </c>
      <c r="BB205" s="432"/>
      <c r="BC205" s="436"/>
      <c r="BD205" s="436"/>
      <c r="BE205" s="436"/>
      <c r="BF205" s="436"/>
      <c r="BG205" s="436"/>
      <c r="BH205" s="436"/>
      <c r="BI205" s="436"/>
      <c r="BJ205" s="436"/>
      <c r="BK205" s="436"/>
      <c r="BL205" s="436"/>
      <c r="BM205" s="436"/>
      <c r="BN205" s="436"/>
      <c r="BO205" s="436"/>
      <c r="BP205" s="436"/>
    </row>
    <row r="206" spans="1:68" s="437" customFormat="1" ht="38.25" customHeight="1">
      <c r="A206" s="426">
        <v>188</v>
      </c>
      <c r="B206" s="429"/>
      <c r="C206" s="429"/>
      <c r="D206" s="395"/>
      <c r="E206" s="396"/>
      <c r="F206" s="396"/>
      <c r="G206" s="396"/>
      <c r="H206" s="397" t="str">
        <f t="shared" si="157"/>
        <v/>
      </c>
      <c r="I206" s="427"/>
      <c r="J206" s="396"/>
      <c r="K206" s="435"/>
      <c r="L206" s="399">
        <f t="shared" si="158"/>
        <v>0</v>
      </c>
      <c r="M206" s="400" t="str">
        <f t="shared" si="159"/>
        <v/>
      </c>
      <c r="N206" s="401"/>
      <c r="O206" s="395"/>
      <c r="P206" s="402" t="str">
        <f t="shared" si="160"/>
        <v/>
      </c>
      <c r="Q206" s="428"/>
      <c r="R206" s="404">
        <v>0</v>
      </c>
      <c r="S206" s="402">
        <f t="shared" si="161"/>
        <v>0</v>
      </c>
      <c r="T206" s="406">
        <f t="shared" si="162"/>
        <v>0</v>
      </c>
      <c r="U206" s="407" t="str">
        <f t="shared" si="163"/>
        <v/>
      </c>
      <c r="V206" s="408"/>
      <c r="W206" s="395"/>
      <c r="X206" s="395"/>
      <c r="Y206" s="402" t="str">
        <f t="shared" si="164"/>
        <v/>
      </c>
      <c r="Z206" s="429"/>
      <c r="AA206" s="429"/>
      <c r="AB206" s="430"/>
      <c r="AC206" s="410">
        <f t="shared" si="165"/>
        <v>0</v>
      </c>
      <c r="AD206" s="411"/>
      <c r="AE206" s="412"/>
      <c r="AF206" s="413">
        <f t="shared" si="166"/>
        <v>0</v>
      </c>
      <c r="AG206" s="414">
        <f t="shared" si="167"/>
        <v>0</v>
      </c>
      <c r="AH206" s="415">
        <f t="shared" si="168"/>
        <v>0</v>
      </c>
      <c r="AI206" s="415" t="str">
        <f t="shared" si="169"/>
        <v/>
      </c>
      <c r="AJ206" s="415">
        <f t="shared" si="170"/>
        <v>0</v>
      </c>
      <c r="AK206" s="415">
        <f t="shared" si="171"/>
        <v>0</v>
      </c>
      <c r="AL206" s="416">
        <f t="shared" si="172"/>
        <v>0</v>
      </c>
      <c r="AM206" s="417">
        <f t="shared" si="173"/>
        <v>0</v>
      </c>
      <c r="AN206" s="406">
        <f t="shared" si="174"/>
        <v>0</v>
      </c>
      <c r="AO206" s="416">
        <f t="shared" si="175"/>
        <v>0</v>
      </c>
      <c r="AP206" s="416">
        <f t="shared" si="176"/>
        <v>0</v>
      </c>
      <c r="AQ206" s="416">
        <f t="shared" si="177"/>
        <v>0</v>
      </c>
      <c r="AR206" s="418">
        <f t="shared" si="178"/>
        <v>0</v>
      </c>
      <c r="AS206" s="416">
        <f t="shared" si="179"/>
        <v>0</v>
      </c>
      <c r="AT206" s="416">
        <f t="shared" si="180"/>
        <v>0</v>
      </c>
      <c r="AU206" s="416">
        <f t="shared" si="181"/>
        <v>0</v>
      </c>
      <c r="AV206" s="434" t="str">
        <f t="shared" si="182"/>
        <v/>
      </c>
      <c r="AW206" s="421" t="str">
        <f t="shared" si="183"/>
        <v/>
      </c>
      <c r="AX206" s="422">
        <f t="shared" si="184"/>
        <v>0</v>
      </c>
      <c r="AY206" s="422">
        <f t="shared" si="185"/>
        <v>0</v>
      </c>
      <c r="AZ206" s="421">
        <f t="shared" si="186"/>
        <v>0</v>
      </c>
      <c r="BA206" s="423">
        <f t="shared" si="187"/>
        <v>0</v>
      </c>
      <c r="BB206" s="432"/>
      <c r="BC206" s="436"/>
      <c r="BD206" s="436"/>
      <c r="BE206" s="436"/>
      <c r="BF206" s="436"/>
      <c r="BG206" s="436"/>
      <c r="BH206" s="436"/>
      <c r="BI206" s="436"/>
      <c r="BJ206" s="436"/>
      <c r="BK206" s="436"/>
      <c r="BL206" s="436"/>
      <c r="BM206" s="436"/>
      <c r="BN206" s="436"/>
      <c r="BO206" s="436"/>
      <c r="BP206" s="436"/>
    </row>
    <row r="207" spans="1:68" s="437" customFormat="1" ht="38.25" customHeight="1">
      <c r="A207" s="426">
        <v>189</v>
      </c>
      <c r="B207" s="429"/>
      <c r="C207" s="429"/>
      <c r="D207" s="395"/>
      <c r="E207" s="396"/>
      <c r="F207" s="396"/>
      <c r="G207" s="396"/>
      <c r="H207" s="397" t="str">
        <f t="shared" si="157"/>
        <v/>
      </c>
      <c r="I207" s="427"/>
      <c r="J207" s="396"/>
      <c r="K207" s="435"/>
      <c r="L207" s="399">
        <f t="shared" si="158"/>
        <v>0</v>
      </c>
      <c r="M207" s="400" t="str">
        <f t="shared" si="159"/>
        <v/>
      </c>
      <c r="N207" s="401"/>
      <c r="O207" s="395"/>
      <c r="P207" s="402" t="str">
        <f t="shared" si="160"/>
        <v/>
      </c>
      <c r="Q207" s="428"/>
      <c r="R207" s="404">
        <v>0</v>
      </c>
      <c r="S207" s="402">
        <f t="shared" si="161"/>
        <v>0</v>
      </c>
      <c r="T207" s="406">
        <f t="shared" si="162"/>
        <v>0</v>
      </c>
      <c r="U207" s="407" t="str">
        <f t="shared" si="163"/>
        <v/>
      </c>
      <c r="V207" s="408"/>
      <c r="W207" s="395"/>
      <c r="X207" s="395"/>
      <c r="Y207" s="402" t="str">
        <f t="shared" si="164"/>
        <v/>
      </c>
      <c r="Z207" s="429"/>
      <c r="AA207" s="429"/>
      <c r="AB207" s="430"/>
      <c r="AC207" s="410">
        <f t="shared" si="165"/>
        <v>0</v>
      </c>
      <c r="AD207" s="411"/>
      <c r="AE207" s="412"/>
      <c r="AF207" s="413">
        <f t="shared" si="166"/>
        <v>0</v>
      </c>
      <c r="AG207" s="414">
        <f t="shared" si="167"/>
        <v>0</v>
      </c>
      <c r="AH207" s="415">
        <f t="shared" si="168"/>
        <v>0</v>
      </c>
      <c r="AI207" s="415" t="str">
        <f t="shared" si="169"/>
        <v/>
      </c>
      <c r="AJ207" s="415">
        <f t="shared" si="170"/>
        <v>0</v>
      </c>
      <c r="AK207" s="415">
        <f t="shared" si="171"/>
        <v>0</v>
      </c>
      <c r="AL207" s="416">
        <f t="shared" si="172"/>
        <v>0</v>
      </c>
      <c r="AM207" s="417">
        <f t="shared" si="173"/>
        <v>0</v>
      </c>
      <c r="AN207" s="406">
        <f t="shared" si="174"/>
        <v>0</v>
      </c>
      <c r="AO207" s="416">
        <f t="shared" si="175"/>
        <v>0</v>
      </c>
      <c r="AP207" s="416">
        <f t="shared" si="176"/>
        <v>0</v>
      </c>
      <c r="AQ207" s="416">
        <f t="shared" si="177"/>
        <v>0</v>
      </c>
      <c r="AR207" s="418">
        <f t="shared" si="178"/>
        <v>0</v>
      </c>
      <c r="AS207" s="416">
        <f t="shared" si="179"/>
        <v>0</v>
      </c>
      <c r="AT207" s="416">
        <f t="shared" si="180"/>
        <v>0</v>
      </c>
      <c r="AU207" s="416">
        <f t="shared" si="181"/>
        <v>0</v>
      </c>
      <c r="AV207" s="434" t="str">
        <f t="shared" si="182"/>
        <v/>
      </c>
      <c r="AW207" s="421" t="str">
        <f t="shared" si="183"/>
        <v/>
      </c>
      <c r="AX207" s="422">
        <f t="shared" si="184"/>
        <v>0</v>
      </c>
      <c r="AY207" s="422">
        <f t="shared" si="185"/>
        <v>0</v>
      </c>
      <c r="AZ207" s="421">
        <f t="shared" si="186"/>
        <v>0</v>
      </c>
      <c r="BA207" s="423">
        <f t="shared" si="187"/>
        <v>0</v>
      </c>
      <c r="BB207" s="432"/>
      <c r="BC207" s="436"/>
      <c r="BD207" s="436"/>
      <c r="BE207" s="436"/>
      <c r="BF207" s="436"/>
      <c r="BG207" s="436"/>
      <c r="BH207" s="436"/>
      <c r="BI207" s="436"/>
      <c r="BJ207" s="436"/>
      <c r="BK207" s="436"/>
      <c r="BL207" s="436"/>
      <c r="BM207" s="436"/>
      <c r="BN207" s="436"/>
      <c r="BO207" s="436"/>
      <c r="BP207" s="436"/>
    </row>
    <row r="208" spans="1:68" s="437" customFormat="1" ht="38.25" customHeight="1">
      <c r="A208" s="426">
        <v>190</v>
      </c>
      <c r="B208" s="429"/>
      <c r="C208" s="429"/>
      <c r="D208" s="395"/>
      <c r="E208" s="396"/>
      <c r="F208" s="396"/>
      <c r="G208" s="396"/>
      <c r="H208" s="397" t="str">
        <f t="shared" si="157"/>
        <v/>
      </c>
      <c r="I208" s="427"/>
      <c r="J208" s="396"/>
      <c r="K208" s="435"/>
      <c r="L208" s="399">
        <f t="shared" si="158"/>
        <v>0</v>
      </c>
      <c r="M208" s="400" t="str">
        <f t="shared" si="159"/>
        <v/>
      </c>
      <c r="N208" s="401"/>
      <c r="O208" s="395"/>
      <c r="P208" s="402" t="str">
        <f t="shared" si="160"/>
        <v/>
      </c>
      <c r="Q208" s="428"/>
      <c r="R208" s="404">
        <v>0</v>
      </c>
      <c r="S208" s="402">
        <f t="shared" si="161"/>
        <v>0</v>
      </c>
      <c r="T208" s="406">
        <f t="shared" si="162"/>
        <v>0</v>
      </c>
      <c r="U208" s="407" t="str">
        <f t="shared" si="163"/>
        <v/>
      </c>
      <c r="V208" s="408"/>
      <c r="W208" s="395"/>
      <c r="X208" s="395"/>
      <c r="Y208" s="402" t="str">
        <f t="shared" si="164"/>
        <v/>
      </c>
      <c r="Z208" s="429"/>
      <c r="AA208" s="429"/>
      <c r="AB208" s="430"/>
      <c r="AC208" s="410">
        <f t="shared" si="165"/>
        <v>0</v>
      </c>
      <c r="AD208" s="411"/>
      <c r="AE208" s="412"/>
      <c r="AF208" s="413">
        <f t="shared" si="166"/>
        <v>0</v>
      </c>
      <c r="AG208" s="414">
        <f t="shared" si="167"/>
        <v>0</v>
      </c>
      <c r="AH208" s="415">
        <f t="shared" si="168"/>
        <v>0</v>
      </c>
      <c r="AI208" s="415" t="str">
        <f t="shared" si="169"/>
        <v/>
      </c>
      <c r="AJ208" s="415">
        <f t="shared" si="170"/>
        <v>0</v>
      </c>
      <c r="AK208" s="415">
        <f t="shared" si="171"/>
        <v>0</v>
      </c>
      <c r="AL208" s="416">
        <f t="shared" si="172"/>
        <v>0</v>
      </c>
      <c r="AM208" s="417">
        <f t="shared" si="173"/>
        <v>0</v>
      </c>
      <c r="AN208" s="406">
        <f t="shared" si="174"/>
        <v>0</v>
      </c>
      <c r="AO208" s="416">
        <f t="shared" si="175"/>
        <v>0</v>
      </c>
      <c r="AP208" s="416">
        <f t="shared" si="176"/>
        <v>0</v>
      </c>
      <c r="AQ208" s="416">
        <f t="shared" si="177"/>
        <v>0</v>
      </c>
      <c r="AR208" s="418">
        <f t="shared" si="178"/>
        <v>0</v>
      </c>
      <c r="AS208" s="416">
        <f t="shared" si="179"/>
        <v>0</v>
      </c>
      <c r="AT208" s="416">
        <f t="shared" si="180"/>
        <v>0</v>
      </c>
      <c r="AU208" s="416">
        <f t="shared" si="181"/>
        <v>0</v>
      </c>
      <c r="AV208" s="434" t="str">
        <f t="shared" si="182"/>
        <v/>
      </c>
      <c r="AW208" s="421" t="str">
        <f t="shared" si="183"/>
        <v/>
      </c>
      <c r="AX208" s="422">
        <f t="shared" si="184"/>
        <v>0</v>
      </c>
      <c r="AY208" s="422">
        <f t="shared" si="185"/>
        <v>0</v>
      </c>
      <c r="AZ208" s="421">
        <f t="shared" si="186"/>
        <v>0</v>
      </c>
      <c r="BA208" s="423">
        <f t="shared" si="187"/>
        <v>0</v>
      </c>
      <c r="BB208" s="432"/>
      <c r="BC208" s="436"/>
      <c r="BD208" s="436"/>
      <c r="BE208" s="436"/>
      <c r="BF208" s="436"/>
      <c r="BG208" s="436"/>
      <c r="BH208" s="436"/>
      <c r="BI208" s="436"/>
      <c r="BJ208" s="436"/>
      <c r="BK208" s="436"/>
      <c r="BL208" s="436"/>
      <c r="BM208" s="436"/>
      <c r="BN208" s="436"/>
      <c r="BO208" s="436"/>
      <c r="BP208" s="436"/>
    </row>
    <row r="209" spans="1:68" s="437" customFormat="1" ht="38.25" customHeight="1">
      <c r="A209" s="426">
        <v>191</v>
      </c>
      <c r="B209" s="429"/>
      <c r="C209" s="429"/>
      <c r="D209" s="395"/>
      <c r="E209" s="396"/>
      <c r="F209" s="396"/>
      <c r="G209" s="396"/>
      <c r="H209" s="397" t="str">
        <f t="shared" si="157"/>
        <v/>
      </c>
      <c r="I209" s="427"/>
      <c r="J209" s="396"/>
      <c r="K209" s="435"/>
      <c r="L209" s="399">
        <f t="shared" si="158"/>
        <v>0</v>
      </c>
      <c r="M209" s="400" t="str">
        <f t="shared" si="159"/>
        <v/>
      </c>
      <c r="N209" s="401"/>
      <c r="O209" s="395"/>
      <c r="P209" s="402" t="str">
        <f t="shared" si="160"/>
        <v/>
      </c>
      <c r="Q209" s="428"/>
      <c r="R209" s="404">
        <v>0</v>
      </c>
      <c r="S209" s="402">
        <f t="shared" si="161"/>
        <v>0</v>
      </c>
      <c r="T209" s="406">
        <f t="shared" si="162"/>
        <v>0</v>
      </c>
      <c r="U209" s="407" t="str">
        <f t="shared" si="163"/>
        <v/>
      </c>
      <c r="V209" s="408"/>
      <c r="W209" s="395"/>
      <c r="X209" s="395"/>
      <c r="Y209" s="402" t="str">
        <f t="shared" si="164"/>
        <v/>
      </c>
      <c r="Z209" s="429"/>
      <c r="AA209" s="429"/>
      <c r="AB209" s="430"/>
      <c r="AC209" s="410">
        <f t="shared" si="165"/>
        <v>0</v>
      </c>
      <c r="AD209" s="411"/>
      <c r="AE209" s="412"/>
      <c r="AF209" s="413">
        <f t="shared" si="166"/>
        <v>0</v>
      </c>
      <c r="AG209" s="414">
        <f t="shared" si="167"/>
        <v>0</v>
      </c>
      <c r="AH209" s="415">
        <f t="shared" si="168"/>
        <v>0</v>
      </c>
      <c r="AI209" s="415" t="str">
        <f t="shared" si="169"/>
        <v/>
      </c>
      <c r="AJ209" s="415">
        <f t="shared" si="170"/>
        <v>0</v>
      </c>
      <c r="AK209" s="415">
        <f t="shared" si="171"/>
        <v>0</v>
      </c>
      <c r="AL209" s="416">
        <f t="shared" si="172"/>
        <v>0</v>
      </c>
      <c r="AM209" s="417">
        <f t="shared" si="173"/>
        <v>0</v>
      </c>
      <c r="AN209" s="406">
        <f t="shared" si="174"/>
        <v>0</v>
      </c>
      <c r="AO209" s="416">
        <f t="shared" si="175"/>
        <v>0</v>
      </c>
      <c r="AP209" s="416">
        <f t="shared" si="176"/>
        <v>0</v>
      </c>
      <c r="AQ209" s="416">
        <f t="shared" si="177"/>
        <v>0</v>
      </c>
      <c r="AR209" s="418">
        <f t="shared" si="178"/>
        <v>0</v>
      </c>
      <c r="AS209" s="416">
        <f t="shared" si="179"/>
        <v>0</v>
      </c>
      <c r="AT209" s="416">
        <f t="shared" si="180"/>
        <v>0</v>
      </c>
      <c r="AU209" s="416">
        <f t="shared" si="181"/>
        <v>0</v>
      </c>
      <c r="AV209" s="434" t="str">
        <f t="shared" si="182"/>
        <v/>
      </c>
      <c r="AW209" s="421" t="str">
        <f t="shared" si="183"/>
        <v/>
      </c>
      <c r="AX209" s="422">
        <f t="shared" si="184"/>
        <v>0</v>
      </c>
      <c r="AY209" s="422">
        <f t="shared" si="185"/>
        <v>0</v>
      </c>
      <c r="AZ209" s="421">
        <f t="shared" si="186"/>
        <v>0</v>
      </c>
      <c r="BA209" s="423">
        <f t="shared" si="187"/>
        <v>0</v>
      </c>
      <c r="BB209" s="432"/>
      <c r="BC209" s="436"/>
      <c r="BD209" s="436"/>
      <c r="BE209" s="436"/>
      <c r="BF209" s="436"/>
      <c r="BG209" s="436"/>
      <c r="BH209" s="436"/>
      <c r="BI209" s="436"/>
      <c r="BJ209" s="436"/>
      <c r="BK209" s="436"/>
      <c r="BL209" s="436"/>
      <c r="BM209" s="436"/>
      <c r="BN209" s="436"/>
      <c r="BO209" s="436"/>
      <c r="BP209" s="436"/>
    </row>
    <row r="210" spans="1:68" s="437" customFormat="1" ht="38.25" customHeight="1">
      <c r="A210" s="426">
        <v>192</v>
      </c>
      <c r="B210" s="429"/>
      <c r="C210" s="429"/>
      <c r="D210" s="395"/>
      <c r="E210" s="396"/>
      <c r="F210" s="396"/>
      <c r="G210" s="396"/>
      <c r="H210" s="397" t="str">
        <f t="shared" si="157"/>
        <v/>
      </c>
      <c r="I210" s="427"/>
      <c r="J210" s="396"/>
      <c r="K210" s="435"/>
      <c r="L210" s="399">
        <f t="shared" si="158"/>
        <v>0</v>
      </c>
      <c r="M210" s="400" t="str">
        <f t="shared" si="159"/>
        <v/>
      </c>
      <c r="N210" s="401"/>
      <c r="O210" s="395"/>
      <c r="P210" s="402" t="str">
        <f t="shared" si="160"/>
        <v/>
      </c>
      <c r="Q210" s="428"/>
      <c r="R210" s="404">
        <v>0</v>
      </c>
      <c r="S210" s="402">
        <f t="shared" si="161"/>
        <v>0</v>
      </c>
      <c r="T210" s="406">
        <f t="shared" si="162"/>
        <v>0</v>
      </c>
      <c r="U210" s="407" t="str">
        <f t="shared" si="163"/>
        <v/>
      </c>
      <c r="V210" s="408"/>
      <c r="W210" s="395"/>
      <c r="X210" s="395"/>
      <c r="Y210" s="402" t="str">
        <f t="shared" si="164"/>
        <v/>
      </c>
      <c r="Z210" s="429"/>
      <c r="AA210" s="429"/>
      <c r="AB210" s="430"/>
      <c r="AC210" s="410">
        <f t="shared" si="165"/>
        <v>0</v>
      </c>
      <c r="AD210" s="411"/>
      <c r="AE210" s="412"/>
      <c r="AF210" s="413">
        <f t="shared" si="166"/>
        <v>0</v>
      </c>
      <c r="AG210" s="414">
        <f t="shared" si="167"/>
        <v>0</v>
      </c>
      <c r="AH210" s="415">
        <f t="shared" si="168"/>
        <v>0</v>
      </c>
      <c r="AI210" s="415" t="str">
        <f t="shared" si="169"/>
        <v/>
      </c>
      <c r="AJ210" s="415">
        <f t="shared" si="170"/>
        <v>0</v>
      </c>
      <c r="AK210" s="415">
        <f t="shared" si="171"/>
        <v>0</v>
      </c>
      <c r="AL210" s="416">
        <f t="shared" si="172"/>
        <v>0</v>
      </c>
      <c r="AM210" s="417">
        <f t="shared" si="173"/>
        <v>0</v>
      </c>
      <c r="AN210" s="406">
        <f t="shared" si="174"/>
        <v>0</v>
      </c>
      <c r="AO210" s="416">
        <f t="shared" si="175"/>
        <v>0</v>
      </c>
      <c r="AP210" s="416">
        <f t="shared" si="176"/>
        <v>0</v>
      </c>
      <c r="AQ210" s="416">
        <f t="shared" si="177"/>
        <v>0</v>
      </c>
      <c r="AR210" s="418">
        <f t="shared" si="178"/>
        <v>0</v>
      </c>
      <c r="AS210" s="416">
        <f t="shared" si="179"/>
        <v>0</v>
      </c>
      <c r="AT210" s="416">
        <f t="shared" si="180"/>
        <v>0</v>
      </c>
      <c r="AU210" s="416">
        <f t="shared" si="181"/>
        <v>0</v>
      </c>
      <c r="AV210" s="434" t="str">
        <f t="shared" si="182"/>
        <v/>
      </c>
      <c r="AW210" s="421" t="str">
        <f t="shared" si="183"/>
        <v/>
      </c>
      <c r="AX210" s="422">
        <f t="shared" si="184"/>
        <v>0</v>
      </c>
      <c r="AY210" s="422">
        <f t="shared" si="185"/>
        <v>0</v>
      </c>
      <c r="AZ210" s="421">
        <f t="shared" si="186"/>
        <v>0</v>
      </c>
      <c r="BA210" s="423">
        <f t="shared" si="187"/>
        <v>0</v>
      </c>
      <c r="BB210" s="432"/>
      <c r="BC210" s="436"/>
      <c r="BD210" s="436"/>
      <c r="BE210" s="436"/>
      <c r="BF210" s="436"/>
      <c r="BG210" s="436"/>
      <c r="BH210" s="436"/>
      <c r="BI210" s="436"/>
      <c r="BJ210" s="436"/>
      <c r="BK210" s="436"/>
      <c r="BL210" s="436"/>
      <c r="BM210" s="436"/>
      <c r="BN210" s="436"/>
      <c r="BO210" s="436"/>
      <c r="BP210" s="436"/>
    </row>
    <row r="211" spans="1:68" s="437" customFormat="1" ht="38.25" customHeight="1">
      <c r="A211" s="426">
        <v>193</v>
      </c>
      <c r="B211" s="429"/>
      <c r="C211" s="429"/>
      <c r="D211" s="395"/>
      <c r="E211" s="396"/>
      <c r="F211" s="396"/>
      <c r="G211" s="396"/>
      <c r="H211" s="397" t="str">
        <f t="shared" si="157"/>
        <v/>
      </c>
      <c r="I211" s="427"/>
      <c r="J211" s="396"/>
      <c r="K211" s="435"/>
      <c r="L211" s="399">
        <f t="shared" si="158"/>
        <v>0</v>
      </c>
      <c r="M211" s="400" t="str">
        <f t="shared" si="159"/>
        <v/>
      </c>
      <c r="N211" s="401"/>
      <c r="O211" s="395"/>
      <c r="P211" s="402" t="str">
        <f t="shared" si="160"/>
        <v/>
      </c>
      <c r="Q211" s="428"/>
      <c r="R211" s="404">
        <v>0</v>
      </c>
      <c r="S211" s="402">
        <f t="shared" si="161"/>
        <v>0</v>
      </c>
      <c r="T211" s="406">
        <f t="shared" si="162"/>
        <v>0</v>
      </c>
      <c r="U211" s="407" t="str">
        <f t="shared" si="163"/>
        <v/>
      </c>
      <c r="V211" s="408"/>
      <c r="W211" s="395"/>
      <c r="X211" s="395"/>
      <c r="Y211" s="402" t="str">
        <f t="shared" si="164"/>
        <v/>
      </c>
      <c r="Z211" s="429"/>
      <c r="AA211" s="429"/>
      <c r="AB211" s="430"/>
      <c r="AC211" s="410">
        <f t="shared" si="165"/>
        <v>0</v>
      </c>
      <c r="AD211" s="411"/>
      <c r="AE211" s="412"/>
      <c r="AF211" s="413">
        <f t="shared" si="166"/>
        <v>0</v>
      </c>
      <c r="AG211" s="414">
        <f t="shared" si="167"/>
        <v>0</v>
      </c>
      <c r="AH211" s="415">
        <f t="shared" si="168"/>
        <v>0</v>
      </c>
      <c r="AI211" s="415" t="str">
        <f t="shared" si="169"/>
        <v/>
      </c>
      <c r="AJ211" s="415">
        <f t="shared" si="170"/>
        <v>0</v>
      </c>
      <c r="AK211" s="415">
        <f t="shared" si="171"/>
        <v>0</v>
      </c>
      <c r="AL211" s="416">
        <f t="shared" si="172"/>
        <v>0</v>
      </c>
      <c r="AM211" s="417">
        <f t="shared" si="173"/>
        <v>0</v>
      </c>
      <c r="AN211" s="406">
        <f t="shared" si="174"/>
        <v>0</v>
      </c>
      <c r="AO211" s="416">
        <f t="shared" si="175"/>
        <v>0</v>
      </c>
      <c r="AP211" s="416">
        <f t="shared" si="176"/>
        <v>0</v>
      </c>
      <c r="AQ211" s="416">
        <f t="shared" si="177"/>
        <v>0</v>
      </c>
      <c r="AR211" s="418">
        <f t="shared" si="178"/>
        <v>0</v>
      </c>
      <c r="AS211" s="416">
        <f t="shared" si="179"/>
        <v>0</v>
      </c>
      <c r="AT211" s="416">
        <f t="shared" si="180"/>
        <v>0</v>
      </c>
      <c r="AU211" s="416">
        <f t="shared" si="181"/>
        <v>0</v>
      </c>
      <c r="AV211" s="434" t="str">
        <f t="shared" si="182"/>
        <v/>
      </c>
      <c r="AW211" s="421" t="str">
        <f t="shared" si="183"/>
        <v/>
      </c>
      <c r="AX211" s="422">
        <f t="shared" si="184"/>
        <v>0</v>
      </c>
      <c r="AY211" s="422">
        <f t="shared" si="185"/>
        <v>0</v>
      </c>
      <c r="AZ211" s="421">
        <f t="shared" si="186"/>
        <v>0</v>
      </c>
      <c r="BA211" s="423">
        <f t="shared" si="187"/>
        <v>0</v>
      </c>
      <c r="BB211" s="432"/>
      <c r="BC211" s="436"/>
      <c r="BD211" s="436"/>
      <c r="BE211" s="436"/>
      <c r="BF211" s="436"/>
      <c r="BG211" s="436"/>
      <c r="BH211" s="436"/>
      <c r="BI211" s="436"/>
      <c r="BJ211" s="436"/>
      <c r="BK211" s="436"/>
      <c r="BL211" s="436"/>
      <c r="BM211" s="436"/>
      <c r="BN211" s="436"/>
      <c r="BO211" s="436"/>
      <c r="BP211" s="436"/>
    </row>
    <row r="212" spans="1:68" s="437" customFormat="1" ht="38.25" customHeight="1">
      <c r="A212" s="426">
        <v>194</v>
      </c>
      <c r="B212" s="429"/>
      <c r="C212" s="429"/>
      <c r="D212" s="395"/>
      <c r="E212" s="396"/>
      <c r="F212" s="396"/>
      <c r="G212" s="396"/>
      <c r="H212" s="397" t="str">
        <f t="shared" si="157"/>
        <v/>
      </c>
      <c r="I212" s="427"/>
      <c r="J212" s="396"/>
      <c r="K212" s="435"/>
      <c r="L212" s="399">
        <f t="shared" si="158"/>
        <v>0</v>
      </c>
      <c r="M212" s="400" t="str">
        <f t="shared" si="159"/>
        <v/>
      </c>
      <c r="N212" s="401"/>
      <c r="O212" s="395"/>
      <c r="P212" s="402" t="str">
        <f t="shared" si="160"/>
        <v/>
      </c>
      <c r="Q212" s="428"/>
      <c r="R212" s="404">
        <v>0</v>
      </c>
      <c r="S212" s="402">
        <f t="shared" si="161"/>
        <v>0</v>
      </c>
      <c r="T212" s="406">
        <f t="shared" si="162"/>
        <v>0</v>
      </c>
      <c r="U212" s="407" t="str">
        <f t="shared" si="163"/>
        <v/>
      </c>
      <c r="V212" s="408"/>
      <c r="W212" s="395"/>
      <c r="X212" s="395"/>
      <c r="Y212" s="402" t="str">
        <f t="shared" si="164"/>
        <v/>
      </c>
      <c r="Z212" s="429"/>
      <c r="AA212" s="429"/>
      <c r="AB212" s="430"/>
      <c r="AC212" s="410">
        <f t="shared" si="165"/>
        <v>0</v>
      </c>
      <c r="AD212" s="411"/>
      <c r="AE212" s="412"/>
      <c r="AF212" s="413">
        <f t="shared" si="166"/>
        <v>0</v>
      </c>
      <c r="AG212" s="414">
        <f t="shared" si="167"/>
        <v>0</v>
      </c>
      <c r="AH212" s="415">
        <f t="shared" si="168"/>
        <v>0</v>
      </c>
      <c r="AI212" s="415" t="str">
        <f t="shared" si="169"/>
        <v/>
      </c>
      <c r="AJ212" s="415">
        <f t="shared" si="170"/>
        <v>0</v>
      </c>
      <c r="AK212" s="415">
        <f t="shared" si="171"/>
        <v>0</v>
      </c>
      <c r="AL212" s="416">
        <f t="shared" si="172"/>
        <v>0</v>
      </c>
      <c r="AM212" s="417">
        <f t="shared" si="173"/>
        <v>0</v>
      </c>
      <c r="AN212" s="406">
        <f t="shared" si="174"/>
        <v>0</v>
      </c>
      <c r="AO212" s="416">
        <f t="shared" si="175"/>
        <v>0</v>
      </c>
      <c r="AP212" s="416">
        <f t="shared" si="176"/>
        <v>0</v>
      </c>
      <c r="AQ212" s="416">
        <f t="shared" si="177"/>
        <v>0</v>
      </c>
      <c r="AR212" s="418">
        <f t="shared" si="178"/>
        <v>0</v>
      </c>
      <c r="AS212" s="416">
        <f t="shared" si="179"/>
        <v>0</v>
      </c>
      <c r="AT212" s="416">
        <f t="shared" si="180"/>
        <v>0</v>
      </c>
      <c r="AU212" s="416">
        <f t="shared" si="181"/>
        <v>0</v>
      </c>
      <c r="AV212" s="434" t="str">
        <f t="shared" si="182"/>
        <v/>
      </c>
      <c r="AW212" s="421" t="str">
        <f t="shared" si="183"/>
        <v/>
      </c>
      <c r="AX212" s="422">
        <f t="shared" si="184"/>
        <v>0</v>
      </c>
      <c r="AY212" s="422">
        <f t="shared" si="185"/>
        <v>0</v>
      </c>
      <c r="AZ212" s="421">
        <f t="shared" si="186"/>
        <v>0</v>
      </c>
      <c r="BA212" s="423">
        <f t="shared" si="187"/>
        <v>0</v>
      </c>
      <c r="BB212" s="432"/>
      <c r="BC212" s="436"/>
      <c r="BD212" s="436"/>
      <c r="BE212" s="436"/>
      <c r="BF212" s="436"/>
      <c r="BG212" s="436"/>
      <c r="BH212" s="436"/>
      <c r="BI212" s="436"/>
      <c r="BJ212" s="436"/>
      <c r="BK212" s="436"/>
      <c r="BL212" s="436"/>
      <c r="BM212" s="436"/>
      <c r="BN212" s="436"/>
      <c r="BO212" s="436"/>
      <c r="BP212" s="436"/>
    </row>
    <row r="213" spans="1:68" s="437" customFormat="1" ht="38.25" customHeight="1">
      <c r="A213" s="426">
        <v>195</v>
      </c>
      <c r="B213" s="429"/>
      <c r="C213" s="429"/>
      <c r="D213" s="395"/>
      <c r="E213" s="396"/>
      <c r="F213" s="396"/>
      <c r="G213" s="396"/>
      <c r="H213" s="397" t="str">
        <f t="shared" si="157"/>
        <v/>
      </c>
      <c r="I213" s="427"/>
      <c r="J213" s="396"/>
      <c r="K213" s="435"/>
      <c r="L213" s="399">
        <f t="shared" si="158"/>
        <v>0</v>
      </c>
      <c r="M213" s="400" t="str">
        <f t="shared" si="159"/>
        <v/>
      </c>
      <c r="N213" s="401"/>
      <c r="O213" s="395"/>
      <c r="P213" s="402" t="str">
        <f t="shared" si="160"/>
        <v/>
      </c>
      <c r="Q213" s="428"/>
      <c r="R213" s="404">
        <v>0</v>
      </c>
      <c r="S213" s="402">
        <f t="shared" si="161"/>
        <v>0</v>
      </c>
      <c r="T213" s="406">
        <f t="shared" si="162"/>
        <v>0</v>
      </c>
      <c r="U213" s="407" t="str">
        <f t="shared" si="163"/>
        <v/>
      </c>
      <c r="V213" s="408"/>
      <c r="W213" s="395"/>
      <c r="X213" s="395"/>
      <c r="Y213" s="402" t="str">
        <f t="shared" si="164"/>
        <v/>
      </c>
      <c r="Z213" s="429"/>
      <c r="AA213" s="429"/>
      <c r="AB213" s="430"/>
      <c r="AC213" s="410">
        <f t="shared" si="165"/>
        <v>0</v>
      </c>
      <c r="AD213" s="411"/>
      <c r="AE213" s="412"/>
      <c r="AF213" s="413">
        <f t="shared" si="166"/>
        <v>0</v>
      </c>
      <c r="AG213" s="414">
        <f t="shared" si="167"/>
        <v>0</v>
      </c>
      <c r="AH213" s="415">
        <f t="shared" si="168"/>
        <v>0</v>
      </c>
      <c r="AI213" s="415" t="str">
        <f t="shared" si="169"/>
        <v/>
      </c>
      <c r="AJ213" s="415">
        <f t="shared" si="170"/>
        <v>0</v>
      </c>
      <c r="AK213" s="415">
        <f t="shared" si="171"/>
        <v>0</v>
      </c>
      <c r="AL213" s="416">
        <f t="shared" si="172"/>
        <v>0</v>
      </c>
      <c r="AM213" s="417">
        <f t="shared" si="173"/>
        <v>0</v>
      </c>
      <c r="AN213" s="406">
        <f t="shared" si="174"/>
        <v>0</v>
      </c>
      <c r="AO213" s="416">
        <f t="shared" si="175"/>
        <v>0</v>
      </c>
      <c r="AP213" s="416">
        <f t="shared" si="176"/>
        <v>0</v>
      </c>
      <c r="AQ213" s="416">
        <f t="shared" si="177"/>
        <v>0</v>
      </c>
      <c r="AR213" s="418">
        <f t="shared" si="178"/>
        <v>0</v>
      </c>
      <c r="AS213" s="416">
        <f t="shared" si="179"/>
        <v>0</v>
      </c>
      <c r="AT213" s="416">
        <f t="shared" si="180"/>
        <v>0</v>
      </c>
      <c r="AU213" s="416">
        <f t="shared" si="181"/>
        <v>0</v>
      </c>
      <c r="AV213" s="434" t="str">
        <f t="shared" si="182"/>
        <v/>
      </c>
      <c r="AW213" s="421" t="str">
        <f t="shared" si="183"/>
        <v/>
      </c>
      <c r="AX213" s="422">
        <f t="shared" si="184"/>
        <v>0</v>
      </c>
      <c r="AY213" s="422">
        <f t="shared" si="185"/>
        <v>0</v>
      </c>
      <c r="AZ213" s="421">
        <f t="shared" si="186"/>
        <v>0</v>
      </c>
      <c r="BA213" s="423">
        <f t="shared" si="187"/>
        <v>0</v>
      </c>
      <c r="BB213" s="432"/>
      <c r="BC213" s="436"/>
      <c r="BD213" s="436"/>
      <c r="BE213" s="436"/>
      <c r="BF213" s="436"/>
      <c r="BG213" s="436"/>
      <c r="BH213" s="436"/>
      <c r="BI213" s="436"/>
      <c r="BJ213" s="436"/>
      <c r="BK213" s="436"/>
      <c r="BL213" s="436"/>
      <c r="BM213" s="436"/>
      <c r="BN213" s="436"/>
      <c r="BO213" s="436"/>
      <c r="BP213" s="436"/>
    </row>
    <row r="214" spans="1:68" s="437" customFormat="1" ht="38.25" customHeight="1">
      <c r="A214" s="426">
        <v>196</v>
      </c>
      <c r="B214" s="429"/>
      <c r="C214" s="429"/>
      <c r="D214" s="395"/>
      <c r="E214" s="396"/>
      <c r="F214" s="396"/>
      <c r="G214" s="396"/>
      <c r="H214" s="397" t="str">
        <f t="shared" si="157"/>
        <v/>
      </c>
      <c r="I214" s="427"/>
      <c r="J214" s="396"/>
      <c r="K214" s="435"/>
      <c r="L214" s="399">
        <f t="shared" si="158"/>
        <v>0</v>
      </c>
      <c r="M214" s="400" t="str">
        <f t="shared" si="159"/>
        <v/>
      </c>
      <c r="N214" s="401"/>
      <c r="O214" s="395"/>
      <c r="P214" s="402" t="str">
        <f t="shared" si="160"/>
        <v/>
      </c>
      <c r="Q214" s="428"/>
      <c r="R214" s="404">
        <v>0</v>
      </c>
      <c r="S214" s="402">
        <f t="shared" si="161"/>
        <v>0</v>
      </c>
      <c r="T214" s="406">
        <f t="shared" si="162"/>
        <v>0</v>
      </c>
      <c r="U214" s="407" t="str">
        <f t="shared" si="163"/>
        <v/>
      </c>
      <c r="V214" s="408"/>
      <c r="W214" s="395"/>
      <c r="X214" s="395"/>
      <c r="Y214" s="402" t="str">
        <f t="shared" si="164"/>
        <v/>
      </c>
      <c r="Z214" s="429"/>
      <c r="AA214" s="429"/>
      <c r="AB214" s="430"/>
      <c r="AC214" s="410">
        <f t="shared" si="165"/>
        <v>0</v>
      </c>
      <c r="AD214" s="411"/>
      <c r="AE214" s="412"/>
      <c r="AF214" s="413">
        <f t="shared" si="166"/>
        <v>0</v>
      </c>
      <c r="AG214" s="414">
        <f t="shared" si="167"/>
        <v>0</v>
      </c>
      <c r="AH214" s="415">
        <f t="shared" si="168"/>
        <v>0</v>
      </c>
      <c r="AI214" s="415" t="str">
        <f t="shared" si="169"/>
        <v/>
      </c>
      <c r="AJ214" s="415">
        <f t="shared" si="170"/>
        <v>0</v>
      </c>
      <c r="AK214" s="415">
        <f t="shared" si="171"/>
        <v>0</v>
      </c>
      <c r="AL214" s="416">
        <f t="shared" si="172"/>
        <v>0</v>
      </c>
      <c r="AM214" s="417">
        <f t="shared" si="173"/>
        <v>0</v>
      </c>
      <c r="AN214" s="406">
        <f t="shared" si="174"/>
        <v>0</v>
      </c>
      <c r="AO214" s="416">
        <f t="shared" si="175"/>
        <v>0</v>
      </c>
      <c r="AP214" s="416">
        <f t="shared" si="176"/>
        <v>0</v>
      </c>
      <c r="AQ214" s="416">
        <f t="shared" si="177"/>
        <v>0</v>
      </c>
      <c r="AR214" s="418">
        <f t="shared" si="178"/>
        <v>0</v>
      </c>
      <c r="AS214" s="416">
        <f t="shared" si="179"/>
        <v>0</v>
      </c>
      <c r="AT214" s="416">
        <f t="shared" si="180"/>
        <v>0</v>
      </c>
      <c r="AU214" s="416">
        <f t="shared" si="181"/>
        <v>0</v>
      </c>
      <c r="AV214" s="434" t="str">
        <f t="shared" si="182"/>
        <v/>
      </c>
      <c r="AW214" s="421" t="str">
        <f t="shared" si="183"/>
        <v/>
      </c>
      <c r="AX214" s="422">
        <f t="shared" si="184"/>
        <v>0</v>
      </c>
      <c r="AY214" s="422">
        <f t="shared" si="185"/>
        <v>0</v>
      </c>
      <c r="AZ214" s="421">
        <f t="shared" si="186"/>
        <v>0</v>
      </c>
      <c r="BA214" s="423">
        <f t="shared" si="187"/>
        <v>0</v>
      </c>
      <c r="BB214" s="432"/>
      <c r="BC214" s="436"/>
      <c r="BD214" s="436"/>
      <c r="BE214" s="436"/>
      <c r="BF214" s="436"/>
      <c r="BG214" s="436"/>
      <c r="BH214" s="436"/>
      <c r="BI214" s="436"/>
      <c r="BJ214" s="436"/>
      <c r="BK214" s="436"/>
      <c r="BL214" s="436"/>
      <c r="BM214" s="436"/>
      <c r="BN214" s="436"/>
      <c r="BO214" s="436"/>
      <c r="BP214" s="436"/>
    </row>
    <row r="215" spans="1:68" s="437" customFormat="1" ht="38.25" customHeight="1">
      <c r="A215" s="426">
        <v>197</v>
      </c>
      <c r="B215" s="429"/>
      <c r="C215" s="429"/>
      <c r="D215" s="395"/>
      <c r="E215" s="396"/>
      <c r="F215" s="396"/>
      <c r="G215" s="396"/>
      <c r="H215" s="397" t="str">
        <f t="shared" si="157"/>
        <v/>
      </c>
      <c r="I215" s="427"/>
      <c r="J215" s="396"/>
      <c r="K215" s="435"/>
      <c r="L215" s="399">
        <f t="shared" si="158"/>
        <v>0</v>
      </c>
      <c r="M215" s="400" t="str">
        <f t="shared" si="159"/>
        <v/>
      </c>
      <c r="N215" s="401"/>
      <c r="O215" s="395"/>
      <c r="P215" s="402" t="str">
        <f t="shared" si="160"/>
        <v/>
      </c>
      <c r="Q215" s="428"/>
      <c r="R215" s="404">
        <v>0</v>
      </c>
      <c r="S215" s="402">
        <f t="shared" si="161"/>
        <v>0</v>
      </c>
      <c r="T215" s="406">
        <f t="shared" si="162"/>
        <v>0</v>
      </c>
      <c r="U215" s="407" t="str">
        <f t="shared" si="163"/>
        <v/>
      </c>
      <c r="V215" s="408"/>
      <c r="W215" s="395"/>
      <c r="X215" s="395"/>
      <c r="Y215" s="402" t="str">
        <f t="shared" si="164"/>
        <v/>
      </c>
      <c r="Z215" s="429"/>
      <c r="AA215" s="429"/>
      <c r="AB215" s="430"/>
      <c r="AC215" s="410">
        <f t="shared" si="165"/>
        <v>0</v>
      </c>
      <c r="AD215" s="411"/>
      <c r="AE215" s="412"/>
      <c r="AF215" s="413">
        <f t="shared" si="166"/>
        <v>0</v>
      </c>
      <c r="AG215" s="414">
        <f t="shared" si="167"/>
        <v>0</v>
      </c>
      <c r="AH215" s="415">
        <f t="shared" si="168"/>
        <v>0</v>
      </c>
      <c r="AI215" s="415" t="str">
        <f t="shared" si="169"/>
        <v/>
      </c>
      <c r="AJ215" s="415">
        <f t="shared" si="170"/>
        <v>0</v>
      </c>
      <c r="AK215" s="415">
        <f t="shared" si="171"/>
        <v>0</v>
      </c>
      <c r="AL215" s="416">
        <f t="shared" si="172"/>
        <v>0</v>
      </c>
      <c r="AM215" s="417">
        <f t="shared" si="173"/>
        <v>0</v>
      </c>
      <c r="AN215" s="406">
        <f t="shared" si="174"/>
        <v>0</v>
      </c>
      <c r="AO215" s="416">
        <f t="shared" si="175"/>
        <v>0</v>
      </c>
      <c r="AP215" s="416">
        <f t="shared" si="176"/>
        <v>0</v>
      </c>
      <c r="AQ215" s="416">
        <f t="shared" si="177"/>
        <v>0</v>
      </c>
      <c r="AR215" s="418">
        <f t="shared" si="178"/>
        <v>0</v>
      </c>
      <c r="AS215" s="416">
        <f t="shared" si="179"/>
        <v>0</v>
      </c>
      <c r="AT215" s="416">
        <f t="shared" si="180"/>
        <v>0</v>
      </c>
      <c r="AU215" s="416">
        <f t="shared" si="181"/>
        <v>0</v>
      </c>
      <c r="AV215" s="434" t="str">
        <f t="shared" si="182"/>
        <v/>
      </c>
      <c r="AW215" s="421" t="str">
        <f t="shared" si="183"/>
        <v/>
      </c>
      <c r="AX215" s="422">
        <f t="shared" si="184"/>
        <v>0</v>
      </c>
      <c r="AY215" s="422">
        <f t="shared" si="185"/>
        <v>0</v>
      </c>
      <c r="AZ215" s="421">
        <f t="shared" si="186"/>
        <v>0</v>
      </c>
      <c r="BA215" s="423">
        <f t="shared" si="187"/>
        <v>0</v>
      </c>
      <c r="BB215" s="432"/>
      <c r="BC215" s="436"/>
      <c r="BD215" s="436"/>
      <c r="BE215" s="436"/>
      <c r="BF215" s="436"/>
      <c r="BG215" s="436"/>
      <c r="BH215" s="436"/>
      <c r="BI215" s="436"/>
      <c r="BJ215" s="436"/>
      <c r="BK215" s="436"/>
      <c r="BL215" s="436"/>
      <c r="BM215" s="436"/>
      <c r="BN215" s="436"/>
      <c r="BO215" s="436"/>
      <c r="BP215" s="436"/>
    </row>
    <row r="216" spans="1:68" s="437" customFormat="1" ht="38.25" customHeight="1">
      <c r="A216" s="426">
        <v>198</v>
      </c>
      <c r="B216" s="429"/>
      <c r="C216" s="429"/>
      <c r="D216" s="395"/>
      <c r="E216" s="396"/>
      <c r="F216" s="396"/>
      <c r="G216" s="396"/>
      <c r="H216" s="397" t="str">
        <f t="shared" si="157"/>
        <v/>
      </c>
      <c r="I216" s="427"/>
      <c r="J216" s="396"/>
      <c r="K216" s="435"/>
      <c r="L216" s="399">
        <f t="shared" si="158"/>
        <v>0</v>
      </c>
      <c r="M216" s="400" t="str">
        <f t="shared" si="159"/>
        <v/>
      </c>
      <c r="N216" s="401"/>
      <c r="O216" s="395"/>
      <c r="P216" s="402" t="str">
        <f t="shared" si="160"/>
        <v/>
      </c>
      <c r="Q216" s="428"/>
      <c r="R216" s="404">
        <v>0</v>
      </c>
      <c r="S216" s="402">
        <f t="shared" si="161"/>
        <v>0</v>
      </c>
      <c r="T216" s="406">
        <f t="shared" si="162"/>
        <v>0</v>
      </c>
      <c r="U216" s="407" t="str">
        <f t="shared" si="163"/>
        <v/>
      </c>
      <c r="V216" s="408"/>
      <c r="W216" s="395"/>
      <c r="X216" s="395"/>
      <c r="Y216" s="402" t="str">
        <f t="shared" si="164"/>
        <v/>
      </c>
      <c r="Z216" s="429"/>
      <c r="AA216" s="429"/>
      <c r="AB216" s="430"/>
      <c r="AC216" s="410">
        <f t="shared" si="165"/>
        <v>0</v>
      </c>
      <c r="AD216" s="411"/>
      <c r="AE216" s="412"/>
      <c r="AF216" s="413">
        <f t="shared" si="166"/>
        <v>0</v>
      </c>
      <c r="AG216" s="414">
        <f t="shared" si="167"/>
        <v>0</v>
      </c>
      <c r="AH216" s="415">
        <f t="shared" si="168"/>
        <v>0</v>
      </c>
      <c r="AI216" s="415" t="str">
        <f t="shared" si="169"/>
        <v/>
      </c>
      <c r="AJ216" s="415">
        <f t="shared" si="170"/>
        <v>0</v>
      </c>
      <c r="AK216" s="415">
        <f t="shared" si="171"/>
        <v>0</v>
      </c>
      <c r="AL216" s="416">
        <f t="shared" si="172"/>
        <v>0</v>
      </c>
      <c r="AM216" s="417">
        <f t="shared" si="173"/>
        <v>0</v>
      </c>
      <c r="AN216" s="406">
        <f t="shared" si="174"/>
        <v>0</v>
      </c>
      <c r="AO216" s="416">
        <f t="shared" si="175"/>
        <v>0</v>
      </c>
      <c r="AP216" s="416">
        <f t="shared" si="176"/>
        <v>0</v>
      </c>
      <c r="AQ216" s="416">
        <f t="shared" si="177"/>
        <v>0</v>
      </c>
      <c r="AR216" s="418">
        <f t="shared" si="178"/>
        <v>0</v>
      </c>
      <c r="AS216" s="416">
        <f t="shared" si="179"/>
        <v>0</v>
      </c>
      <c r="AT216" s="416">
        <f t="shared" si="180"/>
        <v>0</v>
      </c>
      <c r="AU216" s="416">
        <f t="shared" si="181"/>
        <v>0</v>
      </c>
      <c r="AV216" s="434" t="str">
        <f t="shared" si="182"/>
        <v/>
      </c>
      <c r="AW216" s="421" t="str">
        <f t="shared" si="183"/>
        <v/>
      </c>
      <c r="AX216" s="422">
        <f t="shared" si="184"/>
        <v>0</v>
      </c>
      <c r="AY216" s="422">
        <f t="shared" si="185"/>
        <v>0</v>
      </c>
      <c r="AZ216" s="421">
        <f t="shared" si="186"/>
        <v>0</v>
      </c>
      <c r="BA216" s="423">
        <f t="shared" si="187"/>
        <v>0</v>
      </c>
      <c r="BB216" s="432"/>
      <c r="BC216" s="436"/>
      <c r="BD216" s="436"/>
      <c r="BE216" s="436"/>
      <c r="BF216" s="436"/>
      <c r="BG216" s="436"/>
      <c r="BH216" s="436"/>
      <c r="BI216" s="436"/>
      <c r="BJ216" s="436"/>
      <c r="BK216" s="436"/>
      <c r="BL216" s="436"/>
      <c r="BM216" s="436"/>
      <c r="BN216" s="436"/>
      <c r="BO216" s="436"/>
      <c r="BP216" s="436"/>
    </row>
    <row r="217" spans="1:68" s="437" customFormat="1" ht="38.25" customHeight="1">
      <c r="A217" s="426">
        <v>199</v>
      </c>
      <c r="B217" s="429"/>
      <c r="C217" s="429"/>
      <c r="D217" s="395"/>
      <c r="E217" s="396"/>
      <c r="F217" s="396"/>
      <c r="G217" s="396"/>
      <c r="H217" s="397" t="str">
        <f t="shared" si="157"/>
        <v/>
      </c>
      <c r="I217" s="427"/>
      <c r="J217" s="396"/>
      <c r="K217" s="435"/>
      <c r="L217" s="399">
        <f t="shared" si="158"/>
        <v>0</v>
      </c>
      <c r="M217" s="400" t="str">
        <f t="shared" si="159"/>
        <v/>
      </c>
      <c r="N217" s="401"/>
      <c r="O217" s="395"/>
      <c r="P217" s="402" t="str">
        <f t="shared" si="160"/>
        <v/>
      </c>
      <c r="Q217" s="428"/>
      <c r="R217" s="404">
        <v>0</v>
      </c>
      <c r="S217" s="402">
        <f t="shared" si="161"/>
        <v>0</v>
      </c>
      <c r="T217" s="406">
        <f t="shared" si="162"/>
        <v>0</v>
      </c>
      <c r="U217" s="407" t="str">
        <f t="shared" si="163"/>
        <v/>
      </c>
      <c r="V217" s="408"/>
      <c r="W217" s="395"/>
      <c r="X217" s="395"/>
      <c r="Y217" s="402" t="str">
        <f t="shared" si="164"/>
        <v/>
      </c>
      <c r="Z217" s="429"/>
      <c r="AA217" s="429"/>
      <c r="AB217" s="430"/>
      <c r="AC217" s="410">
        <f t="shared" si="165"/>
        <v>0</v>
      </c>
      <c r="AD217" s="411"/>
      <c r="AE217" s="412"/>
      <c r="AF217" s="413">
        <f t="shared" si="166"/>
        <v>0</v>
      </c>
      <c r="AG217" s="414">
        <f t="shared" si="167"/>
        <v>0</v>
      </c>
      <c r="AH217" s="415">
        <f t="shared" si="168"/>
        <v>0</v>
      </c>
      <c r="AI217" s="415" t="str">
        <f t="shared" si="169"/>
        <v/>
      </c>
      <c r="AJ217" s="415">
        <f t="shared" si="170"/>
        <v>0</v>
      </c>
      <c r="AK217" s="415">
        <f t="shared" si="171"/>
        <v>0</v>
      </c>
      <c r="AL217" s="416">
        <f t="shared" si="172"/>
        <v>0</v>
      </c>
      <c r="AM217" s="417">
        <f t="shared" si="173"/>
        <v>0</v>
      </c>
      <c r="AN217" s="406">
        <f t="shared" si="174"/>
        <v>0</v>
      </c>
      <c r="AO217" s="416">
        <f t="shared" si="175"/>
        <v>0</v>
      </c>
      <c r="AP217" s="416">
        <f t="shared" si="176"/>
        <v>0</v>
      </c>
      <c r="AQ217" s="416">
        <f t="shared" si="177"/>
        <v>0</v>
      </c>
      <c r="AR217" s="418">
        <f t="shared" si="178"/>
        <v>0</v>
      </c>
      <c r="AS217" s="416">
        <f t="shared" si="179"/>
        <v>0</v>
      </c>
      <c r="AT217" s="416">
        <f t="shared" si="180"/>
        <v>0</v>
      </c>
      <c r="AU217" s="416">
        <f t="shared" si="181"/>
        <v>0</v>
      </c>
      <c r="AV217" s="434" t="str">
        <f t="shared" si="182"/>
        <v/>
      </c>
      <c r="AW217" s="421" t="str">
        <f t="shared" si="183"/>
        <v/>
      </c>
      <c r="AX217" s="422">
        <f t="shared" si="184"/>
        <v>0</v>
      </c>
      <c r="AY217" s="422">
        <f t="shared" si="185"/>
        <v>0</v>
      </c>
      <c r="AZ217" s="421">
        <f t="shared" si="186"/>
        <v>0</v>
      </c>
      <c r="BA217" s="423">
        <f t="shared" si="187"/>
        <v>0</v>
      </c>
      <c r="BB217" s="432"/>
      <c r="BC217" s="436"/>
      <c r="BD217" s="436"/>
      <c r="BE217" s="436"/>
      <c r="BF217" s="436"/>
      <c r="BG217" s="436"/>
      <c r="BH217" s="436"/>
      <c r="BI217" s="436"/>
      <c r="BJ217" s="436"/>
      <c r="BK217" s="436"/>
      <c r="BL217" s="436"/>
      <c r="BM217" s="436"/>
      <c r="BN217" s="436"/>
      <c r="BO217" s="436"/>
      <c r="BP217" s="436"/>
    </row>
    <row r="218" spans="1:68" s="437" customFormat="1" ht="38.25" customHeight="1">
      <c r="A218" s="426">
        <v>200</v>
      </c>
      <c r="B218" s="429"/>
      <c r="C218" s="429"/>
      <c r="D218" s="395"/>
      <c r="E218" s="396"/>
      <c r="F218" s="396"/>
      <c r="G218" s="396"/>
      <c r="H218" s="397" t="str">
        <f t="shared" si="157"/>
        <v/>
      </c>
      <c r="I218" s="427"/>
      <c r="J218" s="396"/>
      <c r="K218" s="435"/>
      <c r="L218" s="399">
        <f t="shared" si="158"/>
        <v>0</v>
      </c>
      <c r="M218" s="400" t="str">
        <f t="shared" si="159"/>
        <v/>
      </c>
      <c r="N218" s="401"/>
      <c r="O218" s="395"/>
      <c r="P218" s="402" t="str">
        <f t="shared" si="160"/>
        <v/>
      </c>
      <c r="Q218" s="428"/>
      <c r="R218" s="404">
        <v>0</v>
      </c>
      <c r="S218" s="402">
        <f t="shared" si="161"/>
        <v>0</v>
      </c>
      <c r="T218" s="406">
        <f t="shared" si="162"/>
        <v>0</v>
      </c>
      <c r="U218" s="407" t="str">
        <f t="shared" si="163"/>
        <v/>
      </c>
      <c r="V218" s="408"/>
      <c r="W218" s="395"/>
      <c r="X218" s="395"/>
      <c r="Y218" s="402" t="str">
        <f t="shared" si="164"/>
        <v/>
      </c>
      <c r="Z218" s="429"/>
      <c r="AA218" s="429"/>
      <c r="AB218" s="430"/>
      <c r="AC218" s="410">
        <f t="shared" si="165"/>
        <v>0</v>
      </c>
      <c r="AD218" s="411"/>
      <c r="AE218" s="412"/>
      <c r="AF218" s="413">
        <f t="shared" si="166"/>
        <v>0</v>
      </c>
      <c r="AG218" s="414">
        <f t="shared" si="167"/>
        <v>0</v>
      </c>
      <c r="AH218" s="415">
        <f t="shared" si="168"/>
        <v>0</v>
      </c>
      <c r="AI218" s="415" t="str">
        <f t="shared" si="169"/>
        <v/>
      </c>
      <c r="AJ218" s="415">
        <f t="shared" si="170"/>
        <v>0</v>
      </c>
      <c r="AK218" s="415">
        <f t="shared" si="171"/>
        <v>0</v>
      </c>
      <c r="AL218" s="416">
        <f t="shared" si="172"/>
        <v>0</v>
      </c>
      <c r="AM218" s="417">
        <f t="shared" si="173"/>
        <v>0</v>
      </c>
      <c r="AN218" s="406">
        <f t="shared" si="174"/>
        <v>0</v>
      </c>
      <c r="AO218" s="416">
        <f t="shared" si="175"/>
        <v>0</v>
      </c>
      <c r="AP218" s="416">
        <f t="shared" si="176"/>
        <v>0</v>
      </c>
      <c r="AQ218" s="416">
        <f t="shared" si="177"/>
        <v>0</v>
      </c>
      <c r="AR218" s="418">
        <f t="shared" si="178"/>
        <v>0</v>
      </c>
      <c r="AS218" s="416">
        <f t="shared" si="179"/>
        <v>0</v>
      </c>
      <c r="AT218" s="416">
        <f t="shared" si="180"/>
        <v>0</v>
      </c>
      <c r="AU218" s="416">
        <f t="shared" si="181"/>
        <v>0</v>
      </c>
      <c r="AV218" s="434" t="str">
        <f t="shared" si="182"/>
        <v/>
      </c>
      <c r="AW218" s="421" t="str">
        <f t="shared" si="183"/>
        <v/>
      </c>
      <c r="AX218" s="422">
        <f t="shared" si="184"/>
        <v>0</v>
      </c>
      <c r="AY218" s="422">
        <f t="shared" si="185"/>
        <v>0</v>
      </c>
      <c r="AZ218" s="421">
        <f t="shared" si="186"/>
        <v>0</v>
      </c>
      <c r="BA218" s="423">
        <f t="shared" si="187"/>
        <v>0</v>
      </c>
      <c r="BB218" s="432"/>
      <c r="BC218" s="436"/>
      <c r="BD218" s="436"/>
      <c r="BE218" s="436"/>
      <c r="BF218" s="436"/>
      <c r="BG218" s="436"/>
      <c r="BH218" s="436"/>
      <c r="BI218" s="436"/>
      <c r="BJ218" s="436"/>
      <c r="BK218" s="436"/>
      <c r="BL218" s="436"/>
      <c r="BM218" s="436"/>
      <c r="BN218" s="436"/>
      <c r="BO218" s="436"/>
      <c r="BP218" s="436"/>
    </row>
    <row r="219" spans="1:68" s="437" customFormat="1" ht="38.25" customHeight="1">
      <c r="A219" s="426">
        <v>201</v>
      </c>
      <c r="B219" s="429"/>
      <c r="C219" s="429"/>
      <c r="D219" s="395"/>
      <c r="E219" s="396"/>
      <c r="F219" s="396"/>
      <c r="G219" s="396"/>
      <c r="H219" s="397" t="str">
        <f t="shared" si="157"/>
        <v/>
      </c>
      <c r="I219" s="427"/>
      <c r="J219" s="396"/>
      <c r="K219" s="435"/>
      <c r="L219" s="399">
        <f t="shared" si="158"/>
        <v>0</v>
      </c>
      <c r="M219" s="400" t="str">
        <f t="shared" si="159"/>
        <v/>
      </c>
      <c r="N219" s="401"/>
      <c r="O219" s="395"/>
      <c r="P219" s="402" t="str">
        <f t="shared" si="160"/>
        <v/>
      </c>
      <c r="Q219" s="428"/>
      <c r="R219" s="404">
        <v>0</v>
      </c>
      <c r="S219" s="402">
        <f t="shared" si="161"/>
        <v>0</v>
      </c>
      <c r="T219" s="406">
        <f t="shared" si="162"/>
        <v>0</v>
      </c>
      <c r="U219" s="407" t="str">
        <f t="shared" si="163"/>
        <v/>
      </c>
      <c r="V219" s="408"/>
      <c r="W219" s="395"/>
      <c r="X219" s="395"/>
      <c r="Y219" s="402" t="str">
        <f t="shared" si="164"/>
        <v/>
      </c>
      <c r="Z219" s="429"/>
      <c r="AA219" s="429"/>
      <c r="AB219" s="430"/>
      <c r="AC219" s="410">
        <f t="shared" si="165"/>
        <v>0</v>
      </c>
      <c r="AD219" s="411"/>
      <c r="AE219" s="412"/>
      <c r="AF219" s="413">
        <f t="shared" si="166"/>
        <v>0</v>
      </c>
      <c r="AG219" s="414">
        <f t="shared" si="167"/>
        <v>0</v>
      </c>
      <c r="AH219" s="415">
        <f t="shared" si="168"/>
        <v>0</v>
      </c>
      <c r="AI219" s="415" t="str">
        <f t="shared" si="169"/>
        <v/>
      </c>
      <c r="AJ219" s="415">
        <f t="shared" si="170"/>
        <v>0</v>
      </c>
      <c r="AK219" s="415">
        <f t="shared" si="171"/>
        <v>0</v>
      </c>
      <c r="AL219" s="416">
        <f t="shared" si="172"/>
        <v>0</v>
      </c>
      <c r="AM219" s="417">
        <f t="shared" si="173"/>
        <v>0</v>
      </c>
      <c r="AN219" s="406">
        <f t="shared" si="174"/>
        <v>0</v>
      </c>
      <c r="AO219" s="416">
        <f t="shared" si="175"/>
        <v>0</v>
      </c>
      <c r="AP219" s="416">
        <f t="shared" si="176"/>
        <v>0</v>
      </c>
      <c r="AQ219" s="416">
        <f t="shared" si="177"/>
        <v>0</v>
      </c>
      <c r="AR219" s="418">
        <f t="shared" si="178"/>
        <v>0</v>
      </c>
      <c r="AS219" s="416">
        <f t="shared" si="179"/>
        <v>0</v>
      </c>
      <c r="AT219" s="416">
        <f t="shared" si="180"/>
        <v>0</v>
      </c>
      <c r="AU219" s="416">
        <f t="shared" si="181"/>
        <v>0</v>
      </c>
      <c r="AV219" s="434" t="str">
        <f t="shared" si="182"/>
        <v/>
      </c>
      <c r="AW219" s="421" t="str">
        <f t="shared" si="183"/>
        <v/>
      </c>
      <c r="AX219" s="422">
        <f t="shared" si="184"/>
        <v>0</v>
      </c>
      <c r="AY219" s="422">
        <f t="shared" si="185"/>
        <v>0</v>
      </c>
      <c r="AZ219" s="421">
        <f t="shared" si="186"/>
        <v>0</v>
      </c>
      <c r="BA219" s="423">
        <f t="shared" si="187"/>
        <v>0</v>
      </c>
      <c r="BB219" s="432"/>
      <c r="BC219" s="436"/>
      <c r="BD219" s="436"/>
      <c r="BE219" s="436"/>
      <c r="BF219" s="436"/>
      <c r="BG219" s="436"/>
      <c r="BH219" s="436"/>
      <c r="BI219" s="436"/>
      <c r="BJ219" s="436"/>
      <c r="BK219" s="436"/>
      <c r="BL219" s="436"/>
      <c r="BM219" s="436"/>
      <c r="BN219" s="436"/>
      <c r="BO219" s="436"/>
      <c r="BP219" s="436"/>
    </row>
    <row r="220" spans="1:68" s="437" customFormat="1" ht="38.25" customHeight="1">
      <c r="A220" s="426">
        <v>202</v>
      </c>
      <c r="B220" s="429"/>
      <c r="C220" s="429"/>
      <c r="D220" s="395"/>
      <c r="E220" s="396"/>
      <c r="F220" s="396"/>
      <c r="G220" s="396"/>
      <c r="H220" s="397" t="str">
        <f t="shared" si="157"/>
        <v/>
      </c>
      <c r="I220" s="427"/>
      <c r="J220" s="396"/>
      <c r="K220" s="435"/>
      <c r="L220" s="399">
        <f t="shared" si="158"/>
        <v>0</v>
      </c>
      <c r="M220" s="400" t="str">
        <f t="shared" si="159"/>
        <v/>
      </c>
      <c r="N220" s="401"/>
      <c r="O220" s="395"/>
      <c r="P220" s="402" t="str">
        <f t="shared" si="160"/>
        <v/>
      </c>
      <c r="Q220" s="428"/>
      <c r="R220" s="404">
        <v>0</v>
      </c>
      <c r="S220" s="402">
        <f t="shared" si="161"/>
        <v>0</v>
      </c>
      <c r="T220" s="406">
        <f t="shared" si="162"/>
        <v>0</v>
      </c>
      <c r="U220" s="407" t="str">
        <f t="shared" si="163"/>
        <v/>
      </c>
      <c r="V220" s="408"/>
      <c r="W220" s="395"/>
      <c r="X220" s="395"/>
      <c r="Y220" s="402" t="str">
        <f t="shared" si="164"/>
        <v/>
      </c>
      <c r="Z220" s="429"/>
      <c r="AA220" s="429"/>
      <c r="AB220" s="430"/>
      <c r="AC220" s="410">
        <f t="shared" si="165"/>
        <v>0</v>
      </c>
      <c r="AD220" s="411"/>
      <c r="AE220" s="412"/>
      <c r="AF220" s="413">
        <f t="shared" si="166"/>
        <v>0</v>
      </c>
      <c r="AG220" s="414">
        <f t="shared" si="167"/>
        <v>0</v>
      </c>
      <c r="AH220" s="415">
        <f t="shared" si="168"/>
        <v>0</v>
      </c>
      <c r="AI220" s="415" t="str">
        <f t="shared" si="169"/>
        <v/>
      </c>
      <c r="AJ220" s="415">
        <f t="shared" si="170"/>
        <v>0</v>
      </c>
      <c r="AK220" s="415">
        <f t="shared" si="171"/>
        <v>0</v>
      </c>
      <c r="AL220" s="416">
        <f t="shared" si="172"/>
        <v>0</v>
      </c>
      <c r="AM220" s="417">
        <f t="shared" si="173"/>
        <v>0</v>
      </c>
      <c r="AN220" s="406">
        <f t="shared" si="174"/>
        <v>0</v>
      </c>
      <c r="AO220" s="416">
        <f t="shared" si="175"/>
        <v>0</v>
      </c>
      <c r="AP220" s="416">
        <f t="shared" si="176"/>
        <v>0</v>
      </c>
      <c r="AQ220" s="416">
        <f t="shared" si="177"/>
        <v>0</v>
      </c>
      <c r="AR220" s="418">
        <f t="shared" si="178"/>
        <v>0</v>
      </c>
      <c r="AS220" s="416">
        <f t="shared" si="179"/>
        <v>0</v>
      </c>
      <c r="AT220" s="416">
        <f t="shared" si="180"/>
        <v>0</v>
      </c>
      <c r="AU220" s="416">
        <f t="shared" si="181"/>
        <v>0</v>
      </c>
      <c r="AV220" s="434" t="str">
        <f t="shared" si="182"/>
        <v/>
      </c>
      <c r="AW220" s="421" t="str">
        <f t="shared" si="183"/>
        <v/>
      </c>
      <c r="AX220" s="422">
        <f t="shared" si="184"/>
        <v>0</v>
      </c>
      <c r="AY220" s="422">
        <f t="shared" si="185"/>
        <v>0</v>
      </c>
      <c r="AZ220" s="421">
        <f t="shared" si="186"/>
        <v>0</v>
      </c>
      <c r="BA220" s="423">
        <f t="shared" si="187"/>
        <v>0</v>
      </c>
      <c r="BB220" s="432"/>
      <c r="BC220" s="436"/>
      <c r="BD220" s="436"/>
      <c r="BE220" s="436"/>
      <c r="BF220" s="436"/>
      <c r="BG220" s="436"/>
      <c r="BH220" s="436"/>
      <c r="BI220" s="436"/>
      <c r="BJ220" s="436"/>
      <c r="BK220" s="436"/>
      <c r="BL220" s="436"/>
      <c r="BM220" s="436"/>
      <c r="BN220" s="436"/>
      <c r="BO220" s="436"/>
      <c r="BP220" s="436"/>
    </row>
    <row r="221" spans="1:68" s="437" customFormat="1" ht="38.25" customHeight="1">
      <c r="A221" s="426">
        <v>203</v>
      </c>
      <c r="B221" s="429"/>
      <c r="C221" s="429"/>
      <c r="D221" s="395"/>
      <c r="E221" s="396"/>
      <c r="F221" s="396"/>
      <c r="G221" s="396"/>
      <c r="H221" s="397" t="str">
        <f t="shared" si="157"/>
        <v/>
      </c>
      <c r="I221" s="427"/>
      <c r="J221" s="396"/>
      <c r="K221" s="435"/>
      <c r="L221" s="399">
        <f t="shared" si="158"/>
        <v>0</v>
      </c>
      <c r="M221" s="400" t="str">
        <f t="shared" si="159"/>
        <v/>
      </c>
      <c r="N221" s="401"/>
      <c r="O221" s="395"/>
      <c r="P221" s="402" t="str">
        <f t="shared" si="160"/>
        <v/>
      </c>
      <c r="Q221" s="428"/>
      <c r="R221" s="404">
        <v>0</v>
      </c>
      <c r="S221" s="402">
        <f t="shared" si="161"/>
        <v>0</v>
      </c>
      <c r="T221" s="406">
        <f t="shared" si="162"/>
        <v>0</v>
      </c>
      <c r="U221" s="407" t="str">
        <f t="shared" si="163"/>
        <v/>
      </c>
      <c r="V221" s="408"/>
      <c r="W221" s="395"/>
      <c r="X221" s="395"/>
      <c r="Y221" s="402" t="str">
        <f t="shared" si="164"/>
        <v/>
      </c>
      <c r="Z221" s="429"/>
      <c r="AA221" s="429"/>
      <c r="AB221" s="430"/>
      <c r="AC221" s="410">
        <f t="shared" si="165"/>
        <v>0</v>
      </c>
      <c r="AD221" s="411"/>
      <c r="AE221" s="412"/>
      <c r="AF221" s="413">
        <f t="shared" si="166"/>
        <v>0</v>
      </c>
      <c r="AG221" s="414">
        <f t="shared" si="167"/>
        <v>0</v>
      </c>
      <c r="AH221" s="415">
        <f t="shared" si="168"/>
        <v>0</v>
      </c>
      <c r="AI221" s="415" t="str">
        <f t="shared" si="169"/>
        <v/>
      </c>
      <c r="AJ221" s="415">
        <f t="shared" si="170"/>
        <v>0</v>
      </c>
      <c r="AK221" s="415">
        <f t="shared" si="171"/>
        <v>0</v>
      </c>
      <c r="AL221" s="416">
        <f t="shared" si="172"/>
        <v>0</v>
      </c>
      <c r="AM221" s="417">
        <f t="shared" si="173"/>
        <v>0</v>
      </c>
      <c r="AN221" s="406">
        <f t="shared" si="174"/>
        <v>0</v>
      </c>
      <c r="AO221" s="416">
        <f t="shared" si="175"/>
        <v>0</v>
      </c>
      <c r="AP221" s="416">
        <f t="shared" si="176"/>
        <v>0</v>
      </c>
      <c r="AQ221" s="416">
        <f t="shared" si="177"/>
        <v>0</v>
      </c>
      <c r="AR221" s="418">
        <f t="shared" si="178"/>
        <v>0</v>
      </c>
      <c r="AS221" s="416">
        <f t="shared" si="179"/>
        <v>0</v>
      </c>
      <c r="AT221" s="416">
        <f t="shared" si="180"/>
        <v>0</v>
      </c>
      <c r="AU221" s="416">
        <f t="shared" si="181"/>
        <v>0</v>
      </c>
      <c r="AV221" s="434" t="str">
        <f t="shared" si="182"/>
        <v/>
      </c>
      <c r="AW221" s="421" t="str">
        <f t="shared" si="183"/>
        <v/>
      </c>
      <c r="AX221" s="422">
        <f t="shared" si="184"/>
        <v>0</v>
      </c>
      <c r="AY221" s="422">
        <f t="shared" si="185"/>
        <v>0</v>
      </c>
      <c r="AZ221" s="421">
        <f t="shared" si="186"/>
        <v>0</v>
      </c>
      <c r="BA221" s="423">
        <f t="shared" si="187"/>
        <v>0</v>
      </c>
      <c r="BB221" s="432"/>
      <c r="BC221" s="436"/>
      <c r="BD221" s="436"/>
      <c r="BE221" s="436"/>
      <c r="BF221" s="436"/>
      <c r="BG221" s="436"/>
      <c r="BH221" s="436"/>
      <c r="BI221" s="436"/>
      <c r="BJ221" s="436"/>
      <c r="BK221" s="436"/>
      <c r="BL221" s="436"/>
      <c r="BM221" s="436"/>
      <c r="BN221" s="436"/>
      <c r="BO221" s="436"/>
      <c r="BP221" s="436"/>
    </row>
    <row r="222" spans="1:68" s="437" customFormat="1" ht="38.25" customHeight="1">
      <c r="A222" s="426">
        <v>204</v>
      </c>
      <c r="B222" s="429"/>
      <c r="C222" s="429"/>
      <c r="D222" s="395"/>
      <c r="E222" s="396"/>
      <c r="F222" s="396"/>
      <c r="G222" s="396"/>
      <c r="H222" s="397" t="str">
        <f t="shared" si="157"/>
        <v/>
      </c>
      <c r="I222" s="427"/>
      <c r="J222" s="396"/>
      <c r="K222" s="435"/>
      <c r="L222" s="399">
        <f t="shared" si="158"/>
        <v>0</v>
      </c>
      <c r="M222" s="400" t="str">
        <f t="shared" si="159"/>
        <v/>
      </c>
      <c r="N222" s="401"/>
      <c r="O222" s="395"/>
      <c r="P222" s="402" t="str">
        <f t="shared" si="160"/>
        <v/>
      </c>
      <c r="Q222" s="428"/>
      <c r="R222" s="404">
        <v>0</v>
      </c>
      <c r="S222" s="402">
        <f t="shared" si="161"/>
        <v>0</v>
      </c>
      <c r="T222" s="406">
        <f t="shared" si="162"/>
        <v>0</v>
      </c>
      <c r="U222" s="407" t="str">
        <f t="shared" si="163"/>
        <v/>
      </c>
      <c r="V222" s="408"/>
      <c r="W222" s="395"/>
      <c r="X222" s="395"/>
      <c r="Y222" s="402" t="str">
        <f t="shared" si="164"/>
        <v/>
      </c>
      <c r="Z222" s="429"/>
      <c r="AA222" s="429"/>
      <c r="AB222" s="430"/>
      <c r="AC222" s="410">
        <f t="shared" si="165"/>
        <v>0</v>
      </c>
      <c r="AD222" s="411"/>
      <c r="AE222" s="412"/>
      <c r="AF222" s="413">
        <f t="shared" si="166"/>
        <v>0</v>
      </c>
      <c r="AG222" s="414">
        <f t="shared" si="167"/>
        <v>0</v>
      </c>
      <c r="AH222" s="415">
        <f t="shared" si="168"/>
        <v>0</v>
      </c>
      <c r="AI222" s="415" t="str">
        <f t="shared" si="169"/>
        <v/>
      </c>
      <c r="AJ222" s="415">
        <f t="shared" si="170"/>
        <v>0</v>
      </c>
      <c r="AK222" s="415">
        <f t="shared" si="171"/>
        <v>0</v>
      </c>
      <c r="AL222" s="416">
        <f t="shared" si="172"/>
        <v>0</v>
      </c>
      <c r="AM222" s="417">
        <f t="shared" si="173"/>
        <v>0</v>
      </c>
      <c r="AN222" s="406">
        <f t="shared" si="174"/>
        <v>0</v>
      </c>
      <c r="AO222" s="416">
        <f t="shared" si="175"/>
        <v>0</v>
      </c>
      <c r="AP222" s="416">
        <f t="shared" si="176"/>
        <v>0</v>
      </c>
      <c r="AQ222" s="416">
        <f t="shared" si="177"/>
        <v>0</v>
      </c>
      <c r="AR222" s="418">
        <f t="shared" si="178"/>
        <v>0</v>
      </c>
      <c r="AS222" s="416">
        <f t="shared" si="179"/>
        <v>0</v>
      </c>
      <c r="AT222" s="416">
        <f t="shared" si="180"/>
        <v>0</v>
      </c>
      <c r="AU222" s="416">
        <f t="shared" si="181"/>
        <v>0</v>
      </c>
      <c r="AV222" s="434" t="str">
        <f t="shared" si="182"/>
        <v/>
      </c>
      <c r="AW222" s="421" t="str">
        <f t="shared" si="183"/>
        <v/>
      </c>
      <c r="AX222" s="422">
        <f t="shared" si="184"/>
        <v>0</v>
      </c>
      <c r="AY222" s="422">
        <f t="shared" si="185"/>
        <v>0</v>
      </c>
      <c r="AZ222" s="421">
        <f t="shared" si="186"/>
        <v>0</v>
      </c>
      <c r="BA222" s="423">
        <f t="shared" si="187"/>
        <v>0</v>
      </c>
      <c r="BB222" s="432"/>
      <c r="BC222" s="436"/>
      <c r="BD222" s="436"/>
      <c r="BE222" s="436"/>
      <c r="BF222" s="436"/>
      <c r="BG222" s="436"/>
      <c r="BH222" s="436"/>
      <c r="BI222" s="436"/>
      <c r="BJ222" s="436"/>
      <c r="BK222" s="436"/>
      <c r="BL222" s="436"/>
      <c r="BM222" s="436"/>
      <c r="BN222" s="436"/>
      <c r="BO222" s="436"/>
      <c r="BP222" s="436"/>
    </row>
    <row r="223" spans="1:68" s="437" customFormat="1" ht="38.25" customHeight="1">
      <c r="A223" s="426">
        <v>205</v>
      </c>
      <c r="B223" s="429"/>
      <c r="C223" s="429"/>
      <c r="D223" s="395"/>
      <c r="E223" s="396"/>
      <c r="F223" s="396"/>
      <c r="G223" s="396"/>
      <c r="H223" s="397" t="str">
        <f t="shared" si="157"/>
        <v/>
      </c>
      <c r="I223" s="427"/>
      <c r="J223" s="396"/>
      <c r="K223" s="435"/>
      <c r="L223" s="399">
        <f t="shared" si="158"/>
        <v>0</v>
      </c>
      <c r="M223" s="400" t="str">
        <f t="shared" si="159"/>
        <v/>
      </c>
      <c r="N223" s="401"/>
      <c r="O223" s="395"/>
      <c r="P223" s="402" t="str">
        <f t="shared" si="160"/>
        <v/>
      </c>
      <c r="Q223" s="428"/>
      <c r="R223" s="404">
        <v>0</v>
      </c>
      <c r="S223" s="402">
        <f t="shared" si="161"/>
        <v>0</v>
      </c>
      <c r="T223" s="406">
        <f t="shared" si="162"/>
        <v>0</v>
      </c>
      <c r="U223" s="407" t="str">
        <f t="shared" si="163"/>
        <v/>
      </c>
      <c r="V223" s="408"/>
      <c r="W223" s="395"/>
      <c r="X223" s="395"/>
      <c r="Y223" s="402" t="str">
        <f t="shared" si="164"/>
        <v/>
      </c>
      <c r="Z223" s="429"/>
      <c r="AA223" s="429"/>
      <c r="AB223" s="430"/>
      <c r="AC223" s="410">
        <f t="shared" si="165"/>
        <v>0</v>
      </c>
      <c r="AD223" s="411"/>
      <c r="AE223" s="412"/>
      <c r="AF223" s="413">
        <f t="shared" si="166"/>
        <v>0</v>
      </c>
      <c r="AG223" s="414">
        <f t="shared" si="167"/>
        <v>0</v>
      </c>
      <c r="AH223" s="415">
        <f t="shared" si="168"/>
        <v>0</v>
      </c>
      <c r="AI223" s="415" t="str">
        <f t="shared" si="169"/>
        <v/>
      </c>
      <c r="AJ223" s="415">
        <f t="shared" si="170"/>
        <v>0</v>
      </c>
      <c r="AK223" s="415">
        <f t="shared" si="171"/>
        <v>0</v>
      </c>
      <c r="AL223" s="416">
        <f t="shared" si="172"/>
        <v>0</v>
      </c>
      <c r="AM223" s="417">
        <f t="shared" si="173"/>
        <v>0</v>
      </c>
      <c r="AN223" s="406">
        <f t="shared" si="174"/>
        <v>0</v>
      </c>
      <c r="AO223" s="416">
        <f t="shared" si="175"/>
        <v>0</v>
      </c>
      <c r="AP223" s="416">
        <f t="shared" si="176"/>
        <v>0</v>
      </c>
      <c r="AQ223" s="416">
        <f t="shared" si="177"/>
        <v>0</v>
      </c>
      <c r="AR223" s="418">
        <f t="shared" si="178"/>
        <v>0</v>
      </c>
      <c r="AS223" s="416">
        <f t="shared" si="179"/>
        <v>0</v>
      </c>
      <c r="AT223" s="416">
        <f t="shared" si="180"/>
        <v>0</v>
      </c>
      <c r="AU223" s="416">
        <f t="shared" si="181"/>
        <v>0</v>
      </c>
      <c r="AV223" s="434" t="str">
        <f t="shared" si="182"/>
        <v/>
      </c>
      <c r="AW223" s="421" t="str">
        <f t="shared" si="183"/>
        <v/>
      </c>
      <c r="AX223" s="422">
        <f t="shared" si="184"/>
        <v>0</v>
      </c>
      <c r="AY223" s="422">
        <f t="shared" si="185"/>
        <v>0</v>
      </c>
      <c r="AZ223" s="421">
        <f t="shared" si="186"/>
        <v>0</v>
      </c>
      <c r="BA223" s="423">
        <f t="shared" si="187"/>
        <v>0</v>
      </c>
      <c r="BB223" s="432"/>
      <c r="BC223" s="436"/>
      <c r="BD223" s="436"/>
      <c r="BE223" s="436"/>
      <c r="BF223" s="436"/>
      <c r="BG223" s="436"/>
      <c r="BH223" s="436"/>
      <c r="BI223" s="436"/>
      <c r="BJ223" s="436"/>
      <c r="BK223" s="436"/>
      <c r="BL223" s="436"/>
      <c r="BM223" s="436"/>
      <c r="BN223" s="436"/>
      <c r="BO223" s="436"/>
      <c r="BP223" s="436"/>
    </row>
    <row r="224" spans="1:68" s="437" customFormat="1" ht="38.25" customHeight="1">
      <c r="A224" s="426">
        <v>206</v>
      </c>
      <c r="B224" s="429"/>
      <c r="C224" s="429"/>
      <c r="D224" s="395"/>
      <c r="E224" s="396"/>
      <c r="F224" s="396"/>
      <c r="G224" s="396"/>
      <c r="H224" s="397" t="str">
        <f t="shared" si="157"/>
        <v/>
      </c>
      <c r="I224" s="427"/>
      <c r="J224" s="396"/>
      <c r="K224" s="435"/>
      <c r="L224" s="399">
        <f t="shared" si="158"/>
        <v>0</v>
      </c>
      <c r="M224" s="400" t="str">
        <f t="shared" si="159"/>
        <v/>
      </c>
      <c r="N224" s="401"/>
      <c r="O224" s="395"/>
      <c r="P224" s="402" t="str">
        <f t="shared" si="160"/>
        <v/>
      </c>
      <c r="Q224" s="428"/>
      <c r="R224" s="404">
        <v>0</v>
      </c>
      <c r="S224" s="402">
        <f t="shared" si="161"/>
        <v>0</v>
      </c>
      <c r="T224" s="406">
        <f t="shared" si="162"/>
        <v>0</v>
      </c>
      <c r="U224" s="407" t="str">
        <f t="shared" si="163"/>
        <v/>
      </c>
      <c r="V224" s="408"/>
      <c r="W224" s="395"/>
      <c r="X224" s="395"/>
      <c r="Y224" s="402" t="str">
        <f t="shared" si="164"/>
        <v/>
      </c>
      <c r="Z224" s="429"/>
      <c r="AA224" s="429"/>
      <c r="AB224" s="430"/>
      <c r="AC224" s="410">
        <f t="shared" si="165"/>
        <v>0</v>
      </c>
      <c r="AD224" s="411"/>
      <c r="AE224" s="412"/>
      <c r="AF224" s="413">
        <f t="shared" si="166"/>
        <v>0</v>
      </c>
      <c r="AG224" s="414">
        <f t="shared" si="167"/>
        <v>0</v>
      </c>
      <c r="AH224" s="415">
        <f t="shared" si="168"/>
        <v>0</v>
      </c>
      <c r="AI224" s="415" t="str">
        <f t="shared" si="169"/>
        <v/>
      </c>
      <c r="AJ224" s="415">
        <f t="shared" si="170"/>
        <v>0</v>
      </c>
      <c r="AK224" s="415">
        <f t="shared" si="171"/>
        <v>0</v>
      </c>
      <c r="AL224" s="416">
        <f t="shared" si="172"/>
        <v>0</v>
      </c>
      <c r="AM224" s="417">
        <f t="shared" si="173"/>
        <v>0</v>
      </c>
      <c r="AN224" s="406">
        <f t="shared" si="174"/>
        <v>0</v>
      </c>
      <c r="AO224" s="416">
        <f t="shared" si="175"/>
        <v>0</v>
      </c>
      <c r="AP224" s="416">
        <f t="shared" si="176"/>
        <v>0</v>
      </c>
      <c r="AQ224" s="416">
        <f t="shared" si="177"/>
        <v>0</v>
      </c>
      <c r="AR224" s="418">
        <f t="shared" si="178"/>
        <v>0</v>
      </c>
      <c r="AS224" s="416">
        <f t="shared" si="179"/>
        <v>0</v>
      </c>
      <c r="AT224" s="416">
        <f t="shared" si="180"/>
        <v>0</v>
      </c>
      <c r="AU224" s="416">
        <f t="shared" si="181"/>
        <v>0</v>
      </c>
      <c r="AV224" s="434" t="str">
        <f t="shared" si="182"/>
        <v/>
      </c>
      <c r="AW224" s="421" t="str">
        <f t="shared" si="183"/>
        <v/>
      </c>
      <c r="AX224" s="422">
        <f t="shared" si="184"/>
        <v>0</v>
      </c>
      <c r="AY224" s="422">
        <f t="shared" si="185"/>
        <v>0</v>
      </c>
      <c r="AZ224" s="421">
        <f t="shared" si="186"/>
        <v>0</v>
      </c>
      <c r="BA224" s="423">
        <f t="shared" si="187"/>
        <v>0</v>
      </c>
      <c r="BB224" s="432"/>
      <c r="BC224" s="436"/>
      <c r="BD224" s="436"/>
      <c r="BE224" s="436"/>
      <c r="BF224" s="436"/>
      <c r="BG224" s="436"/>
      <c r="BH224" s="436"/>
      <c r="BI224" s="436"/>
      <c r="BJ224" s="436"/>
      <c r="BK224" s="436"/>
      <c r="BL224" s="436"/>
      <c r="BM224" s="436"/>
      <c r="BN224" s="436"/>
      <c r="BO224" s="436"/>
      <c r="BP224" s="436"/>
    </row>
    <row r="225" spans="1:68" s="437" customFormat="1" ht="38.25" customHeight="1">
      <c r="A225" s="426">
        <v>207</v>
      </c>
      <c r="B225" s="429"/>
      <c r="C225" s="429"/>
      <c r="D225" s="395"/>
      <c r="E225" s="396"/>
      <c r="F225" s="396"/>
      <c r="G225" s="396"/>
      <c r="H225" s="397" t="str">
        <f t="shared" si="157"/>
        <v/>
      </c>
      <c r="I225" s="427"/>
      <c r="J225" s="396"/>
      <c r="K225" s="435"/>
      <c r="L225" s="399">
        <f t="shared" si="158"/>
        <v>0</v>
      </c>
      <c r="M225" s="400" t="str">
        <f t="shared" si="159"/>
        <v/>
      </c>
      <c r="N225" s="401"/>
      <c r="O225" s="395"/>
      <c r="P225" s="402" t="str">
        <f t="shared" si="160"/>
        <v/>
      </c>
      <c r="Q225" s="428"/>
      <c r="R225" s="404">
        <v>0</v>
      </c>
      <c r="S225" s="402">
        <f t="shared" si="161"/>
        <v>0</v>
      </c>
      <c r="T225" s="406">
        <f t="shared" si="162"/>
        <v>0</v>
      </c>
      <c r="U225" s="407" t="str">
        <f t="shared" si="163"/>
        <v/>
      </c>
      <c r="V225" s="408"/>
      <c r="W225" s="395"/>
      <c r="X225" s="395"/>
      <c r="Y225" s="402" t="str">
        <f t="shared" si="164"/>
        <v/>
      </c>
      <c r="Z225" s="429"/>
      <c r="AA225" s="429"/>
      <c r="AB225" s="430"/>
      <c r="AC225" s="410">
        <f t="shared" si="165"/>
        <v>0</v>
      </c>
      <c r="AD225" s="411"/>
      <c r="AE225" s="412"/>
      <c r="AF225" s="413">
        <f t="shared" si="166"/>
        <v>0</v>
      </c>
      <c r="AG225" s="414">
        <f t="shared" si="167"/>
        <v>0</v>
      </c>
      <c r="AH225" s="415">
        <f t="shared" si="168"/>
        <v>0</v>
      </c>
      <c r="AI225" s="415" t="str">
        <f t="shared" si="169"/>
        <v/>
      </c>
      <c r="AJ225" s="415">
        <f t="shared" si="170"/>
        <v>0</v>
      </c>
      <c r="AK225" s="415">
        <f t="shared" si="171"/>
        <v>0</v>
      </c>
      <c r="AL225" s="416">
        <f t="shared" si="172"/>
        <v>0</v>
      </c>
      <c r="AM225" s="417">
        <f t="shared" si="173"/>
        <v>0</v>
      </c>
      <c r="AN225" s="406">
        <f t="shared" si="174"/>
        <v>0</v>
      </c>
      <c r="AO225" s="416">
        <f t="shared" si="175"/>
        <v>0</v>
      </c>
      <c r="AP225" s="416">
        <f t="shared" si="176"/>
        <v>0</v>
      </c>
      <c r="AQ225" s="416">
        <f t="shared" si="177"/>
        <v>0</v>
      </c>
      <c r="AR225" s="418">
        <f t="shared" si="178"/>
        <v>0</v>
      </c>
      <c r="AS225" s="416">
        <f t="shared" si="179"/>
        <v>0</v>
      </c>
      <c r="AT225" s="416">
        <f t="shared" si="180"/>
        <v>0</v>
      </c>
      <c r="AU225" s="416">
        <f t="shared" si="181"/>
        <v>0</v>
      </c>
      <c r="AV225" s="434" t="str">
        <f t="shared" si="182"/>
        <v/>
      </c>
      <c r="AW225" s="421" t="str">
        <f t="shared" si="183"/>
        <v/>
      </c>
      <c r="AX225" s="422">
        <f t="shared" si="184"/>
        <v>0</v>
      </c>
      <c r="AY225" s="422">
        <f t="shared" si="185"/>
        <v>0</v>
      </c>
      <c r="AZ225" s="421">
        <f t="shared" si="186"/>
        <v>0</v>
      </c>
      <c r="BA225" s="423">
        <f t="shared" si="187"/>
        <v>0</v>
      </c>
      <c r="BB225" s="432"/>
      <c r="BC225" s="436"/>
      <c r="BD225" s="436"/>
      <c r="BE225" s="436"/>
      <c r="BF225" s="436"/>
      <c r="BG225" s="436"/>
      <c r="BH225" s="436"/>
      <c r="BI225" s="436"/>
      <c r="BJ225" s="436"/>
      <c r="BK225" s="436"/>
      <c r="BL225" s="436"/>
      <c r="BM225" s="436"/>
      <c r="BN225" s="436"/>
      <c r="BO225" s="436"/>
      <c r="BP225" s="436"/>
    </row>
    <row r="226" spans="1:68" s="437" customFormat="1" ht="38.25" customHeight="1">
      <c r="A226" s="426">
        <v>208</v>
      </c>
      <c r="B226" s="429"/>
      <c r="C226" s="429"/>
      <c r="D226" s="395"/>
      <c r="E226" s="396"/>
      <c r="F226" s="396"/>
      <c r="G226" s="396"/>
      <c r="H226" s="397" t="str">
        <f t="shared" si="157"/>
        <v/>
      </c>
      <c r="I226" s="427"/>
      <c r="J226" s="396"/>
      <c r="K226" s="435"/>
      <c r="L226" s="399">
        <f t="shared" si="158"/>
        <v>0</v>
      </c>
      <c r="M226" s="400" t="str">
        <f t="shared" si="159"/>
        <v/>
      </c>
      <c r="N226" s="401"/>
      <c r="O226" s="395"/>
      <c r="P226" s="402" t="str">
        <f t="shared" si="160"/>
        <v/>
      </c>
      <c r="Q226" s="428"/>
      <c r="R226" s="404">
        <v>0</v>
      </c>
      <c r="S226" s="402">
        <f t="shared" si="161"/>
        <v>0</v>
      </c>
      <c r="T226" s="406">
        <f t="shared" si="162"/>
        <v>0</v>
      </c>
      <c r="U226" s="407" t="str">
        <f t="shared" si="163"/>
        <v/>
      </c>
      <c r="V226" s="408"/>
      <c r="W226" s="395"/>
      <c r="X226" s="395"/>
      <c r="Y226" s="402" t="str">
        <f t="shared" si="164"/>
        <v/>
      </c>
      <c r="Z226" s="429"/>
      <c r="AA226" s="429"/>
      <c r="AB226" s="430"/>
      <c r="AC226" s="410">
        <f t="shared" si="165"/>
        <v>0</v>
      </c>
      <c r="AD226" s="411"/>
      <c r="AE226" s="412"/>
      <c r="AF226" s="413">
        <f t="shared" si="166"/>
        <v>0</v>
      </c>
      <c r="AG226" s="414">
        <f t="shared" si="167"/>
        <v>0</v>
      </c>
      <c r="AH226" s="415">
        <f t="shared" si="168"/>
        <v>0</v>
      </c>
      <c r="AI226" s="415" t="str">
        <f t="shared" si="169"/>
        <v/>
      </c>
      <c r="AJ226" s="415">
        <f t="shared" si="170"/>
        <v>0</v>
      </c>
      <c r="AK226" s="415">
        <f t="shared" si="171"/>
        <v>0</v>
      </c>
      <c r="AL226" s="416">
        <f t="shared" si="172"/>
        <v>0</v>
      </c>
      <c r="AM226" s="417">
        <f t="shared" si="173"/>
        <v>0</v>
      </c>
      <c r="AN226" s="406">
        <f t="shared" si="174"/>
        <v>0</v>
      </c>
      <c r="AO226" s="416">
        <f t="shared" si="175"/>
        <v>0</v>
      </c>
      <c r="AP226" s="416">
        <f t="shared" si="176"/>
        <v>0</v>
      </c>
      <c r="AQ226" s="416">
        <f t="shared" si="177"/>
        <v>0</v>
      </c>
      <c r="AR226" s="418">
        <f t="shared" si="178"/>
        <v>0</v>
      </c>
      <c r="AS226" s="416">
        <f t="shared" si="179"/>
        <v>0</v>
      </c>
      <c r="AT226" s="416">
        <f t="shared" si="180"/>
        <v>0</v>
      </c>
      <c r="AU226" s="416">
        <f t="shared" si="181"/>
        <v>0</v>
      </c>
      <c r="AV226" s="434" t="str">
        <f t="shared" si="182"/>
        <v/>
      </c>
      <c r="AW226" s="421" t="str">
        <f t="shared" si="183"/>
        <v/>
      </c>
      <c r="AX226" s="422">
        <f t="shared" si="184"/>
        <v>0</v>
      </c>
      <c r="AY226" s="422">
        <f t="shared" si="185"/>
        <v>0</v>
      </c>
      <c r="AZ226" s="421">
        <f t="shared" si="186"/>
        <v>0</v>
      </c>
      <c r="BA226" s="423">
        <f t="shared" si="187"/>
        <v>0</v>
      </c>
      <c r="BB226" s="432"/>
      <c r="BC226" s="436"/>
      <c r="BD226" s="436"/>
      <c r="BE226" s="436"/>
      <c r="BF226" s="436"/>
      <c r="BG226" s="436"/>
      <c r="BH226" s="436"/>
      <c r="BI226" s="436"/>
      <c r="BJ226" s="436"/>
      <c r="BK226" s="436"/>
      <c r="BL226" s="436"/>
      <c r="BM226" s="436"/>
      <c r="BN226" s="436"/>
      <c r="BO226" s="436"/>
      <c r="BP226" s="436"/>
    </row>
    <row r="227" spans="1:68" s="437" customFormat="1" ht="38.25" customHeight="1">
      <c r="A227" s="426">
        <v>209</v>
      </c>
      <c r="B227" s="429"/>
      <c r="C227" s="429"/>
      <c r="D227" s="395"/>
      <c r="E227" s="396"/>
      <c r="F227" s="396"/>
      <c r="G227" s="396"/>
      <c r="H227" s="397" t="str">
        <f t="shared" si="157"/>
        <v/>
      </c>
      <c r="I227" s="427"/>
      <c r="J227" s="396"/>
      <c r="K227" s="435"/>
      <c r="L227" s="399">
        <f t="shared" si="158"/>
        <v>0</v>
      </c>
      <c r="M227" s="400" t="str">
        <f t="shared" si="159"/>
        <v/>
      </c>
      <c r="N227" s="401"/>
      <c r="O227" s="395"/>
      <c r="P227" s="402" t="str">
        <f t="shared" si="160"/>
        <v/>
      </c>
      <c r="Q227" s="428"/>
      <c r="R227" s="404">
        <v>0</v>
      </c>
      <c r="S227" s="402">
        <f t="shared" si="161"/>
        <v>0</v>
      </c>
      <c r="T227" s="406">
        <f t="shared" si="162"/>
        <v>0</v>
      </c>
      <c r="U227" s="407" t="str">
        <f t="shared" si="163"/>
        <v/>
      </c>
      <c r="V227" s="408"/>
      <c r="W227" s="395"/>
      <c r="X227" s="395"/>
      <c r="Y227" s="402" t="str">
        <f t="shared" si="164"/>
        <v/>
      </c>
      <c r="Z227" s="429"/>
      <c r="AA227" s="429"/>
      <c r="AB227" s="430"/>
      <c r="AC227" s="410">
        <f t="shared" si="165"/>
        <v>0</v>
      </c>
      <c r="AD227" s="411"/>
      <c r="AE227" s="412"/>
      <c r="AF227" s="413">
        <f t="shared" si="166"/>
        <v>0</v>
      </c>
      <c r="AG227" s="414">
        <f t="shared" si="167"/>
        <v>0</v>
      </c>
      <c r="AH227" s="415">
        <f t="shared" si="168"/>
        <v>0</v>
      </c>
      <c r="AI227" s="415" t="str">
        <f t="shared" si="169"/>
        <v/>
      </c>
      <c r="AJ227" s="415">
        <f t="shared" si="170"/>
        <v>0</v>
      </c>
      <c r="AK227" s="415">
        <f t="shared" si="171"/>
        <v>0</v>
      </c>
      <c r="AL227" s="416">
        <f t="shared" si="172"/>
        <v>0</v>
      </c>
      <c r="AM227" s="417">
        <f t="shared" si="173"/>
        <v>0</v>
      </c>
      <c r="AN227" s="406">
        <f t="shared" si="174"/>
        <v>0</v>
      </c>
      <c r="AO227" s="416">
        <f t="shared" si="175"/>
        <v>0</v>
      </c>
      <c r="AP227" s="416">
        <f t="shared" si="176"/>
        <v>0</v>
      </c>
      <c r="AQ227" s="416">
        <f t="shared" si="177"/>
        <v>0</v>
      </c>
      <c r="AR227" s="418">
        <f t="shared" si="178"/>
        <v>0</v>
      </c>
      <c r="AS227" s="416">
        <f t="shared" si="179"/>
        <v>0</v>
      </c>
      <c r="AT227" s="416">
        <f t="shared" si="180"/>
        <v>0</v>
      </c>
      <c r="AU227" s="416">
        <f t="shared" si="181"/>
        <v>0</v>
      </c>
      <c r="AV227" s="434" t="str">
        <f t="shared" si="182"/>
        <v/>
      </c>
      <c r="AW227" s="421" t="str">
        <f t="shared" si="183"/>
        <v/>
      </c>
      <c r="AX227" s="422">
        <f t="shared" si="184"/>
        <v>0</v>
      </c>
      <c r="AY227" s="422">
        <f t="shared" si="185"/>
        <v>0</v>
      </c>
      <c r="AZ227" s="421">
        <f t="shared" si="186"/>
        <v>0</v>
      </c>
      <c r="BA227" s="423">
        <f t="shared" si="187"/>
        <v>0</v>
      </c>
      <c r="BB227" s="432"/>
      <c r="BC227" s="436"/>
      <c r="BD227" s="436"/>
      <c r="BE227" s="436"/>
      <c r="BF227" s="436"/>
      <c r="BG227" s="436"/>
      <c r="BH227" s="436"/>
      <c r="BI227" s="436"/>
      <c r="BJ227" s="436"/>
      <c r="BK227" s="436"/>
      <c r="BL227" s="436"/>
      <c r="BM227" s="436"/>
      <c r="BN227" s="436"/>
      <c r="BO227" s="436"/>
      <c r="BP227" s="436"/>
    </row>
    <row r="228" spans="1:68" s="437" customFormat="1" ht="38.25" customHeight="1">
      <c r="A228" s="426">
        <v>210</v>
      </c>
      <c r="B228" s="429"/>
      <c r="C228" s="429"/>
      <c r="D228" s="395"/>
      <c r="E228" s="396"/>
      <c r="F228" s="396"/>
      <c r="G228" s="396"/>
      <c r="H228" s="397" t="str">
        <f t="shared" si="157"/>
        <v/>
      </c>
      <c r="I228" s="427"/>
      <c r="J228" s="396"/>
      <c r="K228" s="435"/>
      <c r="L228" s="399">
        <f t="shared" si="158"/>
        <v>0</v>
      </c>
      <c r="M228" s="400" t="str">
        <f t="shared" si="159"/>
        <v/>
      </c>
      <c r="N228" s="401"/>
      <c r="O228" s="395"/>
      <c r="P228" s="402" t="str">
        <f t="shared" si="160"/>
        <v/>
      </c>
      <c r="Q228" s="428"/>
      <c r="R228" s="404">
        <v>0</v>
      </c>
      <c r="S228" s="402">
        <f t="shared" si="161"/>
        <v>0</v>
      </c>
      <c r="T228" s="406">
        <f t="shared" si="162"/>
        <v>0</v>
      </c>
      <c r="U228" s="407" t="str">
        <f t="shared" si="163"/>
        <v/>
      </c>
      <c r="V228" s="408"/>
      <c r="W228" s="395"/>
      <c r="X228" s="395"/>
      <c r="Y228" s="402" t="str">
        <f t="shared" si="164"/>
        <v/>
      </c>
      <c r="Z228" s="429"/>
      <c r="AA228" s="429"/>
      <c r="AB228" s="430"/>
      <c r="AC228" s="410">
        <f t="shared" si="165"/>
        <v>0</v>
      </c>
      <c r="AD228" s="411"/>
      <c r="AE228" s="412"/>
      <c r="AF228" s="413">
        <f t="shared" si="166"/>
        <v>0</v>
      </c>
      <c r="AG228" s="414">
        <f t="shared" si="167"/>
        <v>0</v>
      </c>
      <c r="AH228" s="415">
        <f t="shared" si="168"/>
        <v>0</v>
      </c>
      <c r="AI228" s="415" t="str">
        <f t="shared" si="169"/>
        <v/>
      </c>
      <c r="AJ228" s="415">
        <f t="shared" si="170"/>
        <v>0</v>
      </c>
      <c r="AK228" s="415">
        <f t="shared" si="171"/>
        <v>0</v>
      </c>
      <c r="AL228" s="416">
        <f t="shared" si="172"/>
        <v>0</v>
      </c>
      <c r="AM228" s="417">
        <f t="shared" si="173"/>
        <v>0</v>
      </c>
      <c r="AN228" s="406">
        <f t="shared" si="174"/>
        <v>0</v>
      </c>
      <c r="AO228" s="416">
        <f t="shared" si="175"/>
        <v>0</v>
      </c>
      <c r="AP228" s="416">
        <f t="shared" si="176"/>
        <v>0</v>
      </c>
      <c r="AQ228" s="416">
        <f t="shared" si="177"/>
        <v>0</v>
      </c>
      <c r="AR228" s="418">
        <f t="shared" si="178"/>
        <v>0</v>
      </c>
      <c r="AS228" s="416">
        <f t="shared" si="179"/>
        <v>0</v>
      </c>
      <c r="AT228" s="416">
        <f t="shared" si="180"/>
        <v>0</v>
      </c>
      <c r="AU228" s="416">
        <f t="shared" si="181"/>
        <v>0</v>
      </c>
      <c r="AV228" s="434" t="str">
        <f t="shared" si="182"/>
        <v/>
      </c>
      <c r="AW228" s="421" t="str">
        <f t="shared" si="183"/>
        <v/>
      </c>
      <c r="AX228" s="422">
        <f t="shared" si="184"/>
        <v>0</v>
      </c>
      <c r="AY228" s="422">
        <f t="shared" si="185"/>
        <v>0</v>
      </c>
      <c r="AZ228" s="421">
        <f t="shared" si="186"/>
        <v>0</v>
      </c>
      <c r="BA228" s="423">
        <f t="shared" si="187"/>
        <v>0</v>
      </c>
      <c r="BB228" s="432"/>
      <c r="BC228" s="436"/>
      <c r="BD228" s="436"/>
      <c r="BE228" s="436"/>
      <c r="BF228" s="436"/>
      <c r="BG228" s="436"/>
      <c r="BH228" s="436"/>
      <c r="BI228" s="436"/>
      <c r="BJ228" s="436"/>
      <c r="BK228" s="436"/>
      <c r="BL228" s="436"/>
      <c r="BM228" s="436"/>
      <c r="BN228" s="436"/>
      <c r="BO228" s="436"/>
      <c r="BP228" s="436"/>
    </row>
    <row r="229" spans="1:68" s="437" customFormat="1" ht="38.25" customHeight="1">
      <c r="A229" s="426">
        <v>211</v>
      </c>
      <c r="B229" s="429"/>
      <c r="C229" s="429"/>
      <c r="D229" s="395"/>
      <c r="E229" s="396"/>
      <c r="F229" s="396"/>
      <c r="G229" s="396"/>
      <c r="H229" s="397" t="str">
        <f t="shared" si="157"/>
        <v/>
      </c>
      <c r="I229" s="427"/>
      <c r="J229" s="396"/>
      <c r="K229" s="435"/>
      <c r="L229" s="399">
        <f t="shared" si="158"/>
        <v>0</v>
      </c>
      <c r="M229" s="400" t="str">
        <f t="shared" si="159"/>
        <v/>
      </c>
      <c r="N229" s="401"/>
      <c r="O229" s="395"/>
      <c r="P229" s="402" t="str">
        <f t="shared" si="160"/>
        <v/>
      </c>
      <c r="Q229" s="428"/>
      <c r="R229" s="404">
        <v>0</v>
      </c>
      <c r="S229" s="402">
        <f t="shared" si="161"/>
        <v>0</v>
      </c>
      <c r="T229" s="406">
        <f t="shared" si="162"/>
        <v>0</v>
      </c>
      <c r="U229" s="407" t="str">
        <f t="shared" si="163"/>
        <v/>
      </c>
      <c r="V229" s="408"/>
      <c r="W229" s="395"/>
      <c r="X229" s="395"/>
      <c r="Y229" s="402" t="str">
        <f t="shared" si="164"/>
        <v/>
      </c>
      <c r="Z229" s="429"/>
      <c r="AA229" s="429"/>
      <c r="AB229" s="430"/>
      <c r="AC229" s="410">
        <f t="shared" si="165"/>
        <v>0</v>
      </c>
      <c r="AD229" s="411"/>
      <c r="AE229" s="412"/>
      <c r="AF229" s="413">
        <f t="shared" si="166"/>
        <v>0</v>
      </c>
      <c r="AG229" s="414">
        <f t="shared" si="167"/>
        <v>0</v>
      </c>
      <c r="AH229" s="415">
        <f t="shared" si="168"/>
        <v>0</v>
      </c>
      <c r="AI229" s="415" t="str">
        <f t="shared" si="169"/>
        <v/>
      </c>
      <c r="AJ229" s="415">
        <f t="shared" si="170"/>
        <v>0</v>
      </c>
      <c r="AK229" s="415">
        <f t="shared" si="171"/>
        <v>0</v>
      </c>
      <c r="AL229" s="416">
        <f t="shared" si="172"/>
        <v>0</v>
      </c>
      <c r="AM229" s="417">
        <f t="shared" si="173"/>
        <v>0</v>
      </c>
      <c r="AN229" s="406">
        <f t="shared" si="174"/>
        <v>0</v>
      </c>
      <c r="AO229" s="416">
        <f t="shared" si="175"/>
        <v>0</v>
      </c>
      <c r="AP229" s="416">
        <f t="shared" si="176"/>
        <v>0</v>
      </c>
      <c r="AQ229" s="416">
        <f t="shared" si="177"/>
        <v>0</v>
      </c>
      <c r="AR229" s="418">
        <f t="shared" si="178"/>
        <v>0</v>
      </c>
      <c r="AS229" s="416">
        <f t="shared" si="179"/>
        <v>0</v>
      </c>
      <c r="AT229" s="416">
        <f t="shared" si="180"/>
        <v>0</v>
      </c>
      <c r="AU229" s="416">
        <f t="shared" si="181"/>
        <v>0</v>
      </c>
      <c r="AV229" s="434" t="str">
        <f t="shared" si="182"/>
        <v/>
      </c>
      <c r="AW229" s="421" t="str">
        <f t="shared" si="183"/>
        <v/>
      </c>
      <c r="AX229" s="422">
        <f t="shared" si="184"/>
        <v>0</v>
      </c>
      <c r="AY229" s="422">
        <f t="shared" si="185"/>
        <v>0</v>
      </c>
      <c r="AZ229" s="421">
        <f t="shared" si="186"/>
        <v>0</v>
      </c>
      <c r="BA229" s="423">
        <f t="shared" si="187"/>
        <v>0</v>
      </c>
      <c r="BB229" s="432"/>
      <c r="BC229" s="436"/>
      <c r="BD229" s="436"/>
      <c r="BE229" s="436"/>
      <c r="BF229" s="436"/>
      <c r="BG229" s="436"/>
      <c r="BH229" s="436"/>
      <c r="BI229" s="436"/>
      <c r="BJ229" s="436"/>
      <c r="BK229" s="436"/>
      <c r="BL229" s="436"/>
      <c r="BM229" s="436"/>
      <c r="BN229" s="436"/>
      <c r="BO229" s="436"/>
      <c r="BP229" s="436"/>
    </row>
    <row r="230" spans="1:68" s="437" customFormat="1" ht="38.25" customHeight="1">
      <c r="A230" s="426">
        <v>212</v>
      </c>
      <c r="B230" s="429"/>
      <c r="C230" s="429"/>
      <c r="D230" s="395"/>
      <c r="E230" s="396"/>
      <c r="F230" s="396"/>
      <c r="G230" s="396"/>
      <c r="H230" s="397" t="str">
        <f t="shared" si="157"/>
        <v/>
      </c>
      <c r="I230" s="427"/>
      <c r="J230" s="396"/>
      <c r="K230" s="435"/>
      <c r="L230" s="399">
        <f t="shared" si="158"/>
        <v>0</v>
      </c>
      <c r="M230" s="400" t="str">
        <f t="shared" si="159"/>
        <v/>
      </c>
      <c r="N230" s="401"/>
      <c r="O230" s="395"/>
      <c r="P230" s="402" t="str">
        <f t="shared" si="160"/>
        <v/>
      </c>
      <c r="Q230" s="428"/>
      <c r="R230" s="404">
        <v>0</v>
      </c>
      <c r="S230" s="402">
        <f t="shared" si="161"/>
        <v>0</v>
      </c>
      <c r="T230" s="406">
        <f t="shared" si="162"/>
        <v>0</v>
      </c>
      <c r="U230" s="407" t="str">
        <f t="shared" si="163"/>
        <v/>
      </c>
      <c r="V230" s="408"/>
      <c r="W230" s="395"/>
      <c r="X230" s="395"/>
      <c r="Y230" s="402" t="str">
        <f t="shared" si="164"/>
        <v/>
      </c>
      <c r="Z230" s="429"/>
      <c r="AA230" s="429"/>
      <c r="AB230" s="430"/>
      <c r="AC230" s="410">
        <f t="shared" si="165"/>
        <v>0</v>
      </c>
      <c r="AD230" s="411"/>
      <c r="AE230" s="412"/>
      <c r="AF230" s="413">
        <f t="shared" si="166"/>
        <v>0</v>
      </c>
      <c r="AG230" s="414">
        <f t="shared" si="167"/>
        <v>0</v>
      </c>
      <c r="AH230" s="415">
        <f t="shared" si="168"/>
        <v>0</v>
      </c>
      <c r="AI230" s="415" t="str">
        <f t="shared" si="169"/>
        <v/>
      </c>
      <c r="AJ230" s="415">
        <f t="shared" si="170"/>
        <v>0</v>
      </c>
      <c r="AK230" s="415">
        <f t="shared" si="171"/>
        <v>0</v>
      </c>
      <c r="AL230" s="416">
        <f t="shared" si="172"/>
        <v>0</v>
      </c>
      <c r="AM230" s="417">
        <f t="shared" si="173"/>
        <v>0</v>
      </c>
      <c r="AN230" s="406">
        <f t="shared" si="174"/>
        <v>0</v>
      </c>
      <c r="AO230" s="416">
        <f t="shared" si="175"/>
        <v>0</v>
      </c>
      <c r="AP230" s="416">
        <f t="shared" si="176"/>
        <v>0</v>
      </c>
      <c r="AQ230" s="416">
        <f t="shared" si="177"/>
        <v>0</v>
      </c>
      <c r="AR230" s="418">
        <f t="shared" si="178"/>
        <v>0</v>
      </c>
      <c r="AS230" s="416">
        <f t="shared" si="179"/>
        <v>0</v>
      </c>
      <c r="AT230" s="416">
        <f t="shared" si="180"/>
        <v>0</v>
      </c>
      <c r="AU230" s="416">
        <f t="shared" si="181"/>
        <v>0</v>
      </c>
      <c r="AV230" s="434" t="str">
        <f t="shared" si="182"/>
        <v/>
      </c>
      <c r="AW230" s="421" t="str">
        <f t="shared" si="183"/>
        <v/>
      </c>
      <c r="AX230" s="422">
        <f t="shared" si="184"/>
        <v>0</v>
      </c>
      <c r="AY230" s="422">
        <f t="shared" si="185"/>
        <v>0</v>
      </c>
      <c r="AZ230" s="421">
        <f t="shared" si="186"/>
        <v>0</v>
      </c>
      <c r="BA230" s="423">
        <f t="shared" si="187"/>
        <v>0</v>
      </c>
      <c r="BB230" s="432"/>
      <c r="BC230" s="436"/>
      <c r="BD230" s="436"/>
      <c r="BE230" s="436"/>
      <c r="BF230" s="436"/>
      <c r="BG230" s="436"/>
      <c r="BH230" s="436"/>
      <c r="BI230" s="436"/>
      <c r="BJ230" s="436"/>
      <c r="BK230" s="436"/>
      <c r="BL230" s="436"/>
      <c r="BM230" s="436"/>
      <c r="BN230" s="436"/>
      <c r="BO230" s="436"/>
      <c r="BP230" s="436"/>
    </row>
    <row r="231" spans="1:68" s="437" customFormat="1" ht="38.25" customHeight="1">
      <c r="A231" s="426">
        <v>213</v>
      </c>
      <c r="B231" s="429"/>
      <c r="C231" s="429"/>
      <c r="D231" s="395"/>
      <c r="E231" s="396"/>
      <c r="F231" s="396"/>
      <c r="G231" s="396"/>
      <c r="H231" s="397" t="str">
        <f t="shared" ref="H231:H294" si="188">IF(OR((F231=""),(G231="")),"",(E231*((($F231*52)-$G231)+1)))</f>
        <v/>
      </c>
      <c r="I231" s="427"/>
      <c r="J231" s="396"/>
      <c r="K231" s="435"/>
      <c r="L231" s="399">
        <f t="shared" ref="L231:L294" si="189">IF((V231="LTL16"),IF_ENERGY_REACHINFREEZERCOOLER,IF(AND(($J231="Y"),OR(($K231="None"),($K231="Natural Gas"),($K231="Fuel Oil"))),IF_COOLING,IF(AND(($J231="Y"),($K231="Electric Resistance")),(IF_COOLING+IF_ELECTRICRESISTANCE_HEAT),IF(AND(($J231="Y"),($K231="Heat Pump")),(IF_COOLING+IF_ELECTRICHPHEAT),IF(AND(($J231="N"),($K231="Electric Resistance")),IF_ELECTRICRESISTANCE_HEAT,IF(AND(($J231="N"),($K231="Heat Pump")),IF_ELECTRICHPHEAT,0))))))</f>
        <v>0</v>
      </c>
      <c r="M231" s="400" t="str">
        <f t="shared" ref="M231:M294" si="190">IF(OR((I231=""),(D231="")),"",IF(AND((I231="Exterior"),(E231&lt;=12)),0,VLOOKUP(D231,BUILDINGTYPE_CF_TABLE,2,FALSE)))</f>
        <v/>
      </c>
      <c r="N231" s="401"/>
      <c r="O231" s="395"/>
      <c r="P231" s="402" t="str">
        <f t="shared" ref="P231:P294" si="191">IF((O231=""),"",VLOOKUP($O231,LOOKUP_WATTAGES,3,0))</f>
        <v/>
      </c>
      <c r="Q231" s="428"/>
      <c r="R231" s="404">
        <v>0</v>
      </c>
      <c r="S231" s="402">
        <f t="shared" ref="S231:S294" si="192">IF((O231=""),0,VLOOKUP($O231,LOOKUP_WATTAGES,2,0))</f>
        <v>0</v>
      </c>
      <c r="T231" s="406">
        <f t="shared" ref="T231:T294" si="193">IF((M231=""),0,((((((Q231*S231)/1000)*ISR_FIXTURE)*(1-R231))*IF(($J231="Y"),IF_DEMAND,1))*M231))</f>
        <v>0</v>
      </c>
      <c r="U231" s="407" t="str">
        <f t="shared" ref="U231:U294" si="194">IF((H231=""),"",(((((((Q231*S231)*H231)*OHAF)*ISR_FIXTURE)*IF(($J231="Y"),$L231,1))*(1-R231))/1000))</f>
        <v/>
      </c>
      <c r="V231" s="408"/>
      <c r="W231" s="395"/>
      <c r="X231" s="395"/>
      <c r="Y231" s="402" t="str">
        <f t="shared" ref="Y231:Y294" si="195">IF((X231=""),"",VLOOKUP($X231,REPLACEMENT_LOOKUP_WATTAGES,2,0))</f>
        <v/>
      </c>
      <c r="Z231" s="429"/>
      <c r="AA231" s="429"/>
      <c r="AB231" s="430"/>
      <c r="AC231" s="410">
        <f t="shared" ref="AC231:AC294" si="196">Q231</f>
        <v>0</v>
      </c>
      <c r="AD231" s="411"/>
      <c r="AE231" s="412"/>
      <c r="AF231" s="413">
        <f t="shared" ref="AF231:AF294" si="197">IF((R231&gt;0),R231,IF((V231="LTN7"),0.3,IF((AD231=""),0,(VLOOKUP($AD231,CONTROL_SAVINGS,3,0)))))</f>
        <v>0</v>
      </c>
      <c r="AG231" s="414">
        <f t="shared" ref="AG231:AG294" si="198">AC231*AM231</f>
        <v>0</v>
      </c>
      <c r="AH231" s="415">
        <f t="shared" ref="AH231:AH294" si="199">IF((R231&gt;0),1,0)</f>
        <v>0</v>
      </c>
      <c r="AI231" s="415" t="str">
        <f t="shared" ref="AI231:AI294" si="200">IF((AD231=""),"",IF(AND((AD231="LTC7"),(V231&lt;&gt;"LTL16")),1,0))</f>
        <v/>
      </c>
      <c r="AJ231" s="415">
        <f t="shared" ref="AJ231:AJ294" si="201">IF(($AE231=""),0,IF(($AL231&gt;=VLOOKUP($AD231,CONTROLS_LOOKUP,2,FALSE)),0,1))</f>
        <v>0</v>
      </c>
      <c r="AK231" s="415">
        <f t="shared" ref="AK231:AK294" si="202">IF(($AE231=""),0,IF(($AL231&gt;=VLOOKUP($AD231,CONTROLS_LOOKUP,3,FALSE)),0,1))</f>
        <v>0</v>
      </c>
      <c r="AL231" s="416">
        <f t="shared" ref="AL231:AL294" si="203">IF((AE231=""),0,((AC231*AM231)/AE231))</f>
        <v>0</v>
      </c>
      <c r="AM231" s="417">
        <f t="shared" ref="AM231:AM294" si="204">IF((X231=""),0,VLOOKUP($X231,REPLACEMENT_LOOKUP_WATTAGES,3,0))</f>
        <v>0</v>
      </c>
      <c r="AN231" s="406">
        <f t="shared" ref="AN231:AN294" si="205">IF((M231=""),0,IF((V231="LTL16"),(((((AC231*AM231)/1000)*ISR_FIXTURE)*IF(($J231="Y"),IF_DEMAND_REACHINFREEZERCOOLER,1))*M231),((((((AC231*AM231)/1000)*ISR_FIXTURE)*IF(($J231="Y"),IF_DEMAND,1))*M231)*IF((V231="LTN7"),(1-0.3),1))))</f>
        <v>0</v>
      </c>
      <c r="AO231" s="416">
        <f t="shared" ref="AO231:AO294" si="206">IF(ISNUMBER(AM231),((((((((AC231*AM231)*$E231)*((($F231*52)-$G231)+1))*OHAF)*ISR_FIXTURE)*IF(($J231="Y"),$L231,1))/1000)*IF((V231="LTN7"),(1-0.3),1)))</f>
        <v>0</v>
      </c>
      <c r="AP231" s="416">
        <f t="shared" ref="AP231:AP294" si="207">IF(($K231="Fuel Oil"),($AO231*IF_FUELOIL),0)</f>
        <v>0</v>
      </c>
      <c r="AQ231" s="416">
        <f t="shared" ref="AQ231:AQ294" si="208">IF(($K231="Natural Gas"),($AO231*IF_NATURALGAS),0)</f>
        <v>0</v>
      </c>
      <c r="AR231" s="418">
        <f t="shared" ref="AR231:AR294" si="209">IF(ISNUMBER(T231),(T231-AN231),"")</f>
        <v>0</v>
      </c>
      <c r="AS231" s="416">
        <f t="shared" ref="AS231:AS294" si="210">IF(ISNUMBER(U231),(U231-AO231),0)</f>
        <v>0</v>
      </c>
      <c r="AT231" s="416">
        <f t="shared" ref="AT231:AT294" si="211">IF(($K231="Fuel Oil"),($AS231*IF_FUELOIL),0)</f>
        <v>0</v>
      </c>
      <c r="AU231" s="416">
        <f t="shared" ref="AU231:AU294" si="212">IF(($K231="Natural Gas"),($AS231*IF_NATURALGAS),0)</f>
        <v>0</v>
      </c>
      <c r="AV231" s="434" t="str">
        <f t="shared" ref="AV231:AV294" si="213">IF((V231=""),"",VLOOKUP(V231,INCENTIVE_AMOUNTS,2,0))</f>
        <v/>
      </c>
      <c r="AW231" s="421" t="str">
        <f t="shared" ref="AW231:AW294" si="214">IF(ISNUMBER(AV231),(AC231*AV231),"")</f>
        <v/>
      </c>
      <c r="AX231" s="422">
        <f t="shared" ref="AX231:AX294" si="215">IFERROR(IF(ISBLANK(AD231),IF((N231="EXIT_Sign"),(AW231/2),IF(OR((N231="Incand_Halogen"),(N231="Incand_Standard")),((AW231*2)/3),(AW231/3))),(IF((N231="EXIT_Sign"),(AW231/2),IF(OR((N231="Incand_Halogen"),(N231="Incand_Standard")),((AW231*2)/3),(AW231/3)))+(30*AE231))),0)</f>
        <v>0</v>
      </c>
      <c r="AY231" s="422">
        <f t="shared" ref="AY231:AY294" si="216">IFERROR(IF(ISBLANK(AD231),IF((N231="EXIT_Sign"),(AW231/2),IF(OR((N231="Incand_Halogen"),(N231="Incand_Standard")),(AW231/3),((AW231*2)/3))),(IF((N231="EXIT_Sign"),(AW231/2),IF(OR((N231="Incand_Halogen"),(N231="Incand_Standard")),(AW231/3),((AW231*2)/3)))+(30*AE231))),0)</f>
        <v>0</v>
      </c>
      <c r="AZ231" s="421">
        <f t="shared" ref="AZ231:AZ294" si="217">AY231+AX231</f>
        <v>0</v>
      </c>
      <c r="BA231" s="423">
        <f t="shared" ref="BA231:BA294" si="218">IF(AND((Q231&gt;0),(S231&gt;0),(AC231&gt;0),(AM231&gt;0)),(((Q231*S231)-(AC231*AM231))/((Q231*S231))),0)</f>
        <v>0</v>
      </c>
      <c r="BB231" s="432"/>
      <c r="BC231" s="436"/>
      <c r="BD231" s="436"/>
      <c r="BE231" s="436"/>
      <c r="BF231" s="436"/>
      <c r="BG231" s="436"/>
      <c r="BH231" s="436"/>
      <c r="BI231" s="436"/>
      <c r="BJ231" s="436"/>
      <c r="BK231" s="436"/>
      <c r="BL231" s="436"/>
      <c r="BM231" s="436"/>
      <c r="BN231" s="436"/>
      <c r="BO231" s="436"/>
      <c r="BP231" s="436"/>
    </row>
    <row r="232" spans="1:68" s="437" customFormat="1" ht="38.25" customHeight="1">
      <c r="A232" s="426">
        <v>214</v>
      </c>
      <c r="B232" s="429"/>
      <c r="C232" s="429"/>
      <c r="D232" s="395"/>
      <c r="E232" s="396"/>
      <c r="F232" s="396"/>
      <c r="G232" s="396"/>
      <c r="H232" s="397" t="str">
        <f t="shared" si="188"/>
        <v/>
      </c>
      <c r="I232" s="427"/>
      <c r="J232" s="396"/>
      <c r="K232" s="435"/>
      <c r="L232" s="399">
        <f t="shared" si="189"/>
        <v>0</v>
      </c>
      <c r="M232" s="400" t="str">
        <f t="shared" si="190"/>
        <v/>
      </c>
      <c r="N232" s="401"/>
      <c r="O232" s="395"/>
      <c r="P232" s="402" t="str">
        <f t="shared" si="191"/>
        <v/>
      </c>
      <c r="Q232" s="428"/>
      <c r="R232" s="404">
        <v>0</v>
      </c>
      <c r="S232" s="402">
        <f t="shared" si="192"/>
        <v>0</v>
      </c>
      <c r="T232" s="406">
        <f t="shared" si="193"/>
        <v>0</v>
      </c>
      <c r="U232" s="407" t="str">
        <f t="shared" si="194"/>
        <v/>
      </c>
      <c r="V232" s="408"/>
      <c r="W232" s="395"/>
      <c r="X232" s="395"/>
      <c r="Y232" s="402" t="str">
        <f t="shared" si="195"/>
        <v/>
      </c>
      <c r="Z232" s="429"/>
      <c r="AA232" s="429"/>
      <c r="AB232" s="430"/>
      <c r="AC232" s="410">
        <f t="shared" si="196"/>
        <v>0</v>
      </c>
      <c r="AD232" s="411"/>
      <c r="AE232" s="412"/>
      <c r="AF232" s="413">
        <f t="shared" si="197"/>
        <v>0</v>
      </c>
      <c r="AG232" s="414">
        <f t="shared" si="198"/>
        <v>0</v>
      </c>
      <c r="AH232" s="415">
        <f t="shared" si="199"/>
        <v>0</v>
      </c>
      <c r="AI232" s="415" t="str">
        <f t="shared" si="200"/>
        <v/>
      </c>
      <c r="AJ232" s="415">
        <f t="shared" si="201"/>
        <v>0</v>
      </c>
      <c r="AK232" s="415">
        <f t="shared" si="202"/>
        <v>0</v>
      </c>
      <c r="AL232" s="416">
        <f t="shared" si="203"/>
        <v>0</v>
      </c>
      <c r="AM232" s="417">
        <f t="shared" si="204"/>
        <v>0</v>
      </c>
      <c r="AN232" s="406">
        <f t="shared" si="205"/>
        <v>0</v>
      </c>
      <c r="AO232" s="416">
        <f t="shared" si="206"/>
        <v>0</v>
      </c>
      <c r="AP232" s="416">
        <f t="shared" si="207"/>
        <v>0</v>
      </c>
      <c r="AQ232" s="416">
        <f t="shared" si="208"/>
        <v>0</v>
      </c>
      <c r="AR232" s="418">
        <f t="shared" si="209"/>
        <v>0</v>
      </c>
      <c r="AS232" s="416">
        <f t="shared" si="210"/>
        <v>0</v>
      </c>
      <c r="AT232" s="416">
        <f t="shared" si="211"/>
        <v>0</v>
      </c>
      <c r="AU232" s="416">
        <f t="shared" si="212"/>
        <v>0</v>
      </c>
      <c r="AV232" s="434" t="str">
        <f t="shared" si="213"/>
        <v/>
      </c>
      <c r="AW232" s="421" t="str">
        <f t="shared" si="214"/>
        <v/>
      </c>
      <c r="AX232" s="422">
        <f t="shared" si="215"/>
        <v>0</v>
      </c>
      <c r="AY232" s="422">
        <f t="shared" si="216"/>
        <v>0</v>
      </c>
      <c r="AZ232" s="421">
        <f t="shared" si="217"/>
        <v>0</v>
      </c>
      <c r="BA232" s="423">
        <f t="shared" si="218"/>
        <v>0</v>
      </c>
      <c r="BB232" s="432"/>
      <c r="BC232" s="436"/>
      <c r="BD232" s="436"/>
      <c r="BE232" s="436"/>
      <c r="BF232" s="436"/>
      <c r="BG232" s="436"/>
      <c r="BH232" s="436"/>
      <c r="BI232" s="436"/>
      <c r="BJ232" s="436"/>
      <c r="BK232" s="436"/>
      <c r="BL232" s="436"/>
      <c r="BM232" s="436"/>
      <c r="BN232" s="436"/>
      <c r="BO232" s="436"/>
      <c r="BP232" s="436"/>
    </row>
    <row r="233" spans="1:68" s="437" customFormat="1" ht="38.25" customHeight="1">
      <c r="A233" s="426">
        <v>215</v>
      </c>
      <c r="B233" s="429"/>
      <c r="C233" s="429"/>
      <c r="D233" s="395"/>
      <c r="E233" s="396"/>
      <c r="F233" s="396"/>
      <c r="G233" s="396"/>
      <c r="H233" s="397" t="str">
        <f t="shared" si="188"/>
        <v/>
      </c>
      <c r="I233" s="427"/>
      <c r="J233" s="396"/>
      <c r="K233" s="435"/>
      <c r="L233" s="399">
        <f t="shared" si="189"/>
        <v>0</v>
      </c>
      <c r="M233" s="400" t="str">
        <f t="shared" si="190"/>
        <v/>
      </c>
      <c r="N233" s="401"/>
      <c r="O233" s="395"/>
      <c r="P233" s="402" t="str">
        <f t="shared" si="191"/>
        <v/>
      </c>
      <c r="Q233" s="428"/>
      <c r="R233" s="404">
        <v>0</v>
      </c>
      <c r="S233" s="402">
        <f t="shared" si="192"/>
        <v>0</v>
      </c>
      <c r="T233" s="406">
        <f t="shared" si="193"/>
        <v>0</v>
      </c>
      <c r="U233" s="407" t="str">
        <f t="shared" si="194"/>
        <v/>
      </c>
      <c r="V233" s="408"/>
      <c r="W233" s="395"/>
      <c r="X233" s="395"/>
      <c r="Y233" s="402" t="str">
        <f t="shared" si="195"/>
        <v/>
      </c>
      <c r="Z233" s="429"/>
      <c r="AA233" s="429"/>
      <c r="AB233" s="430"/>
      <c r="AC233" s="410">
        <f t="shared" si="196"/>
        <v>0</v>
      </c>
      <c r="AD233" s="411"/>
      <c r="AE233" s="412"/>
      <c r="AF233" s="413">
        <f t="shared" si="197"/>
        <v>0</v>
      </c>
      <c r="AG233" s="414">
        <f t="shared" si="198"/>
        <v>0</v>
      </c>
      <c r="AH233" s="415">
        <f t="shared" si="199"/>
        <v>0</v>
      </c>
      <c r="AI233" s="415" t="str">
        <f t="shared" si="200"/>
        <v/>
      </c>
      <c r="AJ233" s="415">
        <f t="shared" si="201"/>
        <v>0</v>
      </c>
      <c r="AK233" s="415">
        <f t="shared" si="202"/>
        <v>0</v>
      </c>
      <c r="AL233" s="416">
        <f t="shared" si="203"/>
        <v>0</v>
      </c>
      <c r="AM233" s="417">
        <f t="shared" si="204"/>
        <v>0</v>
      </c>
      <c r="AN233" s="406">
        <f t="shared" si="205"/>
        <v>0</v>
      </c>
      <c r="AO233" s="416">
        <f t="shared" si="206"/>
        <v>0</v>
      </c>
      <c r="AP233" s="416">
        <f t="shared" si="207"/>
        <v>0</v>
      </c>
      <c r="AQ233" s="416">
        <f t="shared" si="208"/>
        <v>0</v>
      </c>
      <c r="AR233" s="418">
        <f t="shared" si="209"/>
        <v>0</v>
      </c>
      <c r="AS233" s="416">
        <f t="shared" si="210"/>
        <v>0</v>
      </c>
      <c r="AT233" s="416">
        <f t="shared" si="211"/>
        <v>0</v>
      </c>
      <c r="AU233" s="416">
        <f t="shared" si="212"/>
        <v>0</v>
      </c>
      <c r="AV233" s="434" t="str">
        <f t="shared" si="213"/>
        <v/>
      </c>
      <c r="AW233" s="421" t="str">
        <f t="shared" si="214"/>
        <v/>
      </c>
      <c r="AX233" s="422">
        <f t="shared" si="215"/>
        <v>0</v>
      </c>
      <c r="AY233" s="422">
        <f t="shared" si="216"/>
        <v>0</v>
      </c>
      <c r="AZ233" s="421">
        <f t="shared" si="217"/>
        <v>0</v>
      </c>
      <c r="BA233" s="423">
        <f t="shared" si="218"/>
        <v>0</v>
      </c>
      <c r="BB233" s="432"/>
      <c r="BC233" s="436"/>
      <c r="BD233" s="436"/>
      <c r="BE233" s="436"/>
      <c r="BF233" s="436"/>
      <c r="BG233" s="436"/>
      <c r="BH233" s="436"/>
      <c r="BI233" s="436"/>
      <c r="BJ233" s="436"/>
      <c r="BK233" s="436"/>
      <c r="BL233" s="436"/>
      <c r="BM233" s="436"/>
      <c r="BN233" s="436"/>
      <c r="BO233" s="436"/>
      <c r="BP233" s="436"/>
    </row>
    <row r="234" spans="1:68" s="437" customFormat="1" ht="38.25" customHeight="1">
      <c r="A234" s="426">
        <v>216</v>
      </c>
      <c r="B234" s="429"/>
      <c r="C234" s="429"/>
      <c r="D234" s="395"/>
      <c r="E234" s="396"/>
      <c r="F234" s="396"/>
      <c r="G234" s="396"/>
      <c r="H234" s="397" t="str">
        <f t="shared" si="188"/>
        <v/>
      </c>
      <c r="I234" s="427"/>
      <c r="J234" s="396"/>
      <c r="K234" s="435"/>
      <c r="L234" s="399">
        <f t="shared" si="189"/>
        <v>0</v>
      </c>
      <c r="M234" s="400" t="str">
        <f t="shared" si="190"/>
        <v/>
      </c>
      <c r="N234" s="401"/>
      <c r="O234" s="395"/>
      <c r="P234" s="402" t="str">
        <f t="shared" si="191"/>
        <v/>
      </c>
      <c r="Q234" s="428"/>
      <c r="R234" s="404">
        <v>0</v>
      </c>
      <c r="S234" s="402">
        <f t="shared" si="192"/>
        <v>0</v>
      </c>
      <c r="T234" s="406">
        <f t="shared" si="193"/>
        <v>0</v>
      </c>
      <c r="U234" s="407" t="str">
        <f t="shared" si="194"/>
        <v/>
      </c>
      <c r="V234" s="408"/>
      <c r="W234" s="395"/>
      <c r="X234" s="395"/>
      <c r="Y234" s="402" t="str">
        <f t="shared" si="195"/>
        <v/>
      </c>
      <c r="Z234" s="429"/>
      <c r="AA234" s="429"/>
      <c r="AB234" s="430"/>
      <c r="AC234" s="410">
        <f t="shared" si="196"/>
        <v>0</v>
      </c>
      <c r="AD234" s="411"/>
      <c r="AE234" s="412"/>
      <c r="AF234" s="413">
        <f t="shared" si="197"/>
        <v>0</v>
      </c>
      <c r="AG234" s="414">
        <f t="shared" si="198"/>
        <v>0</v>
      </c>
      <c r="AH234" s="415">
        <f t="shared" si="199"/>
        <v>0</v>
      </c>
      <c r="AI234" s="415" t="str">
        <f t="shared" si="200"/>
        <v/>
      </c>
      <c r="AJ234" s="415">
        <f t="shared" si="201"/>
        <v>0</v>
      </c>
      <c r="AK234" s="415">
        <f t="shared" si="202"/>
        <v>0</v>
      </c>
      <c r="AL234" s="416">
        <f t="shared" si="203"/>
        <v>0</v>
      </c>
      <c r="AM234" s="417">
        <f t="shared" si="204"/>
        <v>0</v>
      </c>
      <c r="AN234" s="406">
        <f t="shared" si="205"/>
        <v>0</v>
      </c>
      <c r="AO234" s="416">
        <f t="shared" si="206"/>
        <v>0</v>
      </c>
      <c r="AP234" s="416">
        <f t="shared" si="207"/>
        <v>0</v>
      </c>
      <c r="AQ234" s="416">
        <f t="shared" si="208"/>
        <v>0</v>
      </c>
      <c r="AR234" s="418">
        <f t="shared" si="209"/>
        <v>0</v>
      </c>
      <c r="AS234" s="416">
        <f t="shared" si="210"/>
        <v>0</v>
      </c>
      <c r="AT234" s="416">
        <f t="shared" si="211"/>
        <v>0</v>
      </c>
      <c r="AU234" s="416">
        <f t="shared" si="212"/>
        <v>0</v>
      </c>
      <c r="AV234" s="434" t="str">
        <f t="shared" si="213"/>
        <v/>
      </c>
      <c r="AW234" s="421" t="str">
        <f t="shared" si="214"/>
        <v/>
      </c>
      <c r="AX234" s="422">
        <f t="shared" si="215"/>
        <v>0</v>
      </c>
      <c r="AY234" s="422">
        <f t="shared" si="216"/>
        <v>0</v>
      </c>
      <c r="AZ234" s="421">
        <f t="shared" si="217"/>
        <v>0</v>
      </c>
      <c r="BA234" s="423">
        <f t="shared" si="218"/>
        <v>0</v>
      </c>
      <c r="BB234" s="432"/>
      <c r="BC234" s="436"/>
      <c r="BD234" s="436"/>
      <c r="BE234" s="436"/>
      <c r="BF234" s="436"/>
      <c r="BG234" s="436"/>
      <c r="BH234" s="436"/>
      <c r="BI234" s="436"/>
      <c r="BJ234" s="436"/>
      <c r="BK234" s="436"/>
      <c r="BL234" s="436"/>
      <c r="BM234" s="436"/>
      <c r="BN234" s="436"/>
      <c r="BO234" s="436"/>
      <c r="BP234" s="436"/>
    </row>
    <row r="235" spans="1:68" s="437" customFormat="1" ht="38.25" customHeight="1">
      <c r="A235" s="426">
        <v>217</v>
      </c>
      <c r="B235" s="429"/>
      <c r="C235" s="429"/>
      <c r="D235" s="395"/>
      <c r="E235" s="396"/>
      <c r="F235" s="396"/>
      <c r="G235" s="396"/>
      <c r="H235" s="397" t="str">
        <f t="shared" si="188"/>
        <v/>
      </c>
      <c r="I235" s="427"/>
      <c r="J235" s="396"/>
      <c r="K235" s="435"/>
      <c r="L235" s="399">
        <f t="shared" si="189"/>
        <v>0</v>
      </c>
      <c r="M235" s="400" t="str">
        <f t="shared" si="190"/>
        <v/>
      </c>
      <c r="N235" s="401"/>
      <c r="O235" s="395"/>
      <c r="P235" s="402" t="str">
        <f t="shared" si="191"/>
        <v/>
      </c>
      <c r="Q235" s="428"/>
      <c r="R235" s="404">
        <v>0</v>
      </c>
      <c r="S235" s="402">
        <f t="shared" si="192"/>
        <v>0</v>
      </c>
      <c r="T235" s="406">
        <f t="shared" si="193"/>
        <v>0</v>
      </c>
      <c r="U235" s="407" t="str">
        <f t="shared" si="194"/>
        <v/>
      </c>
      <c r="V235" s="408"/>
      <c r="W235" s="395"/>
      <c r="X235" s="395"/>
      <c r="Y235" s="402" t="str">
        <f t="shared" si="195"/>
        <v/>
      </c>
      <c r="Z235" s="429"/>
      <c r="AA235" s="429"/>
      <c r="AB235" s="430"/>
      <c r="AC235" s="410">
        <f t="shared" si="196"/>
        <v>0</v>
      </c>
      <c r="AD235" s="411"/>
      <c r="AE235" s="412"/>
      <c r="AF235" s="413">
        <f t="shared" si="197"/>
        <v>0</v>
      </c>
      <c r="AG235" s="414">
        <f t="shared" si="198"/>
        <v>0</v>
      </c>
      <c r="AH235" s="415">
        <f t="shared" si="199"/>
        <v>0</v>
      </c>
      <c r="AI235" s="415" t="str">
        <f t="shared" si="200"/>
        <v/>
      </c>
      <c r="AJ235" s="415">
        <f t="shared" si="201"/>
        <v>0</v>
      </c>
      <c r="AK235" s="415">
        <f t="shared" si="202"/>
        <v>0</v>
      </c>
      <c r="AL235" s="416">
        <f t="shared" si="203"/>
        <v>0</v>
      </c>
      <c r="AM235" s="417">
        <f t="shared" si="204"/>
        <v>0</v>
      </c>
      <c r="AN235" s="406">
        <f t="shared" si="205"/>
        <v>0</v>
      </c>
      <c r="AO235" s="416">
        <f t="shared" si="206"/>
        <v>0</v>
      </c>
      <c r="AP235" s="416">
        <f t="shared" si="207"/>
        <v>0</v>
      </c>
      <c r="AQ235" s="416">
        <f t="shared" si="208"/>
        <v>0</v>
      </c>
      <c r="AR235" s="418">
        <f t="shared" si="209"/>
        <v>0</v>
      </c>
      <c r="AS235" s="416">
        <f t="shared" si="210"/>
        <v>0</v>
      </c>
      <c r="AT235" s="416">
        <f t="shared" si="211"/>
        <v>0</v>
      </c>
      <c r="AU235" s="416">
        <f t="shared" si="212"/>
        <v>0</v>
      </c>
      <c r="AV235" s="434" t="str">
        <f t="shared" si="213"/>
        <v/>
      </c>
      <c r="AW235" s="421" t="str">
        <f t="shared" si="214"/>
        <v/>
      </c>
      <c r="AX235" s="422">
        <f t="shared" si="215"/>
        <v>0</v>
      </c>
      <c r="AY235" s="422">
        <f t="shared" si="216"/>
        <v>0</v>
      </c>
      <c r="AZ235" s="421">
        <f t="shared" si="217"/>
        <v>0</v>
      </c>
      <c r="BA235" s="423">
        <f t="shared" si="218"/>
        <v>0</v>
      </c>
      <c r="BB235" s="432"/>
      <c r="BC235" s="436"/>
      <c r="BD235" s="436"/>
      <c r="BE235" s="436"/>
      <c r="BF235" s="436"/>
      <c r="BG235" s="436"/>
      <c r="BH235" s="436"/>
      <c r="BI235" s="436"/>
      <c r="BJ235" s="436"/>
      <c r="BK235" s="436"/>
      <c r="BL235" s="436"/>
      <c r="BM235" s="436"/>
      <c r="BN235" s="436"/>
      <c r="BO235" s="436"/>
      <c r="BP235" s="436"/>
    </row>
    <row r="236" spans="1:68" s="437" customFormat="1" ht="38.25" customHeight="1">
      <c r="A236" s="426">
        <v>218</v>
      </c>
      <c r="B236" s="429"/>
      <c r="C236" s="429"/>
      <c r="D236" s="395"/>
      <c r="E236" s="396"/>
      <c r="F236" s="396"/>
      <c r="G236" s="396"/>
      <c r="H236" s="397" t="str">
        <f t="shared" si="188"/>
        <v/>
      </c>
      <c r="I236" s="427"/>
      <c r="J236" s="396"/>
      <c r="K236" s="435"/>
      <c r="L236" s="399">
        <f t="shared" si="189"/>
        <v>0</v>
      </c>
      <c r="M236" s="400" t="str">
        <f t="shared" si="190"/>
        <v/>
      </c>
      <c r="N236" s="401"/>
      <c r="O236" s="395"/>
      <c r="P236" s="402" t="str">
        <f t="shared" si="191"/>
        <v/>
      </c>
      <c r="Q236" s="428"/>
      <c r="R236" s="404">
        <v>0</v>
      </c>
      <c r="S236" s="402">
        <f t="shared" si="192"/>
        <v>0</v>
      </c>
      <c r="T236" s="406">
        <f t="shared" si="193"/>
        <v>0</v>
      </c>
      <c r="U236" s="407" t="str">
        <f t="shared" si="194"/>
        <v/>
      </c>
      <c r="V236" s="408"/>
      <c r="W236" s="395"/>
      <c r="X236" s="395"/>
      <c r="Y236" s="402" t="str">
        <f t="shared" si="195"/>
        <v/>
      </c>
      <c r="Z236" s="429"/>
      <c r="AA236" s="429"/>
      <c r="AB236" s="430"/>
      <c r="AC236" s="410">
        <f t="shared" si="196"/>
        <v>0</v>
      </c>
      <c r="AD236" s="411"/>
      <c r="AE236" s="412"/>
      <c r="AF236" s="413">
        <f t="shared" si="197"/>
        <v>0</v>
      </c>
      <c r="AG236" s="414">
        <f t="shared" si="198"/>
        <v>0</v>
      </c>
      <c r="AH236" s="415">
        <f t="shared" si="199"/>
        <v>0</v>
      </c>
      <c r="AI236" s="415" t="str">
        <f t="shared" si="200"/>
        <v/>
      </c>
      <c r="AJ236" s="415">
        <f t="shared" si="201"/>
        <v>0</v>
      </c>
      <c r="AK236" s="415">
        <f t="shared" si="202"/>
        <v>0</v>
      </c>
      <c r="AL236" s="416">
        <f t="shared" si="203"/>
        <v>0</v>
      </c>
      <c r="AM236" s="417">
        <f t="shared" si="204"/>
        <v>0</v>
      </c>
      <c r="AN236" s="406">
        <f t="shared" si="205"/>
        <v>0</v>
      </c>
      <c r="AO236" s="416">
        <f t="shared" si="206"/>
        <v>0</v>
      </c>
      <c r="AP236" s="416">
        <f t="shared" si="207"/>
        <v>0</v>
      </c>
      <c r="AQ236" s="416">
        <f t="shared" si="208"/>
        <v>0</v>
      </c>
      <c r="AR236" s="418">
        <f t="shared" si="209"/>
        <v>0</v>
      </c>
      <c r="AS236" s="416">
        <f t="shared" si="210"/>
        <v>0</v>
      </c>
      <c r="AT236" s="416">
        <f t="shared" si="211"/>
        <v>0</v>
      </c>
      <c r="AU236" s="416">
        <f t="shared" si="212"/>
        <v>0</v>
      </c>
      <c r="AV236" s="434" t="str">
        <f t="shared" si="213"/>
        <v/>
      </c>
      <c r="AW236" s="421" t="str">
        <f t="shared" si="214"/>
        <v/>
      </c>
      <c r="AX236" s="422">
        <f t="shared" si="215"/>
        <v>0</v>
      </c>
      <c r="AY236" s="422">
        <f t="shared" si="216"/>
        <v>0</v>
      </c>
      <c r="AZ236" s="421">
        <f t="shared" si="217"/>
        <v>0</v>
      </c>
      <c r="BA236" s="423">
        <f t="shared" si="218"/>
        <v>0</v>
      </c>
      <c r="BB236" s="432"/>
      <c r="BC236" s="436"/>
      <c r="BD236" s="436"/>
      <c r="BE236" s="436"/>
      <c r="BF236" s="436"/>
      <c r="BG236" s="436"/>
      <c r="BH236" s="436"/>
      <c r="BI236" s="436"/>
      <c r="BJ236" s="436"/>
      <c r="BK236" s="436"/>
      <c r="BL236" s="436"/>
      <c r="BM236" s="436"/>
      <c r="BN236" s="436"/>
      <c r="BO236" s="436"/>
      <c r="BP236" s="436"/>
    </row>
    <row r="237" spans="1:68" s="437" customFormat="1" ht="38.25" customHeight="1">
      <c r="A237" s="426">
        <v>219</v>
      </c>
      <c r="B237" s="429"/>
      <c r="C237" s="429"/>
      <c r="D237" s="395"/>
      <c r="E237" s="396"/>
      <c r="F237" s="396"/>
      <c r="G237" s="396"/>
      <c r="H237" s="397" t="str">
        <f t="shared" si="188"/>
        <v/>
      </c>
      <c r="I237" s="427"/>
      <c r="J237" s="396"/>
      <c r="K237" s="435"/>
      <c r="L237" s="399">
        <f t="shared" si="189"/>
        <v>0</v>
      </c>
      <c r="M237" s="400" t="str">
        <f t="shared" si="190"/>
        <v/>
      </c>
      <c r="N237" s="401"/>
      <c r="O237" s="395"/>
      <c r="P237" s="402" t="str">
        <f t="shared" si="191"/>
        <v/>
      </c>
      <c r="Q237" s="428"/>
      <c r="R237" s="404">
        <v>0</v>
      </c>
      <c r="S237" s="402">
        <f t="shared" si="192"/>
        <v>0</v>
      </c>
      <c r="T237" s="406">
        <f t="shared" si="193"/>
        <v>0</v>
      </c>
      <c r="U237" s="407" t="str">
        <f t="shared" si="194"/>
        <v/>
      </c>
      <c r="V237" s="408"/>
      <c r="W237" s="395"/>
      <c r="X237" s="395"/>
      <c r="Y237" s="402" t="str">
        <f t="shared" si="195"/>
        <v/>
      </c>
      <c r="Z237" s="429"/>
      <c r="AA237" s="429"/>
      <c r="AB237" s="430"/>
      <c r="AC237" s="410">
        <f t="shared" si="196"/>
        <v>0</v>
      </c>
      <c r="AD237" s="411"/>
      <c r="AE237" s="412"/>
      <c r="AF237" s="413">
        <f t="shared" si="197"/>
        <v>0</v>
      </c>
      <c r="AG237" s="414">
        <f t="shared" si="198"/>
        <v>0</v>
      </c>
      <c r="AH237" s="415">
        <f t="shared" si="199"/>
        <v>0</v>
      </c>
      <c r="AI237" s="415" t="str">
        <f t="shared" si="200"/>
        <v/>
      </c>
      <c r="AJ237" s="415">
        <f t="shared" si="201"/>
        <v>0</v>
      </c>
      <c r="AK237" s="415">
        <f t="shared" si="202"/>
        <v>0</v>
      </c>
      <c r="AL237" s="416">
        <f t="shared" si="203"/>
        <v>0</v>
      </c>
      <c r="AM237" s="417">
        <f t="shared" si="204"/>
        <v>0</v>
      </c>
      <c r="AN237" s="406">
        <f t="shared" si="205"/>
        <v>0</v>
      </c>
      <c r="AO237" s="416">
        <f t="shared" si="206"/>
        <v>0</v>
      </c>
      <c r="AP237" s="416">
        <f t="shared" si="207"/>
        <v>0</v>
      </c>
      <c r="AQ237" s="416">
        <f t="shared" si="208"/>
        <v>0</v>
      </c>
      <c r="AR237" s="418">
        <f t="shared" si="209"/>
        <v>0</v>
      </c>
      <c r="AS237" s="416">
        <f t="shared" si="210"/>
        <v>0</v>
      </c>
      <c r="AT237" s="416">
        <f t="shared" si="211"/>
        <v>0</v>
      </c>
      <c r="AU237" s="416">
        <f t="shared" si="212"/>
        <v>0</v>
      </c>
      <c r="AV237" s="434" t="str">
        <f t="shared" si="213"/>
        <v/>
      </c>
      <c r="AW237" s="421" t="str">
        <f t="shared" si="214"/>
        <v/>
      </c>
      <c r="AX237" s="422">
        <f t="shared" si="215"/>
        <v>0</v>
      </c>
      <c r="AY237" s="422">
        <f t="shared" si="216"/>
        <v>0</v>
      </c>
      <c r="AZ237" s="421">
        <f t="shared" si="217"/>
        <v>0</v>
      </c>
      <c r="BA237" s="423">
        <f t="shared" si="218"/>
        <v>0</v>
      </c>
      <c r="BB237" s="432"/>
      <c r="BC237" s="436"/>
      <c r="BD237" s="436"/>
      <c r="BE237" s="436"/>
      <c r="BF237" s="436"/>
      <c r="BG237" s="436"/>
      <c r="BH237" s="436"/>
      <c r="BI237" s="436"/>
      <c r="BJ237" s="436"/>
      <c r="BK237" s="436"/>
      <c r="BL237" s="436"/>
      <c r="BM237" s="436"/>
      <c r="BN237" s="436"/>
      <c r="BO237" s="436"/>
      <c r="BP237" s="436"/>
    </row>
    <row r="238" spans="1:68" s="437" customFormat="1" ht="38.25" customHeight="1">
      <c r="A238" s="426">
        <v>220</v>
      </c>
      <c r="B238" s="429"/>
      <c r="C238" s="429"/>
      <c r="D238" s="395"/>
      <c r="E238" s="396"/>
      <c r="F238" s="396"/>
      <c r="G238" s="396"/>
      <c r="H238" s="397" t="str">
        <f t="shared" si="188"/>
        <v/>
      </c>
      <c r="I238" s="427"/>
      <c r="J238" s="396"/>
      <c r="K238" s="435"/>
      <c r="L238" s="399">
        <f t="shared" si="189"/>
        <v>0</v>
      </c>
      <c r="M238" s="400" t="str">
        <f t="shared" si="190"/>
        <v/>
      </c>
      <c r="N238" s="401"/>
      <c r="O238" s="395"/>
      <c r="P238" s="402" t="str">
        <f t="shared" si="191"/>
        <v/>
      </c>
      <c r="Q238" s="428"/>
      <c r="R238" s="404">
        <v>0</v>
      </c>
      <c r="S238" s="402">
        <f t="shared" si="192"/>
        <v>0</v>
      </c>
      <c r="T238" s="406">
        <f t="shared" si="193"/>
        <v>0</v>
      </c>
      <c r="U238" s="407" t="str">
        <f t="shared" si="194"/>
        <v/>
      </c>
      <c r="V238" s="408"/>
      <c r="W238" s="395"/>
      <c r="X238" s="395"/>
      <c r="Y238" s="402" t="str">
        <f t="shared" si="195"/>
        <v/>
      </c>
      <c r="Z238" s="429"/>
      <c r="AA238" s="429"/>
      <c r="AB238" s="430"/>
      <c r="AC238" s="410">
        <f t="shared" si="196"/>
        <v>0</v>
      </c>
      <c r="AD238" s="411"/>
      <c r="AE238" s="412"/>
      <c r="AF238" s="413">
        <f t="shared" si="197"/>
        <v>0</v>
      </c>
      <c r="AG238" s="414">
        <f t="shared" si="198"/>
        <v>0</v>
      </c>
      <c r="AH238" s="415">
        <f t="shared" si="199"/>
        <v>0</v>
      </c>
      <c r="AI238" s="415" t="str">
        <f t="shared" si="200"/>
        <v/>
      </c>
      <c r="AJ238" s="415">
        <f t="shared" si="201"/>
        <v>0</v>
      </c>
      <c r="AK238" s="415">
        <f t="shared" si="202"/>
        <v>0</v>
      </c>
      <c r="AL238" s="416">
        <f t="shared" si="203"/>
        <v>0</v>
      </c>
      <c r="AM238" s="417">
        <f t="shared" si="204"/>
        <v>0</v>
      </c>
      <c r="AN238" s="406">
        <f t="shared" si="205"/>
        <v>0</v>
      </c>
      <c r="AO238" s="416">
        <f t="shared" si="206"/>
        <v>0</v>
      </c>
      <c r="AP238" s="416">
        <f t="shared" si="207"/>
        <v>0</v>
      </c>
      <c r="AQ238" s="416">
        <f t="shared" si="208"/>
        <v>0</v>
      </c>
      <c r="AR238" s="418">
        <f t="shared" si="209"/>
        <v>0</v>
      </c>
      <c r="AS238" s="416">
        <f t="shared" si="210"/>
        <v>0</v>
      </c>
      <c r="AT238" s="416">
        <f t="shared" si="211"/>
        <v>0</v>
      </c>
      <c r="AU238" s="416">
        <f t="shared" si="212"/>
        <v>0</v>
      </c>
      <c r="AV238" s="434" t="str">
        <f t="shared" si="213"/>
        <v/>
      </c>
      <c r="AW238" s="421" t="str">
        <f t="shared" si="214"/>
        <v/>
      </c>
      <c r="AX238" s="422">
        <f t="shared" si="215"/>
        <v>0</v>
      </c>
      <c r="AY238" s="422">
        <f t="shared" si="216"/>
        <v>0</v>
      </c>
      <c r="AZ238" s="421">
        <f t="shared" si="217"/>
        <v>0</v>
      </c>
      <c r="BA238" s="423">
        <f t="shared" si="218"/>
        <v>0</v>
      </c>
      <c r="BB238" s="432"/>
      <c r="BC238" s="436"/>
      <c r="BD238" s="436"/>
      <c r="BE238" s="436"/>
      <c r="BF238" s="436"/>
      <c r="BG238" s="436"/>
      <c r="BH238" s="436"/>
      <c r="BI238" s="436"/>
      <c r="BJ238" s="436"/>
      <c r="BK238" s="436"/>
      <c r="BL238" s="436"/>
      <c r="BM238" s="436"/>
      <c r="BN238" s="436"/>
      <c r="BO238" s="436"/>
      <c r="BP238" s="436"/>
    </row>
    <row r="239" spans="1:68" s="437" customFormat="1" ht="38.25" customHeight="1">
      <c r="A239" s="426">
        <v>221</v>
      </c>
      <c r="B239" s="429"/>
      <c r="C239" s="429"/>
      <c r="D239" s="395"/>
      <c r="E239" s="396"/>
      <c r="F239" s="396"/>
      <c r="G239" s="396"/>
      <c r="H239" s="397" t="str">
        <f t="shared" si="188"/>
        <v/>
      </c>
      <c r="I239" s="427"/>
      <c r="J239" s="396"/>
      <c r="K239" s="435"/>
      <c r="L239" s="399">
        <f t="shared" si="189"/>
        <v>0</v>
      </c>
      <c r="M239" s="400" t="str">
        <f t="shared" si="190"/>
        <v/>
      </c>
      <c r="N239" s="401"/>
      <c r="O239" s="395"/>
      <c r="P239" s="402" t="str">
        <f t="shared" si="191"/>
        <v/>
      </c>
      <c r="Q239" s="428"/>
      <c r="R239" s="404">
        <v>0</v>
      </c>
      <c r="S239" s="402">
        <f t="shared" si="192"/>
        <v>0</v>
      </c>
      <c r="T239" s="406">
        <f t="shared" si="193"/>
        <v>0</v>
      </c>
      <c r="U239" s="407" t="str">
        <f t="shared" si="194"/>
        <v/>
      </c>
      <c r="V239" s="408"/>
      <c r="W239" s="395"/>
      <c r="X239" s="395"/>
      <c r="Y239" s="402" t="str">
        <f t="shared" si="195"/>
        <v/>
      </c>
      <c r="Z239" s="429"/>
      <c r="AA239" s="429"/>
      <c r="AB239" s="430"/>
      <c r="AC239" s="410">
        <f t="shared" si="196"/>
        <v>0</v>
      </c>
      <c r="AD239" s="411"/>
      <c r="AE239" s="412"/>
      <c r="AF239" s="413">
        <f t="shared" si="197"/>
        <v>0</v>
      </c>
      <c r="AG239" s="414">
        <f t="shared" si="198"/>
        <v>0</v>
      </c>
      <c r="AH239" s="415">
        <f t="shared" si="199"/>
        <v>0</v>
      </c>
      <c r="AI239" s="415" t="str">
        <f t="shared" si="200"/>
        <v/>
      </c>
      <c r="AJ239" s="415">
        <f t="shared" si="201"/>
        <v>0</v>
      </c>
      <c r="AK239" s="415">
        <f t="shared" si="202"/>
        <v>0</v>
      </c>
      <c r="AL239" s="416">
        <f t="shared" si="203"/>
        <v>0</v>
      </c>
      <c r="AM239" s="417">
        <f t="shared" si="204"/>
        <v>0</v>
      </c>
      <c r="AN239" s="406">
        <f t="shared" si="205"/>
        <v>0</v>
      </c>
      <c r="AO239" s="416">
        <f t="shared" si="206"/>
        <v>0</v>
      </c>
      <c r="AP239" s="416">
        <f t="shared" si="207"/>
        <v>0</v>
      </c>
      <c r="AQ239" s="416">
        <f t="shared" si="208"/>
        <v>0</v>
      </c>
      <c r="AR239" s="418">
        <f t="shared" si="209"/>
        <v>0</v>
      </c>
      <c r="AS239" s="416">
        <f t="shared" si="210"/>
        <v>0</v>
      </c>
      <c r="AT239" s="416">
        <f t="shared" si="211"/>
        <v>0</v>
      </c>
      <c r="AU239" s="416">
        <f t="shared" si="212"/>
        <v>0</v>
      </c>
      <c r="AV239" s="434" t="str">
        <f t="shared" si="213"/>
        <v/>
      </c>
      <c r="AW239" s="421" t="str">
        <f t="shared" si="214"/>
        <v/>
      </c>
      <c r="AX239" s="422">
        <f t="shared" si="215"/>
        <v>0</v>
      </c>
      <c r="AY239" s="422">
        <f t="shared" si="216"/>
        <v>0</v>
      </c>
      <c r="AZ239" s="421">
        <f t="shared" si="217"/>
        <v>0</v>
      </c>
      <c r="BA239" s="423">
        <f t="shared" si="218"/>
        <v>0</v>
      </c>
      <c r="BB239" s="432"/>
      <c r="BC239" s="436"/>
      <c r="BD239" s="436"/>
      <c r="BE239" s="436"/>
      <c r="BF239" s="436"/>
      <c r="BG239" s="436"/>
      <c r="BH239" s="436"/>
      <c r="BI239" s="436"/>
      <c r="BJ239" s="436"/>
      <c r="BK239" s="436"/>
      <c r="BL239" s="436"/>
      <c r="BM239" s="436"/>
      <c r="BN239" s="436"/>
      <c r="BO239" s="436"/>
      <c r="BP239" s="436"/>
    </row>
    <row r="240" spans="1:68" s="437" customFormat="1" ht="38.25" customHeight="1">
      <c r="A240" s="426">
        <v>222</v>
      </c>
      <c r="B240" s="429"/>
      <c r="C240" s="429"/>
      <c r="D240" s="395"/>
      <c r="E240" s="396"/>
      <c r="F240" s="396"/>
      <c r="G240" s="396"/>
      <c r="H240" s="397" t="str">
        <f t="shared" si="188"/>
        <v/>
      </c>
      <c r="I240" s="427"/>
      <c r="J240" s="396"/>
      <c r="K240" s="435"/>
      <c r="L240" s="399">
        <f t="shared" si="189"/>
        <v>0</v>
      </c>
      <c r="M240" s="400" t="str">
        <f t="shared" si="190"/>
        <v/>
      </c>
      <c r="N240" s="401"/>
      <c r="O240" s="395"/>
      <c r="P240" s="402" t="str">
        <f t="shared" si="191"/>
        <v/>
      </c>
      <c r="Q240" s="428"/>
      <c r="R240" s="404">
        <v>0</v>
      </c>
      <c r="S240" s="402">
        <f t="shared" si="192"/>
        <v>0</v>
      </c>
      <c r="T240" s="406">
        <f t="shared" si="193"/>
        <v>0</v>
      </c>
      <c r="U240" s="407" t="str">
        <f t="shared" si="194"/>
        <v/>
      </c>
      <c r="V240" s="408"/>
      <c r="W240" s="395"/>
      <c r="X240" s="395"/>
      <c r="Y240" s="402" t="str">
        <f t="shared" si="195"/>
        <v/>
      </c>
      <c r="Z240" s="429"/>
      <c r="AA240" s="429"/>
      <c r="AB240" s="430"/>
      <c r="AC240" s="410">
        <f t="shared" si="196"/>
        <v>0</v>
      </c>
      <c r="AD240" s="411"/>
      <c r="AE240" s="412"/>
      <c r="AF240" s="413">
        <f t="shared" si="197"/>
        <v>0</v>
      </c>
      <c r="AG240" s="414">
        <f t="shared" si="198"/>
        <v>0</v>
      </c>
      <c r="AH240" s="415">
        <f t="shared" si="199"/>
        <v>0</v>
      </c>
      <c r="AI240" s="415" t="str">
        <f t="shared" si="200"/>
        <v/>
      </c>
      <c r="AJ240" s="415">
        <f t="shared" si="201"/>
        <v>0</v>
      </c>
      <c r="AK240" s="415">
        <f t="shared" si="202"/>
        <v>0</v>
      </c>
      <c r="AL240" s="416">
        <f t="shared" si="203"/>
        <v>0</v>
      </c>
      <c r="AM240" s="417">
        <f t="shared" si="204"/>
        <v>0</v>
      </c>
      <c r="AN240" s="406">
        <f t="shared" si="205"/>
        <v>0</v>
      </c>
      <c r="AO240" s="416">
        <f t="shared" si="206"/>
        <v>0</v>
      </c>
      <c r="AP240" s="416">
        <f t="shared" si="207"/>
        <v>0</v>
      </c>
      <c r="AQ240" s="416">
        <f t="shared" si="208"/>
        <v>0</v>
      </c>
      <c r="AR240" s="418">
        <f t="shared" si="209"/>
        <v>0</v>
      </c>
      <c r="AS240" s="416">
        <f t="shared" si="210"/>
        <v>0</v>
      </c>
      <c r="AT240" s="416">
        <f t="shared" si="211"/>
        <v>0</v>
      </c>
      <c r="AU240" s="416">
        <f t="shared" si="212"/>
        <v>0</v>
      </c>
      <c r="AV240" s="434" t="str">
        <f t="shared" si="213"/>
        <v/>
      </c>
      <c r="AW240" s="421" t="str">
        <f t="shared" si="214"/>
        <v/>
      </c>
      <c r="AX240" s="422">
        <f t="shared" si="215"/>
        <v>0</v>
      </c>
      <c r="AY240" s="422">
        <f t="shared" si="216"/>
        <v>0</v>
      </c>
      <c r="AZ240" s="421">
        <f t="shared" si="217"/>
        <v>0</v>
      </c>
      <c r="BA240" s="423">
        <f t="shared" si="218"/>
        <v>0</v>
      </c>
      <c r="BB240" s="432"/>
      <c r="BC240" s="436"/>
      <c r="BD240" s="436"/>
      <c r="BE240" s="436"/>
      <c r="BF240" s="436"/>
      <c r="BG240" s="436"/>
      <c r="BH240" s="436"/>
      <c r="BI240" s="436"/>
      <c r="BJ240" s="436"/>
      <c r="BK240" s="436"/>
      <c r="BL240" s="436"/>
      <c r="BM240" s="436"/>
      <c r="BN240" s="436"/>
      <c r="BO240" s="436"/>
      <c r="BP240" s="436"/>
    </row>
    <row r="241" spans="1:68" s="437" customFormat="1" ht="38.25" customHeight="1">
      <c r="A241" s="426">
        <v>223</v>
      </c>
      <c r="B241" s="429"/>
      <c r="C241" s="429"/>
      <c r="D241" s="395"/>
      <c r="E241" s="396"/>
      <c r="F241" s="396"/>
      <c r="G241" s="396"/>
      <c r="H241" s="397" t="str">
        <f t="shared" si="188"/>
        <v/>
      </c>
      <c r="I241" s="427"/>
      <c r="J241" s="396"/>
      <c r="K241" s="435"/>
      <c r="L241" s="399">
        <f t="shared" si="189"/>
        <v>0</v>
      </c>
      <c r="M241" s="400" t="str">
        <f t="shared" si="190"/>
        <v/>
      </c>
      <c r="N241" s="401"/>
      <c r="O241" s="395"/>
      <c r="P241" s="402" t="str">
        <f t="shared" si="191"/>
        <v/>
      </c>
      <c r="Q241" s="428"/>
      <c r="R241" s="404">
        <v>0</v>
      </c>
      <c r="S241" s="402">
        <f t="shared" si="192"/>
        <v>0</v>
      </c>
      <c r="T241" s="406">
        <f t="shared" si="193"/>
        <v>0</v>
      </c>
      <c r="U241" s="407" t="str">
        <f t="shared" si="194"/>
        <v/>
      </c>
      <c r="V241" s="408"/>
      <c r="W241" s="395"/>
      <c r="X241" s="395"/>
      <c r="Y241" s="402" t="str">
        <f t="shared" si="195"/>
        <v/>
      </c>
      <c r="Z241" s="429"/>
      <c r="AA241" s="429"/>
      <c r="AB241" s="430"/>
      <c r="AC241" s="410">
        <f t="shared" si="196"/>
        <v>0</v>
      </c>
      <c r="AD241" s="411"/>
      <c r="AE241" s="412"/>
      <c r="AF241" s="413">
        <f t="shared" si="197"/>
        <v>0</v>
      </c>
      <c r="AG241" s="414">
        <f t="shared" si="198"/>
        <v>0</v>
      </c>
      <c r="AH241" s="415">
        <f t="shared" si="199"/>
        <v>0</v>
      </c>
      <c r="AI241" s="415" t="str">
        <f t="shared" si="200"/>
        <v/>
      </c>
      <c r="AJ241" s="415">
        <f t="shared" si="201"/>
        <v>0</v>
      </c>
      <c r="AK241" s="415">
        <f t="shared" si="202"/>
        <v>0</v>
      </c>
      <c r="AL241" s="416">
        <f t="shared" si="203"/>
        <v>0</v>
      </c>
      <c r="AM241" s="417">
        <f t="shared" si="204"/>
        <v>0</v>
      </c>
      <c r="AN241" s="406">
        <f t="shared" si="205"/>
        <v>0</v>
      </c>
      <c r="AO241" s="416">
        <f t="shared" si="206"/>
        <v>0</v>
      </c>
      <c r="AP241" s="416">
        <f t="shared" si="207"/>
        <v>0</v>
      </c>
      <c r="AQ241" s="416">
        <f t="shared" si="208"/>
        <v>0</v>
      </c>
      <c r="AR241" s="418">
        <f t="shared" si="209"/>
        <v>0</v>
      </c>
      <c r="AS241" s="416">
        <f t="shared" si="210"/>
        <v>0</v>
      </c>
      <c r="AT241" s="416">
        <f t="shared" si="211"/>
        <v>0</v>
      </c>
      <c r="AU241" s="416">
        <f t="shared" si="212"/>
        <v>0</v>
      </c>
      <c r="AV241" s="434" t="str">
        <f t="shared" si="213"/>
        <v/>
      </c>
      <c r="AW241" s="421" t="str">
        <f t="shared" si="214"/>
        <v/>
      </c>
      <c r="AX241" s="422">
        <f t="shared" si="215"/>
        <v>0</v>
      </c>
      <c r="AY241" s="422">
        <f t="shared" si="216"/>
        <v>0</v>
      </c>
      <c r="AZ241" s="421">
        <f t="shared" si="217"/>
        <v>0</v>
      </c>
      <c r="BA241" s="423">
        <f t="shared" si="218"/>
        <v>0</v>
      </c>
      <c r="BB241" s="432"/>
      <c r="BC241" s="436"/>
      <c r="BD241" s="436"/>
      <c r="BE241" s="436"/>
      <c r="BF241" s="436"/>
      <c r="BG241" s="436"/>
      <c r="BH241" s="436"/>
      <c r="BI241" s="436"/>
      <c r="BJ241" s="436"/>
      <c r="BK241" s="436"/>
      <c r="BL241" s="436"/>
      <c r="BM241" s="436"/>
      <c r="BN241" s="436"/>
      <c r="BO241" s="436"/>
      <c r="BP241" s="436"/>
    </row>
    <row r="242" spans="1:68" s="437" customFormat="1" ht="38.25" customHeight="1">
      <c r="A242" s="426">
        <v>224</v>
      </c>
      <c r="B242" s="429"/>
      <c r="C242" s="429"/>
      <c r="D242" s="395"/>
      <c r="E242" s="396"/>
      <c r="F242" s="396"/>
      <c r="G242" s="396"/>
      <c r="H242" s="397" t="str">
        <f t="shared" si="188"/>
        <v/>
      </c>
      <c r="I242" s="427"/>
      <c r="J242" s="396"/>
      <c r="K242" s="435"/>
      <c r="L242" s="399">
        <f t="shared" si="189"/>
        <v>0</v>
      </c>
      <c r="M242" s="400" t="str">
        <f t="shared" si="190"/>
        <v/>
      </c>
      <c r="N242" s="401"/>
      <c r="O242" s="395"/>
      <c r="P242" s="402" t="str">
        <f t="shared" si="191"/>
        <v/>
      </c>
      <c r="Q242" s="428"/>
      <c r="R242" s="404">
        <v>0</v>
      </c>
      <c r="S242" s="402">
        <f t="shared" si="192"/>
        <v>0</v>
      </c>
      <c r="T242" s="406">
        <f t="shared" si="193"/>
        <v>0</v>
      </c>
      <c r="U242" s="407" t="str">
        <f t="shared" si="194"/>
        <v/>
      </c>
      <c r="V242" s="408"/>
      <c r="W242" s="395"/>
      <c r="X242" s="395"/>
      <c r="Y242" s="402" t="str">
        <f t="shared" si="195"/>
        <v/>
      </c>
      <c r="Z242" s="429"/>
      <c r="AA242" s="429"/>
      <c r="AB242" s="430"/>
      <c r="AC242" s="410">
        <f t="shared" si="196"/>
        <v>0</v>
      </c>
      <c r="AD242" s="411"/>
      <c r="AE242" s="412"/>
      <c r="AF242" s="413">
        <f t="shared" si="197"/>
        <v>0</v>
      </c>
      <c r="AG242" s="414">
        <f t="shared" si="198"/>
        <v>0</v>
      </c>
      <c r="AH242" s="415">
        <f t="shared" si="199"/>
        <v>0</v>
      </c>
      <c r="AI242" s="415" t="str">
        <f t="shared" si="200"/>
        <v/>
      </c>
      <c r="AJ242" s="415">
        <f t="shared" si="201"/>
        <v>0</v>
      </c>
      <c r="AK242" s="415">
        <f t="shared" si="202"/>
        <v>0</v>
      </c>
      <c r="AL242" s="416">
        <f t="shared" si="203"/>
        <v>0</v>
      </c>
      <c r="AM242" s="417">
        <f t="shared" si="204"/>
        <v>0</v>
      </c>
      <c r="AN242" s="406">
        <f t="shared" si="205"/>
        <v>0</v>
      </c>
      <c r="AO242" s="416">
        <f t="shared" si="206"/>
        <v>0</v>
      </c>
      <c r="AP242" s="416">
        <f t="shared" si="207"/>
        <v>0</v>
      </c>
      <c r="AQ242" s="416">
        <f t="shared" si="208"/>
        <v>0</v>
      </c>
      <c r="AR242" s="418">
        <f t="shared" si="209"/>
        <v>0</v>
      </c>
      <c r="AS242" s="416">
        <f t="shared" si="210"/>
        <v>0</v>
      </c>
      <c r="AT242" s="416">
        <f t="shared" si="211"/>
        <v>0</v>
      </c>
      <c r="AU242" s="416">
        <f t="shared" si="212"/>
        <v>0</v>
      </c>
      <c r="AV242" s="434" t="str">
        <f t="shared" si="213"/>
        <v/>
      </c>
      <c r="AW242" s="421" t="str">
        <f t="shared" si="214"/>
        <v/>
      </c>
      <c r="AX242" s="422">
        <f t="shared" si="215"/>
        <v>0</v>
      </c>
      <c r="AY242" s="422">
        <f t="shared" si="216"/>
        <v>0</v>
      </c>
      <c r="AZ242" s="421">
        <f t="shared" si="217"/>
        <v>0</v>
      </c>
      <c r="BA242" s="423">
        <f t="shared" si="218"/>
        <v>0</v>
      </c>
      <c r="BB242" s="432"/>
      <c r="BC242" s="436"/>
      <c r="BD242" s="436"/>
      <c r="BE242" s="436"/>
      <c r="BF242" s="436"/>
      <c r="BG242" s="436"/>
      <c r="BH242" s="436"/>
      <c r="BI242" s="436"/>
      <c r="BJ242" s="436"/>
      <c r="BK242" s="436"/>
      <c r="BL242" s="436"/>
      <c r="BM242" s="436"/>
      <c r="BN242" s="436"/>
      <c r="BO242" s="436"/>
      <c r="BP242" s="436"/>
    </row>
    <row r="243" spans="1:68" s="437" customFormat="1" ht="38.25" customHeight="1">
      <c r="A243" s="426">
        <v>225</v>
      </c>
      <c r="B243" s="429"/>
      <c r="C243" s="429"/>
      <c r="D243" s="395"/>
      <c r="E243" s="396"/>
      <c r="F243" s="396"/>
      <c r="G243" s="396"/>
      <c r="H243" s="397" t="str">
        <f t="shared" si="188"/>
        <v/>
      </c>
      <c r="I243" s="427"/>
      <c r="J243" s="396"/>
      <c r="K243" s="435"/>
      <c r="L243" s="399">
        <f t="shared" si="189"/>
        <v>0</v>
      </c>
      <c r="M243" s="400" t="str">
        <f t="shared" si="190"/>
        <v/>
      </c>
      <c r="N243" s="401"/>
      <c r="O243" s="395"/>
      <c r="P243" s="402" t="str">
        <f t="shared" si="191"/>
        <v/>
      </c>
      <c r="Q243" s="428"/>
      <c r="R243" s="404">
        <v>0</v>
      </c>
      <c r="S243" s="402">
        <f t="shared" si="192"/>
        <v>0</v>
      </c>
      <c r="T243" s="406">
        <f t="shared" si="193"/>
        <v>0</v>
      </c>
      <c r="U243" s="407" t="str">
        <f t="shared" si="194"/>
        <v/>
      </c>
      <c r="V243" s="408"/>
      <c r="W243" s="395"/>
      <c r="X243" s="395"/>
      <c r="Y243" s="402" t="str">
        <f t="shared" si="195"/>
        <v/>
      </c>
      <c r="Z243" s="429"/>
      <c r="AA243" s="429"/>
      <c r="AB243" s="430"/>
      <c r="AC243" s="410">
        <f t="shared" si="196"/>
        <v>0</v>
      </c>
      <c r="AD243" s="411"/>
      <c r="AE243" s="412"/>
      <c r="AF243" s="413">
        <f t="shared" si="197"/>
        <v>0</v>
      </c>
      <c r="AG243" s="414">
        <f t="shared" si="198"/>
        <v>0</v>
      </c>
      <c r="AH243" s="415">
        <f t="shared" si="199"/>
        <v>0</v>
      </c>
      <c r="AI243" s="415" t="str">
        <f t="shared" si="200"/>
        <v/>
      </c>
      <c r="AJ243" s="415">
        <f t="shared" si="201"/>
        <v>0</v>
      </c>
      <c r="AK243" s="415">
        <f t="shared" si="202"/>
        <v>0</v>
      </c>
      <c r="AL243" s="416">
        <f t="shared" si="203"/>
        <v>0</v>
      </c>
      <c r="AM243" s="417">
        <f t="shared" si="204"/>
        <v>0</v>
      </c>
      <c r="AN243" s="406">
        <f t="shared" si="205"/>
        <v>0</v>
      </c>
      <c r="AO243" s="416">
        <f t="shared" si="206"/>
        <v>0</v>
      </c>
      <c r="AP243" s="416">
        <f t="shared" si="207"/>
        <v>0</v>
      </c>
      <c r="AQ243" s="416">
        <f t="shared" si="208"/>
        <v>0</v>
      </c>
      <c r="AR243" s="418">
        <f t="shared" si="209"/>
        <v>0</v>
      </c>
      <c r="AS243" s="416">
        <f t="shared" si="210"/>
        <v>0</v>
      </c>
      <c r="AT243" s="416">
        <f t="shared" si="211"/>
        <v>0</v>
      </c>
      <c r="AU243" s="416">
        <f t="shared" si="212"/>
        <v>0</v>
      </c>
      <c r="AV243" s="434" t="str">
        <f t="shared" si="213"/>
        <v/>
      </c>
      <c r="AW243" s="421" t="str">
        <f t="shared" si="214"/>
        <v/>
      </c>
      <c r="AX243" s="422">
        <f t="shared" si="215"/>
        <v>0</v>
      </c>
      <c r="AY243" s="422">
        <f t="shared" si="216"/>
        <v>0</v>
      </c>
      <c r="AZ243" s="421">
        <f t="shared" si="217"/>
        <v>0</v>
      </c>
      <c r="BA243" s="423">
        <f t="shared" si="218"/>
        <v>0</v>
      </c>
      <c r="BB243" s="432"/>
      <c r="BC243" s="436"/>
      <c r="BD243" s="436"/>
      <c r="BE243" s="436"/>
      <c r="BF243" s="436"/>
      <c r="BG243" s="436"/>
      <c r="BH243" s="436"/>
      <c r="BI243" s="436"/>
      <c r="BJ243" s="436"/>
      <c r="BK243" s="436"/>
      <c r="BL243" s="436"/>
      <c r="BM243" s="436"/>
      <c r="BN243" s="436"/>
      <c r="BO243" s="436"/>
      <c r="BP243" s="436"/>
    </row>
    <row r="244" spans="1:68" s="437" customFormat="1" ht="38.25" customHeight="1">
      <c r="A244" s="426">
        <v>226</v>
      </c>
      <c r="B244" s="429"/>
      <c r="C244" s="429"/>
      <c r="D244" s="395"/>
      <c r="E244" s="396"/>
      <c r="F244" s="396"/>
      <c r="G244" s="396"/>
      <c r="H244" s="397" t="str">
        <f t="shared" si="188"/>
        <v/>
      </c>
      <c r="I244" s="427"/>
      <c r="J244" s="396"/>
      <c r="K244" s="435"/>
      <c r="L244" s="399">
        <f t="shared" si="189"/>
        <v>0</v>
      </c>
      <c r="M244" s="400" t="str">
        <f t="shared" si="190"/>
        <v/>
      </c>
      <c r="N244" s="401"/>
      <c r="O244" s="395"/>
      <c r="P244" s="402" t="str">
        <f t="shared" si="191"/>
        <v/>
      </c>
      <c r="Q244" s="428"/>
      <c r="R244" s="404">
        <v>0</v>
      </c>
      <c r="S244" s="402">
        <f t="shared" si="192"/>
        <v>0</v>
      </c>
      <c r="T244" s="406">
        <f t="shared" si="193"/>
        <v>0</v>
      </c>
      <c r="U244" s="407" t="str">
        <f t="shared" si="194"/>
        <v/>
      </c>
      <c r="V244" s="408"/>
      <c r="W244" s="395"/>
      <c r="X244" s="395"/>
      <c r="Y244" s="402" t="str">
        <f t="shared" si="195"/>
        <v/>
      </c>
      <c r="Z244" s="429"/>
      <c r="AA244" s="429"/>
      <c r="AB244" s="430"/>
      <c r="AC244" s="410">
        <f t="shared" si="196"/>
        <v>0</v>
      </c>
      <c r="AD244" s="411"/>
      <c r="AE244" s="412"/>
      <c r="AF244" s="413">
        <f t="shared" si="197"/>
        <v>0</v>
      </c>
      <c r="AG244" s="414">
        <f t="shared" si="198"/>
        <v>0</v>
      </c>
      <c r="AH244" s="415">
        <f t="shared" si="199"/>
        <v>0</v>
      </c>
      <c r="AI244" s="415" t="str">
        <f t="shared" si="200"/>
        <v/>
      </c>
      <c r="AJ244" s="415">
        <f t="shared" si="201"/>
        <v>0</v>
      </c>
      <c r="AK244" s="415">
        <f t="shared" si="202"/>
        <v>0</v>
      </c>
      <c r="AL244" s="416">
        <f t="shared" si="203"/>
        <v>0</v>
      </c>
      <c r="AM244" s="417">
        <f t="shared" si="204"/>
        <v>0</v>
      </c>
      <c r="AN244" s="406">
        <f t="shared" si="205"/>
        <v>0</v>
      </c>
      <c r="AO244" s="416">
        <f t="shared" si="206"/>
        <v>0</v>
      </c>
      <c r="AP244" s="416">
        <f t="shared" si="207"/>
        <v>0</v>
      </c>
      <c r="AQ244" s="416">
        <f t="shared" si="208"/>
        <v>0</v>
      </c>
      <c r="AR244" s="418">
        <f t="shared" si="209"/>
        <v>0</v>
      </c>
      <c r="AS244" s="416">
        <f t="shared" si="210"/>
        <v>0</v>
      </c>
      <c r="AT244" s="416">
        <f t="shared" si="211"/>
        <v>0</v>
      </c>
      <c r="AU244" s="416">
        <f t="shared" si="212"/>
        <v>0</v>
      </c>
      <c r="AV244" s="434" t="str">
        <f t="shared" si="213"/>
        <v/>
      </c>
      <c r="AW244" s="421" t="str">
        <f t="shared" si="214"/>
        <v/>
      </c>
      <c r="AX244" s="422">
        <f t="shared" si="215"/>
        <v>0</v>
      </c>
      <c r="AY244" s="422">
        <f t="shared" si="216"/>
        <v>0</v>
      </c>
      <c r="AZ244" s="421">
        <f t="shared" si="217"/>
        <v>0</v>
      </c>
      <c r="BA244" s="423">
        <f t="shared" si="218"/>
        <v>0</v>
      </c>
      <c r="BB244" s="432"/>
      <c r="BC244" s="436"/>
      <c r="BD244" s="436"/>
      <c r="BE244" s="436"/>
      <c r="BF244" s="436"/>
      <c r="BG244" s="436"/>
      <c r="BH244" s="436"/>
      <c r="BI244" s="436"/>
      <c r="BJ244" s="436"/>
      <c r="BK244" s="436"/>
      <c r="BL244" s="436"/>
      <c r="BM244" s="436"/>
      <c r="BN244" s="436"/>
      <c r="BO244" s="436"/>
      <c r="BP244" s="436"/>
    </row>
    <row r="245" spans="1:68" s="437" customFormat="1" ht="38.25" customHeight="1">
      <c r="A245" s="426">
        <v>227</v>
      </c>
      <c r="B245" s="429"/>
      <c r="C245" s="429"/>
      <c r="D245" s="395"/>
      <c r="E245" s="396"/>
      <c r="F245" s="396"/>
      <c r="G245" s="396"/>
      <c r="H245" s="397" t="str">
        <f t="shared" si="188"/>
        <v/>
      </c>
      <c r="I245" s="427"/>
      <c r="J245" s="396"/>
      <c r="K245" s="435"/>
      <c r="L245" s="399">
        <f t="shared" si="189"/>
        <v>0</v>
      </c>
      <c r="M245" s="400" t="str">
        <f t="shared" si="190"/>
        <v/>
      </c>
      <c r="N245" s="401"/>
      <c r="O245" s="395"/>
      <c r="P245" s="402" t="str">
        <f t="shared" si="191"/>
        <v/>
      </c>
      <c r="Q245" s="428"/>
      <c r="R245" s="404">
        <v>0</v>
      </c>
      <c r="S245" s="402">
        <f t="shared" si="192"/>
        <v>0</v>
      </c>
      <c r="T245" s="406">
        <f t="shared" si="193"/>
        <v>0</v>
      </c>
      <c r="U245" s="407" t="str">
        <f t="shared" si="194"/>
        <v/>
      </c>
      <c r="V245" s="408"/>
      <c r="W245" s="395"/>
      <c r="X245" s="395"/>
      <c r="Y245" s="402" t="str">
        <f t="shared" si="195"/>
        <v/>
      </c>
      <c r="Z245" s="429"/>
      <c r="AA245" s="429"/>
      <c r="AB245" s="430"/>
      <c r="AC245" s="410">
        <f t="shared" si="196"/>
        <v>0</v>
      </c>
      <c r="AD245" s="411"/>
      <c r="AE245" s="412"/>
      <c r="AF245" s="413">
        <f t="shared" si="197"/>
        <v>0</v>
      </c>
      <c r="AG245" s="414">
        <f t="shared" si="198"/>
        <v>0</v>
      </c>
      <c r="AH245" s="415">
        <f t="shared" si="199"/>
        <v>0</v>
      </c>
      <c r="AI245" s="415" t="str">
        <f t="shared" si="200"/>
        <v/>
      </c>
      <c r="AJ245" s="415">
        <f t="shared" si="201"/>
        <v>0</v>
      </c>
      <c r="AK245" s="415">
        <f t="shared" si="202"/>
        <v>0</v>
      </c>
      <c r="AL245" s="416">
        <f t="shared" si="203"/>
        <v>0</v>
      </c>
      <c r="AM245" s="417">
        <f t="shared" si="204"/>
        <v>0</v>
      </c>
      <c r="AN245" s="406">
        <f t="shared" si="205"/>
        <v>0</v>
      </c>
      <c r="AO245" s="416">
        <f t="shared" si="206"/>
        <v>0</v>
      </c>
      <c r="AP245" s="416">
        <f t="shared" si="207"/>
        <v>0</v>
      </c>
      <c r="AQ245" s="416">
        <f t="shared" si="208"/>
        <v>0</v>
      </c>
      <c r="AR245" s="418">
        <f t="shared" si="209"/>
        <v>0</v>
      </c>
      <c r="AS245" s="416">
        <f t="shared" si="210"/>
        <v>0</v>
      </c>
      <c r="AT245" s="416">
        <f t="shared" si="211"/>
        <v>0</v>
      </c>
      <c r="AU245" s="416">
        <f t="shared" si="212"/>
        <v>0</v>
      </c>
      <c r="AV245" s="434" t="str">
        <f t="shared" si="213"/>
        <v/>
      </c>
      <c r="AW245" s="421" t="str">
        <f t="shared" si="214"/>
        <v/>
      </c>
      <c r="AX245" s="422">
        <f t="shared" si="215"/>
        <v>0</v>
      </c>
      <c r="AY245" s="422">
        <f t="shared" si="216"/>
        <v>0</v>
      </c>
      <c r="AZ245" s="421">
        <f t="shared" si="217"/>
        <v>0</v>
      </c>
      <c r="BA245" s="423">
        <f t="shared" si="218"/>
        <v>0</v>
      </c>
      <c r="BB245" s="432"/>
      <c r="BC245" s="436"/>
      <c r="BD245" s="436"/>
      <c r="BE245" s="436"/>
      <c r="BF245" s="436"/>
      <c r="BG245" s="436"/>
      <c r="BH245" s="436"/>
      <c r="BI245" s="436"/>
      <c r="BJ245" s="436"/>
      <c r="BK245" s="436"/>
      <c r="BL245" s="436"/>
      <c r="BM245" s="436"/>
      <c r="BN245" s="436"/>
      <c r="BO245" s="436"/>
      <c r="BP245" s="436"/>
    </row>
    <row r="246" spans="1:68" s="437" customFormat="1" ht="38.25" customHeight="1">
      <c r="A246" s="426">
        <v>228</v>
      </c>
      <c r="B246" s="429"/>
      <c r="C246" s="429"/>
      <c r="D246" s="395"/>
      <c r="E246" s="396"/>
      <c r="F246" s="396"/>
      <c r="G246" s="396"/>
      <c r="H246" s="397" t="str">
        <f t="shared" si="188"/>
        <v/>
      </c>
      <c r="I246" s="427"/>
      <c r="J246" s="396"/>
      <c r="K246" s="435"/>
      <c r="L246" s="399">
        <f t="shared" si="189"/>
        <v>0</v>
      </c>
      <c r="M246" s="400" t="str">
        <f t="shared" si="190"/>
        <v/>
      </c>
      <c r="N246" s="401"/>
      <c r="O246" s="395"/>
      <c r="P246" s="402" t="str">
        <f t="shared" si="191"/>
        <v/>
      </c>
      <c r="Q246" s="428"/>
      <c r="R246" s="404">
        <v>0</v>
      </c>
      <c r="S246" s="402">
        <f t="shared" si="192"/>
        <v>0</v>
      </c>
      <c r="T246" s="406">
        <f t="shared" si="193"/>
        <v>0</v>
      </c>
      <c r="U246" s="407" t="str">
        <f t="shared" si="194"/>
        <v/>
      </c>
      <c r="V246" s="408"/>
      <c r="W246" s="395"/>
      <c r="X246" s="395"/>
      <c r="Y246" s="402" t="str">
        <f t="shared" si="195"/>
        <v/>
      </c>
      <c r="Z246" s="429"/>
      <c r="AA246" s="429"/>
      <c r="AB246" s="430"/>
      <c r="AC246" s="410">
        <f t="shared" si="196"/>
        <v>0</v>
      </c>
      <c r="AD246" s="411"/>
      <c r="AE246" s="412"/>
      <c r="AF246" s="413">
        <f t="shared" si="197"/>
        <v>0</v>
      </c>
      <c r="AG246" s="414">
        <f t="shared" si="198"/>
        <v>0</v>
      </c>
      <c r="AH246" s="415">
        <f t="shared" si="199"/>
        <v>0</v>
      </c>
      <c r="AI246" s="415" t="str">
        <f t="shared" si="200"/>
        <v/>
      </c>
      <c r="AJ246" s="415">
        <f t="shared" si="201"/>
        <v>0</v>
      </c>
      <c r="AK246" s="415">
        <f t="shared" si="202"/>
        <v>0</v>
      </c>
      <c r="AL246" s="416">
        <f t="shared" si="203"/>
        <v>0</v>
      </c>
      <c r="AM246" s="417">
        <f t="shared" si="204"/>
        <v>0</v>
      </c>
      <c r="AN246" s="406">
        <f t="shared" si="205"/>
        <v>0</v>
      </c>
      <c r="AO246" s="416">
        <f t="shared" si="206"/>
        <v>0</v>
      </c>
      <c r="AP246" s="416">
        <f t="shared" si="207"/>
        <v>0</v>
      </c>
      <c r="AQ246" s="416">
        <f t="shared" si="208"/>
        <v>0</v>
      </c>
      <c r="AR246" s="418">
        <f t="shared" si="209"/>
        <v>0</v>
      </c>
      <c r="AS246" s="416">
        <f t="shared" si="210"/>
        <v>0</v>
      </c>
      <c r="AT246" s="416">
        <f t="shared" si="211"/>
        <v>0</v>
      </c>
      <c r="AU246" s="416">
        <f t="shared" si="212"/>
        <v>0</v>
      </c>
      <c r="AV246" s="434" t="str">
        <f t="shared" si="213"/>
        <v/>
      </c>
      <c r="AW246" s="421" t="str">
        <f t="shared" si="214"/>
        <v/>
      </c>
      <c r="AX246" s="422">
        <f t="shared" si="215"/>
        <v>0</v>
      </c>
      <c r="AY246" s="422">
        <f t="shared" si="216"/>
        <v>0</v>
      </c>
      <c r="AZ246" s="421">
        <f t="shared" si="217"/>
        <v>0</v>
      </c>
      <c r="BA246" s="423">
        <f t="shared" si="218"/>
        <v>0</v>
      </c>
      <c r="BB246" s="432"/>
      <c r="BC246" s="436"/>
      <c r="BD246" s="436"/>
      <c r="BE246" s="436"/>
      <c r="BF246" s="436"/>
      <c r="BG246" s="436"/>
      <c r="BH246" s="436"/>
      <c r="BI246" s="436"/>
      <c r="BJ246" s="436"/>
      <c r="BK246" s="436"/>
      <c r="BL246" s="436"/>
      <c r="BM246" s="436"/>
      <c r="BN246" s="436"/>
      <c r="BO246" s="436"/>
      <c r="BP246" s="436"/>
    </row>
    <row r="247" spans="1:68" s="437" customFormat="1" ht="38.25" customHeight="1">
      <c r="A247" s="426">
        <v>229</v>
      </c>
      <c r="B247" s="429"/>
      <c r="C247" s="429"/>
      <c r="D247" s="395"/>
      <c r="E247" s="396"/>
      <c r="F247" s="396"/>
      <c r="G247" s="396"/>
      <c r="H247" s="397" t="str">
        <f t="shared" si="188"/>
        <v/>
      </c>
      <c r="I247" s="427"/>
      <c r="J247" s="396"/>
      <c r="K247" s="435"/>
      <c r="L247" s="399">
        <f t="shared" si="189"/>
        <v>0</v>
      </c>
      <c r="M247" s="400" t="str">
        <f t="shared" si="190"/>
        <v/>
      </c>
      <c r="N247" s="401"/>
      <c r="O247" s="395"/>
      <c r="P247" s="402" t="str">
        <f t="shared" si="191"/>
        <v/>
      </c>
      <c r="Q247" s="428"/>
      <c r="R247" s="404">
        <v>0</v>
      </c>
      <c r="S247" s="402">
        <f t="shared" si="192"/>
        <v>0</v>
      </c>
      <c r="T247" s="406">
        <f t="shared" si="193"/>
        <v>0</v>
      </c>
      <c r="U247" s="407" t="str">
        <f t="shared" si="194"/>
        <v/>
      </c>
      <c r="V247" s="408"/>
      <c r="W247" s="395"/>
      <c r="X247" s="395"/>
      <c r="Y247" s="402" t="str">
        <f t="shared" si="195"/>
        <v/>
      </c>
      <c r="Z247" s="429"/>
      <c r="AA247" s="429"/>
      <c r="AB247" s="430"/>
      <c r="AC247" s="410">
        <f t="shared" si="196"/>
        <v>0</v>
      </c>
      <c r="AD247" s="411"/>
      <c r="AE247" s="412"/>
      <c r="AF247" s="413">
        <f t="shared" si="197"/>
        <v>0</v>
      </c>
      <c r="AG247" s="414">
        <f t="shared" si="198"/>
        <v>0</v>
      </c>
      <c r="AH247" s="415">
        <f t="shared" si="199"/>
        <v>0</v>
      </c>
      <c r="AI247" s="415" t="str">
        <f t="shared" si="200"/>
        <v/>
      </c>
      <c r="AJ247" s="415">
        <f t="shared" si="201"/>
        <v>0</v>
      </c>
      <c r="AK247" s="415">
        <f t="shared" si="202"/>
        <v>0</v>
      </c>
      <c r="AL247" s="416">
        <f t="shared" si="203"/>
        <v>0</v>
      </c>
      <c r="AM247" s="417">
        <f t="shared" si="204"/>
        <v>0</v>
      </c>
      <c r="AN247" s="406">
        <f t="shared" si="205"/>
        <v>0</v>
      </c>
      <c r="AO247" s="416">
        <f t="shared" si="206"/>
        <v>0</v>
      </c>
      <c r="AP247" s="416">
        <f t="shared" si="207"/>
        <v>0</v>
      </c>
      <c r="AQ247" s="416">
        <f t="shared" si="208"/>
        <v>0</v>
      </c>
      <c r="AR247" s="418">
        <f t="shared" si="209"/>
        <v>0</v>
      </c>
      <c r="AS247" s="416">
        <f t="shared" si="210"/>
        <v>0</v>
      </c>
      <c r="AT247" s="416">
        <f t="shared" si="211"/>
        <v>0</v>
      </c>
      <c r="AU247" s="416">
        <f t="shared" si="212"/>
        <v>0</v>
      </c>
      <c r="AV247" s="434" t="str">
        <f t="shared" si="213"/>
        <v/>
      </c>
      <c r="AW247" s="421" t="str">
        <f t="shared" si="214"/>
        <v/>
      </c>
      <c r="AX247" s="422">
        <f t="shared" si="215"/>
        <v>0</v>
      </c>
      <c r="AY247" s="422">
        <f t="shared" si="216"/>
        <v>0</v>
      </c>
      <c r="AZ247" s="421">
        <f t="shared" si="217"/>
        <v>0</v>
      </c>
      <c r="BA247" s="423">
        <f t="shared" si="218"/>
        <v>0</v>
      </c>
      <c r="BB247" s="432"/>
      <c r="BC247" s="436"/>
      <c r="BD247" s="436"/>
      <c r="BE247" s="436"/>
      <c r="BF247" s="436"/>
      <c r="BG247" s="436"/>
      <c r="BH247" s="436"/>
      <c r="BI247" s="436"/>
      <c r="BJ247" s="436"/>
      <c r="BK247" s="436"/>
      <c r="BL247" s="436"/>
      <c r="BM247" s="436"/>
      <c r="BN247" s="436"/>
      <c r="BO247" s="436"/>
      <c r="BP247" s="436"/>
    </row>
    <row r="248" spans="1:68" s="437" customFormat="1" ht="38.25" customHeight="1">
      <c r="A248" s="426">
        <v>230</v>
      </c>
      <c r="B248" s="429"/>
      <c r="C248" s="429"/>
      <c r="D248" s="395"/>
      <c r="E248" s="396"/>
      <c r="F248" s="396"/>
      <c r="G248" s="396"/>
      <c r="H248" s="397" t="str">
        <f t="shared" si="188"/>
        <v/>
      </c>
      <c r="I248" s="427"/>
      <c r="J248" s="396"/>
      <c r="K248" s="435"/>
      <c r="L248" s="399">
        <f t="shared" si="189"/>
        <v>0</v>
      </c>
      <c r="M248" s="400" t="str">
        <f t="shared" si="190"/>
        <v/>
      </c>
      <c r="N248" s="401"/>
      <c r="O248" s="395"/>
      <c r="P248" s="402" t="str">
        <f t="shared" si="191"/>
        <v/>
      </c>
      <c r="Q248" s="428"/>
      <c r="R248" s="404">
        <v>0</v>
      </c>
      <c r="S248" s="402">
        <f t="shared" si="192"/>
        <v>0</v>
      </c>
      <c r="T248" s="406">
        <f t="shared" si="193"/>
        <v>0</v>
      </c>
      <c r="U248" s="407" t="str">
        <f t="shared" si="194"/>
        <v/>
      </c>
      <c r="V248" s="408"/>
      <c r="W248" s="395"/>
      <c r="X248" s="395"/>
      <c r="Y248" s="402" t="str">
        <f t="shared" si="195"/>
        <v/>
      </c>
      <c r="Z248" s="429"/>
      <c r="AA248" s="429"/>
      <c r="AB248" s="430"/>
      <c r="AC248" s="410">
        <f t="shared" si="196"/>
        <v>0</v>
      </c>
      <c r="AD248" s="411"/>
      <c r="AE248" s="412"/>
      <c r="AF248" s="413">
        <f t="shared" si="197"/>
        <v>0</v>
      </c>
      <c r="AG248" s="414">
        <f t="shared" si="198"/>
        <v>0</v>
      </c>
      <c r="AH248" s="415">
        <f t="shared" si="199"/>
        <v>0</v>
      </c>
      <c r="AI248" s="415" t="str">
        <f t="shared" si="200"/>
        <v/>
      </c>
      <c r="AJ248" s="415">
        <f t="shared" si="201"/>
        <v>0</v>
      </c>
      <c r="AK248" s="415">
        <f t="shared" si="202"/>
        <v>0</v>
      </c>
      <c r="AL248" s="416">
        <f t="shared" si="203"/>
        <v>0</v>
      </c>
      <c r="AM248" s="417">
        <f t="shared" si="204"/>
        <v>0</v>
      </c>
      <c r="AN248" s="406">
        <f t="shared" si="205"/>
        <v>0</v>
      </c>
      <c r="AO248" s="416">
        <f t="shared" si="206"/>
        <v>0</v>
      </c>
      <c r="AP248" s="416">
        <f t="shared" si="207"/>
        <v>0</v>
      </c>
      <c r="AQ248" s="416">
        <f t="shared" si="208"/>
        <v>0</v>
      </c>
      <c r="AR248" s="418">
        <f t="shared" si="209"/>
        <v>0</v>
      </c>
      <c r="AS248" s="416">
        <f t="shared" si="210"/>
        <v>0</v>
      </c>
      <c r="AT248" s="416">
        <f t="shared" si="211"/>
        <v>0</v>
      </c>
      <c r="AU248" s="416">
        <f t="shared" si="212"/>
        <v>0</v>
      </c>
      <c r="AV248" s="434" t="str">
        <f t="shared" si="213"/>
        <v/>
      </c>
      <c r="AW248" s="421" t="str">
        <f t="shared" si="214"/>
        <v/>
      </c>
      <c r="AX248" s="422">
        <f t="shared" si="215"/>
        <v>0</v>
      </c>
      <c r="AY248" s="422">
        <f t="shared" si="216"/>
        <v>0</v>
      </c>
      <c r="AZ248" s="421">
        <f t="shared" si="217"/>
        <v>0</v>
      </c>
      <c r="BA248" s="423">
        <f t="shared" si="218"/>
        <v>0</v>
      </c>
      <c r="BB248" s="432"/>
      <c r="BC248" s="436"/>
      <c r="BD248" s="436"/>
      <c r="BE248" s="436"/>
      <c r="BF248" s="436"/>
      <c r="BG248" s="436"/>
      <c r="BH248" s="436"/>
      <c r="BI248" s="436"/>
      <c r="BJ248" s="436"/>
      <c r="BK248" s="436"/>
      <c r="BL248" s="436"/>
      <c r="BM248" s="436"/>
      <c r="BN248" s="436"/>
      <c r="BO248" s="436"/>
      <c r="BP248" s="436"/>
    </row>
    <row r="249" spans="1:68" s="437" customFormat="1" ht="38.25" customHeight="1">
      <c r="A249" s="426">
        <v>231</v>
      </c>
      <c r="B249" s="429"/>
      <c r="C249" s="429"/>
      <c r="D249" s="395"/>
      <c r="E249" s="396"/>
      <c r="F249" s="396"/>
      <c r="G249" s="396"/>
      <c r="H249" s="397" t="str">
        <f t="shared" si="188"/>
        <v/>
      </c>
      <c r="I249" s="427"/>
      <c r="J249" s="396"/>
      <c r="K249" s="435"/>
      <c r="L249" s="399">
        <f t="shared" si="189"/>
        <v>0</v>
      </c>
      <c r="M249" s="400" t="str">
        <f t="shared" si="190"/>
        <v/>
      </c>
      <c r="N249" s="401"/>
      <c r="O249" s="395"/>
      <c r="P249" s="402" t="str">
        <f t="shared" si="191"/>
        <v/>
      </c>
      <c r="Q249" s="428"/>
      <c r="R249" s="404">
        <v>0</v>
      </c>
      <c r="S249" s="402">
        <f t="shared" si="192"/>
        <v>0</v>
      </c>
      <c r="T249" s="406">
        <f t="shared" si="193"/>
        <v>0</v>
      </c>
      <c r="U249" s="407" t="str">
        <f t="shared" si="194"/>
        <v/>
      </c>
      <c r="V249" s="408"/>
      <c r="W249" s="395"/>
      <c r="X249" s="395"/>
      <c r="Y249" s="402" t="str">
        <f t="shared" si="195"/>
        <v/>
      </c>
      <c r="Z249" s="429"/>
      <c r="AA249" s="429"/>
      <c r="AB249" s="430"/>
      <c r="AC249" s="410">
        <f t="shared" si="196"/>
        <v>0</v>
      </c>
      <c r="AD249" s="411"/>
      <c r="AE249" s="412"/>
      <c r="AF249" s="413">
        <f t="shared" si="197"/>
        <v>0</v>
      </c>
      <c r="AG249" s="414">
        <f t="shared" si="198"/>
        <v>0</v>
      </c>
      <c r="AH249" s="415">
        <f t="shared" si="199"/>
        <v>0</v>
      </c>
      <c r="AI249" s="415" t="str">
        <f t="shared" si="200"/>
        <v/>
      </c>
      <c r="AJ249" s="415">
        <f t="shared" si="201"/>
        <v>0</v>
      </c>
      <c r="AK249" s="415">
        <f t="shared" si="202"/>
        <v>0</v>
      </c>
      <c r="AL249" s="416">
        <f t="shared" si="203"/>
        <v>0</v>
      </c>
      <c r="AM249" s="417">
        <f t="shared" si="204"/>
        <v>0</v>
      </c>
      <c r="AN249" s="406">
        <f t="shared" si="205"/>
        <v>0</v>
      </c>
      <c r="AO249" s="416">
        <f t="shared" si="206"/>
        <v>0</v>
      </c>
      <c r="AP249" s="416">
        <f t="shared" si="207"/>
        <v>0</v>
      </c>
      <c r="AQ249" s="416">
        <f t="shared" si="208"/>
        <v>0</v>
      </c>
      <c r="AR249" s="418">
        <f t="shared" si="209"/>
        <v>0</v>
      </c>
      <c r="AS249" s="416">
        <f t="shared" si="210"/>
        <v>0</v>
      </c>
      <c r="AT249" s="416">
        <f t="shared" si="211"/>
        <v>0</v>
      </c>
      <c r="AU249" s="416">
        <f t="shared" si="212"/>
        <v>0</v>
      </c>
      <c r="AV249" s="434" t="str">
        <f t="shared" si="213"/>
        <v/>
      </c>
      <c r="AW249" s="421" t="str">
        <f t="shared" si="214"/>
        <v/>
      </c>
      <c r="AX249" s="422">
        <f t="shared" si="215"/>
        <v>0</v>
      </c>
      <c r="AY249" s="422">
        <f t="shared" si="216"/>
        <v>0</v>
      </c>
      <c r="AZ249" s="421">
        <f t="shared" si="217"/>
        <v>0</v>
      </c>
      <c r="BA249" s="423">
        <f t="shared" si="218"/>
        <v>0</v>
      </c>
      <c r="BB249" s="432"/>
      <c r="BC249" s="436"/>
      <c r="BD249" s="436"/>
      <c r="BE249" s="436"/>
      <c r="BF249" s="436"/>
      <c r="BG249" s="436"/>
      <c r="BH249" s="436"/>
      <c r="BI249" s="436"/>
      <c r="BJ249" s="436"/>
      <c r="BK249" s="436"/>
      <c r="BL249" s="436"/>
      <c r="BM249" s="436"/>
      <c r="BN249" s="436"/>
      <c r="BO249" s="436"/>
      <c r="BP249" s="436"/>
    </row>
    <row r="250" spans="1:68" s="437" customFormat="1" ht="38.25" customHeight="1">
      <c r="A250" s="426">
        <v>232</v>
      </c>
      <c r="B250" s="429"/>
      <c r="C250" s="429"/>
      <c r="D250" s="395"/>
      <c r="E250" s="396"/>
      <c r="F250" s="396"/>
      <c r="G250" s="396"/>
      <c r="H250" s="397" t="str">
        <f t="shared" si="188"/>
        <v/>
      </c>
      <c r="I250" s="427"/>
      <c r="J250" s="396"/>
      <c r="K250" s="435"/>
      <c r="L250" s="399">
        <f t="shared" si="189"/>
        <v>0</v>
      </c>
      <c r="M250" s="400" t="str">
        <f t="shared" si="190"/>
        <v/>
      </c>
      <c r="N250" s="401"/>
      <c r="O250" s="395"/>
      <c r="P250" s="402" t="str">
        <f t="shared" si="191"/>
        <v/>
      </c>
      <c r="Q250" s="428"/>
      <c r="R250" s="404">
        <v>0</v>
      </c>
      <c r="S250" s="402">
        <f t="shared" si="192"/>
        <v>0</v>
      </c>
      <c r="T250" s="406">
        <f t="shared" si="193"/>
        <v>0</v>
      </c>
      <c r="U250" s="407" t="str">
        <f t="shared" si="194"/>
        <v/>
      </c>
      <c r="V250" s="408"/>
      <c r="W250" s="395"/>
      <c r="X250" s="395"/>
      <c r="Y250" s="402" t="str">
        <f t="shared" si="195"/>
        <v/>
      </c>
      <c r="Z250" s="429"/>
      <c r="AA250" s="429"/>
      <c r="AB250" s="430"/>
      <c r="AC250" s="410">
        <f t="shared" si="196"/>
        <v>0</v>
      </c>
      <c r="AD250" s="411"/>
      <c r="AE250" s="412"/>
      <c r="AF250" s="413">
        <f t="shared" si="197"/>
        <v>0</v>
      </c>
      <c r="AG250" s="414">
        <f t="shared" si="198"/>
        <v>0</v>
      </c>
      <c r="AH250" s="415">
        <f t="shared" si="199"/>
        <v>0</v>
      </c>
      <c r="AI250" s="415" t="str">
        <f t="shared" si="200"/>
        <v/>
      </c>
      <c r="AJ250" s="415">
        <f t="shared" si="201"/>
        <v>0</v>
      </c>
      <c r="AK250" s="415">
        <f t="shared" si="202"/>
        <v>0</v>
      </c>
      <c r="AL250" s="416">
        <f t="shared" si="203"/>
        <v>0</v>
      </c>
      <c r="AM250" s="417">
        <f t="shared" si="204"/>
        <v>0</v>
      </c>
      <c r="AN250" s="406">
        <f t="shared" si="205"/>
        <v>0</v>
      </c>
      <c r="AO250" s="416">
        <f t="shared" si="206"/>
        <v>0</v>
      </c>
      <c r="AP250" s="416">
        <f t="shared" si="207"/>
        <v>0</v>
      </c>
      <c r="AQ250" s="416">
        <f t="shared" si="208"/>
        <v>0</v>
      </c>
      <c r="AR250" s="418">
        <f t="shared" si="209"/>
        <v>0</v>
      </c>
      <c r="AS250" s="416">
        <f t="shared" si="210"/>
        <v>0</v>
      </c>
      <c r="AT250" s="416">
        <f t="shared" si="211"/>
        <v>0</v>
      </c>
      <c r="AU250" s="416">
        <f t="shared" si="212"/>
        <v>0</v>
      </c>
      <c r="AV250" s="434" t="str">
        <f t="shared" si="213"/>
        <v/>
      </c>
      <c r="AW250" s="421" t="str">
        <f t="shared" si="214"/>
        <v/>
      </c>
      <c r="AX250" s="422">
        <f t="shared" si="215"/>
        <v>0</v>
      </c>
      <c r="AY250" s="422">
        <f t="shared" si="216"/>
        <v>0</v>
      </c>
      <c r="AZ250" s="421">
        <f t="shared" si="217"/>
        <v>0</v>
      </c>
      <c r="BA250" s="423">
        <f t="shared" si="218"/>
        <v>0</v>
      </c>
      <c r="BB250" s="432"/>
      <c r="BC250" s="436"/>
      <c r="BD250" s="436"/>
      <c r="BE250" s="436"/>
      <c r="BF250" s="436"/>
      <c r="BG250" s="436"/>
      <c r="BH250" s="436"/>
      <c r="BI250" s="436"/>
      <c r="BJ250" s="436"/>
      <c r="BK250" s="436"/>
      <c r="BL250" s="436"/>
      <c r="BM250" s="436"/>
      <c r="BN250" s="436"/>
      <c r="BO250" s="436"/>
      <c r="BP250" s="436"/>
    </row>
    <row r="251" spans="1:68" s="437" customFormat="1" ht="38.25" customHeight="1">
      <c r="A251" s="426">
        <v>233</v>
      </c>
      <c r="B251" s="429"/>
      <c r="C251" s="429"/>
      <c r="D251" s="395"/>
      <c r="E251" s="396"/>
      <c r="F251" s="396"/>
      <c r="G251" s="396"/>
      <c r="H251" s="397" t="str">
        <f t="shared" si="188"/>
        <v/>
      </c>
      <c r="I251" s="427"/>
      <c r="J251" s="396"/>
      <c r="K251" s="435"/>
      <c r="L251" s="399">
        <f t="shared" si="189"/>
        <v>0</v>
      </c>
      <c r="M251" s="400" t="str">
        <f t="shared" si="190"/>
        <v/>
      </c>
      <c r="N251" s="401"/>
      <c r="O251" s="395"/>
      <c r="P251" s="402" t="str">
        <f t="shared" si="191"/>
        <v/>
      </c>
      <c r="Q251" s="428"/>
      <c r="R251" s="404">
        <v>0</v>
      </c>
      <c r="S251" s="402">
        <f t="shared" si="192"/>
        <v>0</v>
      </c>
      <c r="T251" s="406">
        <f t="shared" si="193"/>
        <v>0</v>
      </c>
      <c r="U251" s="407" t="str">
        <f t="shared" si="194"/>
        <v/>
      </c>
      <c r="V251" s="408"/>
      <c r="W251" s="395"/>
      <c r="X251" s="395"/>
      <c r="Y251" s="402" t="str">
        <f t="shared" si="195"/>
        <v/>
      </c>
      <c r="Z251" s="429"/>
      <c r="AA251" s="429"/>
      <c r="AB251" s="430"/>
      <c r="AC251" s="410">
        <f t="shared" si="196"/>
        <v>0</v>
      </c>
      <c r="AD251" s="411"/>
      <c r="AE251" s="412"/>
      <c r="AF251" s="413">
        <f t="shared" si="197"/>
        <v>0</v>
      </c>
      <c r="AG251" s="414">
        <f t="shared" si="198"/>
        <v>0</v>
      </c>
      <c r="AH251" s="415">
        <f t="shared" si="199"/>
        <v>0</v>
      </c>
      <c r="AI251" s="415" t="str">
        <f t="shared" si="200"/>
        <v/>
      </c>
      <c r="AJ251" s="415">
        <f t="shared" si="201"/>
        <v>0</v>
      </c>
      <c r="AK251" s="415">
        <f t="shared" si="202"/>
        <v>0</v>
      </c>
      <c r="AL251" s="416">
        <f t="shared" si="203"/>
        <v>0</v>
      </c>
      <c r="AM251" s="417">
        <f t="shared" si="204"/>
        <v>0</v>
      </c>
      <c r="AN251" s="406">
        <f t="shared" si="205"/>
        <v>0</v>
      </c>
      <c r="AO251" s="416">
        <f t="shared" si="206"/>
        <v>0</v>
      </c>
      <c r="AP251" s="416">
        <f t="shared" si="207"/>
        <v>0</v>
      </c>
      <c r="AQ251" s="416">
        <f t="shared" si="208"/>
        <v>0</v>
      </c>
      <c r="AR251" s="418">
        <f t="shared" si="209"/>
        <v>0</v>
      </c>
      <c r="AS251" s="416">
        <f t="shared" si="210"/>
        <v>0</v>
      </c>
      <c r="AT251" s="416">
        <f t="shared" si="211"/>
        <v>0</v>
      </c>
      <c r="AU251" s="416">
        <f t="shared" si="212"/>
        <v>0</v>
      </c>
      <c r="AV251" s="434" t="str">
        <f t="shared" si="213"/>
        <v/>
      </c>
      <c r="AW251" s="421" t="str">
        <f t="shared" si="214"/>
        <v/>
      </c>
      <c r="AX251" s="422">
        <f t="shared" si="215"/>
        <v>0</v>
      </c>
      <c r="AY251" s="422">
        <f t="shared" si="216"/>
        <v>0</v>
      </c>
      <c r="AZ251" s="421">
        <f t="shared" si="217"/>
        <v>0</v>
      </c>
      <c r="BA251" s="423">
        <f t="shared" si="218"/>
        <v>0</v>
      </c>
      <c r="BB251" s="432"/>
      <c r="BC251" s="436"/>
      <c r="BD251" s="436"/>
      <c r="BE251" s="436"/>
      <c r="BF251" s="436"/>
      <c r="BG251" s="436"/>
      <c r="BH251" s="436"/>
      <c r="BI251" s="436"/>
      <c r="BJ251" s="436"/>
      <c r="BK251" s="436"/>
      <c r="BL251" s="436"/>
      <c r="BM251" s="436"/>
      <c r="BN251" s="436"/>
      <c r="BO251" s="436"/>
      <c r="BP251" s="436"/>
    </row>
    <row r="252" spans="1:68" s="437" customFormat="1" ht="38.25" customHeight="1">
      <c r="A252" s="426">
        <v>234</v>
      </c>
      <c r="B252" s="429"/>
      <c r="C252" s="429"/>
      <c r="D252" s="395"/>
      <c r="E252" s="396"/>
      <c r="F252" s="396"/>
      <c r="G252" s="396"/>
      <c r="H252" s="397" t="str">
        <f t="shared" si="188"/>
        <v/>
      </c>
      <c r="I252" s="427"/>
      <c r="J252" s="396"/>
      <c r="K252" s="435"/>
      <c r="L252" s="399">
        <f t="shared" si="189"/>
        <v>0</v>
      </c>
      <c r="M252" s="400" t="str">
        <f t="shared" si="190"/>
        <v/>
      </c>
      <c r="N252" s="401"/>
      <c r="O252" s="395"/>
      <c r="P252" s="402" t="str">
        <f t="shared" si="191"/>
        <v/>
      </c>
      <c r="Q252" s="428"/>
      <c r="R252" s="404">
        <v>0</v>
      </c>
      <c r="S252" s="402">
        <f t="shared" si="192"/>
        <v>0</v>
      </c>
      <c r="T252" s="406">
        <f t="shared" si="193"/>
        <v>0</v>
      </c>
      <c r="U252" s="407" t="str">
        <f t="shared" si="194"/>
        <v/>
      </c>
      <c r="V252" s="408"/>
      <c r="W252" s="395"/>
      <c r="X252" s="395"/>
      <c r="Y252" s="402" t="str">
        <f t="shared" si="195"/>
        <v/>
      </c>
      <c r="Z252" s="429"/>
      <c r="AA252" s="429"/>
      <c r="AB252" s="430"/>
      <c r="AC252" s="410">
        <f t="shared" si="196"/>
        <v>0</v>
      </c>
      <c r="AD252" s="411"/>
      <c r="AE252" s="412"/>
      <c r="AF252" s="413">
        <f t="shared" si="197"/>
        <v>0</v>
      </c>
      <c r="AG252" s="414">
        <f t="shared" si="198"/>
        <v>0</v>
      </c>
      <c r="AH252" s="415">
        <f t="shared" si="199"/>
        <v>0</v>
      </c>
      <c r="AI252" s="415" t="str">
        <f t="shared" si="200"/>
        <v/>
      </c>
      <c r="AJ252" s="415">
        <f t="shared" si="201"/>
        <v>0</v>
      </c>
      <c r="AK252" s="415">
        <f t="shared" si="202"/>
        <v>0</v>
      </c>
      <c r="AL252" s="416">
        <f t="shared" si="203"/>
        <v>0</v>
      </c>
      <c r="AM252" s="417">
        <f t="shared" si="204"/>
        <v>0</v>
      </c>
      <c r="AN252" s="406">
        <f t="shared" si="205"/>
        <v>0</v>
      </c>
      <c r="AO252" s="416">
        <f t="shared" si="206"/>
        <v>0</v>
      </c>
      <c r="AP252" s="416">
        <f t="shared" si="207"/>
        <v>0</v>
      </c>
      <c r="AQ252" s="416">
        <f t="shared" si="208"/>
        <v>0</v>
      </c>
      <c r="AR252" s="418">
        <f t="shared" si="209"/>
        <v>0</v>
      </c>
      <c r="AS252" s="416">
        <f t="shared" si="210"/>
        <v>0</v>
      </c>
      <c r="AT252" s="416">
        <f t="shared" si="211"/>
        <v>0</v>
      </c>
      <c r="AU252" s="416">
        <f t="shared" si="212"/>
        <v>0</v>
      </c>
      <c r="AV252" s="434" t="str">
        <f t="shared" si="213"/>
        <v/>
      </c>
      <c r="AW252" s="421" t="str">
        <f t="shared" si="214"/>
        <v/>
      </c>
      <c r="AX252" s="422">
        <f t="shared" si="215"/>
        <v>0</v>
      </c>
      <c r="AY252" s="422">
        <f t="shared" si="216"/>
        <v>0</v>
      </c>
      <c r="AZ252" s="421">
        <f t="shared" si="217"/>
        <v>0</v>
      </c>
      <c r="BA252" s="423">
        <f t="shared" si="218"/>
        <v>0</v>
      </c>
      <c r="BB252" s="432"/>
      <c r="BC252" s="436"/>
      <c r="BD252" s="436"/>
      <c r="BE252" s="436"/>
      <c r="BF252" s="436"/>
      <c r="BG252" s="436"/>
      <c r="BH252" s="436"/>
      <c r="BI252" s="436"/>
      <c r="BJ252" s="436"/>
      <c r="BK252" s="436"/>
      <c r="BL252" s="436"/>
      <c r="BM252" s="436"/>
      <c r="BN252" s="436"/>
      <c r="BO252" s="436"/>
      <c r="BP252" s="436"/>
    </row>
    <row r="253" spans="1:68" s="437" customFormat="1" ht="38.25" customHeight="1">
      <c r="A253" s="426">
        <v>235</v>
      </c>
      <c r="B253" s="429"/>
      <c r="C253" s="429"/>
      <c r="D253" s="395"/>
      <c r="E253" s="396"/>
      <c r="F253" s="396"/>
      <c r="G253" s="396"/>
      <c r="H253" s="397" t="str">
        <f t="shared" si="188"/>
        <v/>
      </c>
      <c r="I253" s="427"/>
      <c r="J253" s="396"/>
      <c r="K253" s="435"/>
      <c r="L253" s="399">
        <f t="shared" si="189"/>
        <v>0</v>
      </c>
      <c r="M253" s="400" t="str">
        <f t="shared" si="190"/>
        <v/>
      </c>
      <c r="N253" s="401"/>
      <c r="O253" s="395"/>
      <c r="P253" s="402" t="str">
        <f t="shared" si="191"/>
        <v/>
      </c>
      <c r="Q253" s="428"/>
      <c r="R253" s="404">
        <v>0</v>
      </c>
      <c r="S253" s="402">
        <f t="shared" si="192"/>
        <v>0</v>
      </c>
      <c r="T253" s="406">
        <f t="shared" si="193"/>
        <v>0</v>
      </c>
      <c r="U253" s="407" t="str">
        <f t="shared" si="194"/>
        <v/>
      </c>
      <c r="V253" s="408"/>
      <c r="W253" s="395"/>
      <c r="X253" s="395"/>
      <c r="Y253" s="402" t="str">
        <f t="shared" si="195"/>
        <v/>
      </c>
      <c r="Z253" s="429"/>
      <c r="AA253" s="429"/>
      <c r="AB253" s="430"/>
      <c r="AC253" s="410">
        <f t="shared" si="196"/>
        <v>0</v>
      </c>
      <c r="AD253" s="411"/>
      <c r="AE253" s="412"/>
      <c r="AF253" s="413">
        <f t="shared" si="197"/>
        <v>0</v>
      </c>
      <c r="AG253" s="414">
        <f t="shared" si="198"/>
        <v>0</v>
      </c>
      <c r="AH253" s="415">
        <f t="shared" si="199"/>
        <v>0</v>
      </c>
      <c r="AI253" s="415" t="str">
        <f t="shared" si="200"/>
        <v/>
      </c>
      <c r="AJ253" s="415">
        <f t="shared" si="201"/>
        <v>0</v>
      </c>
      <c r="AK253" s="415">
        <f t="shared" si="202"/>
        <v>0</v>
      </c>
      <c r="AL253" s="416">
        <f t="shared" si="203"/>
        <v>0</v>
      </c>
      <c r="AM253" s="417">
        <f t="shared" si="204"/>
        <v>0</v>
      </c>
      <c r="AN253" s="406">
        <f t="shared" si="205"/>
        <v>0</v>
      </c>
      <c r="AO253" s="416">
        <f t="shared" si="206"/>
        <v>0</v>
      </c>
      <c r="AP253" s="416">
        <f t="shared" si="207"/>
        <v>0</v>
      </c>
      <c r="AQ253" s="416">
        <f t="shared" si="208"/>
        <v>0</v>
      </c>
      <c r="AR253" s="418">
        <f t="shared" si="209"/>
        <v>0</v>
      </c>
      <c r="AS253" s="416">
        <f t="shared" si="210"/>
        <v>0</v>
      </c>
      <c r="AT253" s="416">
        <f t="shared" si="211"/>
        <v>0</v>
      </c>
      <c r="AU253" s="416">
        <f t="shared" si="212"/>
        <v>0</v>
      </c>
      <c r="AV253" s="434" t="str">
        <f t="shared" si="213"/>
        <v/>
      </c>
      <c r="AW253" s="421" t="str">
        <f t="shared" si="214"/>
        <v/>
      </c>
      <c r="AX253" s="422">
        <f t="shared" si="215"/>
        <v>0</v>
      </c>
      <c r="AY253" s="422">
        <f t="shared" si="216"/>
        <v>0</v>
      </c>
      <c r="AZ253" s="421">
        <f t="shared" si="217"/>
        <v>0</v>
      </c>
      <c r="BA253" s="423">
        <f t="shared" si="218"/>
        <v>0</v>
      </c>
      <c r="BB253" s="432"/>
      <c r="BC253" s="436"/>
      <c r="BD253" s="436"/>
      <c r="BE253" s="436"/>
      <c r="BF253" s="436"/>
      <c r="BG253" s="436"/>
      <c r="BH253" s="436"/>
      <c r="BI253" s="436"/>
      <c r="BJ253" s="436"/>
      <c r="BK253" s="436"/>
      <c r="BL253" s="436"/>
      <c r="BM253" s="436"/>
      <c r="BN253" s="436"/>
      <c r="BO253" s="436"/>
      <c r="BP253" s="436"/>
    </row>
    <row r="254" spans="1:68" s="437" customFormat="1" ht="38.25" customHeight="1">
      <c r="A254" s="426">
        <v>236</v>
      </c>
      <c r="B254" s="429"/>
      <c r="C254" s="429"/>
      <c r="D254" s="395"/>
      <c r="E254" s="396"/>
      <c r="F254" s="396"/>
      <c r="G254" s="396"/>
      <c r="H254" s="397" t="str">
        <f t="shared" si="188"/>
        <v/>
      </c>
      <c r="I254" s="427"/>
      <c r="J254" s="396"/>
      <c r="K254" s="435"/>
      <c r="L254" s="399">
        <f t="shared" si="189"/>
        <v>0</v>
      </c>
      <c r="M254" s="400" t="str">
        <f t="shared" si="190"/>
        <v/>
      </c>
      <c r="N254" s="401"/>
      <c r="O254" s="395"/>
      <c r="P254" s="402" t="str">
        <f t="shared" si="191"/>
        <v/>
      </c>
      <c r="Q254" s="428"/>
      <c r="R254" s="404">
        <v>0</v>
      </c>
      <c r="S254" s="402">
        <f t="shared" si="192"/>
        <v>0</v>
      </c>
      <c r="T254" s="406">
        <f t="shared" si="193"/>
        <v>0</v>
      </c>
      <c r="U254" s="407" t="str">
        <f t="shared" si="194"/>
        <v/>
      </c>
      <c r="V254" s="408"/>
      <c r="W254" s="395"/>
      <c r="X254" s="395"/>
      <c r="Y254" s="402" t="str">
        <f t="shared" si="195"/>
        <v/>
      </c>
      <c r="Z254" s="429"/>
      <c r="AA254" s="429"/>
      <c r="AB254" s="430"/>
      <c r="AC254" s="410">
        <f t="shared" si="196"/>
        <v>0</v>
      </c>
      <c r="AD254" s="411"/>
      <c r="AE254" s="412"/>
      <c r="AF254" s="413">
        <f t="shared" si="197"/>
        <v>0</v>
      </c>
      <c r="AG254" s="414">
        <f t="shared" si="198"/>
        <v>0</v>
      </c>
      <c r="AH254" s="415">
        <f t="shared" si="199"/>
        <v>0</v>
      </c>
      <c r="AI254" s="415" t="str">
        <f t="shared" si="200"/>
        <v/>
      </c>
      <c r="AJ254" s="415">
        <f t="shared" si="201"/>
        <v>0</v>
      </c>
      <c r="AK254" s="415">
        <f t="shared" si="202"/>
        <v>0</v>
      </c>
      <c r="AL254" s="416">
        <f t="shared" si="203"/>
        <v>0</v>
      </c>
      <c r="AM254" s="417">
        <f t="shared" si="204"/>
        <v>0</v>
      </c>
      <c r="AN254" s="406">
        <f t="shared" si="205"/>
        <v>0</v>
      </c>
      <c r="AO254" s="416">
        <f t="shared" si="206"/>
        <v>0</v>
      </c>
      <c r="AP254" s="416">
        <f t="shared" si="207"/>
        <v>0</v>
      </c>
      <c r="AQ254" s="416">
        <f t="shared" si="208"/>
        <v>0</v>
      </c>
      <c r="AR254" s="418">
        <f t="shared" si="209"/>
        <v>0</v>
      </c>
      <c r="AS254" s="416">
        <f t="shared" si="210"/>
        <v>0</v>
      </c>
      <c r="AT254" s="416">
        <f t="shared" si="211"/>
        <v>0</v>
      </c>
      <c r="AU254" s="416">
        <f t="shared" si="212"/>
        <v>0</v>
      </c>
      <c r="AV254" s="434" t="str">
        <f t="shared" si="213"/>
        <v/>
      </c>
      <c r="AW254" s="421" t="str">
        <f t="shared" si="214"/>
        <v/>
      </c>
      <c r="AX254" s="422">
        <f t="shared" si="215"/>
        <v>0</v>
      </c>
      <c r="AY254" s="422">
        <f t="shared" si="216"/>
        <v>0</v>
      </c>
      <c r="AZ254" s="421">
        <f t="shared" si="217"/>
        <v>0</v>
      </c>
      <c r="BA254" s="423">
        <f t="shared" si="218"/>
        <v>0</v>
      </c>
      <c r="BB254" s="432"/>
      <c r="BC254" s="436"/>
      <c r="BD254" s="436"/>
      <c r="BE254" s="436"/>
      <c r="BF254" s="436"/>
      <c r="BG254" s="436"/>
      <c r="BH254" s="436"/>
      <c r="BI254" s="436"/>
      <c r="BJ254" s="436"/>
      <c r="BK254" s="436"/>
      <c r="BL254" s="436"/>
      <c r="BM254" s="436"/>
      <c r="BN254" s="436"/>
      <c r="BO254" s="436"/>
      <c r="BP254" s="436"/>
    </row>
    <row r="255" spans="1:68" s="437" customFormat="1" ht="38.25" customHeight="1">
      <c r="A255" s="426">
        <v>237</v>
      </c>
      <c r="B255" s="429"/>
      <c r="C255" s="429"/>
      <c r="D255" s="395"/>
      <c r="E255" s="396"/>
      <c r="F255" s="396"/>
      <c r="G255" s="396"/>
      <c r="H255" s="397" t="str">
        <f t="shared" si="188"/>
        <v/>
      </c>
      <c r="I255" s="427"/>
      <c r="J255" s="396"/>
      <c r="K255" s="435"/>
      <c r="L255" s="399">
        <f t="shared" si="189"/>
        <v>0</v>
      </c>
      <c r="M255" s="400" t="str">
        <f t="shared" si="190"/>
        <v/>
      </c>
      <c r="N255" s="401"/>
      <c r="O255" s="395"/>
      <c r="P255" s="402" t="str">
        <f t="shared" si="191"/>
        <v/>
      </c>
      <c r="Q255" s="428"/>
      <c r="R255" s="404">
        <v>0</v>
      </c>
      <c r="S255" s="402">
        <f t="shared" si="192"/>
        <v>0</v>
      </c>
      <c r="T255" s="406">
        <f t="shared" si="193"/>
        <v>0</v>
      </c>
      <c r="U255" s="407" t="str">
        <f t="shared" si="194"/>
        <v/>
      </c>
      <c r="V255" s="408"/>
      <c r="W255" s="395"/>
      <c r="X255" s="395"/>
      <c r="Y255" s="402" t="str">
        <f t="shared" si="195"/>
        <v/>
      </c>
      <c r="Z255" s="429"/>
      <c r="AA255" s="429"/>
      <c r="AB255" s="430"/>
      <c r="AC255" s="410">
        <f t="shared" si="196"/>
        <v>0</v>
      </c>
      <c r="AD255" s="411"/>
      <c r="AE255" s="412"/>
      <c r="AF255" s="413">
        <f t="shared" si="197"/>
        <v>0</v>
      </c>
      <c r="AG255" s="414">
        <f t="shared" si="198"/>
        <v>0</v>
      </c>
      <c r="AH255" s="415">
        <f t="shared" si="199"/>
        <v>0</v>
      </c>
      <c r="AI255" s="415" t="str">
        <f t="shared" si="200"/>
        <v/>
      </c>
      <c r="AJ255" s="415">
        <f t="shared" si="201"/>
        <v>0</v>
      </c>
      <c r="AK255" s="415">
        <f t="shared" si="202"/>
        <v>0</v>
      </c>
      <c r="AL255" s="416">
        <f t="shared" si="203"/>
        <v>0</v>
      </c>
      <c r="AM255" s="417">
        <f t="shared" si="204"/>
        <v>0</v>
      </c>
      <c r="AN255" s="406">
        <f t="shared" si="205"/>
        <v>0</v>
      </c>
      <c r="AO255" s="416">
        <f t="shared" si="206"/>
        <v>0</v>
      </c>
      <c r="AP255" s="416">
        <f t="shared" si="207"/>
        <v>0</v>
      </c>
      <c r="AQ255" s="416">
        <f t="shared" si="208"/>
        <v>0</v>
      </c>
      <c r="AR255" s="418">
        <f t="shared" si="209"/>
        <v>0</v>
      </c>
      <c r="AS255" s="416">
        <f t="shared" si="210"/>
        <v>0</v>
      </c>
      <c r="AT255" s="416">
        <f t="shared" si="211"/>
        <v>0</v>
      </c>
      <c r="AU255" s="416">
        <f t="shared" si="212"/>
        <v>0</v>
      </c>
      <c r="AV255" s="434" t="str">
        <f t="shared" si="213"/>
        <v/>
      </c>
      <c r="AW255" s="421" t="str">
        <f t="shared" si="214"/>
        <v/>
      </c>
      <c r="AX255" s="422">
        <f t="shared" si="215"/>
        <v>0</v>
      </c>
      <c r="AY255" s="422">
        <f t="shared" si="216"/>
        <v>0</v>
      </c>
      <c r="AZ255" s="421">
        <f t="shared" si="217"/>
        <v>0</v>
      </c>
      <c r="BA255" s="423">
        <f t="shared" si="218"/>
        <v>0</v>
      </c>
      <c r="BB255" s="432"/>
      <c r="BC255" s="436"/>
      <c r="BD255" s="436"/>
      <c r="BE255" s="436"/>
      <c r="BF255" s="436"/>
      <c r="BG255" s="436"/>
      <c r="BH255" s="436"/>
      <c r="BI255" s="436"/>
      <c r="BJ255" s="436"/>
      <c r="BK255" s="436"/>
      <c r="BL255" s="436"/>
      <c r="BM255" s="436"/>
      <c r="BN255" s="436"/>
      <c r="BO255" s="436"/>
      <c r="BP255" s="436"/>
    </row>
    <row r="256" spans="1:68" s="437" customFormat="1" ht="38.25" customHeight="1">
      <c r="A256" s="426">
        <v>238</v>
      </c>
      <c r="B256" s="429"/>
      <c r="C256" s="429"/>
      <c r="D256" s="395"/>
      <c r="E256" s="396"/>
      <c r="F256" s="396"/>
      <c r="G256" s="396"/>
      <c r="H256" s="397" t="str">
        <f t="shared" si="188"/>
        <v/>
      </c>
      <c r="I256" s="427"/>
      <c r="J256" s="396"/>
      <c r="K256" s="435"/>
      <c r="L256" s="399">
        <f t="shared" si="189"/>
        <v>0</v>
      </c>
      <c r="M256" s="400" t="str">
        <f t="shared" si="190"/>
        <v/>
      </c>
      <c r="N256" s="401"/>
      <c r="O256" s="395"/>
      <c r="P256" s="402" t="str">
        <f t="shared" si="191"/>
        <v/>
      </c>
      <c r="Q256" s="428"/>
      <c r="R256" s="404">
        <v>0</v>
      </c>
      <c r="S256" s="402">
        <f t="shared" si="192"/>
        <v>0</v>
      </c>
      <c r="T256" s="406">
        <f t="shared" si="193"/>
        <v>0</v>
      </c>
      <c r="U256" s="407" t="str">
        <f t="shared" si="194"/>
        <v/>
      </c>
      <c r="V256" s="408"/>
      <c r="W256" s="395"/>
      <c r="X256" s="395"/>
      <c r="Y256" s="402" t="str">
        <f t="shared" si="195"/>
        <v/>
      </c>
      <c r="Z256" s="429"/>
      <c r="AA256" s="429"/>
      <c r="AB256" s="430"/>
      <c r="AC256" s="410">
        <f t="shared" si="196"/>
        <v>0</v>
      </c>
      <c r="AD256" s="411"/>
      <c r="AE256" s="412"/>
      <c r="AF256" s="413">
        <f t="shared" si="197"/>
        <v>0</v>
      </c>
      <c r="AG256" s="414">
        <f t="shared" si="198"/>
        <v>0</v>
      </c>
      <c r="AH256" s="415">
        <f t="shared" si="199"/>
        <v>0</v>
      </c>
      <c r="AI256" s="415" t="str">
        <f t="shared" si="200"/>
        <v/>
      </c>
      <c r="AJ256" s="415">
        <f t="shared" si="201"/>
        <v>0</v>
      </c>
      <c r="AK256" s="415">
        <f t="shared" si="202"/>
        <v>0</v>
      </c>
      <c r="AL256" s="416">
        <f t="shared" si="203"/>
        <v>0</v>
      </c>
      <c r="AM256" s="417">
        <f t="shared" si="204"/>
        <v>0</v>
      </c>
      <c r="AN256" s="406">
        <f t="shared" si="205"/>
        <v>0</v>
      </c>
      <c r="AO256" s="416">
        <f t="shared" si="206"/>
        <v>0</v>
      </c>
      <c r="AP256" s="416">
        <f t="shared" si="207"/>
        <v>0</v>
      </c>
      <c r="AQ256" s="416">
        <f t="shared" si="208"/>
        <v>0</v>
      </c>
      <c r="AR256" s="418">
        <f t="shared" si="209"/>
        <v>0</v>
      </c>
      <c r="AS256" s="416">
        <f t="shared" si="210"/>
        <v>0</v>
      </c>
      <c r="AT256" s="416">
        <f t="shared" si="211"/>
        <v>0</v>
      </c>
      <c r="AU256" s="416">
        <f t="shared" si="212"/>
        <v>0</v>
      </c>
      <c r="AV256" s="434" t="str">
        <f t="shared" si="213"/>
        <v/>
      </c>
      <c r="AW256" s="421" t="str">
        <f t="shared" si="214"/>
        <v/>
      </c>
      <c r="AX256" s="422">
        <f t="shared" si="215"/>
        <v>0</v>
      </c>
      <c r="AY256" s="422">
        <f t="shared" si="216"/>
        <v>0</v>
      </c>
      <c r="AZ256" s="421">
        <f t="shared" si="217"/>
        <v>0</v>
      </c>
      <c r="BA256" s="423">
        <f t="shared" si="218"/>
        <v>0</v>
      </c>
      <c r="BB256" s="432"/>
      <c r="BC256" s="436"/>
      <c r="BD256" s="436"/>
      <c r="BE256" s="436"/>
      <c r="BF256" s="436"/>
      <c r="BG256" s="436"/>
      <c r="BH256" s="436"/>
      <c r="BI256" s="436"/>
      <c r="BJ256" s="436"/>
      <c r="BK256" s="436"/>
      <c r="BL256" s="436"/>
      <c r="BM256" s="436"/>
      <c r="BN256" s="436"/>
      <c r="BO256" s="436"/>
      <c r="BP256" s="436"/>
    </row>
    <row r="257" spans="1:68" s="437" customFormat="1" ht="38.25" customHeight="1">
      <c r="A257" s="426">
        <v>239</v>
      </c>
      <c r="B257" s="429"/>
      <c r="C257" s="429"/>
      <c r="D257" s="395"/>
      <c r="E257" s="396"/>
      <c r="F257" s="396"/>
      <c r="G257" s="396"/>
      <c r="H257" s="397" t="str">
        <f t="shared" si="188"/>
        <v/>
      </c>
      <c r="I257" s="427"/>
      <c r="J257" s="396"/>
      <c r="K257" s="435"/>
      <c r="L257" s="399">
        <f t="shared" si="189"/>
        <v>0</v>
      </c>
      <c r="M257" s="400" t="str">
        <f t="shared" si="190"/>
        <v/>
      </c>
      <c r="N257" s="401"/>
      <c r="O257" s="395"/>
      <c r="P257" s="402" t="str">
        <f t="shared" si="191"/>
        <v/>
      </c>
      <c r="Q257" s="428"/>
      <c r="R257" s="404">
        <v>0</v>
      </c>
      <c r="S257" s="402">
        <f t="shared" si="192"/>
        <v>0</v>
      </c>
      <c r="T257" s="406">
        <f t="shared" si="193"/>
        <v>0</v>
      </c>
      <c r="U257" s="407" t="str">
        <f t="shared" si="194"/>
        <v/>
      </c>
      <c r="V257" s="408"/>
      <c r="W257" s="395"/>
      <c r="X257" s="395"/>
      <c r="Y257" s="402" t="str">
        <f t="shared" si="195"/>
        <v/>
      </c>
      <c r="Z257" s="429"/>
      <c r="AA257" s="429"/>
      <c r="AB257" s="430"/>
      <c r="AC257" s="410">
        <f t="shared" si="196"/>
        <v>0</v>
      </c>
      <c r="AD257" s="411"/>
      <c r="AE257" s="412"/>
      <c r="AF257" s="413">
        <f t="shared" si="197"/>
        <v>0</v>
      </c>
      <c r="AG257" s="414">
        <f t="shared" si="198"/>
        <v>0</v>
      </c>
      <c r="AH257" s="415">
        <f t="shared" si="199"/>
        <v>0</v>
      </c>
      <c r="AI257" s="415" t="str">
        <f t="shared" si="200"/>
        <v/>
      </c>
      <c r="AJ257" s="415">
        <f t="shared" si="201"/>
        <v>0</v>
      </c>
      <c r="AK257" s="415">
        <f t="shared" si="202"/>
        <v>0</v>
      </c>
      <c r="AL257" s="416">
        <f t="shared" si="203"/>
        <v>0</v>
      </c>
      <c r="AM257" s="417">
        <f t="shared" si="204"/>
        <v>0</v>
      </c>
      <c r="AN257" s="406">
        <f t="shared" si="205"/>
        <v>0</v>
      </c>
      <c r="AO257" s="416">
        <f t="shared" si="206"/>
        <v>0</v>
      </c>
      <c r="AP257" s="416">
        <f t="shared" si="207"/>
        <v>0</v>
      </c>
      <c r="AQ257" s="416">
        <f t="shared" si="208"/>
        <v>0</v>
      </c>
      <c r="AR257" s="418">
        <f t="shared" si="209"/>
        <v>0</v>
      </c>
      <c r="AS257" s="416">
        <f t="shared" si="210"/>
        <v>0</v>
      </c>
      <c r="AT257" s="416">
        <f t="shared" si="211"/>
        <v>0</v>
      </c>
      <c r="AU257" s="416">
        <f t="shared" si="212"/>
        <v>0</v>
      </c>
      <c r="AV257" s="434" t="str">
        <f t="shared" si="213"/>
        <v/>
      </c>
      <c r="AW257" s="421" t="str">
        <f t="shared" si="214"/>
        <v/>
      </c>
      <c r="AX257" s="422">
        <f t="shared" si="215"/>
        <v>0</v>
      </c>
      <c r="AY257" s="422">
        <f t="shared" si="216"/>
        <v>0</v>
      </c>
      <c r="AZ257" s="421">
        <f t="shared" si="217"/>
        <v>0</v>
      </c>
      <c r="BA257" s="423">
        <f t="shared" si="218"/>
        <v>0</v>
      </c>
      <c r="BB257" s="432"/>
      <c r="BC257" s="436"/>
      <c r="BD257" s="436"/>
      <c r="BE257" s="436"/>
      <c r="BF257" s="436"/>
      <c r="BG257" s="436"/>
      <c r="BH257" s="436"/>
      <c r="BI257" s="436"/>
      <c r="BJ257" s="436"/>
      <c r="BK257" s="436"/>
      <c r="BL257" s="436"/>
      <c r="BM257" s="436"/>
      <c r="BN257" s="436"/>
      <c r="BO257" s="436"/>
      <c r="BP257" s="436"/>
    </row>
    <row r="258" spans="1:68" s="437" customFormat="1" ht="38.25" customHeight="1">
      <c r="A258" s="426">
        <v>240</v>
      </c>
      <c r="B258" s="429"/>
      <c r="C258" s="429"/>
      <c r="D258" s="395"/>
      <c r="E258" s="396"/>
      <c r="F258" s="396"/>
      <c r="G258" s="396"/>
      <c r="H258" s="397" t="str">
        <f t="shared" si="188"/>
        <v/>
      </c>
      <c r="I258" s="427"/>
      <c r="J258" s="396"/>
      <c r="K258" s="435"/>
      <c r="L258" s="399">
        <f t="shared" si="189"/>
        <v>0</v>
      </c>
      <c r="M258" s="400" t="str">
        <f t="shared" si="190"/>
        <v/>
      </c>
      <c r="N258" s="401"/>
      <c r="O258" s="395"/>
      <c r="P258" s="402" t="str">
        <f t="shared" si="191"/>
        <v/>
      </c>
      <c r="Q258" s="428"/>
      <c r="R258" s="404">
        <v>0</v>
      </c>
      <c r="S258" s="402">
        <f t="shared" si="192"/>
        <v>0</v>
      </c>
      <c r="T258" s="406">
        <f t="shared" si="193"/>
        <v>0</v>
      </c>
      <c r="U258" s="407" t="str">
        <f t="shared" si="194"/>
        <v/>
      </c>
      <c r="V258" s="408"/>
      <c r="W258" s="395"/>
      <c r="X258" s="395"/>
      <c r="Y258" s="402" t="str">
        <f t="shared" si="195"/>
        <v/>
      </c>
      <c r="Z258" s="429"/>
      <c r="AA258" s="429"/>
      <c r="AB258" s="430"/>
      <c r="AC258" s="410">
        <f t="shared" si="196"/>
        <v>0</v>
      </c>
      <c r="AD258" s="411"/>
      <c r="AE258" s="412"/>
      <c r="AF258" s="413">
        <f t="shared" si="197"/>
        <v>0</v>
      </c>
      <c r="AG258" s="414">
        <f t="shared" si="198"/>
        <v>0</v>
      </c>
      <c r="AH258" s="415">
        <f t="shared" si="199"/>
        <v>0</v>
      </c>
      <c r="AI258" s="415" t="str">
        <f t="shared" si="200"/>
        <v/>
      </c>
      <c r="AJ258" s="415">
        <f t="shared" si="201"/>
        <v>0</v>
      </c>
      <c r="AK258" s="415">
        <f t="shared" si="202"/>
        <v>0</v>
      </c>
      <c r="AL258" s="416">
        <f t="shared" si="203"/>
        <v>0</v>
      </c>
      <c r="AM258" s="417">
        <f t="shared" si="204"/>
        <v>0</v>
      </c>
      <c r="AN258" s="406">
        <f t="shared" si="205"/>
        <v>0</v>
      </c>
      <c r="AO258" s="416">
        <f t="shared" si="206"/>
        <v>0</v>
      </c>
      <c r="AP258" s="416">
        <f t="shared" si="207"/>
        <v>0</v>
      </c>
      <c r="AQ258" s="416">
        <f t="shared" si="208"/>
        <v>0</v>
      </c>
      <c r="AR258" s="418">
        <f t="shared" si="209"/>
        <v>0</v>
      </c>
      <c r="AS258" s="416">
        <f t="shared" si="210"/>
        <v>0</v>
      </c>
      <c r="AT258" s="416">
        <f t="shared" si="211"/>
        <v>0</v>
      </c>
      <c r="AU258" s="416">
        <f t="shared" si="212"/>
        <v>0</v>
      </c>
      <c r="AV258" s="434" t="str">
        <f t="shared" si="213"/>
        <v/>
      </c>
      <c r="AW258" s="421" t="str">
        <f t="shared" si="214"/>
        <v/>
      </c>
      <c r="AX258" s="422">
        <f t="shared" si="215"/>
        <v>0</v>
      </c>
      <c r="AY258" s="422">
        <f t="shared" si="216"/>
        <v>0</v>
      </c>
      <c r="AZ258" s="421">
        <f t="shared" si="217"/>
        <v>0</v>
      </c>
      <c r="BA258" s="423">
        <f t="shared" si="218"/>
        <v>0</v>
      </c>
      <c r="BB258" s="432"/>
      <c r="BC258" s="436"/>
      <c r="BD258" s="436"/>
      <c r="BE258" s="436"/>
      <c r="BF258" s="436"/>
      <c r="BG258" s="436"/>
      <c r="BH258" s="436"/>
      <c r="BI258" s="436"/>
      <c r="BJ258" s="436"/>
      <c r="BK258" s="436"/>
      <c r="BL258" s="436"/>
      <c r="BM258" s="436"/>
      <c r="BN258" s="436"/>
      <c r="BO258" s="436"/>
      <c r="BP258" s="436"/>
    </row>
    <row r="259" spans="1:68" s="437" customFormat="1" ht="38.25" customHeight="1">
      <c r="A259" s="426">
        <v>241</v>
      </c>
      <c r="B259" s="429"/>
      <c r="C259" s="429"/>
      <c r="D259" s="395"/>
      <c r="E259" s="396"/>
      <c r="F259" s="396"/>
      <c r="G259" s="396"/>
      <c r="H259" s="397" t="str">
        <f t="shared" si="188"/>
        <v/>
      </c>
      <c r="I259" s="427"/>
      <c r="J259" s="396"/>
      <c r="K259" s="435"/>
      <c r="L259" s="399">
        <f t="shared" si="189"/>
        <v>0</v>
      </c>
      <c r="M259" s="400" t="str">
        <f t="shared" si="190"/>
        <v/>
      </c>
      <c r="N259" s="401"/>
      <c r="O259" s="395"/>
      <c r="P259" s="402" t="str">
        <f t="shared" si="191"/>
        <v/>
      </c>
      <c r="Q259" s="428"/>
      <c r="R259" s="404">
        <v>0</v>
      </c>
      <c r="S259" s="402">
        <f t="shared" si="192"/>
        <v>0</v>
      </c>
      <c r="T259" s="406">
        <f t="shared" si="193"/>
        <v>0</v>
      </c>
      <c r="U259" s="407" t="str">
        <f t="shared" si="194"/>
        <v/>
      </c>
      <c r="V259" s="408"/>
      <c r="W259" s="395"/>
      <c r="X259" s="395"/>
      <c r="Y259" s="402" t="str">
        <f t="shared" si="195"/>
        <v/>
      </c>
      <c r="Z259" s="429"/>
      <c r="AA259" s="429"/>
      <c r="AB259" s="430"/>
      <c r="AC259" s="410">
        <f t="shared" si="196"/>
        <v>0</v>
      </c>
      <c r="AD259" s="411"/>
      <c r="AE259" s="412"/>
      <c r="AF259" s="413">
        <f t="shared" si="197"/>
        <v>0</v>
      </c>
      <c r="AG259" s="414">
        <f t="shared" si="198"/>
        <v>0</v>
      </c>
      <c r="AH259" s="415">
        <f t="shared" si="199"/>
        <v>0</v>
      </c>
      <c r="AI259" s="415" t="str">
        <f t="shared" si="200"/>
        <v/>
      </c>
      <c r="AJ259" s="415">
        <f t="shared" si="201"/>
        <v>0</v>
      </c>
      <c r="AK259" s="415">
        <f t="shared" si="202"/>
        <v>0</v>
      </c>
      <c r="AL259" s="416">
        <f t="shared" si="203"/>
        <v>0</v>
      </c>
      <c r="AM259" s="417">
        <f t="shared" si="204"/>
        <v>0</v>
      </c>
      <c r="AN259" s="406">
        <f t="shared" si="205"/>
        <v>0</v>
      </c>
      <c r="AO259" s="416">
        <f t="shared" si="206"/>
        <v>0</v>
      </c>
      <c r="AP259" s="416">
        <f t="shared" si="207"/>
        <v>0</v>
      </c>
      <c r="AQ259" s="416">
        <f t="shared" si="208"/>
        <v>0</v>
      </c>
      <c r="AR259" s="418">
        <f t="shared" si="209"/>
        <v>0</v>
      </c>
      <c r="AS259" s="416">
        <f t="shared" si="210"/>
        <v>0</v>
      </c>
      <c r="AT259" s="416">
        <f t="shared" si="211"/>
        <v>0</v>
      </c>
      <c r="AU259" s="416">
        <f t="shared" si="212"/>
        <v>0</v>
      </c>
      <c r="AV259" s="434" t="str">
        <f t="shared" si="213"/>
        <v/>
      </c>
      <c r="AW259" s="421" t="str">
        <f t="shared" si="214"/>
        <v/>
      </c>
      <c r="AX259" s="422">
        <f t="shared" si="215"/>
        <v>0</v>
      </c>
      <c r="AY259" s="422">
        <f t="shared" si="216"/>
        <v>0</v>
      </c>
      <c r="AZ259" s="421">
        <f t="shared" si="217"/>
        <v>0</v>
      </c>
      <c r="BA259" s="423">
        <f t="shared" si="218"/>
        <v>0</v>
      </c>
      <c r="BB259" s="432"/>
      <c r="BC259" s="436"/>
      <c r="BD259" s="436"/>
      <c r="BE259" s="436"/>
      <c r="BF259" s="436"/>
      <c r="BG259" s="436"/>
      <c r="BH259" s="436"/>
      <c r="BI259" s="436"/>
      <c r="BJ259" s="436"/>
      <c r="BK259" s="436"/>
      <c r="BL259" s="436"/>
      <c r="BM259" s="436"/>
      <c r="BN259" s="436"/>
      <c r="BO259" s="436"/>
      <c r="BP259" s="436"/>
    </row>
    <row r="260" spans="1:68" s="437" customFormat="1" ht="38.25" customHeight="1">
      <c r="A260" s="426">
        <v>242</v>
      </c>
      <c r="B260" s="429"/>
      <c r="C260" s="429"/>
      <c r="D260" s="395"/>
      <c r="E260" s="396"/>
      <c r="F260" s="396"/>
      <c r="G260" s="396"/>
      <c r="H260" s="397" t="str">
        <f t="shared" si="188"/>
        <v/>
      </c>
      <c r="I260" s="427"/>
      <c r="J260" s="396"/>
      <c r="K260" s="435"/>
      <c r="L260" s="399">
        <f t="shared" si="189"/>
        <v>0</v>
      </c>
      <c r="M260" s="400" t="str">
        <f t="shared" si="190"/>
        <v/>
      </c>
      <c r="N260" s="401"/>
      <c r="O260" s="395"/>
      <c r="P260" s="402" t="str">
        <f t="shared" si="191"/>
        <v/>
      </c>
      <c r="Q260" s="428"/>
      <c r="R260" s="404">
        <v>0</v>
      </c>
      <c r="S260" s="402">
        <f t="shared" si="192"/>
        <v>0</v>
      </c>
      <c r="T260" s="406">
        <f t="shared" si="193"/>
        <v>0</v>
      </c>
      <c r="U260" s="407" t="str">
        <f t="shared" si="194"/>
        <v/>
      </c>
      <c r="V260" s="408"/>
      <c r="W260" s="395"/>
      <c r="X260" s="395"/>
      <c r="Y260" s="402" t="str">
        <f t="shared" si="195"/>
        <v/>
      </c>
      <c r="Z260" s="429"/>
      <c r="AA260" s="429"/>
      <c r="AB260" s="430"/>
      <c r="AC260" s="410">
        <f t="shared" si="196"/>
        <v>0</v>
      </c>
      <c r="AD260" s="411"/>
      <c r="AE260" s="412"/>
      <c r="AF260" s="413">
        <f t="shared" si="197"/>
        <v>0</v>
      </c>
      <c r="AG260" s="414">
        <f t="shared" si="198"/>
        <v>0</v>
      </c>
      <c r="AH260" s="415">
        <f t="shared" si="199"/>
        <v>0</v>
      </c>
      <c r="AI260" s="415" t="str">
        <f t="shared" si="200"/>
        <v/>
      </c>
      <c r="AJ260" s="415">
        <f t="shared" si="201"/>
        <v>0</v>
      </c>
      <c r="AK260" s="415">
        <f t="shared" si="202"/>
        <v>0</v>
      </c>
      <c r="AL260" s="416">
        <f t="shared" si="203"/>
        <v>0</v>
      </c>
      <c r="AM260" s="417">
        <f t="shared" si="204"/>
        <v>0</v>
      </c>
      <c r="AN260" s="406">
        <f t="shared" si="205"/>
        <v>0</v>
      </c>
      <c r="AO260" s="416">
        <f t="shared" si="206"/>
        <v>0</v>
      </c>
      <c r="AP260" s="416">
        <f t="shared" si="207"/>
        <v>0</v>
      </c>
      <c r="AQ260" s="416">
        <f t="shared" si="208"/>
        <v>0</v>
      </c>
      <c r="AR260" s="418">
        <f t="shared" si="209"/>
        <v>0</v>
      </c>
      <c r="AS260" s="416">
        <f t="shared" si="210"/>
        <v>0</v>
      </c>
      <c r="AT260" s="416">
        <f t="shared" si="211"/>
        <v>0</v>
      </c>
      <c r="AU260" s="416">
        <f t="shared" si="212"/>
        <v>0</v>
      </c>
      <c r="AV260" s="434" t="str">
        <f t="shared" si="213"/>
        <v/>
      </c>
      <c r="AW260" s="421" t="str">
        <f t="shared" si="214"/>
        <v/>
      </c>
      <c r="AX260" s="422">
        <f t="shared" si="215"/>
        <v>0</v>
      </c>
      <c r="AY260" s="422">
        <f t="shared" si="216"/>
        <v>0</v>
      </c>
      <c r="AZ260" s="421">
        <f t="shared" si="217"/>
        <v>0</v>
      </c>
      <c r="BA260" s="423">
        <f t="shared" si="218"/>
        <v>0</v>
      </c>
      <c r="BB260" s="432"/>
      <c r="BC260" s="436"/>
      <c r="BD260" s="436"/>
      <c r="BE260" s="436"/>
      <c r="BF260" s="436"/>
      <c r="BG260" s="436"/>
      <c r="BH260" s="436"/>
      <c r="BI260" s="436"/>
      <c r="BJ260" s="436"/>
      <c r="BK260" s="436"/>
      <c r="BL260" s="436"/>
      <c r="BM260" s="436"/>
      <c r="BN260" s="436"/>
      <c r="BO260" s="436"/>
      <c r="BP260" s="436"/>
    </row>
    <row r="261" spans="1:68" s="437" customFormat="1" ht="38.25" customHeight="1">
      <c r="A261" s="426">
        <v>243</v>
      </c>
      <c r="B261" s="429"/>
      <c r="C261" s="429"/>
      <c r="D261" s="395"/>
      <c r="E261" s="396"/>
      <c r="F261" s="396"/>
      <c r="G261" s="396"/>
      <c r="H261" s="397" t="str">
        <f t="shared" si="188"/>
        <v/>
      </c>
      <c r="I261" s="427"/>
      <c r="J261" s="396"/>
      <c r="K261" s="435"/>
      <c r="L261" s="399">
        <f t="shared" si="189"/>
        <v>0</v>
      </c>
      <c r="M261" s="400" t="str">
        <f t="shared" si="190"/>
        <v/>
      </c>
      <c r="N261" s="401"/>
      <c r="O261" s="395"/>
      <c r="P261" s="402" t="str">
        <f t="shared" si="191"/>
        <v/>
      </c>
      <c r="Q261" s="428"/>
      <c r="R261" s="404">
        <v>0</v>
      </c>
      <c r="S261" s="402">
        <f t="shared" si="192"/>
        <v>0</v>
      </c>
      <c r="T261" s="406">
        <f t="shared" si="193"/>
        <v>0</v>
      </c>
      <c r="U261" s="407" t="str">
        <f t="shared" si="194"/>
        <v/>
      </c>
      <c r="V261" s="408"/>
      <c r="W261" s="395"/>
      <c r="X261" s="395"/>
      <c r="Y261" s="402" t="str">
        <f t="shared" si="195"/>
        <v/>
      </c>
      <c r="Z261" s="429"/>
      <c r="AA261" s="429"/>
      <c r="AB261" s="430"/>
      <c r="AC261" s="410">
        <f t="shared" si="196"/>
        <v>0</v>
      </c>
      <c r="AD261" s="411"/>
      <c r="AE261" s="412"/>
      <c r="AF261" s="413">
        <f t="shared" si="197"/>
        <v>0</v>
      </c>
      <c r="AG261" s="414">
        <f t="shared" si="198"/>
        <v>0</v>
      </c>
      <c r="AH261" s="415">
        <f t="shared" si="199"/>
        <v>0</v>
      </c>
      <c r="AI261" s="415" t="str">
        <f t="shared" si="200"/>
        <v/>
      </c>
      <c r="AJ261" s="415">
        <f t="shared" si="201"/>
        <v>0</v>
      </c>
      <c r="AK261" s="415">
        <f t="shared" si="202"/>
        <v>0</v>
      </c>
      <c r="AL261" s="416">
        <f t="shared" si="203"/>
        <v>0</v>
      </c>
      <c r="AM261" s="417">
        <f t="shared" si="204"/>
        <v>0</v>
      </c>
      <c r="AN261" s="406">
        <f t="shared" si="205"/>
        <v>0</v>
      </c>
      <c r="AO261" s="416">
        <f t="shared" si="206"/>
        <v>0</v>
      </c>
      <c r="AP261" s="416">
        <f t="shared" si="207"/>
        <v>0</v>
      </c>
      <c r="AQ261" s="416">
        <f t="shared" si="208"/>
        <v>0</v>
      </c>
      <c r="AR261" s="418">
        <f t="shared" si="209"/>
        <v>0</v>
      </c>
      <c r="AS261" s="416">
        <f t="shared" si="210"/>
        <v>0</v>
      </c>
      <c r="AT261" s="416">
        <f t="shared" si="211"/>
        <v>0</v>
      </c>
      <c r="AU261" s="416">
        <f t="shared" si="212"/>
        <v>0</v>
      </c>
      <c r="AV261" s="434" t="str">
        <f t="shared" si="213"/>
        <v/>
      </c>
      <c r="AW261" s="421" t="str">
        <f t="shared" si="214"/>
        <v/>
      </c>
      <c r="AX261" s="422">
        <f t="shared" si="215"/>
        <v>0</v>
      </c>
      <c r="AY261" s="422">
        <f t="shared" si="216"/>
        <v>0</v>
      </c>
      <c r="AZ261" s="421">
        <f t="shared" si="217"/>
        <v>0</v>
      </c>
      <c r="BA261" s="423">
        <f t="shared" si="218"/>
        <v>0</v>
      </c>
      <c r="BB261" s="432"/>
      <c r="BC261" s="436"/>
      <c r="BD261" s="436"/>
      <c r="BE261" s="436"/>
      <c r="BF261" s="436"/>
      <c r="BG261" s="436"/>
      <c r="BH261" s="436"/>
      <c r="BI261" s="436"/>
      <c r="BJ261" s="436"/>
      <c r="BK261" s="436"/>
      <c r="BL261" s="436"/>
      <c r="BM261" s="436"/>
      <c r="BN261" s="436"/>
      <c r="BO261" s="436"/>
      <c r="BP261" s="436"/>
    </row>
    <row r="262" spans="1:68" s="437" customFormat="1" ht="38.25" customHeight="1">
      <c r="A262" s="426">
        <v>244</v>
      </c>
      <c r="B262" s="429"/>
      <c r="C262" s="429"/>
      <c r="D262" s="395"/>
      <c r="E262" s="396"/>
      <c r="F262" s="396"/>
      <c r="G262" s="396"/>
      <c r="H262" s="397" t="str">
        <f t="shared" si="188"/>
        <v/>
      </c>
      <c r="I262" s="427"/>
      <c r="J262" s="396"/>
      <c r="K262" s="435"/>
      <c r="L262" s="399">
        <f t="shared" si="189"/>
        <v>0</v>
      </c>
      <c r="M262" s="400" t="str">
        <f t="shared" si="190"/>
        <v/>
      </c>
      <c r="N262" s="401"/>
      <c r="O262" s="395"/>
      <c r="P262" s="402" t="str">
        <f t="shared" si="191"/>
        <v/>
      </c>
      <c r="Q262" s="428"/>
      <c r="R262" s="404">
        <v>0</v>
      </c>
      <c r="S262" s="402">
        <f t="shared" si="192"/>
        <v>0</v>
      </c>
      <c r="T262" s="406">
        <f t="shared" si="193"/>
        <v>0</v>
      </c>
      <c r="U262" s="407" t="str">
        <f t="shared" si="194"/>
        <v/>
      </c>
      <c r="V262" s="408"/>
      <c r="W262" s="395"/>
      <c r="X262" s="395"/>
      <c r="Y262" s="402" t="str">
        <f t="shared" si="195"/>
        <v/>
      </c>
      <c r="Z262" s="429"/>
      <c r="AA262" s="429"/>
      <c r="AB262" s="430"/>
      <c r="AC262" s="410">
        <f t="shared" si="196"/>
        <v>0</v>
      </c>
      <c r="AD262" s="411"/>
      <c r="AE262" s="412"/>
      <c r="AF262" s="413">
        <f t="shared" si="197"/>
        <v>0</v>
      </c>
      <c r="AG262" s="414">
        <f t="shared" si="198"/>
        <v>0</v>
      </c>
      <c r="AH262" s="415">
        <f t="shared" si="199"/>
        <v>0</v>
      </c>
      <c r="AI262" s="415" t="str">
        <f t="shared" si="200"/>
        <v/>
      </c>
      <c r="AJ262" s="415">
        <f t="shared" si="201"/>
        <v>0</v>
      </c>
      <c r="AK262" s="415">
        <f t="shared" si="202"/>
        <v>0</v>
      </c>
      <c r="AL262" s="416">
        <f t="shared" si="203"/>
        <v>0</v>
      </c>
      <c r="AM262" s="417">
        <f t="shared" si="204"/>
        <v>0</v>
      </c>
      <c r="AN262" s="406">
        <f t="shared" si="205"/>
        <v>0</v>
      </c>
      <c r="AO262" s="416">
        <f t="shared" si="206"/>
        <v>0</v>
      </c>
      <c r="AP262" s="416">
        <f t="shared" si="207"/>
        <v>0</v>
      </c>
      <c r="AQ262" s="416">
        <f t="shared" si="208"/>
        <v>0</v>
      </c>
      <c r="AR262" s="418">
        <f t="shared" si="209"/>
        <v>0</v>
      </c>
      <c r="AS262" s="416">
        <f t="shared" si="210"/>
        <v>0</v>
      </c>
      <c r="AT262" s="416">
        <f t="shared" si="211"/>
        <v>0</v>
      </c>
      <c r="AU262" s="416">
        <f t="shared" si="212"/>
        <v>0</v>
      </c>
      <c r="AV262" s="434" t="str">
        <f t="shared" si="213"/>
        <v/>
      </c>
      <c r="AW262" s="421" t="str">
        <f t="shared" si="214"/>
        <v/>
      </c>
      <c r="AX262" s="422">
        <f t="shared" si="215"/>
        <v>0</v>
      </c>
      <c r="AY262" s="422">
        <f t="shared" si="216"/>
        <v>0</v>
      </c>
      <c r="AZ262" s="421">
        <f t="shared" si="217"/>
        <v>0</v>
      </c>
      <c r="BA262" s="423">
        <f t="shared" si="218"/>
        <v>0</v>
      </c>
      <c r="BB262" s="432"/>
      <c r="BC262" s="436"/>
      <c r="BD262" s="436"/>
      <c r="BE262" s="436"/>
      <c r="BF262" s="436"/>
      <c r="BG262" s="436"/>
      <c r="BH262" s="436"/>
      <c r="BI262" s="436"/>
      <c r="BJ262" s="436"/>
      <c r="BK262" s="436"/>
      <c r="BL262" s="436"/>
      <c r="BM262" s="436"/>
      <c r="BN262" s="436"/>
      <c r="BO262" s="436"/>
      <c r="BP262" s="436"/>
    </row>
    <row r="263" spans="1:68" s="437" customFormat="1" ht="38.25" customHeight="1">
      <c r="A263" s="426">
        <v>245</v>
      </c>
      <c r="B263" s="429"/>
      <c r="C263" s="429"/>
      <c r="D263" s="395"/>
      <c r="E263" s="396"/>
      <c r="F263" s="396"/>
      <c r="G263" s="396"/>
      <c r="H263" s="397" t="str">
        <f t="shared" si="188"/>
        <v/>
      </c>
      <c r="I263" s="427"/>
      <c r="J263" s="396"/>
      <c r="K263" s="435"/>
      <c r="L263" s="399">
        <f t="shared" si="189"/>
        <v>0</v>
      </c>
      <c r="M263" s="400" t="str">
        <f t="shared" si="190"/>
        <v/>
      </c>
      <c r="N263" s="401"/>
      <c r="O263" s="395"/>
      <c r="P263" s="402" t="str">
        <f t="shared" si="191"/>
        <v/>
      </c>
      <c r="Q263" s="428"/>
      <c r="R263" s="404">
        <v>0</v>
      </c>
      <c r="S263" s="402">
        <f t="shared" si="192"/>
        <v>0</v>
      </c>
      <c r="T263" s="406">
        <f t="shared" si="193"/>
        <v>0</v>
      </c>
      <c r="U263" s="407" t="str">
        <f t="shared" si="194"/>
        <v/>
      </c>
      <c r="V263" s="408"/>
      <c r="W263" s="395"/>
      <c r="X263" s="395"/>
      <c r="Y263" s="402" t="str">
        <f t="shared" si="195"/>
        <v/>
      </c>
      <c r="Z263" s="429"/>
      <c r="AA263" s="429"/>
      <c r="AB263" s="430"/>
      <c r="AC263" s="410">
        <f t="shared" si="196"/>
        <v>0</v>
      </c>
      <c r="AD263" s="411"/>
      <c r="AE263" s="412"/>
      <c r="AF263" s="413">
        <f t="shared" si="197"/>
        <v>0</v>
      </c>
      <c r="AG263" s="414">
        <f t="shared" si="198"/>
        <v>0</v>
      </c>
      <c r="AH263" s="415">
        <f t="shared" si="199"/>
        <v>0</v>
      </c>
      <c r="AI263" s="415" t="str">
        <f t="shared" si="200"/>
        <v/>
      </c>
      <c r="AJ263" s="415">
        <f t="shared" si="201"/>
        <v>0</v>
      </c>
      <c r="AK263" s="415">
        <f t="shared" si="202"/>
        <v>0</v>
      </c>
      <c r="AL263" s="416">
        <f t="shared" si="203"/>
        <v>0</v>
      </c>
      <c r="AM263" s="417">
        <f t="shared" si="204"/>
        <v>0</v>
      </c>
      <c r="AN263" s="406">
        <f t="shared" si="205"/>
        <v>0</v>
      </c>
      <c r="AO263" s="416">
        <f t="shared" si="206"/>
        <v>0</v>
      </c>
      <c r="AP263" s="416">
        <f t="shared" si="207"/>
        <v>0</v>
      </c>
      <c r="AQ263" s="416">
        <f t="shared" si="208"/>
        <v>0</v>
      </c>
      <c r="AR263" s="418">
        <f t="shared" si="209"/>
        <v>0</v>
      </c>
      <c r="AS263" s="416">
        <f t="shared" si="210"/>
        <v>0</v>
      </c>
      <c r="AT263" s="416">
        <f t="shared" si="211"/>
        <v>0</v>
      </c>
      <c r="AU263" s="416">
        <f t="shared" si="212"/>
        <v>0</v>
      </c>
      <c r="AV263" s="434" t="str">
        <f t="shared" si="213"/>
        <v/>
      </c>
      <c r="AW263" s="421" t="str">
        <f t="shared" si="214"/>
        <v/>
      </c>
      <c r="AX263" s="422">
        <f t="shared" si="215"/>
        <v>0</v>
      </c>
      <c r="AY263" s="422">
        <f t="shared" si="216"/>
        <v>0</v>
      </c>
      <c r="AZ263" s="421">
        <f t="shared" si="217"/>
        <v>0</v>
      </c>
      <c r="BA263" s="423">
        <f t="shared" si="218"/>
        <v>0</v>
      </c>
      <c r="BB263" s="432"/>
      <c r="BC263" s="436"/>
      <c r="BD263" s="436"/>
      <c r="BE263" s="436"/>
      <c r="BF263" s="436"/>
      <c r="BG263" s="436"/>
      <c r="BH263" s="436"/>
      <c r="BI263" s="436"/>
      <c r="BJ263" s="436"/>
      <c r="BK263" s="436"/>
      <c r="BL263" s="436"/>
      <c r="BM263" s="436"/>
      <c r="BN263" s="436"/>
      <c r="BO263" s="436"/>
      <c r="BP263" s="436"/>
    </row>
    <row r="264" spans="1:68" s="437" customFormat="1" ht="38.25" customHeight="1">
      <c r="A264" s="426">
        <v>246</v>
      </c>
      <c r="B264" s="429"/>
      <c r="C264" s="429"/>
      <c r="D264" s="395"/>
      <c r="E264" s="396"/>
      <c r="F264" s="396"/>
      <c r="G264" s="396"/>
      <c r="H264" s="397" t="str">
        <f t="shared" si="188"/>
        <v/>
      </c>
      <c r="I264" s="427"/>
      <c r="J264" s="396"/>
      <c r="K264" s="435"/>
      <c r="L264" s="399">
        <f t="shared" si="189"/>
        <v>0</v>
      </c>
      <c r="M264" s="400" t="str">
        <f t="shared" si="190"/>
        <v/>
      </c>
      <c r="N264" s="401"/>
      <c r="O264" s="395"/>
      <c r="P264" s="402" t="str">
        <f t="shared" si="191"/>
        <v/>
      </c>
      <c r="Q264" s="428"/>
      <c r="R264" s="404">
        <v>0</v>
      </c>
      <c r="S264" s="402">
        <f t="shared" si="192"/>
        <v>0</v>
      </c>
      <c r="T264" s="406">
        <f t="shared" si="193"/>
        <v>0</v>
      </c>
      <c r="U264" s="407" t="str">
        <f t="shared" si="194"/>
        <v/>
      </c>
      <c r="V264" s="408"/>
      <c r="W264" s="395"/>
      <c r="X264" s="395"/>
      <c r="Y264" s="402" t="str">
        <f t="shared" si="195"/>
        <v/>
      </c>
      <c r="Z264" s="429"/>
      <c r="AA264" s="429"/>
      <c r="AB264" s="430"/>
      <c r="AC264" s="410">
        <f t="shared" si="196"/>
        <v>0</v>
      </c>
      <c r="AD264" s="411"/>
      <c r="AE264" s="412"/>
      <c r="AF264" s="413">
        <f t="shared" si="197"/>
        <v>0</v>
      </c>
      <c r="AG264" s="414">
        <f t="shared" si="198"/>
        <v>0</v>
      </c>
      <c r="AH264" s="415">
        <f t="shared" si="199"/>
        <v>0</v>
      </c>
      <c r="AI264" s="415" t="str">
        <f t="shared" si="200"/>
        <v/>
      </c>
      <c r="AJ264" s="415">
        <f t="shared" si="201"/>
        <v>0</v>
      </c>
      <c r="AK264" s="415">
        <f t="shared" si="202"/>
        <v>0</v>
      </c>
      <c r="AL264" s="416">
        <f t="shared" si="203"/>
        <v>0</v>
      </c>
      <c r="AM264" s="417">
        <f t="shared" si="204"/>
        <v>0</v>
      </c>
      <c r="AN264" s="406">
        <f t="shared" si="205"/>
        <v>0</v>
      </c>
      <c r="AO264" s="416">
        <f t="shared" si="206"/>
        <v>0</v>
      </c>
      <c r="AP264" s="416">
        <f t="shared" si="207"/>
        <v>0</v>
      </c>
      <c r="AQ264" s="416">
        <f t="shared" si="208"/>
        <v>0</v>
      </c>
      <c r="AR264" s="418">
        <f t="shared" si="209"/>
        <v>0</v>
      </c>
      <c r="AS264" s="416">
        <f t="shared" si="210"/>
        <v>0</v>
      </c>
      <c r="AT264" s="416">
        <f t="shared" si="211"/>
        <v>0</v>
      </c>
      <c r="AU264" s="416">
        <f t="shared" si="212"/>
        <v>0</v>
      </c>
      <c r="AV264" s="434" t="str">
        <f t="shared" si="213"/>
        <v/>
      </c>
      <c r="AW264" s="421" t="str">
        <f t="shared" si="214"/>
        <v/>
      </c>
      <c r="AX264" s="422">
        <f t="shared" si="215"/>
        <v>0</v>
      </c>
      <c r="AY264" s="422">
        <f t="shared" si="216"/>
        <v>0</v>
      </c>
      <c r="AZ264" s="421">
        <f t="shared" si="217"/>
        <v>0</v>
      </c>
      <c r="BA264" s="423">
        <f t="shared" si="218"/>
        <v>0</v>
      </c>
      <c r="BB264" s="432"/>
      <c r="BC264" s="436"/>
      <c r="BD264" s="436"/>
      <c r="BE264" s="436"/>
      <c r="BF264" s="436"/>
      <c r="BG264" s="436"/>
      <c r="BH264" s="436"/>
      <c r="BI264" s="436"/>
      <c r="BJ264" s="436"/>
      <c r="BK264" s="436"/>
      <c r="BL264" s="436"/>
      <c r="BM264" s="436"/>
      <c r="BN264" s="436"/>
      <c r="BO264" s="436"/>
      <c r="BP264" s="436"/>
    </row>
    <row r="265" spans="1:68" s="437" customFormat="1" ht="38.25" customHeight="1">
      <c r="A265" s="426">
        <v>247</v>
      </c>
      <c r="B265" s="429"/>
      <c r="C265" s="429"/>
      <c r="D265" s="395"/>
      <c r="E265" s="396"/>
      <c r="F265" s="396"/>
      <c r="G265" s="396"/>
      <c r="H265" s="397" t="str">
        <f t="shared" si="188"/>
        <v/>
      </c>
      <c r="I265" s="427"/>
      <c r="J265" s="396"/>
      <c r="K265" s="435"/>
      <c r="L265" s="399">
        <f t="shared" si="189"/>
        <v>0</v>
      </c>
      <c r="M265" s="400" t="str">
        <f t="shared" si="190"/>
        <v/>
      </c>
      <c r="N265" s="401"/>
      <c r="O265" s="395"/>
      <c r="P265" s="402" t="str">
        <f t="shared" si="191"/>
        <v/>
      </c>
      <c r="Q265" s="428"/>
      <c r="R265" s="404">
        <v>0</v>
      </c>
      <c r="S265" s="402">
        <f t="shared" si="192"/>
        <v>0</v>
      </c>
      <c r="T265" s="406">
        <f t="shared" si="193"/>
        <v>0</v>
      </c>
      <c r="U265" s="407" t="str">
        <f t="shared" si="194"/>
        <v/>
      </c>
      <c r="V265" s="408"/>
      <c r="W265" s="395"/>
      <c r="X265" s="395"/>
      <c r="Y265" s="402" t="str">
        <f t="shared" si="195"/>
        <v/>
      </c>
      <c r="Z265" s="429"/>
      <c r="AA265" s="429"/>
      <c r="AB265" s="430"/>
      <c r="AC265" s="410">
        <f t="shared" si="196"/>
        <v>0</v>
      </c>
      <c r="AD265" s="411"/>
      <c r="AE265" s="412"/>
      <c r="AF265" s="413">
        <f t="shared" si="197"/>
        <v>0</v>
      </c>
      <c r="AG265" s="414">
        <f t="shared" si="198"/>
        <v>0</v>
      </c>
      <c r="AH265" s="415">
        <f t="shared" si="199"/>
        <v>0</v>
      </c>
      <c r="AI265" s="415" t="str">
        <f t="shared" si="200"/>
        <v/>
      </c>
      <c r="AJ265" s="415">
        <f t="shared" si="201"/>
        <v>0</v>
      </c>
      <c r="AK265" s="415">
        <f t="shared" si="202"/>
        <v>0</v>
      </c>
      <c r="AL265" s="416">
        <f t="shared" si="203"/>
        <v>0</v>
      </c>
      <c r="AM265" s="417">
        <f t="shared" si="204"/>
        <v>0</v>
      </c>
      <c r="AN265" s="406">
        <f t="shared" si="205"/>
        <v>0</v>
      </c>
      <c r="AO265" s="416">
        <f t="shared" si="206"/>
        <v>0</v>
      </c>
      <c r="AP265" s="416">
        <f t="shared" si="207"/>
        <v>0</v>
      </c>
      <c r="AQ265" s="416">
        <f t="shared" si="208"/>
        <v>0</v>
      </c>
      <c r="AR265" s="418">
        <f t="shared" si="209"/>
        <v>0</v>
      </c>
      <c r="AS265" s="416">
        <f t="shared" si="210"/>
        <v>0</v>
      </c>
      <c r="AT265" s="416">
        <f t="shared" si="211"/>
        <v>0</v>
      </c>
      <c r="AU265" s="416">
        <f t="shared" si="212"/>
        <v>0</v>
      </c>
      <c r="AV265" s="434" t="str">
        <f t="shared" si="213"/>
        <v/>
      </c>
      <c r="AW265" s="421" t="str">
        <f t="shared" si="214"/>
        <v/>
      </c>
      <c r="AX265" s="422">
        <f t="shared" si="215"/>
        <v>0</v>
      </c>
      <c r="AY265" s="422">
        <f t="shared" si="216"/>
        <v>0</v>
      </c>
      <c r="AZ265" s="421">
        <f t="shared" si="217"/>
        <v>0</v>
      </c>
      <c r="BA265" s="423">
        <f t="shared" si="218"/>
        <v>0</v>
      </c>
      <c r="BB265" s="432"/>
      <c r="BC265" s="436"/>
      <c r="BD265" s="436"/>
      <c r="BE265" s="436"/>
      <c r="BF265" s="436"/>
      <c r="BG265" s="436"/>
      <c r="BH265" s="436"/>
      <c r="BI265" s="436"/>
      <c r="BJ265" s="436"/>
      <c r="BK265" s="436"/>
      <c r="BL265" s="436"/>
      <c r="BM265" s="436"/>
      <c r="BN265" s="436"/>
      <c r="BO265" s="436"/>
      <c r="BP265" s="436"/>
    </row>
    <row r="266" spans="1:68" s="437" customFormat="1" ht="38.25" customHeight="1">
      <c r="A266" s="426">
        <v>248</v>
      </c>
      <c r="B266" s="429"/>
      <c r="C266" s="429"/>
      <c r="D266" s="395"/>
      <c r="E266" s="396"/>
      <c r="F266" s="396"/>
      <c r="G266" s="396"/>
      <c r="H266" s="397" t="str">
        <f t="shared" si="188"/>
        <v/>
      </c>
      <c r="I266" s="427"/>
      <c r="J266" s="396"/>
      <c r="K266" s="435"/>
      <c r="L266" s="399">
        <f t="shared" si="189"/>
        <v>0</v>
      </c>
      <c r="M266" s="400" t="str">
        <f t="shared" si="190"/>
        <v/>
      </c>
      <c r="N266" s="401"/>
      <c r="O266" s="395"/>
      <c r="P266" s="402" t="str">
        <f t="shared" si="191"/>
        <v/>
      </c>
      <c r="Q266" s="428"/>
      <c r="R266" s="404">
        <v>0</v>
      </c>
      <c r="S266" s="402">
        <f t="shared" si="192"/>
        <v>0</v>
      </c>
      <c r="T266" s="406">
        <f t="shared" si="193"/>
        <v>0</v>
      </c>
      <c r="U266" s="407" t="str">
        <f t="shared" si="194"/>
        <v/>
      </c>
      <c r="V266" s="408"/>
      <c r="W266" s="395"/>
      <c r="X266" s="395"/>
      <c r="Y266" s="402" t="str">
        <f t="shared" si="195"/>
        <v/>
      </c>
      <c r="Z266" s="429"/>
      <c r="AA266" s="429"/>
      <c r="AB266" s="430"/>
      <c r="AC266" s="410">
        <f t="shared" si="196"/>
        <v>0</v>
      </c>
      <c r="AD266" s="411"/>
      <c r="AE266" s="412"/>
      <c r="AF266" s="413">
        <f t="shared" si="197"/>
        <v>0</v>
      </c>
      <c r="AG266" s="414">
        <f t="shared" si="198"/>
        <v>0</v>
      </c>
      <c r="AH266" s="415">
        <f t="shared" si="199"/>
        <v>0</v>
      </c>
      <c r="AI266" s="415" t="str">
        <f t="shared" si="200"/>
        <v/>
      </c>
      <c r="AJ266" s="415">
        <f t="shared" si="201"/>
        <v>0</v>
      </c>
      <c r="AK266" s="415">
        <f t="shared" si="202"/>
        <v>0</v>
      </c>
      <c r="AL266" s="416">
        <f t="shared" si="203"/>
        <v>0</v>
      </c>
      <c r="AM266" s="417">
        <f t="shared" si="204"/>
        <v>0</v>
      </c>
      <c r="AN266" s="406">
        <f t="shared" si="205"/>
        <v>0</v>
      </c>
      <c r="AO266" s="416">
        <f t="shared" si="206"/>
        <v>0</v>
      </c>
      <c r="AP266" s="416">
        <f t="shared" si="207"/>
        <v>0</v>
      </c>
      <c r="AQ266" s="416">
        <f t="shared" si="208"/>
        <v>0</v>
      </c>
      <c r="AR266" s="418">
        <f t="shared" si="209"/>
        <v>0</v>
      </c>
      <c r="AS266" s="416">
        <f t="shared" si="210"/>
        <v>0</v>
      </c>
      <c r="AT266" s="416">
        <f t="shared" si="211"/>
        <v>0</v>
      </c>
      <c r="AU266" s="416">
        <f t="shared" si="212"/>
        <v>0</v>
      </c>
      <c r="AV266" s="434" t="str">
        <f t="shared" si="213"/>
        <v/>
      </c>
      <c r="AW266" s="421" t="str">
        <f t="shared" si="214"/>
        <v/>
      </c>
      <c r="AX266" s="422">
        <f t="shared" si="215"/>
        <v>0</v>
      </c>
      <c r="AY266" s="422">
        <f t="shared" si="216"/>
        <v>0</v>
      </c>
      <c r="AZ266" s="421">
        <f t="shared" si="217"/>
        <v>0</v>
      </c>
      <c r="BA266" s="423">
        <f t="shared" si="218"/>
        <v>0</v>
      </c>
      <c r="BB266" s="432"/>
      <c r="BC266" s="436"/>
      <c r="BD266" s="436"/>
      <c r="BE266" s="436"/>
      <c r="BF266" s="436"/>
      <c r="BG266" s="436"/>
      <c r="BH266" s="436"/>
      <c r="BI266" s="436"/>
      <c r="BJ266" s="436"/>
      <c r="BK266" s="436"/>
      <c r="BL266" s="436"/>
      <c r="BM266" s="436"/>
      <c r="BN266" s="436"/>
      <c r="BO266" s="436"/>
      <c r="BP266" s="436"/>
    </row>
    <row r="267" spans="1:68" s="437" customFormat="1" ht="38.25" customHeight="1">
      <c r="A267" s="426">
        <v>249</v>
      </c>
      <c r="B267" s="429"/>
      <c r="C267" s="429"/>
      <c r="D267" s="395"/>
      <c r="E267" s="396"/>
      <c r="F267" s="396"/>
      <c r="G267" s="396"/>
      <c r="H267" s="397" t="str">
        <f t="shared" si="188"/>
        <v/>
      </c>
      <c r="I267" s="427"/>
      <c r="J267" s="396"/>
      <c r="K267" s="435"/>
      <c r="L267" s="399">
        <f t="shared" si="189"/>
        <v>0</v>
      </c>
      <c r="M267" s="400" t="str">
        <f t="shared" si="190"/>
        <v/>
      </c>
      <c r="N267" s="401"/>
      <c r="O267" s="395"/>
      <c r="P267" s="402" t="str">
        <f t="shared" si="191"/>
        <v/>
      </c>
      <c r="Q267" s="428"/>
      <c r="R267" s="404">
        <v>0</v>
      </c>
      <c r="S267" s="402">
        <f t="shared" si="192"/>
        <v>0</v>
      </c>
      <c r="T267" s="406">
        <f t="shared" si="193"/>
        <v>0</v>
      </c>
      <c r="U267" s="407" t="str">
        <f t="shared" si="194"/>
        <v/>
      </c>
      <c r="V267" s="408"/>
      <c r="W267" s="395"/>
      <c r="X267" s="395"/>
      <c r="Y267" s="402" t="str">
        <f t="shared" si="195"/>
        <v/>
      </c>
      <c r="Z267" s="429"/>
      <c r="AA267" s="429"/>
      <c r="AB267" s="430"/>
      <c r="AC267" s="410">
        <f t="shared" si="196"/>
        <v>0</v>
      </c>
      <c r="AD267" s="411"/>
      <c r="AE267" s="412"/>
      <c r="AF267" s="413">
        <f t="shared" si="197"/>
        <v>0</v>
      </c>
      <c r="AG267" s="414">
        <f t="shared" si="198"/>
        <v>0</v>
      </c>
      <c r="AH267" s="415">
        <f t="shared" si="199"/>
        <v>0</v>
      </c>
      <c r="AI267" s="415" t="str">
        <f t="shared" si="200"/>
        <v/>
      </c>
      <c r="AJ267" s="415">
        <f t="shared" si="201"/>
        <v>0</v>
      </c>
      <c r="AK267" s="415">
        <f t="shared" si="202"/>
        <v>0</v>
      </c>
      <c r="AL267" s="416">
        <f t="shared" si="203"/>
        <v>0</v>
      </c>
      <c r="AM267" s="417">
        <f t="shared" si="204"/>
        <v>0</v>
      </c>
      <c r="AN267" s="406">
        <f t="shared" si="205"/>
        <v>0</v>
      </c>
      <c r="AO267" s="416">
        <f t="shared" si="206"/>
        <v>0</v>
      </c>
      <c r="AP267" s="416">
        <f t="shared" si="207"/>
        <v>0</v>
      </c>
      <c r="AQ267" s="416">
        <f t="shared" si="208"/>
        <v>0</v>
      </c>
      <c r="AR267" s="418">
        <f t="shared" si="209"/>
        <v>0</v>
      </c>
      <c r="AS267" s="416">
        <f t="shared" si="210"/>
        <v>0</v>
      </c>
      <c r="AT267" s="416">
        <f t="shared" si="211"/>
        <v>0</v>
      </c>
      <c r="AU267" s="416">
        <f t="shared" si="212"/>
        <v>0</v>
      </c>
      <c r="AV267" s="434" t="str">
        <f t="shared" si="213"/>
        <v/>
      </c>
      <c r="AW267" s="421" t="str">
        <f t="shared" si="214"/>
        <v/>
      </c>
      <c r="AX267" s="422">
        <f t="shared" si="215"/>
        <v>0</v>
      </c>
      <c r="AY267" s="422">
        <f t="shared" si="216"/>
        <v>0</v>
      </c>
      <c r="AZ267" s="421">
        <f t="shared" si="217"/>
        <v>0</v>
      </c>
      <c r="BA267" s="423">
        <f t="shared" si="218"/>
        <v>0</v>
      </c>
      <c r="BB267" s="432"/>
      <c r="BC267" s="436"/>
      <c r="BD267" s="436"/>
      <c r="BE267" s="436"/>
      <c r="BF267" s="436"/>
      <c r="BG267" s="436"/>
      <c r="BH267" s="436"/>
      <c r="BI267" s="436"/>
      <c r="BJ267" s="436"/>
      <c r="BK267" s="436"/>
      <c r="BL267" s="436"/>
      <c r="BM267" s="436"/>
      <c r="BN267" s="436"/>
      <c r="BO267" s="436"/>
      <c r="BP267" s="436"/>
    </row>
    <row r="268" spans="1:68" s="437" customFormat="1" ht="38.25" customHeight="1">
      <c r="A268" s="426">
        <v>250</v>
      </c>
      <c r="B268" s="429"/>
      <c r="C268" s="429"/>
      <c r="D268" s="395"/>
      <c r="E268" s="396"/>
      <c r="F268" s="396"/>
      <c r="G268" s="396"/>
      <c r="H268" s="397" t="str">
        <f t="shared" si="188"/>
        <v/>
      </c>
      <c r="I268" s="427"/>
      <c r="J268" s="396"/>
      <c r="K268" s="435"/>
      <c r="L268" s="399">
        <f t="shared" si="189"/>
        <v>0</v>
      </c>
      <c r="M268" s="400" t="str">
        <f t="shared" si="190"/>
        <v/>
      </c>
      <c r="N268" s="401"/>
      <c r="O268" s="395"/>
      <c r="P268" s="402" t="str">
        <f t="shared" si="191"/>
        <v/>
      </c>
      <c r="Q268" s="428"/>
      <c r="R268" s="404">
        <v>0</v>
      </c>
      <c r="S268" s="402">
        <f t="shared" si="192"/>
        <v>0</v>
      </c>
      <c r="T268" s="406">
        <f t="shared" si="193"/>
        <v>0</v>
      </c>
      <c r="U268" s="407" t="str">
        <f t="shared" si="194"/>
        <v/>
      </c>
      <c r="V268" s="408"/>
      <c r="W268" s="395"/>
      <c r="X268" s="395"/>
      <c r="Y268" s="402" t="str">
        <f t="shared" si="195"/>
        <v/>
      </c>
      <c r="Z268" s="429"/>
      <c r="AA268" s="429"/>
      <c r="AB268" s="430"/>
      <c r="AC268" s="410">
        <f t="shared" si="196"/>
        <v>0</v>
      </c>
      <c r="AD268" s="411"/>
      <c r="AE268" s="412"/>
      <c r="AF268" s="413">
        <f t="shared" si="197"/>
        <v>0</v>
      </c>
      <c r="AG268" s="414">
        <f t="shared" si="198"/>
        <v>0</v>
      </c>
      <c r="AH268" s="415">
        <f t="shared" si="199"/>
        <v>0</v>
      </c>
      <c r="AI268" s="415" t="str">
        <f t="shared" si="200"/>
        <v/>
      </c>
      <c r="AJ268" s="415">
        <f t="shared" si="201"/>
        <v>0</v>
      </c>
      <c r="AK268" s="415">
        <f t="shared" si="202"/>
        <v>0</v>
      </c>
      <c r="AL268" s="416">
        <f t="shared" si="203"/>
        <v>0</v>
      </c>
      <c r="AM268" s="417">
        <f t="shared" si="204"/>
        <v>0</v>
      </c>
      <c r="AN268" s="406">
        <f t="shared" si="205"/>
        <v>0</v>
      </c>
      <c r="AO268" s="416">
        <f t="shared" si="206"/>
        <v>0</v>
      </c>
      <c r="AP268" s="416">
        <f t="shared" si="207"/>
        <v>0</v>
      </c>
      <c r="AQ268" s="416">
        <f t="shared" si="208"/>
        <v>0</v>
      </c>
      <c r="AR268" s="418">
        <f t="shared" si="209"/>
        <v>0</v>
      </c>
      <c r="AS268" s="416">
        <f t="shared" si="210"/>
        <v>0</v>
      </c>
      <c r="AT268" s="416">
        <f t="shared" si="211"/>
        <v>0</v>
      </c>
      <c r="AU268" s="416">
        <f t="shared" si="212"/>
        <v>0</v>
      </c>
      <c r="AV268" s="434" t="str">
        <f t="shared" si="213"/>
        <v/>
      </c>
      <c r="AW268" s="421" t="str">
        <f t="shared" si="214"/>
        <v/>
      </c>
      <c r="AX268" s="422">
        <f t="shared" si="215"/>
        <v>0</v>
      </c>
      <c r="AY268" s="422">
        <f t="shared" si="216"/>
        <v>0</v>
      </c>
      <c r="AZ268" s="421">
        <f t="shared" si="217"/>
        <v>0</v>
      </c>
      <c r="BA268" s="423">
        <f t="shared" si="218"/>
        <v>0</v>
      </c>
      <c r="BB268" s="432"/>
      <c r="BC268" s="436"/>
      <c r="BD268" s="436"/>
      <c r="BE268" s="436"/>
      <c r="BF268" s="436"/>
      <c r="BG268" s="436"/>
      <c r="BH268" s="436"/>
      <c r="BI268" s="436"/>
      <c r="BJ268" s="436"/>
      <c r="BK268" s="436"/>
      <c r="BL268" s="436"/>
      <c r="BM268" s="436"/>
      <c r="BN268" s="436"/>
      <c r="BO268" s="436"/>
      <c r="BP268" s="436"/>
    </row>
    <row r="269" spans="1:68" s="437" customFormat="1" ht="38.25" customHeight="1">
      <c r="A269" s="426">
        <v>251</v>
      </c>
      <c r="B269" s="429"/>
      <c r="C269" s="429"/>
      <c r="D269" s="395"/>
      <c r="E269" s="396"/>
      <c r="F269" s="396"/>
      <c r="G269" s="396"/>
      <c r="H269" s="397" t="str">
        <f t="shared" si="188"/>
        <v/>
      </c>
      <c r="I269" s="427"/>
      <c r="J269" s="396"/>
      <c r="K269" s="435"/>
      <c r="L269" s="399">
        <f t="shared" si="189"/>
        <v>0</v>
      </c>
      <c r="M269" s="400" t="str">
        <f t="shared" si="190"/>
        <v/>
      </c>
      <c r="N269" s="401"/>
      <c r="O269" s="395"/>
      <c r="P269" s="402" t="str">
        <f t="shared" si="191"/>
        <v/>
      </c>
      <c r="Q269" s="428"/>
      <c r="R269" s="404">
        <v>0</v>
      </c>
      <c r="S269" s="402">
        <f t="shared" si="192"/>
        <v>0</v>
      </c>
      <c r="T269" s="406">
        <f t="shared" si="193"/>
        <v>0</v>
      </c>
      <c r="U269" s="407" t="str">
        <f t="shared" si="194"/>
        <v/>
      </c>
      <c r="V269" s="408"/>
      <c r="W269" s="395"/>
      <c r="X269" s="395"/>
      <c r="Y269" s="402" t="str">
        <f t="shared" si="195"/>
        <v/>
      </c>
      <c r="Z269" s="429"/>
      <c r="AA269" s="429"/>
      <c r="AB269" s="430"/>
      <c r="AC269" s="410">
        <f t="shared" si="196"/>
        <v>0</v>
      </c>
      <c r="AD269" s="411"/>
      <c r="AE269" s="412"/>
      <c r="AF269" s="413">
        <f t="shared" si="197"/>
        <v>0</v>
      </c>
      <c r="AG269" s="414">
        <f t="shared" si="198"/>
        <v>0</v>
      </c>
      <c r="AH269" s="415">
        <f t="shared" si="199"/>
        <v>0</v>
      </c>
      <c r="AI269" s="415" t="str">
        <f t="shared" si="200"/>
        <v/>
      </c>
      <c r="AJ269" s="415">
        <f t="shared" si="201"/>
        <v>0</v>
      </c>
      <c r="AK269" s="415">
        <f t="shared" si="202"/>
        <v>0</v>
      </c>
      <c r="AL269" s="416">
        <f t="shared" si="203"/>
        <v>0</v>
      </c>
      <c r="AM269" s="417">
        <f t="shared" si="204"/>
        <v>0</v>
      </c>
      <c r="AN269" s="406">
        <f t="shared" si="205"/>
        <v>0</v>
      </c>
      <c r="AO269" s="416">
        <f t="shared" si="206"/>
        <v>0</v>
      </c>
      <c r="AP269" s="416">
        <f t="shared" si="207"/>
        <v>0</v>
      </c>
      <c r="AQ269" s="416">
        <f t="shared" si="208"/>
        <v>0</v>
      </c>
      <c r="AR269" s="418">
        <f t="shared" si="209"/>
        <v>0</v>
      </c>
      <c r="AS269" s="416">
        <f t="shared" si="210"/>
        <v>0</v>
      </c>
      <c r="AT269" s="416">
        <f t="shared" si="211"/>
        <v>0</v>
      </c>
      <c r="AU269" s="416">
        <f t="shared" si="212"/>
        <v>0</v>
      </c>
      <c r="AV269" s="434" t="str">
        <f t="shared" si="213"/>
        <v/>
      </c>
      <c r="AW269" s="421" t="str">
        <f t="shared" si="214"/>
        <v/>
      </c>
      <c r="AX269" s="422">
        <f t="shared" si="215"/>
        <v>0</v>
      </c>
      <c r="AY269" s="422">
        <f t="shared" si="216"/>
        <v>0</v>
      </c>
      <c r="AZ269" s="421">
        <f t="shared" si="217"/>
        <v>0</v>
      </c>
      <c r="BA269" s="423">
        <f t="shared" si="218"/>
        <v>0</v>
      </c>
      <c r="BB269" s="432"/>
      <c r="BC269" s="436"/>
      <c r="BD269" s="436"/>
      <c r="BE269" s="436"/>
      <c r="BF269" s="436"/>
      <c r="BG269" s="436"/>
      <c r="BH269" s="436"/>
      <c r="BI269" s="436"/>
      <c r="BJ269" s="436"/>
      <c r="BK269" s="436"/>
      <c r="BL269" s="436"/>
      <c r="BM269" s="436"/>
      <c r="BN269" s="436"/>
      <c r="BO269" s="436"/>
      <c r="BP269" s="436"/>
    </row>
    <row r="270" spans="1:68" s="437" customFormat="1" ht="38.25" customHeight="1">
      <c r="A270" s="426">
        <v>252</v>
      </c>
      <c r="B270" s="429"/>
      <c r="C270" s="429"/>
      <c r="D270" s="395"/>
      <c r="E270" s="396"/>
      <c r="F270" s="396"/>
      <c r="G270" s="396"/>
      <c r="H270" s="397" t="str">
        <f t="shared" si="188"/>
        <v/>
      </c>
      <c r="I270" s="427"/>
      <c r="J270" s="396"/>
      <c r="K270" s="435"/>
      <c r="L270" s="399">
        <f t="shared" si="189"/>
        <v>0</v>
      </c>
      <c r="M270" s="400" t="str">
        <f t="shared" si="190"/>
        <v/>
      </c>
      <c r="N270" s="401"/>
      <c r="O270" s="395"/>
      <c r="P270" s="402" t="str">
        <f t="shared" si="191"/>
        <v/>
      </c>
      <c r="Q270" s="428"/>
      <c r="R270" s="404">
        <v>0</v>
      </c>
      <c r="S270" s="402">
        <f t="shared" si="192"/>
        <v>0</v>
      </c>
      <c r="T270" s="406">
        <f t="shared" si="193"/>
        <v>0</v>
      </c>
      <c r="U270" s="407" t="str">
        <f t="shared" si="194"/>
        <v/>
      </c>
      <c r="V270" s="408"/>
      <c r="W270" s="395"/>
      <c r="X270" s="395"/>
      <c r="Y270" s="402" t="str">
        <f t="shared" si="195"/>
        <v/>
      </c>
      <c r="Z270" s="429"/>
      <c r="AA270" s="429"/>
      <c r="AB270" s="430"/>
      <c r="AC270" s="410">
        <f t="shared" si="196"/>
        <v>0</v>
      </c>
      <c r="AD270" s="411"/>
      <c r="AE270" s="412"/>
      <c r="AF270" s="413">
        <f t="shared" si="197"/>
        <v>0</v>
      </c>
      <c r="AG270" s="414">
        <f t="shared" si="198"/>
        <v>0</v>
      </c>
      <c r="AH270" s="415">
        <f t="shared" si="199"/>
        <v>0</v>
      </c>
      <c r="AI270" s="415" t="str">
        <f t="shared" si="200"/>
        <v/>
      </c>
      <c r="AJ270" s="415">
        <f t="shared" si="201"/>
        <v>0</v>
      </c>
      <c r="AK270" s="415">
        <f t="shared" si="202"/>
        <v>0</v>
      </c>
      <c r="AL270" s="416">
        <f t="shared" si="203"/>
        <v>0</v>
      </c>
      <c r="AM270" s="417">
        <f t="shared" si="204"/>
        <v>0</v>
      </c>
      <c r="AN270" s="406">
        <f t="shared" si="205"/>
        <v>0</v>
      </c>
      <c r="AO270" s="416">
        <f t="shared" si="206"/>
        <v>0</v>
      </c>
      <c r="AP270" s="416">
        <f t="shared" si="207"/>
        <v>0</v>
      </c>
      <c r="AQ270" s="416">
        <f t="shared" si="208"/>
        <v>0</v>
      </c>
      <c r="AR270" s="418">
        <f t="shared" si="209"/>
        <v>0</v>
      </c>
      <c r="AS270" s="416">
        <f t="shared" si="210"/>
        <v>0</v>
      </c>
      <c r="AT270" s="416">
        <f t="shared" si="211"/>
        <v>0</v>
      </c>
      <c r="AU270" s="416">
        <f t="shared" si="212"/>
        <v>0</v>
      </c>
      <c r="AV270" s="434" t="str">
        <f t="shared" si="213"/>
        <v/>
      </c>
      <c r="AW270" s="421" t="str">
        <f t="shared" si="214"/>
        <v/>
      </c>
      <c r="AX270" s="422">
        <f t="shared" si="215"/>
        <v>0</v>
      </c>
      <c r="AY270" s="422">
        <f t="shared" si="216"/>
        <v>0</v>
      </c>
      <c r="AZ270" s="421">
        <f t="shared" si="217"/>
        <v>0</v>
      </c>
      <c r="BA270" s="423">
        <f t="shared" si="218"/>
        <v>0</v>
      </c>
      <c r="BB270" s="432"/>
      <c r="BC270" s="436"/>
      <c r="BD270" s="436"/>
      <c r="BE270" s="436"/>
      <c r="BF270" s="436"/>
      <c r="BG270" s="436"/>
      <c r="BH270" s="436"/>
      <c r="BI270" s="436"/>
      <c r="BJ270" s="436"/>
      <c r="BK270" s="436"/>
      <c r="BL270" s="436"/>
      <c r="BM270" s="436"/>
      <c r="BN270" s="436"/>
      <c r="BO270" s="436"/>
      <c r="BP270" s="436"/>
    </row>
    <row r="271" spans="1:68" s="437" customFormat="1" ht="38.25" customHeight="1">
      <c r="A271" s="426">
        <v>253</v>
      </c>
      <c r="B271" s="429"/>
      <c r="C271" s="429"/>
      <c r="D271" s="395"/>
      <c r="E271" s="396"/>
      <c r="F271" s="396"/>
      <c r="G271" s="396"/>
      <c r="H271" s="397" t="str">
        <f t="shared" si="188"/>
        <v/>
      </c>
      <c r="I271" s="427"/>
      <c r="J271" s="396"/>
      <c r="K271" s="435"/>
      <c r="L271" s="399">
        <f t="shared" si="189"/>
        <v>0</v>
      </c>
      <c r="M271" s="400" t="str">
        <f t="shared" si="190"/>
        <v/>
      </c>
      <c r="N271" s="401"/>
      <c r="O271" s="395"/>
      <c r="P271" s="402" t="str">
        <f t="shared" si="191"/>
        <v/>
      </c>
      <c r="Q271" s="428"/>
      <c r="R271" s="404">
        <v>0</v>
      </c>
      <c r="S271" s="402">
        <f t="shared" si="192"/>
        <v>0</v>
      </c>
      <c r="T271" s="406">
        <f t="shared" si="193"/>
        <v>0</v>
      </c>
      <c r="U271" s="407" t="str">
        <f t="shared" si="194"/>
        <v/>
      </c>
      <c r="V271" s="408"/>
      <c r="W271" s="395"/>
      <c r="X271" s="395"/>
      <c r="Y271" s="402" t="str">
        <f t="shared" si="195"/>
        <v/>
      </c>
      <c r="Z271" s="429"/>
      <c r="AA271" s="429"/>
      <c r="AB271" s="430"/>
      <c r="AC271" s="410">
        <f t="shared" si="196"/>
        <v>0</v>
      </c>
      <c r="AD271" s="411"/>
      <c r="AE271" s="412"/>
      <c r="AF271" s="413">
        <f t="shared" si="197"/>
        <v>0</v>
      </c>
      <c r="AG271" s="414">
        <f t="shared" si="198"/>
        <v>0</v>
      </c>
      <c r="AH271" s="415">
        <f t="shared" si="199"/>
        <v>0</v>
      </c>
      <c r="AI271" s="415" t="str">
        <f t="shared" si="200"/>
        <v/>
      </c>
      <c r="AJ271" s="415">
        <f t="shared" si="201"/>
        <v>0</v>
      </c>
      <c r="AK271" s="415">
        <f t="shared" si="202"/>
        <v>0</v>
      </c>
      <c r="AL271" s="416">
        <f t="shared" si="203"/>
        <v>0</v>
      </c>
      <c r="AM271" s="417">
        <f t="shared" si="204"/>
        <v>0</v>
      </c>
      <c r="AN271" s="406">
        <f t="shared" si="205"/>
        <v>0</v>
      </c>
      <c r="AO271" s="416">
        <f t="shared" si="206"/>
        <v>0</v>
      </c>
      <c r="AP271" s="416">
        <f t="shared" si="207"/>
        <v>0</v>
      </c>
      <c r="AQ271" s="416">
        <f t="shared" si="208"/>
        <v>0</v>
      </c>
      <c r="AR271" s="418">
        <f t="shared" si="209"/>
        <v>0</v>
      </c>
      <c r="AS271" s="416">
        <f t="shared" si="210"/>
        <v>0</v>
      </c>
      <c r="AT271" s="416">
        <f t="shared" si="211"/>
        <v>0</v>
      </c>
      <c r="AU271" s="416">
        <f t="shared" si="212"/>
        <v>0</v>
      </c>
      <c r="AV271" s="434" t="str">
        <f t="shared" si="213"/>
        <v/>
      </c>
      <c r="AW271" s="421" t="str">
        <f t="shared" si="214"/>
        <v/>
      </c>
      <c r="AX271" s="422">
        <f t="shared" si="215"/>
        <v>0</v>
      </c>
      <c r="AY271" s="422">
        <f t="shared" si="216"/>
        <v>0</v>
      </c>
      <c r="AZ271" s="421">
        <f t="shared" si="217"/>
        <v>0</v>
      </c>
      <c r="BA271" s="423">
        <f t="shared" si="218"/>
        <v>0</v>
      </c>
      <c r="BB271" s="432"/>
      <c r="BC271" s="436"/>
      <c r="BD271" s="436"/>
      <c r="BE271" s="436"/>
      <c r="BF271" s="436"/>
      <c r="BG271" s="436"/>
      <c r="BH271" s="436"/>
      <c r="BI271" s="436"/>
      <c r="BJ271" s="436"/>
      <c r="BK271" s="436"/>
      <c r="BL271" s="436"/>
      <c r="BM271" s="436"/>
      <c r="BN271" s="436"/>
      <c r="BO271" s="436"/>
      <c r="BP271" s="436"/>
    </row>
    <row r="272" spans="1:68" s="437" customFormat="1" ht="38.25" customHeight="1">
      <c r="A272" s="426">
        <v>254</v>
      </c>
      <c r="B272" s="429"/>
      <c r="C272" s="429"/>
      <c r="D272" s="395"/>
      <c r="E272" s="396"/>
      <c r="F272" s="396"/>
      <c r="G272" s="396"/>
      <c r="H272" s="397" t="str">
        <f t="shared" si="188"/>
        <v/>
      </c>
      <c r="I272" s="427"/>
      <c r="J272" s="396"/>
      <c r="K272" s="435"/>
      <c r="L272" s="399">
        <f t="shared" si="189"/>
        <v>0</v>
      </c>
      <c r="M272" s="400" t="str">
        <f t="shared" si="190"/>
        <v/>
      </c>
      <c r="N272" s="401"/>
      <c r="O272" s="395"/>
      <c r="P272" s="402" t="str">
        <f t="shared" si="191"/>
        <v/>
      </c>
      <c r="Q272" s="428"/>
      <c r="R272" s="404">
        <v>0</v>
      </c>
      <c r="S272" s="402">
        <f t="shared" si="192"/>
        <v>0</v>
      </c>
      <c r="T272" s="406">
        <f t="shared" si="193"/>
        <v>0</v>
      </c>
      <c r="U272" s="407" t="str">
        <f t="shared" si="194"/>
        <v/>
      </c>
      <c r="V272" s="408"/>
      <c r="W272" s="395"/>
      <c r="X272" s="395"/>
      <c r="Y272" s="402" t="str">
        <f t="shared" si="195"/>
        <v/>
      </c>
      <c r="Z272" s="429"/>
      <c r="AA272" s="429"/>
      <c r="AB272" s="430"/>
      <c r="AC272" s="410">
        <f t="shared" si="196"/>
        <v>0</v>
      </c>
      <c r="AD272" s="411"/>
      <c r="AE272" s="412"/>
      <c r="AF272" s="413">
        <f t="shared" si="197"/>
        <v>0</v>
      </c>
      <c r="AG272" s="414">
        <f t="shared" si="198"/>
        <v>0</v>
      </c>
      <c r="AH272" s="415">
        <f t="shared" si="199"/>
        <v>0</v>
      </c>
      <c r="AI272" s="415" t="str">
        <f t="shared" si="200"/>
        <v/>
      </c>
      <c r="AJ272" s="415">
        <f t="shared" si="201"/>
        <v>0</v>
      </c>
      <c r="AK272" s="415">
        <f t="shared" si="202"/>
        <v>0</v>
      </c>
      <c r="AL272" s="416">
        <f t="shared" si="203"/>
        <v>0</v>
      </c>
      <c r="AM272" s="417">
        <f t="shared" si="204"/>
        <v>0</v>
      </c>
      <c r="AN272" s="406">
        <f t="shared" si="205"/>
        <v>0</v>
      </c>
      <c r="AO272" s="416">
        <f t="shared" si="206"/>
        <v>0</v>
      </c>
      <c r="AP272" s="416">
        <f t="shared" si="207"/>
        <v>0</v>
      </c>
      <c r="AQ272" s="416">
        <f t="shared" si="208"/>
        <v>0</v>
      </c>
      <c r="AR272" s="418">
        <f t="shared" si="209"/>
        <v>0</v>
      </c>
      <c r="AS272" s="416">
        <f t="shared" si="210"/>
        <v>0</v>
      </c>
      <c r="AT272" s="416">
        <f t="shared" si="211"/>
        <v>0</v>
      </c>
      <c r="AU272" s="416">
        <f t="shared" si="212"/>
        <v>0</v>
      </c>
      <c r="AV272" s="434" t="str">
        <f t="shared" si="213"/>
        <v/>
      </c>
      <c r="AW272" s="421" t="str">
        <f t="shared" si="214"/>
        <v/>
      </c>
      <c r="AX272" s="422">
        <f t="shared" si="215"/>
        <v>0</v>
      </c>
      <c r="AY272" s="422">
        <f t="shared" si="216"/>
        <v>0</v>
      </c>
      <c r="AZ272" s="421">
        <f t="shared" si="217"/>
        <v>0</v>
      </c>
      <c r="BA272" s="423">
        <f t="shared" si="218"/>
        <v>0</v>
      </c>
      <c r="BB272" s="432"/>
      <c r="BC272" s="436"/>
      <c r="BD272" s="436"/>
      <c r="BE272" s="436"/>
      <c r="BF272" s="436"/>
      <c r="BG272" s="436"/>
      <c r="BH272" s="436"/>
      <c r="BI272" s="436"/>
      <c r="BJ272" s="436"/>
      <c r="BK272" s="436"/>
      <c r="BL272" s="436"/>
      <c r="BM272" s="436"/>
      <c r="BN272" s="436"/>
      <c r="BO272" s="436"/>
      <c r="BP272" s="436"/>
    </row>
    <row r="273" spans="1:68" s="437" customFormat="1" ht="38.25" customHeight="1">
      <c r="A273" s="426">
        <v>255</v>
      </c>
      <c r="B273" s="429"/>
      <c r="C273" s="429"/>
      <c r="D273" s="395"/>
      <c r="E273" s="396"/>
      <c r="F273" s="396"/>
      <c r="G273" s="396"/>
      <c r="H273" s="397" t="str">
        <f t="shared" si="188"/>
        <v/>
      </c>
      <c r="I273" s="427"/>
      <c r="J273" s="396"/>
      <c r="K273" s="435"/>
      <c r="L273" s="399">
        <f t="shared" si="189"/>
        <v>0</v>
      </c>
      <c r="M273" s="400" t="str">
        <f t="shared" si="190"/>
        <v/>
      </c>
      <c r="N273" s="401"/>
      <c r="O273" s="395"/>
      <c r="P273" s="402" t="str">
        <f t="shared" si="191"/>
        <v/>
      </c>
      <c r="Q273" s="428"/>
      <c r="R273" s="404">
        <v>0</v>
      </c>
      <c r="S273" s="402">
        <f t="shared" si="192"/>
        <v>0</v>
      </c>
      <c r="T273" s="406">
        <f t="shared" si="193"/>
        <v>0</v>
      </c>
      <c r="U273" s="407" t="str">
        <f t="shared" si="194"/>
        <v/>
      </c>
      <c r="V273" s="408"/>
      <c r="W273" s="395"/>
      <c r="X273" s="395"/>
      <c r="Y273" s="402" t="str">
        <f t="shared" si="195"/>
        <v/>
      </c>
      <c r="Z273" s="429"/>
      <c r="AA273" s="429"/>
      <c r="AB273" s="430"/>
      <c r="AC273" s="410">
        <f t="shared" si="196"/>
        <v>0</v>
      </c>
      <c r="AD273" s="411"/>
      <c r="AE273" s="412"/>
      <c r="AF273" s="413">
        <f t="shared" si="197"/>
        <v>0</v>
      </c>
      <c r="AG273" s="414">
        <f t="shared" si="198"/>
        <v>0</v>
      </c>
      <c r="AH273" s="415">
        <f t="shared" si="199"/>
        <v>0</v>
      </c>
      <c r="AI273" s="415" t="str">
        <f t="shared" si="200"/>
        <v/>
      </c>
      <c r="AJ273" s="415">
        <f t="shared" si="201"/>
        <v>0</v>
      </c>
      <c r="AK273" s="415">
        <f t="shared" si="202"/>
        <v>0</v>
      </c>
      <c r="AL273" s="416">
        <f t="shared" si="203"/>
        <v>0</v>
      </c>
      <c r="AM273" s="417">
        <f t="shared" si="204"/>
        <v>0</v>
      </c>
      <c r="AN273" s="406">
        <f t="shared" si="205"/>
        <v>0</v>
      </c>
      <c r="AO273" s="416">
        <f t="shared" si="206"/>
        <v>0</v>
      </c>
      <c r="AP273" s="416">
        <f t="shared" si="207"/>
        <v>0</v>
      </c>
      <c r="AQ273" s="416">
        <f t="shared" si="208"/>
        <v>0</v>
      </c>
      <c r="AR273" s="418">
        <f t="shared" si="209"/>
        <v>0</v>
      </c>
      <c r="AS273" s="416">
        <f t="shared" si="210"/>
        <v>0</v>
      </c>
      <c r="AT273" s="416">
        <f t="shared" si="211"/>
        <v>0</v>
      </c>
      <c r="AU273" s="416">
        <f t="shared" si="212"/>
        <v>0</v>
      </c>
      <c r="AV273" s="434" t="str">
        <f t="shared" si="213"/>
        <v/>
      </c>
      <c r="AW273" s="421" t="str">
        <f t="shared" si="214"/>
        <v/>
      </c>
      <c r="AX273" s="422">
        <f t="shared" si="215"/>
        <v>0</v>
      </c>
      <c r="AY273" s="422">
        <f t="shared" si="216"/>
        <v>0</v>
      </c>
      <c r="AZ273" s="421">
        <f t="shared" si="217"/>
        <v>0</v>
      </c>
      <c r="BA273" s="423">
        <f t="shared" si="218"/>
        <v>0</v>
      </c>
      <c r="BB273" s="432"/>
      <c r="BC273" s="436"/>
      <c r="BD273" s="436"/>
      <c r="BE273" s="436"/>
      <c r="BF273" s="436"/>
      <c r="BG273" s="436"/>
      <c r="BH273" s="436"/>
      <c r="BI273" s="436"/>
      <c r="BJ273" s="436"/>
      <c r="BK273" s="436"/>
      <c r="BL273" s="436"/>
      <c r="BM273" s="436"/>
      <c r="BN273" s="436"/>
      <c r="BO273" s="436"/>
      <c r="BP273" s="436"/>
    </row>
    <row r="274" spans="1:68" s="437" customFormat="1" ht="38.25" customHeight="1">
      <c r="A274" s="426">
        <v>256</v>
      </c>
      <c r="B274" s="429"/>
      <c r="C274" s="429"/>
      <c r="D274" s="395"/>
      <c r="E274" s="396"/>
      <c r="F274" s="396"/>
      <c r="G274" s="396"/>
      <c r="H274" s="397" t="str">
        <f t="shared" si="188"/>
        <v/>
      </c>
      <c r="I274" s="427"/>
      <c r="J274" s="396"/>
      <c r="K274" s="435"/>
      <c r="L274" s="399">
        <f t="shared" si="189"/>
        <v>0</v>
      </c>
      <c r="M274" s="400" t="str">
        <f t="shared" si="190"/>
        <v/>
      </c>
      <c r="N274" s="401"/>
      <c r="O274" s="395"/>
      <c r="P274" s="402" t="str">
        <f t="shared" si="191"/>
        <v/>
      </c>
      <c r="Q274" s="428"/>
      <c r="R274" s="404">
        <v>0</v>
      </c>
      <c r="S274" s="402">
        <f t="shared" si="192"/>
        <v>0</v>
      </c>
      <c r="T274" s="406">
        <f t="shared" si="193"/>
        <v>0</v>
      </c>
      <c r="U274" s="407" t="str">
        <f t="shared" si="194"/>
        <v/>
      </c>
      <c r="V274" s="408"/>
      <c r="W274" s="395"/>
      <c r="X274" s="395"/>
      <c r="Y274" s="402" t="str">
        <f t="shared" si="195"/>
        <v/>
      </c>
      <c r="Z274" s="429"/>
      <c r="AA274" s="429"/>
      <c r="AB274" s="430"/>
      <c r="AC274" s="410">
        <f t="shared" si="196"/>
        <v>0</v>
      </c>
      <c r="AD274" s="411"/>
      <c r="AE274" s="412"/>
      <c r="AF274" s="413">
        <f t="shared" si="197"/>
        <v>0</v>
      </c>
      <c r="AG274" s="414">
        <f t="shared" si="198"/>
        <v>0</v>
      </c>
      <c r="AH274" s="415">
        <f t="shared" si="199"/>
        <v>0</v>
      </c>
      <c r="AI274" s="415" t="str">
        <f t="shared" si="200"/>
        <v/>
      </c>
      <c r="AJ274" s="415">
        <f t="shared" si="201"/>
        <v>0</v>
      </c>
      <c r="AK274" s="415">
        <f t="shared" si="202"/>
        <v>0</v>
      </c>
      <c r="AL274" s="416">
        <f t="shared" si="203"/>
        <v>0</v>
      </c>
      <c r="AM274" s="417">
        <f t="shared" si="204"/>
        <v>0</v>
      </c>
      <c r="AN274" s="406">
        <f t="shared" si="205"/>
        <v>0</v>
      </c>
      <c r="AO274" s="416">
        <f t="shared" si="206"/>
        <v>0</v>
      </c>
      <c r="AP274" s="416">
        <f t="shared" si="207"/>
        <v>0</v>
      </c>
      <c r="AQ274" s="416">
        <f t="shared" si="208"/>
        <v>0</v>
      </c>
      <c r="AR274" s="418">
        <f t="shared" si="209"/>
        <v>0</v>
      </c>
      <c r="AS274" s="416">
        <f t="shared" si="210"/>
        <v>0</v>
      </c>
      <c r="AT274" s="416">
        <f t="shared" si="211"/>
        <v>0</v>
      </c>
      <c r="AU274" s="416">
        <f t="shared" si="212"/>
        <v>0</v>
      </c>
      <c r="AV274" s="434" t="str">
        <f t="shared" si="213"/>
        <v/>
      </c>
      <c r="AW274" s="421" t="str">
        <f t="shared" si="214"/>
        <v/>
      </c>
      <c r="AX274" s="422">
        <f t="shared" si="215"/>
        <v>0</v>
      </c>
      <c r="AY274" s="422">
        <f t="shared" si="216"/>
        <v>0</v>
      </c>
      <c r="AZ274" s="421">
        <f t="shared" si="217"/>
        <v>0</v>
      </c>
      <c r="BA274" s="423">
        <f t="shared" si="218"/>
        <v>0</v>
      </c>
      <c r="BB274" s="432"/>
      <c r="BC274" s="436"/>
      <c r="BD274" s="436"/>
      <c r="BE274" s="436"/>
      <c r="BF274" s="436"/>
      <c r="BG274" s="436"/>
      <c r="BH274" s="436"/>
      <c r="BI274" s="436"/>
      <c r="BJ274" s="436"/>
      <c r="BK274" s="436"/>
      <c r="BL274" s="436"/>
      <c r="BM274" s="436"/>
      <c r="BN274" s="436"/>
      <c r="BO274" s="436"/>
      <c r="BP274" s="436"/>
    </row>
    <row r="275" spans="1:68" s="437" customFormat="1" ht="38.25" customHeight="1">
      <c r="A275" s="426">
        <v>257</v>
      </c>
      <c r="B275" s="429"/>
      <c r="C275" s="429"/>
      <c r="D275" s="395"/>
      <c r="E275" s="396"/>
      <c r="F275" s="396"/>
      <c r="G275" s="396"/>
      <c r="H275" s="397" t="str">
        <f t="shared" si="188"/>
        <v/>
      </c>
      <c r="I275" s="427"/>
      <c r="J275" s="396"/>
      <c r="K275" s="435"/>
      <c r="L275" s="399">
        <f t="shared" si="189"/>
        <v>0</v>
      </c>
      <c r="M275" s="400" t="str">
        <f t="shared" si="190"/>
        <v/>
      </c>
      <c r="N275" s="401"/>
      <c r="O275" s="395"/>
      <c r="P275" s="402" t="str">
        <f t="shared" si="191"/>
        <v/>
      </c>
      <c r="Q275" s="428"/>
      <c r="R275" s="404">
        <v>0</v>
      </c>
      <c r="S275" s="402">
        <f t="shared" si="192"/>
        <v>0</v>
      </c>
      <c r="T275" s="406">
        <f t="shared" si="193"/>
        <v>0</v>
      </c>
      <c r="U275" s="407" t="str">
        <f t="shared" si="194"/>
        <v/>
      </c>
      <c r="V275" s="408"/>
      <c r="W275" s="395"/>
      <c r="X275" s="395"/>
      <c r="Y275" s="402" t="str">
        <f t="shared" si="195"/>
        <v/>
      </c>
      <c r="Z275" s="429"/>
      <c r="AA275" s="429"/>
      <c r="AB275" s="430"/>
      <c r="AC275" s="410">
        <f t="shared" si="196"/>
        <v>0</v>
      </c>
      <c r="AD275" s="411"/>
      <c r="AE275" s="412"/>
      <c r="AF275" s="413">
        <f t="shared" si="197"/>
        <v>0</v>
      </c>
      <c r="AG275" s="414">
        <f t="shared" si="198"/>
        <v>0</v>
      </c>
      <c r="AH275" s="415">
        <f t="shared" si="199"/>
        <v>0</v>
      </c>
      <c r="AI275" s="415" t="str">
        <f t="shared" si="200"/>
        <v/>
      </c>
      <c r="AJ275" s="415">
        <f t="shared" si="201"/>
        <v>0</v>
      </c>
      <c r="AK275" s="415">
        <f t="shared" si="202"/>
        <v>0</v>
      </c>
      <c r="AL275" s="416">
        <f t="shared" si="203"/>
        <v>0</v>
      </c>
      <c r="AM275" s="417">
        <f t="shared" si="204"/>
        <v>0</v>
      </c>
      <c r="AN275" s="406">
        <f t="shared" si="205"/>
        <v>0</v>
      </c>
      <c r="AO275" s="416">
        <f t="shared" si="206"/>
        <v>0</v>
      </c>
      <c r="AP275" s="416">
        <f t="shared" si="207"/>
        <v>0</v>
      </c>
      <c r="AQ275" s="416">
        <f t="shared" si="208"/>
        <v>0</v>
      </c>
      <c r="AR275" s="418">
        <f t="shared" si="209"/>
        <v>0</v>
      </c>
      <c r="AS275" s="416">
        <f t="shared" si="210"/>
        <v>0</v>
      </c>
      <c r="AT275" s="416">
        <f t="shared" si="211"/>
        <v>0</v>
      </c>
      <c r="AU275" s="416">
        <f t="shared" si="212"/>
        <v>0</v>
      </c>
      <c r="AV275" s="434" t="str">
        <f t="shared" si="213"/>
        <v/>
      </c>
      <c r="AW275" s="421" t="str">
        <f t="shared" si="214"/>
        <v/>
      </c>
      <c r="AX275" s="422">
        <f t="shared" si="215"/>
        <v>0</v>
      </c>
      <c r="AY275" s="422">
        <f t="shared" si="216"/>
        <v>0</v>
      </c>
      <c r="AZ275" s="421">
        <f t="shared" si="217"/>
        <v>0</v>
      </c>
      <c r="BA275" s="423">
        <f t="shared" si="218"/>
        <v>0</v>
      </c>
      <c r="BB275" s="432"/>
      <c r="BC275" s="436"/>
      <c r="BD275" s="436"/>
      <c r="BE275" s="436"/>
      <c r="BF275" s="436"/>
      <c r="BG275" s="436"/>
      <c r="BH275" s="436"/>
      <c r="BI275" s="436"/>
      <c r="BJ275" s="436"/>
      <c r="BK275" s="436"/>
      <c r="BL275" s="436"/>
      <c r="BM275" s="436"/>
      <c r="BN275" s="436"/>
      <c r="BO275" s="436"/>
      <c r="BP275" s="436"/>
    </row>
    <row r="276" spans="1:68" s="437" customFormat="1" ht="38.25" customHeight="1">
      <c r="A276" s="426">
        <v>258</v>
      </c>
      <c r="B276" s="429"/>
      <c r="C276" s="429"/>
      <c r="D276" s="395"/>
      <c r="E276" s="396"/>
      <c r="F276" s="396"/>
      <c r="G276" s="396"/>
      <c r="H276" s="397" t="str">
        <f t="shared" si="188"/>
        <v/>
      </c>
      <c r="I276" s="427"/>
      <c r="J276" s="396"/>
      <c r="K276" s="435"/>
      <c r="L276" s="399">
        <f t="shared" si="189"/>
        <v>0</v>
      </c>
      <c r="M276" s="400" t="str">
        <f t="shared" si="190"/>
        <v/>
      </c>
      <c r="N276" s="401"/>
      <c r="O276" s="395"/>
      <c r="P276" s="402" t="str">
        <f t="shared" si="191"/>
        <v/>
      </c>
      <c r="Q276" s="428"/>
      <c r="R276" s="404">
        <v>0</v>
      </c>
      <c r="S276" s="402">
        <f t="shared" si="192"/>
        <v>0</v>
      </c>
      <c r="T276" s="406">
        <f t="shared" si="193"/>
        <v>0</v>
      </c>
      <c r="U276" s="407" t="str">
        <f t="shared" si="194"/>
        <v/>
      </c>
      <c r="V276" s="408"/>
      <c r="W276" s="395"/>
      <c r="X276" s="395"/>
      <c r="Y276" s="402" t="str">
        <f t="shared" si="195"/>
        <v/>
      </c>
      <c r="Z276" s="429"/>
      <c r="AA276" s="429"/>
      <c r="AB276" s="430"/>
      <c r="AC276" s="410">
        <f t="shared" si="196"/>
        <v>0</v>
      </c>
      <c r="AD276" s="411"/>
      <c r="AE276" s="412"/>
      <c r="AF276" s="413">
        <f t="shared" si="197"/>
        <v>0</v>
      </c>
      <c r="AG276" s="414">
        <f t="shared" si="198"/>
        <v>0</v>
      </c>
      <c r="AH276" s="415">
        <f t="shared" si="199"/>
        <v>0</v>
      </c>
      <c r="AI276" s="415" t="str">
        <f t="shared" si="200"/>
        <v/>
      </c>
      <c r="AJ276" s="415">
        <f t="shared" si="201"/>
        <v>0</v>
      </c>
      <c r="AK276" s="415">
        <f t="shared" si="202"/>
        <v>0</v>
      </c>
      <c r="AL276" s="416">
        <f t="shared" si="203"/>
        <v>0</v>
      </c>
      <c r="AM276" s="417">
        <f t="shared" si="204"/>
        <v>0</v>
      </c>
      <c r="AN276" s="406">
        <f t="shared" si="205"/>
        <v>0</v>
      </c>
      <c r="AO276" s="416">
        <f t="shared" si="206"/>
        <v>0</v>
      </c>
      <c r="AP276" s="416">
        <f t="shared" si="207"/>
        <v>0</v>
      </c>
      <c r="AQ276" s="416">
        <f t="shared" si="208"/>
        <v>0</v>
      </c>
      <c r="AR276" s="418">
        <f t="shared" si="209"/>
        <v>0</v>
      </c>
      <c r="AS276" s="416">
        <f t="shared" si="210"/>
        <v>0</v>
      </c>
      <c r="AT276" s="416">
        <f t="shared" si="211"/>
        <v>0</v>
      </c>
      <c r="AU276" s="416">
        <f t="shared" si="212"/>
        <v>0</v>
      </c>
      <c r="AV276" s="434" t="str">
        <f t="shared" si="213"/>
        <v/>
      </c>
      <c r="AW276" s="421" t="str">
        <f t="shared" si="214"/>
        <v/>
      </c>
      <c r="AX276" s="422">
        <f t="shared" si="215"/>
        <v>0</v>
      </c>
      <c r="AY276" s="422">
        <f t="shared" si="216"/>
        <v>0</v>
      </c>
      <c r="AZ276" s="421">
        <f t="shared" si="217"/>
        <v>0</v>
      </c>
      <c r="BA276" s="423">
        <f t="shared" si="218"/>
        <v>0</v>
      </c>
      <c r="BB276" s="432"/>
      <c r="BC276" s="436"/>
      <c r="BD276" s="436"/>
      <c r="BE276" s="436"/>
      <c r="BF276" s="436"/>
      <c r="BG276" s="436"/>
      <c r="BH276" s="436"/>
      <c r="BI276" s="436"/>
      <c r="BJ276" s="436"/>
      <c r="BK276" s="436"/>
      <c r="BL276" s="436"/>
      <c r="BM276" s="436"/>
      <c r="BN276" s="436"/>
      <c r="BO276" s="436"/>
      <c r="BP276" s="436"/>
    </row>
    <row r="277" spans="1:68" s="437" customFormat="1" ht="38.25" customHeight="1">
      <c r="A277" s="426">
        <v>259</v>
      </c>
      <c r="B277" s="429"/>
      <c r="C277" s="429"/>
      <c r="D277" s="395"/>
      <c r="E277" s="396"/>
      <c r="F277" s="396"/>
      <c r="G277" s="396"/>
      <c r="H277" s="397" t="str">
        <f t="shared" si="188"/>
        <v/>
      </c>
      <c r="I277" s="427"/>
      <c r="J277" s="396"/>
      <c r="K277" s="435"/>
      <c r="L277" s="399">
        <f t="shared" si="189"/>
        <v>0</v>
      </c>
      <c r="M277" s="400" t="str">
        <f t="shared" si="190"/>
        <v/>
      </c>
      <c r="N277" s="401"/>
      <c r="O277" s="395"/>
      <c r="P277" s="402" t="str">
        <f t="shared" si="191"/>
        <v/>
      </c>
      <c r="Q277" s="428"/>
      <c r="R277" s="404">
        <v>0</v>
      </c>
      <c r="S277" s="402">
        <f t="shared" si="192"/>
        <v>0</v>
      </c>
      <c r="T277" s="406">
        <f t="shared" si="193"/>
        <v>0</v>
      </c>
      <c r="U277" s="407" t="str">
        <f t="shared" si="194"/>
        <v/>
      </c>
      <c r="V277" s="408"/>
      <c r="W277" s="395"/>
      <c r="X277" s="395"/>
      <c r="Y277" s="402" t="str">
        <f t="shared" si="195"/>
        <v/>
      </c>
      <c r="Z277" s="429"/>
      <c r="AA277" s="429"/>
      <c r="AB277" s="430"/>
      <c r="AC277" s="410">
        <f t="shared" si="196"/>
        <v>0</v>
      </c>
      <c r="AD277" s="411"/>
      <c r="AE277" s="412"/>
      <c r="AF277" s="413">
        <f t="shared" si="197"/>
        <v>0</v>
      </c>
      <c r="AG277" s="414">
        <f t="shared" si="198"/>
        <v>0</v>
      </c>
      <c r="AH277" s="415">
        <f t="shared" si="199"/>
        <v>0</v>
      </c>
      <c r="AI277" s="415" t="str">
        <f t="shared" si="200"/>
        <v/>
      </c>
      <c r="AJ277" s="415">
        <f t="shared" si="201"/>
        <v>0</v>
      </c>
      <c r="AK277" s="415">
        <f t="shared" si="202"/>
        <v>0</v>
      </c>
      <c r="AL277" s="416">
        <f t="shared" si="203"/>
        <v>0</v>
      </c>
      <c r="AM277" s="417">
        <f t="shared" si="204"/>
        <v>0</v>
      </c>
      <c r="AN277" s="406">
        <f t="shared" si="205"/>
        <v>0</v>
      </c>
      <c r="AO277" s="416">
        <f t="shared" si="206"/>
        <v>0</v>
      </c>
      <c r="AP277" s="416">
        <f t="shared" si="207"/>
        <v>0</v>
      </c>
      <c r="AQ277" s="416">
        <f t="shared" si="208"/>
        <v>0</v>
      </c>
      <c r="AR277" s="418">
        <f t="shared" si="209"/>
        <v>0</v>
      </c>
      <c r="AS277" s="416">
        <f t="shared" si="210"/>
        <v>0</v>
      </c>
      <c r="AT277" s="416">
        <f t="shared" si="211"/>
        <v>0</v>
      </c>
      <c r="AU277" s="416">
        <f t="shared" si="212"/>
        <v>0</v>
      </c>
      <c r="AV277" s="434" t="str">
        <f t="shared" si="213"/>
        <v/>
      </c>
      <c r="AW277" s="421" t="str">
        <f t="shared" si="214"/>
        <v/>
      </c>
      <c r="AX277" s="422">
        <f t="shared" si="215"/>
        <v>0</v>
      </c>
      <c r="AY277" s="422">
        <f t="shared" si="216"/>
        <v>0</v>
      </c>
      <c r="AZ277" s="421">
        <f t="shared" si="217"/>
        <v>0</v>
      </c>
      <c r="BA277" s="423">
        <f t="shared" si="218"/>
        <v>0</v>
      </c>
      <c r="BB277" s="432"/>
      <c r="BC277" s="436"/>
      <c r="BD277" s="436"/>
      <c r="BE277" s="436"/>
      <c r="BF277" s="436"/>
      <c r="BG277" s="436"/>
      <c r="BH277" s="436"/>
      <c r="BI277" s="436"/>
      <c r="BJ277" s="436"/>
      <c r="BK277" s="436"/>
      <c r="BL277" s="436"/>
      <c r="BM277" s="436"/>
      <c r="BN277" s="436"/>
      <c r="BO277" s="436"/>
      <c r="BP277" s="436"/>
    </row>
    <row r="278" spans="1:68" s="437" customFormat="1" ht="38.25" customHeight="1">
      <c r="A278" s="426">
        <v>260</v>
      </c>
      <c r="B278" s="429"/>
      <c r="C278" s="429"/>
      <c r="D278" s="395"/>
      <c r="E278" s="396"/>
      <c r="F278" s="396"/>
      <c r="G278" s="396"/>
      <c r="H278" s="397" t="str">
        <f t="shared" si="188"/>
        <v/>
      </c>
      <c r="I278" s="427"/>
      <c r="J278" s="396"/>
      <c r="K278" s="435"/>
      <c r="L278" s="399">
        <f t="shared" si="189"/>
        <v>0</v>
      </c>
      <c r="M278" s="400" t="str">
        <f t="shared" si="190"/>
        <v/>
      </c>
      <c r="N278" s="401"/>
      <c r="O278" s="395"/>
      <c r="P278" s="402" t="str">
        <f t="shared" si="191"/>
        <v/>
      </c>
      <c r="Q278" s="428"/>
      <c r="R278" s="404">
        <v>0</v>
      </c>
      <c r="S278" s="402">
        <f t="shared" si="192"/>
        <v>0</v>
      </c>
      <c r="T278" s="406">
        <f t="shared" si="193"/>
        <v>0</v>
      </c>
      <c r="U278" s="407" t="str">
        <f t="shared" si="194"/>
        <v/>
      </c>
      <c r="V278" s="408"/>
      <c r="W278" s="395"/>
      <c r="X278" s="395"/>
      <c r="Y278" s="402" t="str">
        <f t="shared" si="195"/>
        <v/>
      </c>
      <c r="Z278" s="429"/>
      <c r="AA278" s="429"/>
      <c r="AB278" s="430"/>
      <c r="AC278" s="410">
        <f t="shared" si="196"/>
        <v>0</v>
      </c>
      <c r="AD278" s="411"/>
      <c r="AE278" s="412"/>
      <c r="AF278" s="413">
        <f t="shared" si="197"/>
        <v>0</v>
      </c>
      <c r="AG278" s="414">
        <f t="shared" si="198"/>
        <v>0</v>
      </c>
      <c r="AH278" s="415">
        <f t="shared" si="199"/>
        <v>0</v>
      </c>
      <c r="AI278" s="415" t="str">
        <f t="shared" si="200"/>
        <v/>
      </c>
      <c r="AJ278" s="415">
        <f t="shared" si="201"/>
        <v>0</v>
      </c>
      <c r="AK278" s="415">
        <f t="shared" si="202"/>
        <v>0</v>
      </c>
      <c r="AL278" s="416">
        <f t="shared" si="203"/>
        <v>0</v>
      </c>
      <c r="AM278" s="417">
        <f t="shared" si="204"/>
        <v>0</v>
      </c>
      <c r="AN278" s="406">
        <f t="shared" si="205"/>
        <v>0</v>
      </c>
      <c r="AO278" s="416">
        <f t="shared" si="206"/>
        <v>0</v>
      </c>
      <c r="AP278" s="416">
        <f t="shared" si="207"/>
        <v>0</v>
      </c>
      <c r="AQ278" s="416">
        <f t="shared" si="208"/>
        <v>0</v>
      </c>
      <c r="AR278" s="418">
        <f t="shared" si="209"/>
        <v>0</v>
      </c>
      <c r="AS278" s="416">
        <f t="shared" si="210"/>
        <v>0</v>
      </c>
      <c r="AT278" s="416">
        <f t="shared" si="211"/>
        <v>0</v>
      </c>
      <c r="AU278" s="416">
        <f t="shared" si="212"/>
        <v>0</v>
      </c>
      <c r="AV278" s="434" t="str">
        <f t="shared" si="213"/>
        <v/>
      </c>
      <c r="AW278" s="421" t="str">
        <f t="shared" si="214"/>
        <v/>
      </c>
      <c r="AX278" s="422">
        <f t="shared" si="215"/>
        <v>0</v>
      </c>
      <c r="AY278" s="422">
        <f t="shared" si="216"/>
        <v>0</v>
      </c>
      <c r="AZ278" s="421">
        <f t="shared" si="217"/>
        <v>0</v>
      </c>
      <c r="BA278" s="423">
        <f t="shared" si="218"/>
        <v>0</v>
      </c>
      <c r="BB278" s="432"/>
      <c r="BC278" s="436"/>
      <c r="BD278" s="436"/>
      <c r="BE278" s="436"/>
      <c r="BF278" s="436"/>
      <c r="BG278" s="436"/>
      <c r="BH278" s="436"/>
      <c r="BI278" s="436"/>
      <c r="BJ278" s="436"/>
      <c r="BK278" s="436"/>
      <c r="BL278" s="436"/>
      <c r="BM278" s="436"/>
      <c r="BN278" s="436"/>
      <c r="BO278" s="436"/>
      <c r="BP278" s="436"/>
    </row>
    <row r="279" spans="1:68" s="437" customFormat="1" ht="38.25" customHeight="1">
      <c r="A279" s="426">
        <v>261</v>
      </c>
      <c r="B279" s="429"/>
      <c r="C279" s="429"/>
      <c r="D279" s="395"/>
      <c r="E279" s="396"/>
      <c r="F279" s="396"/>
      <c r="G279" s="396"/>
      <c r="H279" s="397" t="str">
        <f t="shared" si="188"/>
        <v/>
      </c>
      <c r="I279" s="427"/>
      <c r="J279" s="396"/>
      <c r="K279" s="435"/>
      <c r="L279" s="399">
        <f t="shared" si="189"/>
        <v>0</v>
      </c>
      <c r="M279" s="400" t="str">
        <f t="shared" si="190"/>
        <v/>
      </c>
      <c r="N279" s="401"/>
      <c r="O279" s="395"/>
      <c r="P279" s="402" t="str">
        <f t="shared" si="191"/>
        <v/>
      </c>
      <c r="Q279" s="428"/>
      <c r="R279" s="404">
        <v>0</v>
      </c>
      <c r="S279" s="402">
        <f t="shared" si="192"/>
        <v>0</v>
      </c>
      <c r="T279" s="406">
        <f t="shared" si="193"/>
        <v>0</v>
      </c>
      <c r="U279" s="407" t="str">
        <f t="shared" si="194"/>
        <v/>
      </c>
      <c r="V279" s="408"/>
      <c r="W279" s="395"/>
      <c r="X279" s="395"/>
      <c r="Y279" s="402" t="str">
        <f t="shared" si="195"/>
        <v/>
      </c>
      <c r="Z279" s="429"/>
      <c r="AA279" s="429"/>
      <c r="AB279" s="430"/>
      <c r="AC279" s="410">
        <f t="shared" si="196"/>
        <v>0</v>
      </c>
      <c r="AD279" s="411"/>
      <c r="AE279" s="412"/>
      <c r="AF279" s="413">
        <f t="shared" si="197"/>
        <v>0</v>
      </c>
      <c r="AG279" s="414">
        <f t="shared" si="198"/>
        <v>0</v>
      </c>
      <c r="AH279" s="415">
        <f t="shared" si="199"/>
        <v>0</v>
      </c>
      <c r="AI279" s="415" t="str">
        <f t="shared" si="200"/>
        <v/>
      </c>
      <c r="AJ279" s="415">
        <f t="shared" si="201"/>
        <v>0</v>
      </c>
      <c r="AK279" s="415">
        <f t="shared" si="202"/>
        <v>0</v>
      </c>
      <c r="AL279" s="416">
        <f t="shared" si="203"/>
        <v>0</v>
      </c>
      <c r="AM279" s="417">
        <f t="shared" si="204"/>
        <v>0</v>
      </c>
      <c r="AN279" s="406">
        <f t="shared" si="205"/>
        <v>0</v>
      </c>
      <c r="AO279" s="416">
        <f t="shared" si="206"/>
        <v>0</v>
      </c>
      <c r="AP279" s="416">
        <f t="shared" si="207"/>
        <v>0</v>
      </c>
      <c r="AQ279" s="416">
        <f t="shared" si="208"/>
        <v>0</v>
      </c>
      <c r="AR279" s="418">
        <f t="shared" si="209"/>
        <v>0</v>
      </c>
      <c r="AS279" s="416">
        <f t="shared" si="210"/>
        <v>0</v>
      </c>
      <c r="AT279" s="416">
        <f t="shared" si="211"/>
        <v>0</v>
      </c>
      <c r="AU279" s="416">
        <f t="shared" si="212"/>
        <v>0</v>
      </c>
      <c r="AV279" s="434" t="str">
        <f t="shared" si="213"/>
        <v/>
      </c>
      <c r="AW279" s="421" t="str">
        <f t="shared" si="214"/>
        <v/>
      </c>
      <c r="AX279" s="422">
        <f t="shared" si="215"/>
        <v>0</v>
      </c>
      <c r="AY279" s="422">
        <f t="shared" si="216"/>
        <v>0</v>
      </c>
      <c r="AZ279" s="421">
        <f t="shared" si="217"/>
        <v>0</v>
      </c>
      <c r="BA279" s="423">
        <f t="shared" si="218"/>
        <v>0</v>
      </c>
      <c r="BB279" s="432"/>
      <c r="BC279" s="436"/>
      <c r="BD279" s="436"/>
      <c r="BE279" s="436"/>
      <c r="BF279" s="436"/>
      <c r="BG279" s="436"/>
      <c r="BH279" s="436"/>
      <c r="BI279" s="436"/>
      <c r="BJ279" s="436"/>
      <c r="BK279" s="436"/>
      <c r="BL279" s="436"/>
      <c r="BM279" s="436"/>
      <c r="BN279" s="436"/>
      <c r="BO279" s="436"/>
      <c r="BP279" s="436"/>
    </row>
    <row r="280" spans="1:68" s="437" customFormat="1" ht="38.25" customHeight="1">
      <c r="A280" s="426">
        <v>262</v>
      </c>
      <c r="B280" s="429"/>
      <c r="C280" s="429"/>
      <c r="D280" s="395"/>
      <c r="E280" s="396"/>
      <c r="F280" s="396"/>
      <c r="G280" s="396"/>
      <c r="H280" s="397" t="str">
        <f t="shared" si="188"/>
        <v/>
      </c>
      <c r="I280" s="427"/>
      <c r="J280" s="396"/>
      <c r="K280" s="435"/>
      <c r="L280" s="399">
        <f t="shared" si="189"/>
        <v>0</v>
      </c>
      <c r="M280" s="400" t="str">
        <f t="shared" si="190"/>
        <v/>
      </c>
      <c r="N280" s="401"/>
      <c r="O280" s="395"/>
      <c r="P280" s="402" t="str">
        <f t="shared" si="191"/>
        <v/>
      </c>
      <c r="Q280" s="428"/>
      <c r="R280" s="404">
        <v>0</v>
      </c>
      <c r="S280" s="402">
        <f t="shared" si="192"/>
        <v>0</v>
      </c>
      <c r="T280" s="406">
        <f t="shared" si="193"/>
        <v>0</v>
      </c>
      <c r="U280" s="407" t="str">
        <f t="shared" si="194"/>
        <v/>
      </c>
      <c r="V280" s="408"/>
      <c r="W280" s="395"/>
      <c r="X280" s="395"/>
      <c r="Y280" s="402" t="str">
        <f t="shared" si="195"/>
        <v/>
      </c>
      <c r="Z280" s="429"/>
      <c r="AA280" s="429"/>
      <c r="AB280" s="430"/>
      <c r="AC280" s="410">
        <f t="shared" si="196"/>
        <v>0</v>
      </c>
      <c r="AD280" s="411"/>
      <c r="AE280" s="412"/>
      <c r="AF280" s="413">
        <f t="shared" si="197"/>
        <v>0</v>
      </c>
      <c r="AG280" s="414">
        <f t="shared" si="198"/>
        <v>0</v>
      </c>
      <c r="AH280" s="415">
        <f t="shared" si="199"/>
        <v>0</v>
      </c>
      <c r="AI280" s="415" t="str">
        <f t="shared" si="200"/>
        <v/>
      </c>
      <c r="AJ280" s="415">
        <f t="shared" si="201"/>
        <v>0</v>
      </c>
      <c r="AK280" s="415">
        <f t="shared" si="202"/>
        <v>0</v>
      </c>
      <c r="AL280" s="416">
        <f t="shared" si="203"/>
        <v>0</v>
      </c>
      <c r="AM280" s="417">
        <f t="shared" si="204"/>
        <v>0</v>
      </c>
      <c r="AN280" s="406">
        <f t="shared" si="205"/>
        <v>0</v>
      </c>
      <c r="AO280" s="416">
        <f t="shared" si="206"/>
        <v>0</v>
      </c>
      <c r="AP280" s="416">
        <f t="shared" si="207"/>
        <v>0</v>
      </c>
      <c r="AQ280" s="416">
        <f t="shared" si="208"/>
        <v>0</v>
      </c>
      <c r="AR280" s="418">
        <f t="shared" si="209"/>
        <v>0</v>
      </c>
      <c r="AS280" s="416">
        <f t="shared" si="210"/>
        <v>0</v>
      </c>
      <c r="AT280" s="416">
        <f t="shared" si="211"/>
        <v>0</v>
      </c>
      <c r="AU280" s="416">
        <f t="shared" si="212"/>
        <v>0</v>
      </c>
      <c r="AV280" s="434" t="str">
        <f t="shared" si="213"/>
        <v/>
      </c>
      <c r="AW280" s="421" t="str">
        <f t="shared" si="214"/>
        <v/>
      </c>
      <c r="AX280" s="422">
        <f t="shared" si="215"/>
        <v>0</v>
      </c>
      <c r="AY280" s="422">
        <f t="shared" si="216"/>
        <v>0</v>
      </c>
      <c r="AZ280" s="421">
        <f t="shared" si="217"/>
        <v>0</v>
      </c>
      <c r="BA280" s="423">
        <f t="shared" si="218"/>
        <v>0</v>
      </c>
      <c r="BB280" s="432"/>
      <c r="BC280" s="436"/>
      <c r="BD280" s="436"/>
      <c r="BE280" s="436"/>
      <c r="BF280" s="436"/>
      <c r="BG280" s="436"/>
      <c r="BH280" s="436"/>
      <c r="BI280" s="436"/>
      <c r="BJ280" s="436"/>
      <c r="BK280" s="436"/>
      <c r="BL280" s="436"/>
      <c r="BM280" s="436"/>
      <c r="BN280" s="436"/>
      <c r="BO280" s="436"/>
      <c r="BP280" s="436"/>
    </row>
    <row r="281" spans="1:68" s="437" customFormat="1" ht="38.25" customHeight="1">
      <c r="A281" s="426">
        <v>263</v>
      </c>
      <c r="B281" s="429"/>
      <c r="C281" s="429"/>
      <c r="D281" s="395"/>
      <c r="E281" s="396"/>
      <c r="F281" s="396"/>
      <c r="G281" s="396"/>
      <c r="H281" s="397" t="str">
        <f t="shared" si="188"/>
        <v/>
      </c>
      <c r="I281" s="427"/>
      <c r="J281" s="396"/>
      <c r="K281" s="435"/>
      <c r="L281" s="399">
        <f t="shared" si="189"/>
        <v>0</v>
      </c>
      <c r="M281" s="400" t="str">
        <f t="shared" si="190"/>
        <v/>
      </c>
      <c r="N281" s="401"/>
      <c r="O281" s="395"/>
      <c r="P281" s="402" t="str">
        <f t="shared" si="191"/>
        <v/>
      </c>
      <c r="Q281" s="428"/>
      <c r="R281" s="404">
        <v>0</v>
      </c>
      <c r="S281" s="402">
        <f t="shared" si="192"/>
        <v>0</v>
      </c>
      <c r="T281" s="406">
        <f t="shared" si="193"/>
        <v>0</v>
      </c>
      <c r="U281" s="407" t="str">
        <f t="shared" si="194"/>
        <v/>
      </c>
      <c r="V281" s="408"/>
      <c r="W281" s="395"/>
      <c r="X281" s="395"/>
      <c r="Y281" s="402" t="str">
        <f t="shared" si="195"/>
        <v/>
      </c>
      <c r="Z281" s="429"/>
      <c r="AA281" s="429"/>
      <c r="AB281" s="430"/>
      <c r="AC281" s="410">
        <f t="shared" si="196"/>
        <v>0</v>
      </c>
      <c r="AD281" s="411"/>
      <c r="AE281" s="412"/>
      <c r="AF281" s="413">
        <f t="shared" si="197"/>
        <v>0</v>
      </c>
      <c r="AG281" s="414">
        <f t="shared" si="198"/>
        <v>0</v>
      </c>
      <c r="AH281" s="415">
        <f t="shared" si="199"/>
        <v>0</v>
      </c>
      <c r="AI281" s="415" t="str">
        <f t="shared" si="200"/>
        <v/>
      </c>
      <c r="AJ281" s="415">
        <f t="shared" si="201"/>
        <v>0</v>
      </c>
      <c r="AK281" s="415">
        <f t="shared" si="202"/>
        <v>0</v>
      </c>
      <c r="AL281" s="416">
        <f t="shared" si="203"/>
        <v>0</v>
      </c>
      <c r="AM281" s="417">
        <f t="shared" si="204"/>
        <v>0</v>
      </c>
      <c r="AN281" s="406">
        <f t="shared" si="205"/>
        <v>0</v>
      </c>
      <c r="AO281" s="416">
        <f t="shared" si="206"/>
        <v>0</v>
      </c>
      <c r="AP281" s="416">
        <f t="shared" si="207"/>
        <v>0</v>
      </c>
      <c r="AQ281" s="416">
        <f t="shared" si="208"/>
        <v>0</v>
      </c>
      <c r="AR281" s="418">
        <f t="shared" si="209"/>
        <v>0</v>
      </c>
      <c r="AS281" s="416">
        <f t="shared" si="210"/>
        <v>0</v>
      </c>
      <c r="AT281" s="416">
        <f t="shared" si="211"/>
        <v>0</v>
      </c>
      <c r="AU281" s="416">
        <f t="shared" si="212"/>
        <v>0</v>
      </c>
      <c r="AV281" s="434" t="str">
        <f t="shared" si="213"/>
        <v/>
      </c>
      <c r="AW281" s="421" t="str">
        <f t="shared" si="214"/>
        <v/>
      </c>
      <c r="AX281" s="422">
        <f t="shared" si="215"/>
        <v>0</v>
      </c>
      <c r="AY281" s="422">
        <f t="shared" si="216"/>
        <v>0</v>
      </c>
      <c r="AZ281" s="421">
        <f t="shared" si="217"/>
        <v>0</v>
      </c>
      <c r="BA281" s="423">
        <f t="shared" si="218"/>
        <v>0</v>
      </c>
      <c r="BB281" s="432"/>
      <c r="BC281" s="436"/>
      <c r="BD281" s="436"/>
      <c r="BE281" s="436"/>
      <c r="BF281" s="436"/>
      <c r="BG281" s="436"/>
      <c r="BH281" s="436"/>
      <c r="BI281" s="436"/>
      <c r="BJ281" s="436"/>
      <c r="BK281" s="436"/>
      <c r="BL281" s="436"/>
      <c r="BM281" s="436"/>
      <c r="BN281" s="436"/>
      <c r="BO281" s="436"/>
      <c r="BP281" s="436"/>
    </row>
    <row r="282" spans="1:68" s="437" customFormat="1" ht="38.25" customHeight="1">
      <c r="A282" s="426">
        <v>264</v>
      </c>
      <c r="B282" s="429"/>
      <c r="C282" s="429"/>
      <c r="D282" s="395"/>
      <c r="E282" s="396"/>
      <c r="F282" s="396"/>
      <c r="G282" s="396"/>
      <c r="H282" s="397" t="str">
        <f t="shared" si="188"/>
        <v/>
      </c>
      <c r="I282" s="427"/>
      <c r="J282" s="396"/>
      <c r="K282" s="435"/>
      <c r="L282" s="399">
        <f t="shared" si="189"/>
        <v>0</v>
      </c>
      <c r="M282" s="400" t="str">
        <f t="shared" si="190"/>
        <v/>
      </c>
      <c r="N282" s="401"/>
      <c r="O282" s="395"/>
      <c r="P282" s="402" t="str">
        <f t="shared" si="191"/>
        <v/>
      </c>
      <c r="Q282" s="428"/>
      <c r="R282" s="404">
        <v>0</v>
      </c>
      <c r="S282" s="402">
        <f t="shared" si="192"/>
        <v>0</v>
      </c>
      <c r="T282" s="406">
        <f t="shared" si="193"/>
        <v>0</v>
      </c>
      <c r="U282" s="407" t="str">
        <f t="shared" si="194"/>
        <v/>
      </c>
      <c r="V282" s="408"/>
      <c r="W282" s="395"/>
      <c r="X282" s="395"/>
      <c r="Y282" s="402" t="str">
        <f t="shared" si="195"/>
        <v/>
      </c>
      <c r="Z282" s="429"/>
      <c r="AA282" s="429"/>
      <c r="AB282" s="430"/>
      <c r="AC282" s="410">
        <f t="shared" si="196"/>
        <v>0</v>
      </c>
      <c r="AD282" s="411"/>
      <c r="AE282" s="412"/>
      <c r="AF282" s="413">
        <f t="shared" si="197"/>
        <v>0</v>
      </c>
      <c r="AG282" s="414">
        <f t="shared" si="198"/>
        <v>0</v>
      </c>
      <c r="AH282" s="415">
        <f t="shared" si="199"/>
        <v>0</v>
      </c>
      <c r="AI282" s="415" t="str">
        <f t="shared" si="200"/>
        <v/>
      </c>
      <c r="AJ282" s="415">
        <f t="shared" si="201"/>
        <v>0</v>
      </c>
      <c r="AK282" s="415">
        <f t="shared" si="202"/>
        <v>0</v>
      </c>
      <c r="AL282" s="416">
        <f t="shared" si="203"/>
        <v>0</v>
      </c>
      <c r="AM282" s="417">
        <f t="shared" si="204"/>
        <v>0</v>
      </c>
      <c r="AN282" s="406">
        <f t="shared" si="205"/>
        <v>0</v>
      </c>
      <c r="AO282" s="416">
        <f t="shared" si="206"/>
        <v>0</v>
      </c>
      <c r="AP282" s="416">
        <f t="shared" si="207"/>
        <v>0</v>
      </c>
      <c r="AQ282" s="416">
        <f t="shared" si="208"/>
        <v>0</v>
      </c>
      <c r="AR282" s="418">
        <f t="shared" si="209"/>
        <v>0</v>
      </c>
      <c r="AS282" s="416">
        <f t="shared" si="210"/>
        <v>0</v>
      </c>
      <c r="AT282" s="416">
        <f t="shared" si="211"/>
        <v>0</v>
      </c>
      <c r="AU282" s="416">
        <f t="shared" si="212"/>
        <v>0</v>
      </c>
      <c r="AV282" s="434" t="str">
        <f t="shared" si="213"/>
        <v/>
      </c>
      <c r="AW282" s="421" t="str">
        <f t="shared" si="214"/>
        <v/>
      </c>
      <c r="AX282" s="422">
        <f t="shared" si="215"/>
        <v>0</v>
      </c>
      <c r="AY282" s="422">
        <f t="shared" si="216"/>
        <v>0</v>
      </c>
      <c r="AZ282" s="421">
        <f t="shared" si="217"/>
        <v>0</v>
      </c>
      <c r="BA282" s="423">
        <f t="shared" si="218"/>
        <v>0</v>
      </c>
      <c r="BB282" s="432"/>
      <c r="BC282" s="436"/>
      <c r="BD282" s="436"/>
      <c r="BE282" s="436"/>
      <c r="BF282" s="436"/>
      <c r="BG282" s="436"/>
      <c r="BH282" s="436"/>
      <c r="BI282" s="436"/>
      <c r="BJ282" s="436"/>
      <c r="BK282" s="436"/>
      <c r="BL282" s="436"/>
      <c r="BM282" s="436"/>
      <c r="BN282" s="436"/>
      <c r="BO282" s="436"/>
      <c r="BP282" s="436"/>
    </row>
    <row r="283" spans="1:68" s="437" customFormat="1" ht="38.25" customHeight="1">
      <c r="A283" s="426">
        <v>265</v>
      </c>
      <c r="B283" s="429"/>
      <c r="C283" s="429"/>
      <c r="D283" s="395"/>
      <c r="E283" s="396"/>
      <c r="F283" s="396"/>
      <c r="G283" s="396"/>
      <c r="H283" s="397" t="str">
        <f t="shared" si="188"/>
        <v/>
      </c>
      <c r="I283" s="427"/>
      <c r="J283" s="396"/>
      <c r="K283" s="435"/>
      <c r="L283" s="399">
        <f t="shared" si="189"/>
        <v>0</v>
      </c>
      <c r="M283" s="400" t="str">
        <f t="shared" si="190"/>
        <v/>
      </c>
      <c r="N283" s="401"/>
      <c r="O283" s="395"/>
      <c r="P283" s="402" t="str">
        <f t="shared" si="191"/>
        <v/>
      </c>
      <c r="Q283" s="428"/>
      <c r="R283" s="404">
        <v>0</v>
      </c>
      <c r="S283" s="402">
        <f t="shared" si="192"/>
        <v>0</v>
      </c>
      <c r="T283" s="406">
        <f t="shared" si="193"/>
        <v>0</v>
      </c>
      <c r="U283" s="407" t="str">
        <f t="shared" si="194"/>
        <v/>
      </c>
      <c r="V283" s="408"/>
      <c r="W283" s="395"/>
      <c r="X283" s="395"/>
      <c r="Y283" s="402" t="str">
        <f t="shared" si="195"/>
        <v/>
      </c>
      <c r="Z283" s="429"/>
      <c r="AA283" s="429"/>
      <c r="AB283" s="430"/>
      <c r="AC283" s="410">
        <f t="shared" si="196"/>
        <v>0</v>
      </c>
      <c r="AD283" s="411"/>
      <c r="AE283" s="412"/>
      <c r="AF283" s="413">
        <f t="shared" si="197"/>
        <v>0</v>
      </c>
      <c r="AG283" s="414">
        <f t="shared" si="198"/>
        <v>0</v>
      </c>
      <c r="AH283" s="415">
        <f t="shared" si="199"/>
        <v>0</v>
      </c>
      <c r="AI283" s="415" t="str">
        <f t="shared" si="200"/>
        <v/>
      </c>
      <c r="AJ283" s="415">
        <f t="shared" si="201"/>
        <v>0</v>
      </c>
      <c r="AK283" s="415">
        <f t="shared" si="202"/>
        <v>0</v>
      </c>
      <c r="AL283" s="416">
        <f t="shared" si="203"/>
        <v>0</v>
      </c>
      <c r="AM283" s="417">
        <f t="shared" si="204"/>
        <v>0</v>
      </c>
      <c r="AN283" s="406">
        <f t="shared" si="205"/>
        <v>0</v>
      </c>
      <c r="AO283" s="416">
        <f t="shared" si="206"/>
        <v>0</v>
      </c>
      <c r="AP283" s="416">
        <f t="shared" si="207"/>
        <v>0</v>
      </c>
      <c r="AQ283" s="416">
        <f t="shared" si="208"/>
        <v>0</v>
      </c>
      <c r="AR283" s="418">
        <f t="shared" si="209"/>
        <v>0</v>
      </c>
      <c r="AS283" s="416">
        <f t="shared" si="210"/>
        <v>0</v>
      </c>
      <c r="AT283" s="416">
        <f t="shared" si="211"/>
        <v>0</v>
      </c>
      <c r="AU283" s="416">
        <f t="shared" si="212"/>
        <v>0</v>
      </c>
      <c r="AV283" s="434" t="str">
        <f t="shared" si="213"/>
        <v/>
      </c>
      <c r="AW283" s="421" t="str">
        <f t="shared" si="214"/>
        <v/>
      </c>
      <c r="AX283" s="422">
        <f t="shared" si="215"/>
        <v>0</v>
      </c>
      <c r="AY283" s="422">
        <f t="shared" si="216"/>
        <v>0</v>
      </c>
      <c r="AZ283" s="421">
        <f t="shared" si="217"/>
        <v>0</v>
      </c>
      <c r="BA283" s="423">
        <f t="shared" si="218"/>
        <v>0</v>
      </c>
      <c r="BB283" s="432"/>
      <c r="BC283" s="436"/>
      <c r="BD283" s="436"/>
      <c r="BE283" s="436"/>
      <c r="BF283" s="436"/>
      <c r="BG283" s="436"/>
      <c r="BH283" s="436"/>
      <c r="BI283" s="436"/>
      <c r="BJ283" s="436"/>
      <c r="BK283" s="436"/>
      <c r="BL283" s="436"/>
      <c r="BM283" s="436"/>
      <c r="BN283" s="436"/>
      <c r="BO283" s="436"/>
      <c r="BP283" s="436"/>
    </row>
    <row r="284" spans="1:68" s="437" customFormat="1" ht="38.25" customHeight="1">
      <c r="A284" s="426">
        <v>266</v>
      </c>
      <c r="B284" s="429"/>
      <c r="C284" s="429"/>
      <c r="D284" s="395"/>
      <c r="E284" s="396"/>
      <c r="F284" s="396"/>
      <c r="G284" s="396"/>
      <c r="H284" s="397" t="str">
        <f t="shared" si="188"/>
        <v/>
      </c>
      <c r="I284" s="427"/>
      <c r="J284" s="396"/>
      <c r="K284" s="435"/>
      <c r="L284" s="399">
        <f t="shared" si="189"/>
        <v>0</v>
      </c>
      <c r="M284" s="400" t="str">
        <f t="shared" si="190"/>
        <v/>
      </c>
      <c r="N284" s="401"/>
      <c r="O284" s="395"/>
      <c r="P284" s="402" t="str">
        <f t="shared" si="191"/>
        <v/>
      </c>
      <c r="Q284" s="428"/>
      <c r="R284" s="404">
        <v>0</v>
      </c>
      <c r="S284" s="402">
        <f t="shared" si="192"/>
        <v>0</v>
      </c>
      <c r="T284" s="406">
        <f t="shared" si="193"/>
        <v>0</v>
      </c>
      <c r="U284" s="407" t="str">
        <f t="shared" si="194"/>
        <v/>
      </c>
      <c r="V284" s="408"/>
      <c r="W284" s="395"/>
      <c r="X284" s="395"/>
      <c r="Y284" s="402" t="str">
        <f t="shared" si="195"/>
        <v/>
      </c>
      <c r="Z284" s="429"/>
      <c r="AA284" s="429"/>
      <c r="AB284" s="430"/>
      <c r="AC284" s="410">
        <f t="shared" si="196"/>
        <v>0</v>
      </c>
      <c r="AD284" s="411"/>
      <c r="AE284" s="412"/>
      <c r="AF284" s="413">
        <f t="shared" si="197"/>
        <v>0</v>
      </c>
      <c r="AG284" s="414">
        <f t="shared" si="198"/>
        <v>0</v>
      </c>
      <c r="AH284" s="415">
        <f t="shared" si="199"/>
        <v>0</v>
      </c>
      <c r="AI284" s="415" t="str">
        <f t="shared" si="200"/>
        <v/>
      </c>
      <c r="AJ284" s="415">
        <f t="shared" si="201"/>
        <v>0</v>
      </c>
      <c r="AK284" s="415">
        <f t="shared" si="202"/>
        <v>0</v>
      </c>
      <c r="AL284" s="416">
        <f t="shared" si="203"/>
        <v>0</v>
      </c>
      <c r="AM284" s="417">
        <f t="shared" si="204"/>
        <v>0</v>
      </c>
      <c r="AN284" s="406">
        <f t="shared" si="205"/>
        <v>0</v>
      </c>
      <c r="AO284" s="416">
        <f t="shared" si="206"/>
        <v>0</v>
      </c>
      <c r="AP284" s="416">
        <f t="shared" si="207"/>
        <v>0</v>
      </c>
      <c r="AQ284" s="416">
        <f t="shared" si="208"/>
        <v>0</v>
      </c>
      <c r="AR284" s="418">
        <f t="shared" si="209"/>
        <v>0</v>
      </c>
      <c r="AS284" s="416">
        <f t="shared" si="210"/>
        <v>0</v>
      </c>
      <c r="AT284" s="416">
        <f t="shared" si="211"/>
        <v>0</v>
      </c>
      <c r="AU284" s="416">
        <f t="shared" si="212"/>
        <v>0</v>
      </c>
      <c r="AV284" s="434" t="str">
        <f t="shared" si="213"/>
        <v/>
      </c>
      <c r="AW284" s="421" t="str">
        <f t="shared" si="214"/>
        <v/>
      </c>
      <c r="AX284" s="422">
        <f t="shared" si="215"/>
        <v>0</v>
      </c>
      <c r="AY284" s="422">
        <f t="shared" si="216"/>
        <v>0</v>
      </c>
      <c r="AZ284" s="421">
        <f t="shared" si="217"/>
        <v>0</v>
      </c>
      <c r="BA284" s="423">
        <f t="shared" si="218"/>
        <v>0</v>
      </c>
      <c r="BB284" s="432"/>
      <c r="BC284" s="436"/>
      <c r="BD284" s="436"/>
      <c r="BE284" s="436"/>
      <c r="BF284" s="436"/>
      <c r="BG284" s="436"/>
      <c r="BH284" s="436"/>
      <c r="BI284" s="436"/>
      <c r="BJ284" s="436"/>
      <c r="BK284" s="436"/>
      <c r="BL284" s="436"/>
      <c r="BM284" s="436"/>
      <c r="BN284" s="436"/>
      <c r="BO284" s="436"/>
      <c r="BP284" s="436"/>
    </row>
    <row r="285" spans="1:68" s="437" customFormat="1" ht="38.25" customHeight="1">
      <c r="A285" s="426">
        <v>267</v>
      </c>
      <c r="B285" s="429"/>
      <c r="C285" s="429"/>
      <c r="D285" s="395"/>
      <c r="E285" s="396"/>
      <c r="F285" s="396"/>
      <c r="G285" s="396"/>
      <c r="H285" s="397" t="str">
        <f t="shared" si="188"/>
        <v/>
      </c>
      <c r="I285" s="427"/>
      <c r="J285" s="396"/>
      <c r="K285" s="435"/>
      <c r="L285" s="399">
        <f t="shared" si="189"/>
        <v>0</v>
      </c>
      <c r="M285" s="400" t="str">
        <f t="shared" si="190"/>
        <v/>
      </c>
      <c r="N285" s="401"/>
      <c r="O285" s="395"/>
      <c r="P285" s="402" t="str">
        <f t="shared" si="191"/>
        <v/>
      </c>
      <c r="Q285" s="428"/>
      <c r="R285" s="404">
        <v>0</v>
      </c>
      <c r="S285" s="402">
        <f t="shared" si="192"/>
        <v>0</v>
      </c>
      <c r="T285" s="406">
        <f t="shared" si="193"/>
        <v>0</v>
      </c>
      <c r="U285" s="407" t="str">
        <f t="shared" si="194"/>
        <v/>
      </c>
      <c r="V285" s="408"/>
      <c r="W285" s="395"/>
      <c r="X285" s="395"/>
      <c r="Y285" s="402" t="str">
        <f t="shared" si="195"/>
        <v/>
      </c>
      <c r="Z285" s="429"/>
      <c r="AA285" s="429"/>
      <c r="AB285" s="430"/>
      <c r="AC285" s="410">
        <f t="shared" si="196"/>
        <v>0</v>
      </c>
      <c r="AD285" s="411"/>
      <c r="AE285" s="412"/>
      <c r="AF285" s="413">
        <f t="shared" si="197"/>
        <v>0</v>
      </c>
      <c r="AG285" s="414">
        <f t="shared" si="198"/>
        <v>0</v>
      </c>
      <c r="AH285" s="415">
        <f t="shared" si="199"/>
        <v>0</v>
      </c>
      <c r="AI285" s="415" t="str">
        <f t="shared" si="200"/>
        <v/>
      </c>
      <c r="AJ285" s="415">
        <f t="shared" si="201"/>
        <v>0</v>
      </c>
      <c r="AK285" s="415">
        <f t="shared" si="202"/>
        <v>0</v>
      </c>
      <c r="AL285" s="416">
        <f t="shared" si="203"/>
        <v>0</v>
      </c>
      <c r="AM285" s="417">
        <f t="shared" si="204"/>
        <v>0</v>
      </c>
      <c r="AN285" s="406">
        <f t="shared" si="205"/>
        <v>0</v>
      </c>
      <c r="AO285" s="416">
        <f t="shared" si="206"/>
        <v>0</v>
      </c>
      <c r="AP285" s="416">
        <f t="shared" si="207"/>
        <v>0</v>
      </c>
      <c r="AQ285" s="416">
        <f t="shared" si="208"/>
        <v>0</v>
      </c>
      <c r="AR285" s="418">
        <f t="shared" si="209"/>
        <v>0</v>
      </c>
      <c r="AS285" s="416">
        <f t="shared" si="210"/>
        <v>0</v>
      </c>
      <c r="AT285" s="416">
        <f t="shared" si="211"/>
        <v>0</v>
      </c>
      <c r="AU285" s="416">
        <f t="shared" si="212"/>
        <v>0</v>
      </c>
      <c r="AV285" s="434" t="str">
        <f t="shared" si="213"/>
        <v/>
      </c>
      <c r="AW285" s="421" t="str">
        <f t="shared" si="214"/>
        <v/>
      </c>
      <c r="AX285" s="422">
        <f t="shared" si="215"/>
        <v>0</v>
      </c>
      <c r="AY285" s="422">
        <f t="shared" si="216"/>
        <v>0</v>
      </c>
      <c r="AZ285" s="421">
        <f t="shared" si="217"/>
        <v>0</v>
      </c>
      <c r="BA285" s="423">
        <f t="shared" si="218"/>
        <v>0</v>
      </c>
      <c r="BB285" s="432"/>
      <c r="BC285" s="436"/>
      <c r="BD285" s="436"/>
      <c r="BE285" s="436"/>
      <c r="BF285" s="436"/>
      <c r="BG285" s="436"/>
      <c r="BH285" s="436"/>
      <c r="BI285" s="436"/>
      <c r="BJ285" s="436"/>
      <c r="BK285" s="436"/>
      <c r="BL285" s="436"/>
      <c r="BM285" s="436"/>
      <c r="BN285" s="436"/>
      <c r="BO285" s="436"/>
      <c r="BP285" s="436"/>
    </row>
    <row r="286" spans="1:68" s="437" customFormat="1" ht="38.25" customHeight="1">
      <c r="A286" s="426">
        <v>268</v>
      </c>
      <c r="B286" s="429"/>
      <c r="C286" s="429"/>
      <c r="D286" s="395"/>
      <c r="E286" s="396"/>
      <c r="F286" s="396"/>
      <c r="G286" s="396"/>
      <c r="H286" s="397" t="str">
        <f t="shared" si="188"/>
        <v/>
      </c>
      <c r="I286" s="427"/>
      <c r="J286" s="396"/>
      <c r="K286" s="435"/>
      <c r="L286" s="399">
        <f t="shared" si="189"/>
        <v>0</v>
      </c>
      <c r="M286" s="400" t="str">
        <f t="shared" si="190"/>
        <v/>
      </c>
      <c r="N286" s="401"/>
      <c r="O286" s="395"/>
      <c r="P286" s="402" t="str">
        <f t="shared" si="191"/>
        <v/>
      </c>
      <c r="Q286" s="428"/>
      <c r="R286" s="404">
        <v>0</v>
      </c>
      <c r="S286" s="402">
        <f t="shared" si="192"/>
        <v>0</v>
      </c>
      <c r="T286" s="406">
        <f t="shared" si="193"/>
        <v>0</v>
      </c>
      <c r="U286" s="407" t="str">
        <f t="shared" si="194"/>
        <v/>
      </c>
      <c r="V286" s="408"/>
      <c r="W286" s="395"/>
      <c r="X286" s="395"/>
      <c r="Y286" s="402" t="str">
        <f t="shared" si="195"/>
        <v/>
      </c>
      <c r="Z286" s="429"/>
      <c r="AA286" s="429"/>
      <c r="AB286" s="430"/>
      <c r="AC286" s="410">
        <f t="shared" si="196"/>
        <v>0</v>
      </c>
      <c r="AD286" s="411"/>
      <c r="AE286" s="412"/>
      <c r="AF286" s="413">
        <f t="shared" si="197"/>
        <v>0</v>
      </c>
      <c r="AG286" s="414">
        <f t="shared" si="198"/>
        <v>0</v>
      </c>
      <c r="AH286" s="415">
        <f t="shared" si="199"/>
        <v>0</v>
      </c>
      <c r="AI286" s="415" t="str">
        <f t="shared" si="200"/>
        <v/>
      </c>
      <c r="AJ286" s="415">
        <f t="shared" si="201"/>
        <v>0</v>
      </c>
      <c r="AK286" s="415">
        <f t="shared" si="202"/>
        <v>0</v>
      </c>
      <c r="AL286" s="416">
        <f t="shared" si="203"/>
        <v>0</v>
      </c>
      <c r="AM286" s="417">
        <f t="shared" si="204"/>
        <v>0</v>
      </c>
      <c r="AN286" s="406">
        <f t="shared" si="205"/>
        <v>0</v>
      </c>
      <c r="AO286" s="416">
        <f t="shared" si="206"/>
        <v>0</v>
      </c>
      <c r="AP286" s="416">
        <f t="shared" si="207"/>
        <v>0</v>
      </c>
      <c r="AQ286" s="416">
        <f t="shared" si="208"/>
        <v>0</v>
      </c>
      <c r="AR286" s="418">
        <f t="shared" si="209"/>
        <v>0</v>
      </c>
      <c r="AS286" s="416">
        <f t="shared" si="210"/>
        <v>0</v>
      </c>
      <c r="AT286" s="416">
        <f t="shared" si="211"/>
        <v>0</v>
      </c>
      <c r="AU286" s="416">
        <f t="shared" si="212"/>
        <v>0</v>
      </c>
      <c r="AV286" s="434" t="str">
        <f t="shared" si="213"/>
        <v/>
      </c>
      <c r="AW286" s="421" t="str">
        <f t="shared" si="214"/>
        <v/>
      </c>
      <c r="AX286" s="422">
        <f t="shared" si="215"/>
        <v>0</v>
      </c>
      <c r="AY286" s="422">
        <f t="shared" si="216"/>
        <v>0</v>
      </c>
      <c r="AZ286" s="421">
        <f t="shared" si="217"/>
        <v>0</v>
      </c>
      <c r="BA286" s="423">
        <f t="shared" si="218"/>
        <v>0</v>
      </c>
      <c r="BB286" s="432"/>
      <c r="BC286" s="436"/>
      <c r="BD286" s="436"/>
      <c r="BE286" s="436"/>
      <c r="BF286" s="436"/>
      <c r="BG286" s="436"/>
      <c r="BH286" s="436"/>
      <c r="BI286" s="436"/>
      <c r="BJ286" s="436"/>
      <c r="BK286" s="436"/>
      <c r="BL286" s="436"/>
      <c r="BM286" s="436"/>
      <c r="BN286" s="436"/>
      <c r="BO286" s="436"/>
      <c r="BP286" s="436"/>
    </row>
    <row r="287" spans="1:68" s="437" customFormat="1" ht="38.25" customHeight="1">
      <c r="A287" s="426">
        <v>269</v>
      </c>
      <c r="B287" s="429"/>
      <c r="C287" s="429"/>
      <c r="D287" s="395"/>
      <c r="E287" s="396"/>
      <c r="F287" s="396"/>
      <c r="G287" s="396"/>
      <c r="H287" s="397" t="str">
        <f t="shared" si="188"/>
        <v/>
      </c>
      <c r="I287" s="427"/>
      <c r="J287" s="396"/>
      <c r="K287" s="435"/>
      <c r="L287" s="399">
        <f t="shared" si="189"/>
        <v>0</v>
      </c>
      <c r="M287" s="400" t="str">
        <f t="shared" si="190"/>
        <v/>
      </c>
      <c r="N287" s="401"/>
      <c r="O287" s="395"/>
      <c r="P287" s="402" t="str">
        <f t="shared" si="191"/>
        <v/>
      </c>
      <c r="Q287" s="428"/>
      <c r="R287" s="404">
        <v>0</v>
      </c>
      <c r="S287" s="402">
        <f t="shared" si="192"/>
        <v>0</v>
      </c>
      <c r="T287" s="406">
        <f t="shared" si="193"/>
        <v>0</v>
      </c>
      <c r="U287" s="407" t="str">
        <f t="shared" si="194"/>
        <v/>
      </c>
      <c r="V287" s="408"/>
      <c r="W287" s="395"/>
      <c r="X287" s="395"/>
      <c r="Y287" s="402" t="str">
        <f t="shared" si="195"/>
        <v/>
      </c>
      <c r="Z287" s="429"/>
      <c r="AA287" s="429"/>
      <c r="AB287" s="430"/>
      <c r="AC287" s="410">
        <f t="shared" si="196"/>
        <v>0</v>
      </c>
      <c r="AD287" s="411"/>
      <c r="AE287" s="412"/>
      <c r="AF287" s="413">
        <f t="shared" si="197"/>
        <v>0</v>
      </c>
      <c r="AG287" s="414">
        <f t="shared" si="198"/>
        <v>0</v>
      </c>
      <c r="AH287" s="415">
        <f t="shared" si="199"/>
        <v>0</v>
      </c>
      <c r="AI287" s="415" t="str">
        <f t="shared" si="200"/>
        <v/>
      </c>
      <c r="AJ287" s="415">
        <f t="shared" si="201"/>
        <v>0</v>
      </c>
      <c r="AK287" s="415">
        <f t="shared" si="202"/>
        <v>0</v>
      </c>
      <c r="AL287" s="416">
        <f t="shared" si="203"/>
        <v>0</v>
      </c>
      <c r="AM287" s="417">
        <f t="shared" si="204"/>
        <v>0</v>
      </c>
      <c r="AN287" s="406">
        <f t="shared" si="205"/>
        <v>0</v>
      </c>
      <c r="AO287" s="416">
        <f t="shared" si="206"/>
        <v>0</v>
      </c>
      <c r="AP287" s="416">
        <f t="shared" si="207"/>
        <v>0</v>
      </c>
      <c r="AQ287" s="416">
        <f t="shared" si="208"/>
        <v>0</v>
      </c>
      <c r="AR287" s="418">
        <f t="shared" si="209"/>
        <v>0</v>
      </c>
      <c r="AS287" s="416">
        <f t="shared" si="210"/>
        <v>0</v>
      </c>
      <c r="AT287" s="416">
        <f t="shared" si="211"/>
        <v>0</v>
      </c>
      <c r="AU287" s="416">
        <f t="shared" si="212"/>
        <v>0</v>
      </c>
      <c r="AV287" s="434" t="str">
        <f t="shared" si="213"/>
        <v/>
      </c>
      <c r="AW287" s="421" t="str">
        <f t="shared" si="214"/>
        <v/>
      </c>
      <c r="AX287" s="422">
        <f t="shared" si="215"/>
        <v>0</v>
      </c>
      <c r="AY287" s="422">
        <f t="shared" si="216"/>
        <v>0</v>
      </c>
      <c r="AZ287" s="421">
        <f t="shared" si="217"/>
        <v>0</v>
      </c>
      <c r="BA287" s="423">
        <f t="shared" si="218"/>
        <v>0</v>
      </c>
      <c r="BB287" s="432"/>
      <c r="BC287" s="436"/>
      <c r="BD287" s="436"/>
      <c r="BE287" s="436"/>
      <c r="BF287" s="436"/>
      <c r="BG287" s="436"/>
      <c r="BH287" s="436"/>
      <c r="BI287" s="436"/>
      <c r="BJ287" s="436"/>
      <c r="BK287" s="436"/>
      <c r="BL287" s="436"/>
      <c r="BM287" s="436"/>
      <c r="BN287" s="436"/>
      <c r="BO287" s="436"/>
      <c r="BP287" s="436"/>
    </row>
    <row r="288" spans="1:68" s="437" customFormat="1" ht="38.25" customHeight="1">
      <c r="A288" s="426">
        <v>270</v>
      </c>
      <c r="B288" s="429"/>
      <c r="C288" s="429"/>
      <c r="D288" s="395"/>
      <c r="E288" s="396"/>
      <c r="F288" s="396"/>
      <c r="G288" s="396"/>
      <c r="H288" s="397" t="str">
        <f t="shared" si="188"/>
        <v/>
      </c>
      <c r="I288" s="427"/>
      <c r="J288" s="396"/>
      <c r="K288" s="435"/>
      <c r="L288" s="399">
        <f t="shared" si="189"/>
        <v>0</v>
      </c>
      <c r="M288" s="400" t="str">
        <f t="shared" si="190"/>
        <v/>
      </c>
      <c r="N288" s="401"/>
      <c r="O288" s="395"/>
      <c r="P288" s="402" t="str">
        <f t="shared" si="191"/>
        <v/>
      </c>
      <c r="Q288" s="428"/>
      <c r="R288" s="404">
        <v>0</v>
      </c>
      <c r="S288" s="402">
        <f t="shared" si="192"/>
        <v>0</v>
      </c>
      <c r="T288" s="406">
        <f t="shared" si="193"/>
        <v>0</v>
      </c>
      <c r="U288" s="407" t="str">
        <f t="shared" si="194"/>
        <v/>
      </c>
      <c r="V288" s="408"/>
      <c r="W288" s="395"/>
      <c r="X288" s="395"/>
      <c r="Y288" s="402" t="str">
        <f t="shared" si="195"/>
        <v/>
      </c>
      <c r="Z288" s="429"/>
      <c r="AA288" s="429"/>
      <c r="AB288" s="430"/>
      <c r="AC288" s="410">
        <f t="shared" si="196"/>
        <v>0</v>
      </c>
      <c r="AD288" s="411"/>
      <c r="AE288" s="412"/>
      <c r="AF288" s="413">
        <f t="shared" si="197"/>
        <v>0</v>
      </c>
      <c r="AG288" s="414">
        <f t="shared" si="198"/>
        <v>0</v>
      </c>
      <c r="AH288" s="415">
        <f t="shared" si="199"/>
        <v>0</v>
      </c>
      <c r="AI288" s="415" t="str">
        <f t="shared" si="200"/>
        <v/>
      </c>
      <c r="AJ288" s="415">
        <f t="shared" si="201"/>
        <v>0</v>
      </c>
      <c r="AK288" s="415">
        <f t="shared" si="202"/>
        <v>0</v>
      </c>
      <c r="AL288" s="416">
        <f t="shared" si="203"/>
        <v>0</v>
      </c>
      <c r="AM288" s="417">
        <f t="shared" si="204"/>
        <v>0</v>
      </c>
      <c r="AN288" s="406">
        <f t="shared" si="205"/>
        <v>0</v>
      </c>
      <c r="AO288" s="416">
        <f t="shared" si="206"/>
        <v>0</v>
      </c>
      <c r="AP288" s="416">
        <f t="shared" si="207"/>
        <v>0</v>
      </c>
      <c r="AQ288" s="416">
        <f t="shared" si="208"/>
        <v>0</v>
      </c>
      <c r="AR288" s="418">
        <f t="shared" si="209"/>
        <v>0</v>
      </c>
      <c r="AS288" s="416">
        <f t="shared" si="210"/>
        <v>0</v>
      </c>
      <c r="AT288" s="416">
        <f t="shared" si="211"/>
        <v>0</v>
      </c>
      <c r="AU288" s="416">
        <f t="shared" si="212"/>
        <v>0</v>
      </c>
      <c r="AV288" s="434" t="str">
        <f t="shared" si="213"/>
        <v/>
      </c>
      <c r="AW288" s="421" t="str">
        <f t="shared" si="214"/>
        <v/>
      </c>
      <c r="AX288" s="422">
        <f t="shared" si="215"/>
        <v>0</v>
      </c>
      <c r="AY288" s="422">
        <f t="shared" si="216"/>
        <v>0</v>
      </c>
      <c r="AZ288" s="421">
        <f t="shared" si="217"/>
        <v>0</v>
      </c>
      <c r="BA288" s="423">
        <f t="shared" si="218"/>
        <v>0</v>
      </c>
      <c r="BB288" s="432"/>
      <c r="BC288" s="436"/>
      <c r="BD288" s="436"/>
      <c r="BE288" s="436"/>
      <c r="BF288" s="436"/>
      <c r="BG288" s="436"/>
      <c r="BH288" s="436"/>
      <c r="BI288" s="436"/>
      <c r="BJ288" s="436"/>
      <c r="BK288" s="436"/>
      <c r="BL288" s="436"/>
      <c r="BM288" s="436"/>
      <c r="BN288" s="436"/>
      <c r="BO288" s="436"/>
      <c r="BP288" s="436"/>
    </row>
    <row r="289" spans="1:68" s="437" customFormat="1" ht="38.25" customHeight="1">
      <c r="A289" s="426">
        <v>271</v>
      </c>
      <c r="B289" s="429"/>
      <c r="C289" s="429"/>
      <c r="D289" s="395"/>
      <c r="E289" s="396"/>
      <c r="F289" s="396"/>
      <c r="G289" s="396"/>
      <c r="H289" s="397" t="str">
        <f t="shared" si="188"/>
        <v/>
      </c>
      <c r="I289" s="427"/>
      <c r="J289" s="396"/>
      <c r="K289" s="435"/>
      <c r="L289" s="399">
        <f t="shared" si="189"/>
        <v>0</v>
      </c>
      <c r="M289" s="400" t="str">
        <f t="shared" si="190"/>
        <v/>
      </c>
      <c r="N289" s="401"/>
      <c r="O289" s="395"/>
      <c r="P289" s="402" t="str">
        <f t="shared" si="191"/>
        <v/>
      </c>
      <c r="Q289" s="428"/>
      <c r="R289" s="404">
        <v>0</v>
      </c>
      <c r="S289" s="402">
        <f t="shared" si="192"/>
        <v>0</v>
      </c>
      <c r="T289" s="406">
        <f t="shared" si="193"/>
        <v>0</v>
      </c>
      <c r="U289" s="407" t="str">
        <f t="shared" si="194"/>
        <v/>
      </c>
      <c r="V289" s="408"/>
      <c r="W289" s="395"/>
      <c r="X289" s="395"/>
      <c r="Y289" s="402" t="str">
        <f t="shared" si="195"/>
        <v/>
      </c>
      <c r="Z289" s="429"/>
      <c r="AA289" s="429"/>
      <c r="AB289" s="430"/>
      <c r="AC289" s="410">
        <f t="shared" si="196"/>
        <v>0</v>
      </c>
      <c r="AD289" s="411"/>
      <c r="AE289" s="412"/>
      <c r="AF289" s="413">
        <f t="shared" si="197"/>
        <v>0</v>
      </c>
      <c r="AG289" s="414">
        <f t="shared" si="198"/>
        <v>0</v>
      </c>
      <c r="AH289" s="415">
        <f t="shared" si="199"/>
        <v>0</v>
      </c>
      <c r="AI289" s="415" t="str">
        <f t="shared" si="200"/>
        <v/>
      </c>
      <c r="AJ289" s="415">
        <f t="shared" si="201"/>
        <v>0</v>
      </c>
      <c r="AK289" s="415">
        <f t="shared" si="202"/>
        <v>0</v>
      </c>
      <c r="AL289" s="416">
        <f t="shared" si="203"/>
        <v>0</v>
      </c>
      <c r="AM289" s="417">
        <f t="shared" si="204"/>
        <v>0</v>
      </c>
      <c r="AN289" s="406">
        <f t="shared" si="205"/>
        <v>0</v>
      </c>
      <c r="AO289" s="416">
        <f t="shared" si="206"/>
        <v>0</v>
      </c>
      <c r="AP289" s="416">
        <f t="shared" si="207"/>
        <v>0</v>
      </c>
      <c r="AQ289" s="416">
        <f t="shared" si="208"/>
        <v>0</v>
      </c>
      <c r="AR289" s="418">
        <f t="shared" si="209"/>
        <v>0</v>
      </c>
      <c r="AS289" s="416">
        <f t="shared" si="210"/>
        <v>0</v>
      </c>
      <c r="AT289" s="416">
        <f t="shared" si="211"/>
        <v>0</v>
      </c>
      <c r="AU289" s="416">
        <f t="shared" si="212"/>
        <v>0</v>
      </c>
      <c r="AV289" s="434" t="str">
        <f t="shared" si="213"/>
        <v/>
      </c>
      <c r="AW289" s="421" t="str">
        <f t="shared" si="214"/>
        <v/>
      </c>
      <c r="AX289" s="422">
        <f t="shared" si="215"/>
        <v>0</v>
      </c>
      <c r="AY289" s="422">
        <f t="shared" si="216"/>
        <v>0</v>
      </c>
      <c r="AZ289" s="421">
        <f t="shared" si="217"/>
        <v>0</v>
      </c>
      <c r="BA289" s="423">
        <f t="shared" si="218"/>
        <v>0</v>
      </c>
      <c r="BB289" s="432"/>
      <c r="BC289" s="436"/>
      <c r="BD289" s="436"/>
      <c r="BE289" s="436"/>
      <c r="BF289" s="436"/>
      <c r="BG289" s="436"/>
      <c r="BH289" s="436"/>
      <c r="BI289" s="436"/>
      <c r="BJ289" s="436"/>
      <c r="BK289" s="436"/>
      <c r="BL289" s="436"/>
      <c r="BM289" s="436"/>
      <c r="BN289" s="436"/>
      <c r="BO289" s="436"/>
      <c r="BP289" s="436"/>
    </row>
    <row r="290" spans="1:68" s="437" customFormat="1" ht="38.25" customHeight="1">
      <c r="A290" s="426">
        <v>272</v>
      </c>
      <c r="B290" s="429"/>
      <c r="C290" s="429"/>
      <c r="D290" s="395"/>
      <c r="E290" s="396"/>
      <c r="F290" s="396"/>
      <c r="G290" s="396"/>
      <c r="H290" s="397" t="str">
        <f t="shared" si="188"/>
        <v/>
      </c>
      <c r="I290" s="427"/>
      <c r="J290" s="396"/>
      <c r="K290" s="435"/>
      <c r="L290" s="399">
        <f t="shared" si="189"/>
        <v>0</v>
      </c>
      <c r="M290" s="400" t="str">
        <f t="shared" si="190"/>
        <v/>
      </c>
      <c r="N290" s="401"/>
      <c r="O290" s="395"/>
      <c r="P290" s="402" t="str">
        <f t="shared" si="191"/>
        <v/>
      </c>
      <c r="Q290" s="428"/>
      <c r="R290" s="404">
        <v>0</v>
      </c>
      <c r="S290" s="402">
        <f t="shared" si="192"/>
        <v>0</v>
      </c>
      <c r="T290" s="406">
        <f t="shared" si="193"/>
        <v>0</v>
      </c>
      <c r="U290" s="407" t="str">
        <f t="shared" si="194"/>
        <v/>
      </c>
      <c r="V290" s="408"/>
      <c r="W290" s="395"/>
      <c r="X290" s="395"/>
      <c r="Y290" s="402" t="str">
        <f t="shared" si="195"/>
        <v/>
      </c>
      <c r="Z290" s="429"/>
      <c r="AA290" s="429"/>
      <c r="AB290" s="430"/>
      <c r="AC290" s="410">
        <f t="shared" si="196"/>
        <v>0</v>
      </c>
      <c r="AD290" s="411"/>
      <c r="AE290" s="412"/>
      <c r="AF290" s="413">
        <f t="shared" si="197"/>
        <v>0</v>
      </c>
      <c r="AG290" s="414">
        <f t="shared" si="198"/>
        <v>0</v>
      </c>
      <c r="AH290" s="415">
        <f t="shared" si="199"/>
        <v>0</v>
      </c>
      <c r="AI290" s="415" t="str">
        <f t="shared" si="200"/>
        <v/>
      </c>
      <c r="AJ290" s="415">
        <f t="shared" si="201"/>
        <v>0</v>
      </c>
      <c r="AK290" s="415">
        <f t="shared" si="202"/>
        <v>0</v>
      </c>
      <c r="AL290" s="416">
        <f t="shared" si="203"/>
        <v>0</v>
      </c>
      <c r="AM290" s="417">
        <f t="shared" si="204"/>
        <v>0</v>
      </c>
      <c r="AN290" s="406">
        <f t="shared" si="205"/>
        <v>0</v>
      </c>
      <c r="AO290" s="416">
        <f t="shared" si="206"/>
        <v>0</v>
      </c>
      <c r="AP290" s="416">
        <f t="shared" si="207"/>
        <v>0</v>
      </c>
      <c r="AQ290" s="416">
        <f t="shared" si="208"/>
        <v>0</v>
      </c>
      <c r="AR290" s="418">
        <f t="shared" si="209"/>
        <v>0</v>
      </c>
      <c r="AS290" s="416">
        <f t="shared" si="210"/>
        <v>0</v>
      </c>
      <c r="AT290" s="416">
        <f t="shared" si="211"/>
        <v>0</v>
      </c>
      <c r="AU290" s="416">
        <f t="shared" si="212"/>
        <v>0</v>
      </c>
      <c r="AV290" s="434" t="str">
        <f t="shared" si="213"/>
        <v/>
      </c>
      <c r="AW290" s="421" t="str">
        <f t="shared" si="214"/>
        <v/>
      </c>
      <c r="AX290" s="422">
        <f t="shared" si="215"/>
        <v>0</v>
      </c>
      <c r="AY290" s="422">
        <f t="shared" si="216"/>
        <v>0</v>
      </c>
      <c r="AZ290" s="421">
        <f t="shared" si="217"/>
        <v>0</v>
      </c>
      <c r="BA290" s="423">
        <f t="shared" si="218"/>
        <v>0</v>
      </c>
      <c r="BB290" s="432"/>
      <c r="BC290" s="436"/>
      <c r="BD290" s="436"/>
      <c r="BE290" s="436"/>
      <c r="BF290" s="436"/>
      <c r="BG290" s="436"/>
      <c r="BH290" s="436"/>
      <c r="BI290" s="436"/>
      <c r="BJ290" s="436"/>
      <c r="BK290" s="436"/>
      <c r="BL290" s="436"/>
      <c r="BM290" s="436"/>
      <c r="BN290" s="436"/>
      <c r="BO290" s="436"/>
      <c r="BP290" s="436"/>
    </row>
    <row r="291" spans="1:68" s="437" customFormat="1" ht="38.25" customHeight="1">
      <c r="A291" s="426">
        <v>273</v>
      </c>
      <c r="B291" s="429"/>
      <c r="C291" s="429"/>
      <c r="D291" s="395"/>
      <c r="E291" s="396"/>
      <c r="F291" s="396"/>
      <c r="G291" s="396"/>
      <c r="H291" s="397" t="str">
        <f t="shared" si="188"/>
        <v/>
      </c>
      <c r="I291" s="427"/>
      <c r="J291" s="396"/>
      <c r="K291" s="435"/>
      <c r="L291" s="399">
        <f t="shared" si="189"/>
        <v>0</v>
      </c>
      <c r="M291" s="400" t="str">
        <f t="shared" si="190"/>
        <v/>
      </c>
      <c r="N291" s="401"/>
      <c r="O291" s="395"/>
      <c r="P291" s="402" t="str">
        <f t="shared" si="191"/>
        <v/>
      </c>
      <c r="Q291" s="428"/>
      <c r="R291" s="404">
        <v>0</v>
      </c>
      <c r="S291" s="402">
        <f t="shared" si="192"/>
        <v>0</v>
      </c>
      <c r="T291" s="406">
        <f t="shared" si="193"/>
        <v>0</v>
      </c>
      <c r="U291" s="407" t="str">
        <f t="shared" si="194"/>
        <v/>
      </c>
      <c r="V291" s="408"/>
      <c r="W291" s="395"/>
      <c r="X291" s="395"/>
      <c r="Y291" s="402" t="str">
        <f t="shared" si="195"/>
        <v/>
      </c>
      <c r="Z291" s="429"/>
      <c r="AA291" s="429"/>
      <c r="AB291" s="430"/>
      <c r="AC291" s="410">
        <f t="shared" si="196"/>
        <v>0</v>
      </c>
      <c r="AD291" s="411"/>
      <c r="AE291" s="412"/>
      <c r="AF291" s="413">
        <f t="shared" si="197"/>
        <v>0</v>
      </c>
      <c r="AG291" s="414">
        <f t="shared" si="198"/>
        <v>0</v>
      </c>
      <c r="AH291" s="415">
        <f t="shared" si="199"/>
        <v>0</v>
      </c>
      <c r="AI291" s="415" t="str">
        <f t="shared" si="200"/>
        <v/>
      </c>
      <c r="AJ291" s="415">
        <f t="shared" si="201"/>
        <v>0</v>
      </c>
      <c r="AK291" s="415">
        <f t="shared" si="202"/>
        <v>0</v>
      </c>
      <c r="AL291" s="416">
        <f t="shared" si="203"/>
        <v>0</v>
      </c>
      <c r="AM291" s="417">
        <f t="shared" si="204"/>
        <v>0</v>
      </c>
      <c r="AN291" s="406">
        <f t="shared" si="205"/>
        <v>0</v>
      </c>
      <c r="AO291" s="416">
        <f t="shared" si="206"/>
        <v>0</v>
      </c>
      <c r="AP291" s="416">
        <f t="shared" si="207"/>
        <v>0</v>
      </c>
      <c r="AQ291" s="416">
        <f t="shared" si="208"/>
        <v>0</v>
      </c>
      <c r="AR291" s="418">
        <f t="shared" si="209"/>
        <v>0</v>
      </c>
      <c r="AS291" s="416">
        <f t="shared" si="210"/>
        <v>0</v>
      </c>
      <c r="AT291" s="416">
        <f t="shared" si="211"/>
        <v>0</v>
      </c>
      <c r="AU291" s="416">
        <f t="shared" si="212"/>
        <v>0</v>
      </c>
      <c r="AV291" s="434" t="str">
        <f t="shared" si="213"/>
        <v/>
      </c>
      <c r="AW291" s="421" t="str">
        <f t="shared" si="214"/>
        <v/>
      </c>
      <c r="AX291" s="422">
        <f t="shared" si="215"/>
        <v>0</v>
      </c>
      <c r="AY291" s="422">
        <f t="shared" si="216"/>
        <v>0</v>
      </c>
      <c r="AZ291" s="421">
        <f t="shared" si="217"/>
        <v>0</v>
      </c>
      <c r="BA291" s="423">
        <f t="shared" si="218"/>
        <v>0</v>
      </c>
      <c r="BB291" s="432"/>
      <c r="BC291" s="436"/>
      <c r="BD291" s="436"/>
      <c r="BE291" s="436"/>
      <c r="BF291" s="436"/>
      <c r="BG291" s="436"/>
      <c r="BH291" s="436"/>
      <c r="BI291" s="436"/>
      <c r="BJ291" s="436"/>
      <c r="BK291" s="436"/>
      <c r="BL291" s="436"/>
      <c r="BM291" s="436"/>
      <c r="BN291" s="436"/>
      <c r="BO291" s="436"/>
      <c r="BP291" s="436"/>
    </row>
    <row r="292" spans="1:68" s="437" customFormat="1" ht="38.25" customHeight="1">
      <c r="A292" s="426">
        <v>274</v>
      </c>
      <c r="B292" s="429"/>
      <c r="C292" s="429"/>
      <c r="D292" s="395"/>
      <c r="E292" s="396"/>
      <c r="F292" s="396"/>
      <c r="G292" s="396"/>
      <c r="H292" s="397" t="str">
        <f t="shared" si="188"/>
        <v/>
      </c>
      <c r="I292" s="427"/>
      <c r="J292" s="396"/>
      <c r="K292" s="435"/>
      <c r="L292" s="399">
        <f t="shared" si="189"/>
        <v>0</v>
      </c>
      <c r="M292" s="400" t="str">
        <f t="shared" si="190"/>
        <v/>
      </c>
      <c r="N292" s="401"/>
      <c r="O292" s="395"/>
      <c r="P292" s="402" t="str">
        <f t="shared" si="191"/>
        <v/>
      </c>
      <c r="Q292" s="428"/>
      <c r="R292" s="404">
        <v>0</v>
      </c>
      <c r="S292" s="402">
        <f t="shared" si="192"/>
        <v>0</v>
      </c>
      <c r="T292" s="406">
        <f t="shared" si="193"/>
        <v>0</v>
      </c>
      <c r="U292" s="407" t="str">
        <f t="shared" si="194"/>
        <v/>
      </c>
      <c r="V292" s="408"/>
      <c r="W292" s="395"/>
      <c r="X292" s="395"/>
      <c r="Y292" s="402" t="str">
        <f t="shared" si="195"/>
        <v/>
      </c>
      <c r="Z292" s="429"/>
      <c r="AA292" s="429"/>
      <c r="AB292" s="430"/>
      <c r="AC292" s="410">
        <f t="shared" si="196"/>
        <v>0</v>
      </c>
      <c r="AD292" s="411"/>
      <c r="AE292" s="412"/>
      <c r="AF292" s="413">
        <f t="shared" si="197"/>
        <v>0</v>
      </c>
      <c r="AG292" s="414">
        <f t="shared" si="198"/>
        <v>0</v>
      </c>
      <c r="AH292" s="415">
        <f t="shared" si="199"/>
        <v>0</v>
      </c>
      <c r="AI292" s="415" t="str">
        <f t="shared" si="200"/>
        <v/>
      </c>
      <c r="AJ292" s="415">
        <f t="shared" si="201"/>
        <v>0</v>
      </c>
      <c r="AK292" s="415">
        <f t="shared" si="202"/>
        <v>0</v>
      </c>
      <c r="AL292" s="416">
        <f t="shared" si="203"/>
        <v>0</v>
      </c>
      <c r="AM292" s="417">
        <f t="shared" si="204"/>
        <v>0</v>
      </c>
      <c r="AN292" s="406">
        <f t="shared" si="205"/>
        <v>0</v>
      </c>
      <c r="AO292" s="416">
        <f t="shared" si="206"/>
        <v>0</v>
      </c>
      <c r="AP292" s="416">
        <f t="shared" si="207"/>
        <v>0</v>
      </c>
      <c r="AQ292" s="416">
        <f t="shared" si="208"/>
        <v>0</v>
      </c>
      <c r="AR292" s="418">
        <f t="shared" si="209"/>
        <v>0</v>
      </c>
      <c r="AS292" s="416">
        <f t="shared" si="210"/>
        <v>0</v>
      </c>
      <c r="AT292" s="416">
        <f t="shared" si="211"/>
        <v>0</v>
      </c>
      <c r="AU292" s="416">
        <f t="shared" si="212"/>
        <v>0</v>
      </c>
      <c r="AV292" s="434" t="str">
        <f t="shared" si="213"/>
        <v/>
      </c>
      <c r="AW292" s="421" t="str">
        <f t="shared" si="214"/>
        <v/>
      </c>
      <c r="AX292" s="422">
        <f t="shared" si="215"/>
        <v>0</v>
      </c>
      <c r="AY292" s="422">
        <f t="shared" si="216"/>
        <v>0</v>
      </c>
      <c r="AZ292" s="421">
        <f t="shared" si="217"/>
        <v>0</v>
      </c>
      <c r="BA292" s="423">
        <f t="shared" si="218"/>
        <v>0</v>
      </c>
      <c r="BB292" s="432"/>
      <c r="BC292" s="436"/>
      <c r="BD292" s="436"/>
      <c r="BE292" s="436"/>
      <c r="BF292" s="436"/>
      <c r="BG292" s="436"/>
      <c r="BH292" s="436"/>
      <c r="BI292" s="436"/>
      <c r="BJ292" s="436"/>
      <c r="BK292" s="436"/>
      <c r="BL292" s="436"/>
      <c r="BM292" s="436"/>
      <c r="BN292" s="436"/>
      <c r="BO292" s="436"/>
      <c r="BP292" s="436"/>
    </row>
    <row r="293" spans="1:68" s="437" customFormat="1" ht="38.25" customHeight="1">
      <c r="A293" s="426">
        <v>275</v>
      </c>
      <c r="B293" s="429"/>
      <c r="C293" s="429"/>
      <c r="D293" s="395"/>
      <c r="E293" s="396"/>
      <c r="F293" s="396"/>
      <c r="G293" s="396"/>
      <c r="H293" s="397" t="str">
        <f t="shared" si="188"/>
        <v/>
      </c>
      <c r="I293" s="427"/>
      <c r="J293" s="396"/>
      <c r="K293" s="435"/>
      <c r="L293" s="399">
        <f t="shared" si="189"/>
        <v>0</v>
      </c>
      <c r="M293" s="400" t="str">
        <f t="shared" si="190"/>
        <v/>
      </c>
      <c r="N293" s="401"/>
      <c r="O293" s="395"/>
      <c r="P293" s="402" t="str">
        <f t="shared" si="191"/>
        <v/>
      </c>
      <c r="Q293" s="428"/>
      <c r="R293" s="404">
        <v>0</v>
      </c>
      <c r="S293" s="402">
        <f t="shared" si="192"/>
        <v>0</v>
      </c>
      <c r="T293" s="406">
        <f t="shared" si="193"/>
        <v>0</v>
      </c>
      <c r="U293" s="407" t="str">
        <f t="shared" si="194"/>
        <v/>
      </c>
      <c r="V293" s="408"/>
      <c r="W293" s="395"/>
      <c r="X293" s="395"/>
      <c r="Y293" s="402" t="str">
        <f t="shared" si="195"/>
        <v/>
      </c>
      <c r="Z293" s="429"/>
      <c r="AA293" s="429"/>
      <c r="AB293" s="430"/>
      <c r="AC293" s="410">
        <f t="shared" si="196"/>
        <v>0</v>
      </c>
      <c r="AD293" s="411"/>
      <c r="AE293" s="412"/>
      <c r="AF293" s="413">
        <f t="shared" si="197"/>
        <v>0</v>
      </c>
      <c r="AG293" s="414">
        <f t="shared" si="198"/>
        <v>0</v>
      </c>
      <c r="AH293" s="415">
        <f t="shared" si="199"/>
        <v>0</v>
      </c>
      <c r="AI293" s="415" t="str">
        <f t="shared" si="200"/>
        <v/>
      </c>
      <c r="AJ293" s="415">
        <f t="shared" si="201"/>
        <v>0</v>
      </c>
      <c r="AK293" s="415">
        <f t="shared" si="202"/>
        <v>0</v>
      </c>
      <c r="AL293" s="416">
        <f t="shared" si="203"/>
        <v>0</v>
      </c>
      <c r="AM293" s="417">
        <f t="shared" si="204"/>
        <v>0</v>
      </c>
      <c r="AN293" s="406">
        <f t="shared" si="205"/>
        <v>0</v>
      </c>
      <c r="AO293" s="416">
        <f t="shared" si="206"/>
        <v>0</v>
      </c>
      <c r="AP293" s="416">
        <f t="shared" si="207"/>
        <v>0</v>
      </c>
      <c r="AQ293" s="416">
        <f t="shared" si="208"/>
        <v>0</v>
      </c>
      <c r="AR293" s="418">
        <f t="shared" si="209"/>
        <v>0</v>
      </c>
      <c r="AS293" s="416">
        <f t="shared" si="210"/>
        <v>0</v>
      </c>
      <c r="AT293" s="416">
        <f t="shared" si="211"/>
        <v>0</v>
      </c>
      <c r="AU293" s="416">
        <f t="shared" si="212"/>
        <v>0</v>
      </c>
      <c r="AV293" s="434" t="str">
        <f t="shared" si="213"/>
        <v/>
      </c>
      <c r="AW293" s="421" t="str">
        <f t="shared" si="214"/>
        <v/>
      </c>
      <c r="AX293" s="422">
        <f t="shared" si="215"/>
        <v>0</v>
      </c>
      <c r="AY293" s="422">
        <f t="shared" si="216"/>
        <v>0</v>
      </c>
      <c r="AZ293" s="421">
        <f t="shared" si="217"/>
        <v>0</v>
      </c>
      <c r="BA293" s="423">
        <f t="shared" si="218"/>
        <v>0</v>
      </c>
      <c r="BB293" s="432"/>
      <c r="BC293" s="436"/>
      <c r="BD293" s="436"/>
      <c r="BE293" s="436"/>
      <c r="BF293" s="436"/>
      <c r="BG293" s="436"/>
      <c r="BH293" s="436"/>
      <c r="BI293" s="436"/>
      <c r="BJ293" s="436"/>
      <c r="BK293" s="436"/>
      <c r="BL293" s="436"/>
      <c r="BM293" s="436"/>
      <c r="BN293" s="436"/>
      <c r="BO293" s="436"/>
      <c r="BP293" s="436"/>
    </row>
    <row r="294" spans="1:68" s="437" customFormat="1" ht="38.25" customHeight="1">
      <c r="A294" s="426">
        <v>276</v>
      </c>
      <c r="B294" s="429"/>
      <c r="C294" s="429"/>
      <c r="D294" s="395"/>
      <c r="E294" s="396"/>
      <c r="F294" s="396"/>
      <c r="G294" s="396"/>
      <c r="H294" s="397" t="str">
        <f t="shared" si="188"/>
        <v/>
      </c>
      <c r="I294" s="427"/>
      <c r="J294" s="396"/>
      <c r="K294" s="435"/>
      <c r="L294" s="399">
        <f t="shared" si="189"/>
        <v>0</v>
      </c>
      <c r="M294" s="400" t="str">
        <f t="shared" si="190"/>
        <v/>
      </c>
      <c r="N294" s="401"/>
      <c r="O294" s="395"/>
      <c r="P294" s="402" t="str">
        <f t="shared" si="191"/>
        <v/>
      </c>
      <c r="Q294" s="428"/>
      <c r="R294" s="404">
        <v>0</v>
      </c>
      <c r="S294" s="402">
        <f t="shared" si="192"/>
        <v>0</v>
      </c>
      <c r="T294" s="406">
        <f t="shared" si="193"/>
        <v>0</v>
      </c>
      <c r="U294" s="407" t="str">
        <f t="shared" si="194"/>
        <v/>
      </c>
      <c r="V294" s="408"/>
      <c r="W294" s="395"/>
      <c r="X294" s="395"/>
      <c r="Y294" s="402" t="str">
        <f t="shared" si="195"/>
        <v/>
      </c>
      <c r="Z294" s="429"/>
      <c r="AA294" s="429"/>
      <c r="AB294" s="430"/>
      <c r="AC294" s="410">
        <f t="shared" si="196"/>
        <v>0</v>
      </c>
      <c r="AD294" s="411"/>
      <c r="AE294" s="412"/>
      <c r="AF294" s="413">
        <f t="shared" si="197"/>
        <v>0</v>
      </c>
      <c r="AG294" s="414">
        <f t="shared" si="198"/>
        <v>0</v>
      </c>
      <c r="AH294" s="415">
        <f t="shared" si="199"/>
        <v>0</v>
      </c>
      <c r="AI294" s="415" t="str">
        <f t="shared" si="200"/>
        <v/>
      </c>
      <c r="AJ294" s="415">
        <f t="shared" si="201"/>
        <v>0</v>
      </c>
      <c r="AK294" s="415">
        <f t="shared" si="202"/>
        <v>0</v>
      </c>
      <c r="AL294" s="416">
        <f t="shared" si="203"/>
        <v>0</v>
      </c>
      <c r="AM294" s="417">
        <f t="shared" si="204"/>
        <v>0</v>
      </c>
      <c r="AN294" s="406">
        <f t="shared" si="205"/>
        <v>0</v>
      </c>
      <c r="AO294" s="416">
        <f t="shared" si="206"/>
        <v>0</v>
      </c>
      <c r="AP294" s="416">
        <f t="shared" si="207"/>
        <v>0</v>
      </c>
      <c r="AQ294" s="416">
        <f t="shared" si="208"/>
        <v>0</v>
      </c>
      <c r="AR294" s="418">
        <f t="shared" si="209"/>
        <v>0</v>
      </c>
      <c r="AS294" s="416">
        <f t="shared" si="210"/>
        <v>0</v>
      </c>
      <c r="AT294" s="416">
        <f t="shared" si="211"/>
        <v>0</v>
      </c>
      <c r="AU294" s="416">
        <f t="shared" si="212"/>
        <v>0</v>
      </c>
      <c r="AV294" s="434" t="str">
        <f t="shared" si="213"/>
        <v/>
      </c>
      <c r="AW294" s="421" t="str">
        <f t="shared" si="214"/>
        <v/>
      </c>
      <c r="AX294" s="422">
        <f t="shared" si="215"/>
        <v>0</v>
      </c>
      <c r="AY294" s="422">
        <f t="shared" si="216"/>
        <v>0</v>
      </c>
      <c r="AZ294" s="421">
        <f t="shared" si="217"/>
        <v>0</v>
      </c>
      <c r="BA294" s="423">
        <f t="shared" si="218"/>
        <v>0</v>
      </c>
      <c r="BB294" s="432"/>
      <c r="BC294" s="436"/>
      <c r="BD294" s="436"/>
      <c r="BE294" s="436"/>
      <c r="BF294" s="436"/>
      <c r="BG294" s="436"/>
      <c r="BH294" s="436"/>
      <c r="BI294" s="436"/>
      <c r="BJ294" s="436"/>
      <c r="BK294" s="436"/>
      <c r="BL294" s="436"/>
      <c r="BM294" s="436"/>
      <c r="BN294" s="436"/>
      <c r="BO294" s="436"/>
      <c r="BP294" s="436"/>
    </row>
    <row r="295" spans="1:68" s="437" customFormat="1" ht="38.25" customHeight="1">
      <c r="A295" s="426">
        <v>277</v>
      </c>
      <c r="B295" s="429"/>
      <c r="C295" s="429"/>
      <c r="D295" s="395"/>
      <c r="E295" s="396"/>
      <c r="F295" s="396"/>
      <c r="G295" s="396"/>
      <c r="H295" s="397" t="str">
        <f t="shared" ref="H295:H358" si="219">IF(OR((F295=""),(G295="")),"",(E295*((($F295*52)-$G295)+1)))</f>
        <v/>
      </c>
      <c r="I295" s="427"/>
      <c r="J295" s="396"/>
      <c r="K295" s="435"/>
      <c r="L295" s="399">
        <f t="shared" ref="L295:L358" si="220">IF((V295="LTL16"),IF_ENERGY_REACHINFREEZERCOOLER,IF(AND(($J295="Y"),OR(($K295="None"),($K295="Natural Gas"),($K295="Fuel Oil"))),IF_COOLING,IF(AND(($J295="Y"),($K295="Electric Resistance")),(IF_COOLING+IF_ELECTRICRESISTANCE_HEAT),IF(AND(($J295="Y"),($K295="Heat Pump")),(IF_COOLING+IF_ELECTRICHPHEAT),IF(AND(($J295="N"),($K295="Electric Resistance")),IF_ELECTRICRESISTANCE_HEAT,IF(AND(($J295="N"),($K295="Heat Pump")),IF_ELECTRICHPHEAT,0))))))</f>
        <v>0</v>
      </c>
      <c r="M295" s="400" t="str">
        <f t="shared" ref="M295:M358" si="221">IF(OR((I295=""),(D295="")),"",IF(AND((I295="Exterior"),(E295&lt;=12)),0,VLOOKUP(D295,BUILDINGTYPE_CF_TABLE,2,FALSE)))</f>
        <v/>
      </c>
      <c r="N295" s="401"/>
      <c r="O295" s="395"/>
      <c r="P295" s="402" t="str">
        <f t="shared" ref="P295:P358" si="222">IF((O295=""),"",VLOOKUP($O295,LOOKUP_WATTAGES,3,0))</f>
        <v/>
      </c>
      <c r="Q295" s="428"/>
      <c r="R295" s="404">
        <v>0</v>
      </c>
      <c r="S295" s="402">
        <f t="shared" ref="S295:S358" si="223">IF((O295=""),0,VLOOKUP($O295,LOOKUP_WATTAGES,2,0))</f>
        <v>0</v>
      </c>
      <c r="T295" s="406">
        <f t="shared" ref="T295:T358" si="224">IF((M295=""),0,((((((Q295*S295)/1000)*ISR_FIXTURE)*(1-R295))*IF(($J295="Y"),IF_DEMAND,1))*M295))</f>
        <v>0</v>
      </c>
      <c r="U295" s="407" t="str">
        <f t="shared" ref="U295:U358" si="225">IF((H295=""),"",(((((((Q295*S295)*H295)*OHAF)*ISR_FIXTURE)*IF(($J295="Y"),$L295,1))*(1-R295))/1000))</f>
        <v/>
      </c>
      <c r="V295" s="408"/>
      <c r="W295" s="395"/>
      <c r="X295" s="395"/>
      <c r="Y295" s="402" t="str">
        <f t="shared" ref="Y295:Y358" si="226">IF((X295=""),"",VLOOKUP($X295,REPLACEMENT_LOOKUP_WATTAGES,2,0))</f>
        <v/>
      </c>
      <c r="Z295" s="429"/>
      <c r="AA295" s="429"/>
      <c r="AB295" s="430"/>
      <c r="AC295" s="410">
        <f t="shared" ref="AC295:AC358" si="227">Q295</f>
        <v>0</v>
      </c>
      <c r="AD295" s="411"/>
      <c r="AE295" s="412"/>
      <c r="AF295" s="413">
        <f t="shared" ref="AF295:AF358" si="228">IF((R295&gt;0),R295,IF((V295="LTN7"),0.3,IF((AD295=""),0,(VLOOKUP($AD295,CONTROL_SAVINGS,3,0)))))</f>
        <v>0</v>
      </c>
      <c r="AG295" s="414">
        <f t="shared" ref="AG295:AG358" si="229">AC295*AM295</f>
        <v>0</v>
      </c>
      <c r="AH295" s="415">
        <f t="shared" ref="AH295:AH358" si="230">IF((R295&gt;0),1,0)</f>
        <v>0</v>
      </c>
      <c r="AI295" s="415" t="str">
        <f t="shared" ref="AI295:AI358" si="231">IF((AD295=""),"",IF(AND((AD295="LTC7"),(V295&lt;&gt;"LTL16")),1,0))</f>
        <v/>
      </c>
      <c r="AJ295" s="415">
        <f t="shared" ref="AJ295:AJ358" si="232">IF(($AE295=""),0,IF(($AL295&gt;=VLOOKUP($AD295,CONTROLS_LOOKUP,2,FALSE)),0,1))</f>
        <v>0</v>
      </c>
      <c r="AK295" s="415">
        <f t="shared" ref="AK295:AK358" si="233">IF(($AE295=""),0,IF(($AL295&gt;=VLOOKUP($AD295,CONTROLS_LOOKUP,3,FALSE)),0,1))</f>
        <v>0</v>
      </c>
      <c r="AL295" s="416">
        <f t="shared" ref="AL295:AL358" si="234">IF((AE295=""),0,((AC295*AM295)/AE295))</f>
        <v>0</v>
      </c>
      <c r="AM295" s="417">
        <f t="shared" ref="AM295:AM358" si="235">IF((X295=""),0,VLOOKUP($X295,REPLACEMENT_LOOKUP_WATTAGES,3,0))</f>
        <v>0</v>
      </c>
      <c r="AN295" s="406">
        <f t="shared" ref="AN295:AN358" si="236">IF((M295=""),0,IF((V295="LTL16"),(((((AC295*AM295)/1000)*ISR_FIXTURE)*IF(($J295="Y"),IF_DEMAND_REACHINFREEZERCOOLER,1))*M295),((((((AC295*AM295)/1000)*ISR_FIXTURE)*IF(($J295="Y"),IF_DEMAND,1))*M295)*IF((V295="LTN7"),(1-0.3),1))))</f>
        <v>0</v>
      </c>
      <c r="AO295" s="416">
        <f t="shared" ref="AO295:AO358" si="237">IF(ISNUMBER(AM295),((((((((AC295*AM295)*$E295)*((($F295*52)-$G295)+1))*OHAF)*ISR_FIXTURE)*IF(($J295="Y"),$L295,1))/1000)*IF((V295="LTN7"),(1-0.3),1)))</f>
        <v>0</v>
      </c>
      <c r="AP295" s="416">
        <f t="shared" ref="AP295:AP358" si="238">IF(($K295="Fuel Oil"),($AO295*IF_FUELOIL),0)</f>
        <v>0</v>
      </c>
      <c r="AQ295" s="416">
        <f t="shared" ref="AQ295:AQ358" si="239">IF(($K295="Natural Gas"),($AO295*IF_NATURALGAS),0)</f>
        <v>0</v>
      </c>
      <c r="AR295" s="418">
        <f t="shared" ref="AR295:AR358" si="240">IF(ISNUMBER(T295),(T295-AN295),"")</f>
        <v>0</v>
      </c>
      <c r="AS295" s="416">
        <f t="shared" ref="AS295:AS358" si="241">IF(ISNUMBER(U295),(U295-AO295),0)</f>
        <v>0</v>
      </c>
      <c r="AT295" s="416">
        <f t="shared" ref="AT295:AT358" si="242">IF(($K295="Fuel Oil"),($AS295*IF_FUELOIL),0)</f>
        <v>0</v>
      </c>
      <c r="AU295" s="416">
        <f t="shared" ref="AU295:AU358" si="243">IF(($K295="Natural Gas"),($AS295*IF_NATURALGAS),0)</f>
        <v>0</v>
      </c>
      <c r="AV295" s="434" t="str">
        <f t="shared" ref="AV295:AV358" si="244">IF((V295=""),"",VLOOKUP(V295,INCENTIVE_AMOUNTS,2,0))</f>
        <v/>
      </c>
      <c r="AW295" s="421" t="str">
        <f t="shared" ref="AW295:AW358" si="245">IF(ISNUMBER(AV295),(AC295*AV295),"")</f>
        <v/>
      </c>
      <c r="AX295" s="422">
        <f t="shared" ref="AX295:AX358" si="246">IFERROR(IF(ISBLANK(AD295),IF((N295="EXIT_Sign"),(AW295/2),IF(OR((N295="Incand_Halogen"),(N295="Incand_Standard")),((AW295*2)/3),(AW295/3))),(IF((N295="EXIT_Sign"),(AW295/2),IF(OR((N295="Incand_Halogen"),(N295="Incand_Standard")),((AW295*2)/3),(AW295/3)))+(30*AE295))),0)</f>
        <v>0</v>
      </c>
      <c r="AY295" s="422">
        <f t="shared" ref="AY295:AY358" si="247">IFERROR(IF(ISBLANK(AD295),IF((N295="EXIT_Sign"),(AW295/2),IF(OR((N295="Incand_Halogen"),(N295="Incand_Standard")),(AW295/3),((AW295*2)/3))),(IF((N295="EXIT_Sign"),(AW295/2),IF(OR((N295="Incand_Halogen"),(N295="Incand_Standard")),(AW295/3),((AW295*2)/3)))+(30*AE295))),0)</f>
        <v>0</v>
      </c>
      <c r="AZ295" s="421">
        <f t="shared" ref="AZ295:AZ358" si="248">AY295+AX295</f>
        <v>0</v>
      </c>
      <c r="BA295" s="423">
        <f t="shared" ref="BA295:BA358" si="249">IF(AND((Q295&gt;0),(S295&gt;0),(AC295&gt;0),(AM295&gt;0)),(((Q295*S295)-(AC295*AM295))/((Q295*S295))),0)</f>
        <v>0</v>
      </c>
      <c r="BB295" s="432"/>
      <c r="BC295" s="436"/>
      <c r="BD295" s="436"/>
      <c r="BE295" s="436"/>
      <c r="BF295" s="436"/>
      <c r="BG295" s="436"/>
      <c r="BH295" s="436"/>
      <c r="BI295" s="436"/>
      <c r="BJ295" s="436"/>
      <c r="BK295" s="436"/>
      <c r="BL295" s="436"/>
      <c r="BM295" s="436"/>
      <c r="BN295" s="436"/>
      <c r="BO295" s="436"/>
      <c r="BP295" s="436"/>
    </row>
    <row r="296" spans="1:68" s="437" customFormat="1" ht="38.25" customHeight="1">
      <c r="A296" s="426">
        <v>278</v>
      </c>
      <c r="B296" s="429"/>
      <c r="C296" s="429"/>
      <c r="D296" s="395"/>
      <c r="E296" s="396"/>
      <c r="F296" s="396"/>
      <c r="G296" s="396"/>
      <c r="H296" s="397" t="str">
        <f t="shared" si="219"/>
        <v/>
      </c>
      <c r="I296" s="427"/>
      <c r="J296" s="396"/>
      <c r="K296" s="435"/>
      <c r="L296" s="399">
        <f t="shared" si="220"/>
        <v>0</v>
      </c>
      <c r="M296" s="400" t="str">
        <f t="shared" si="221"/>
        <v/>
      </c>
      <c r="N296" s="401"/>
      <c r="O296" s="395"/>
      <c r="P296" s="402" t="str">
        <f t="shared" si="222"/>
        <v/>
      </c>
      <c r="Q296" s="428"/>
      <c r="R296" s="404">
        <v>0</v>
      </c>
      <c r="S296" s="402">
        <f t="shared" si="223"/>
        <v>0</v>
      </c>
      <c r="T296" s="406">
        <f t="shared" si="224"/>
        <v>0</v>
      </c>
      <c r="U296" s="407" t="str">
        <f t="shared" si="225"/>
        <v/>
      </c>
      <c r="V296" s="408"/>
      <c r="W296" s="395"/>
      <c r="X296" s="395"/>
      <c r="Y296" s="402" t="str">
        <f t="shared" si="226"/>
        <v/>
      </c>
      <c r="Z296" s="429"/>
      <c r="AA296" s="429"/>
      <c r="AB296" s="430"/>
      <c r="AC296" s="410">
        <f t="shared" si="227"/>
        <v>0</v>
      </c>
      <c r="AD296" s="411"/>
      <c r="AE296" s="412"/>
      <c r="AF296" s="413">
        <f t="shared" si="228"/>
        <v>0</v>
      </c>
      <c r="AG296" s="414">
        <f t="shared" si="229"/>
        <v>0</v>
      </c>
      <c r="AH296" s="415">
        <f t="shared" si="230"/>
        <v>0</v>
      </c>
      <c r="AI296" s="415" t="str">
        <f t="shared" si="231"/>
        <v/>
      </c>
      <c r="AJ296" s="415">
        <f t="shared" si="232"/>
        <v>0</v>
      </c>
      <c r="AK296" s="415">
        <f t="shared" si="233"/>
        <v>0</v>
      </c>
      <c r="AL296" s="416">
        <f t="shared" si="234"/>
        <v>0</v>
      </c>
      <c r="AM296" s="417">
        <f t="shared" si="235"/>
        <v>0</v>
      </c>
      <c r="AN296" s="406">
        <f t="shared" si="236"/>
        <v>0</v>
      </c>
      <c r="AO296" s="416">
        <f t="shared" si="237"/>
        <v>0</v>
      </c>
      <c r="AP296" s="416">
        <f t="shared" si="238"/>
        <v>0</v>
      </c>
      <c r="AQ296" s="416">
        <f t="shared" si="239"/>
        <v>0</v>
      </c>
      <c r="AR296" s="418">
        <f t="shared" si="240"/>
        <v>0</v>
      </c>
      <c r="AS296" s="416">
        <f t="shared" si="241"/>
        <v>0</v>
      </c>
      <c r="AT296" s="416">
        <f t="shared" si="242"/>
        <v>0</v>
      </c>
      <c r="AU296" s="416">
        <f t="shared" si="243"/>
        <v>0</v>
      </c>
      <c r="AV296" s="434" t="str">
        <f t="shared" si="244"/>
        <v/>
      </c>
      <c r="AW296" s="421" t="str">
        <f t="shared" si="245"/>
        <v/>
      </c>
      <c r="AX296" s="422">
        <f t="shared" si="246"/>
        <v>0</v>
      </c>
      <c r="AY296" s="422">
        <f t="shared" si="247"/>
        <v>0</v>
      </c>
      <c r="AZ296" s="421">
        <f t="shared" si="248"/>
        <v>0</v>
      </c>
      <c r="BA296" s="423">
        <f t="shared" si="249"/>
        <v>0</v>
      </c>
      <c r="BB296" s="432"/>
      <c r="BC296" s="436"/>
      <c r="BD296" s="436"/>
      <c r="BE296" s="436"/>
      <c r="BF296" s="436"/>
      <c r="BG296" s="436"/>
      <c r="BH296" s="436"/>
      <c r="BI296" s="436"/>
      <c r="BJ296" s="436"/>
      <c r="BK296" s="436"/>
      <c r="BL296" s="436"/>
      <c r="BM296" s="436"/>
      <c r="BN296" s="436"/>
      <c r="BO296" s="436"/>
      <c r="BP296" s="436"/>
    </row>
    <row r="297" spans="1:68" s="437" customFormat="1" ht="38.25" customHeight="1">
      <c r="A297" s="426">
        <v>279</v>
      </c>
      <c r="B297" s="429"/>
      <c r="C297" s="429"/>
      <c r="D297" s="395"/>
      <c r="E297" s="396"/>
      <c r="F297" s="396"/>
      <c r="G297" s="396"/>
      <c r="H297" s="397" t="str">
        <f t="shared" si="219"/>
        <v/>
      </c>
      <c r="I297" s="427"/>
      <c r="J297" s="396"/>
      <c r="K297" s="435"/>
      <c r="L297" s="399">
        <f t="shared" si="220"/>
        <v>0</v>
      </c>
      <c r="M297" s="400" t="str">
        <f t="shared" si="221"/>
        <v/>
      </c>
      <c r="N297" s="401"/>
      <c r="O297" s="395"/>
      <c r="P297" s="402" t="str">
        <f t="shared" si="222"/>
        <v/>
      </c>
      <c r="Q297" s="428"/>
      <c r="R297" s="404">
        <v>0</v>
      </c>
      <c r="S297" s="402">
        <f t="shared" si="223"/>
        <v>0</v>
      </c>
      <c r="T297" s="406">
        <f t="shared" si="224"/>
        <v>0</v>
      </c>
      <c r="U297" s="407" t="str">
        <f t="shared" si="225"/>
        <v/>
      </c>
      <c r="V297" s="408"/>
      <c r="W297" s="395"/>
      <c r="X297" s="395"/>
      <c r="Y297" s="402" t="str">
        <f t="shared" si="226"/>
        <v/>
      </c>
      <c r="Z297" s="429"/>
      <c r="AA297" s="429"/>
      <c r="AB297" s="430"/>
      <c r="AC297" s="410">
        <f t="shared" si="227"/>
        <v>0</v>
      </c>
      <c r="AD297" s="411"/>
      <c r="AE297" s="412"/>
      <c r="AF297" s="413">
        <f t="shared" si="228"/>
        <v>0</v>
      </c>
      <c r="AG297" s="414">
        <f t="shared" si="229"/>
        <v>0</v>
      </c>
      <c r="AH297" s="415">
        <f t="shared" si="230"/>
        <v>0</v>
      </c>
      <c r="AI297" s="415" t="str">
        <f t="shared" si="231"/>
        <v/>
      </c>
      <c r="AJ297" s="415">
        <f t="shared" si="232"/>
        <v>0</v>
      </c>
      <c r="AK297" s="415">
        <f t="shared" si="233"/>
        <v>0</v>
      </c>
      <c r="AL297" s="416">
        <f t="shared" si="234"/>
        <v>0</v>
      </c>
      <c r="AM297" s="417">
        <f t="shared" si="235"/>
        <v>0</v>
      </c>
      <c r="AN297" s="406">
        <f t="shared" si="236"/>
        <v>0</v>
      </c>
      <c r="AO297" s="416">
        <f t="shared" si="237"/>
        <v>0</v>
      </c>
      <c r="AP297" s="416">
        <f t="shared" si="238"/>
        <v>0</v>
      </c>
      <c r="AQ297" s="416">
        <f t="shared" si="239"/>
        <v>0</v>
      </c>
      <c r="AR297" s="418">
        <f t="shared" si="240"/>
        <v>0</v>
      </c>
      <c r="AS297" s="416">
        <f t="shared" si="241"/>
        <v>0</v>
      </c>
      <c r="AT297" s="416">
        <f t="shared" si="242"/>
        <v>0</v>
      </c>
      <c r="AU297" s="416">
        <f t="shared" si="243"/>
        <v>0</v>
      </c>
      <c r="AV297" s="434" t="str">
        <f t="shared" si="244"/>
        <v/>
      </c>
      <c r="AW297" s="421" t="str">
        <f t="shared" si="245"/>
        <v/>
      </c>
      <c r="AX297" s="422">
        <f t="shared" si="246"/>
        <v>0</v>
      </c>
      <c r="AY297" s="422">
        <f t="shared" si="247"/>
        <v>0</v>
      </c>
      <c r="AZ297" s="421">
        <f t="shared" si="248"/>
        <v>0</v>
      </c>
      <c r="BA297" s="423">
        <f t="shared" si="249"/>
        <v>0</v>
      </c>
      <c r="BB297" s="432"/>
      <c r="BC297" s="436"/>
      <c r="BD297" s="436"/>
      <c r="BE297" s="436"/>
      <c r="BF297" s="436"/>
      <c r="BG297" s="436"/>
      <c r="BH297" s="436"/>
      <c r="BI297" s="436"/>
      <c r="BJ297" s="436"/>
      <c r="BK297" s="436"/>
      <c r="BL297" s="436"/>
      <c r="BM297" s="436"/>
      <c r="BN297" s="436"/>
      <c r="BO297" s="436"/>
      <c r="BP297" s="436"/>
    </row>
    <row r="298" spans="1:68" s="437" customFormat="1" ht="38.25" customHeight="1">
      <c r="A298" s="426">
        <v>280</v>
      </c>
      <c r="B298" s="429"/>
      <c r="C298" s="429"/>
      <c r="D298" s="395"/>
      <c r="E298" s="396"/>
      <c r="F298" s="396"/>
      <c r="G298" s="396"/>
      <c r="H298" s="397" t="str">
        <f t="shared" si="219"/>
        <v/>
      </c>
      <c r="I298" s="427"/>
      <c r="J298" s="396"/>
      <c r="K298" s="435"/>
      <c r="L298" s="399">
        <f t="shared" si="220"/>
        <v>0</v>
      </c>
      <c r="M298" s="400" t="str">
        <f t="shared" si="221"/>
        <v/>
      </c>
      <c r="N298" s="401"/>
      <c r="O298" s="395"/>
      <c r="P298" s="402" t="str">
        <f t="shared" si="222"/>
        <v/>
      </c>
      <c r="Q298" s="428"/>
      <c r="R298" s="404">
        <v>0</v>
      </c>
      <c r="S298" s="402">
        <f t="shared" si="223"/>
        <v>0</v>
      </c>
      <c r="T298" s="406">
        <f t="shared" si="224"/>
        <v>0</v>
      </c>
      <c r="U298" s="407" t="str">
        <f t="shared" si="225"/>
        <v/>
      </c>
      <c r="V298" s="408"/>
      <c r="W298" s="395"/>
      <c r="X298" s="395"/>
      <c r="Y298" s="402" t="str">
        <f t="shared" si="226"/>
        <v/>
      </c>
      <c r="Z298" s="429"/>
      <c r="AA298" s="429"/>
      <c r="AB298" s="430"/>
      <c r="AC298" s="410">
        <f t="shared" si="227"/>
        <v>0</v>
      </c>
      <c r="AD298" s="411"/>
      <c r="AE298" s="412"/>
      <c r="AF298" s="413">
        <f t="shared" si="228"/>
        <v>0</v>
      </c>
      <c r="AG298" s="414">
        <f t="shared" si="229"/>
        <v>0</v>
      </c>
      <c r="AH298" s="415">
        <f t="shared" si="230"/>
        <v>0</v>
      </c>
      <c r="AI298" s="415" t="str">
        <f t="shared" si="231"/>
        <v/>
      </c>
      <c r="AJ298" s="415">
        <f t="shared" si="232"/>
        <v>0</v>
      </c>
      <c r="AK298" s="415">
        <f t="shared" si="233"/>
        <v>0</v>
      </c>
      <c r="AL298" s="416">
        <f t="shared" si="234"/>
        <v>0</v>
      </c>
      <c r="AM298" s="417">
        <f t="shared" si="235"/>
        <v>0</v>
      </c>
      <c r="AN298" s="406">
        <f t="shared" si="236"/>
        <v>0</v>
      </c>
      <c r="AO298" s="416">
        <f t="shared" si="237"/>
        <v>0</v>
      </c>
      <c r="AP298" s="416">
        <f t="shared" si="238"/>
        <v>0</v>
      </c>
      <c r="AQ298" s="416">
        <f t="shared" si="239"/>
        <v>0</v>
      </c>
      <c r="AR298" s="418">
        <f t="shared" si="240"/>
        <v>0</v>
      </c>
      <c r="AS298" s="416">
        <f t="shared" si="241"/>
        <v>0</v>
      </c>
      <c r="AT298" s="416">
        <f t="shared" si="242"/>
        <v>0</v>
      </c>
      <c r="AU298" s="416">
        <f t="shared" si="243"/>
        <v>0</v>
      </c>
      <c r="AV298" s="434" t="str">
        <f t="shared" si="244"/>
        <v/>
      </c>
      <c r="AW298" s="421" t="str">
        <f t="shared" si="245"/>
        <v/>
      </c>
      <c r="AX298" s="422">
        <f t="shared" si="246"/>
        <v>0</v>
      </c>
      <c r="AY298" s="422">
        <f t="shared" si="247"/>
        <v>0</v>
      </c>
      <c r="AZ298" s="421">
        <f t="shared" si="248"/>
        <v>0</v>
      </c>
      <c r="BA298" s="423">
        <f t="shared" si="249"/>
        <v>0</v>
      </c>
      <c r="BB298" s="432"/>
      <c r="BC298" s="436"/>
      <c r="BD298" s="436"/>
      <c r="BE298" s="436"/>
      <c r="BF298" s="436"/>
      <c r="BG298" s="436"/>
      <c r="BH298" s="436"/>
      <c r="BI298" s="436"/>
      <c r="BJ298" s="436"/>
      <c r="BK298" s="436"/>
      <c r="BL298" s="436"/>
      <c r="BM298" s="436"/>
      <c r="BN298" s="436"/>
      <c r="BO298" s="436"/>
      <c r="BP298" s="436"/>
    </row>
    <row r="299" spans="1:68" s="437" customFormat="1" ht="38.25" customHeight="1">
      <c r="A299" s="426">
        <v>281</v>
      </c>
      <c r="B299" s="429"/>
      <c r="C299" s="429"/>
      <c r="D299" s="395"/>
      <c r="E299" s="396"/>
      <c r="F299" s="396"/>
      <c r="G299" s="396"/>
      <c r="H299" s="397" t="str">
        <f t="shared" si="219"/>
        <v/>
      </c>
      <c r="I299" s="427"/>
      <c r="J299" s="396"/>
      <c r="K299" s="435"/>
      <c r="L299" s="399">
        <f t="shared" si="220"/>
        <v>0</v>
      </c>
      <c r="M299" s="400" t="str">
        <f t="shared" si="221"/>
        <v/>
      </c>
      <c r="N299" s="401"/>
      <c r="O299" s="395"/>
      <c r="P299" s="402" t="str">
        <f t="shared" si="222"/>
        <v/>
      </c>
      <c r="Q299" s="428"/>
      <c r="R299" s="404">
        <v>0</v>
      </c>
      <c r="S299" s="402">
        <f t="shared" si="223"/>
        <v>0</v>
      </c>
      <c r="T299" s="406">
        <f t="shared" si="224"/>
        <v>0</v>
      </c>
      <c r="U299" s="407" t="str">
        <f t="shared" si="225"/>
        <v/>
      </c>
      <c r="V299" s="408"/>
      <c r="W299" s="395"/>
      <c r="X299" s="395"/>
      <c r="Y299" s="402" t="str">
        <f t="shared" si="226"/>
        <v/>
      </c>
      <c r="Z299" s="429"/>
      <c r="AA299" s="429"/>
      <c r="AB299" s="430"/>
      <c r="AC299" s="410">
        <f t="shared" si="227"/>
        <v>0</v>
      </c>
      <c r="AD299" s="411"/>
      <c r="AE299" s="412"/>
      <c r="AF299" s="413">
        <f t="shared" si="228"/>
        <v>0</v>
      </c>
      <c r="AG299" s="414">
        <f t="shared" si="229"/>
        <v>0</v>
      </c>
      <c r="AH299" s="415">
        <f t="shared" si="230"/>
        <v>0</v>
      </c>
      <c r="AI299" s="415" t="str">
        <f t="shared" si="231"/>
        <v/>
      </c>
      <c r="AJ299" s="415">
        <f t="shared" si="232"/>
        <v>0</v>
      </c>
      <c r="AK299" s="415">
        <f t="shared" si="233"/>
        <v>0</v>
      </c>
      <c r="AL299" s="416">
        <f t="shared" si="234"/>
        <v>0</v>
      </c>
      <c r="AM299" s="417">
        <f t="shared" si="235"/>
        <v>0</v>
      </c>
      <c r="AN299" s="406">
        <f t="shared" si="236"/>
        <v>0</v>
      </c>
      <c r="AO299" s="416">
        <f t="shared" si="237"/>
        <v>0</v>
      </c>
      <c r="AP299" s="416">
        <f t="shared" si="238"/>
        <v>0</v>
      </c>
      <c r="AQ299" s="416">
        <f t="shared" si="239"/>
        <v>0</v>
      </c>
      <c r="AR299" s="418">
        <f t="shared" si="240"/>
        <v>0</v>
      </c>
      <c r="AS299" s="416">
        <f t="shared" si="241"/>
        <v>0</v>
      </c>
      <c r="AT299" s="416">
        <f t="shared" si="242"/>
        <v>0</v>
      </c>
      <c r="AU299" s="416">
        <f t="shared" si="243"/>
        <v>0</v>
      </c>
      <c r="AV299" s="434" t="str">
        <f t="shared" si="244"/>
        <v/>
      </c>
      <c r="AW299" s="421" t="str">
        <f t="shared" si="245"/>
        <v/>
      </c>
      <c r="AX299" s="422">
        <f t="shared" si="246"/>
        <v>0</v>
      </c>
      <c r="AY299" s="422">
        <f t="shared" si="247"/>
        <v>0</v>
      </c>
      <c r="AZ299" s="421">
        <f t="shared" si="248"/>
        <v>0</v>
      </c>
      <c r="BA299" s="423">
        <f t="shared" si="249"/>
        <v>0</v>
      </c>
      <c r="BB299" s="432"/>
      <c r="BC299" s="436"/>
      <c r="BD299" s="436"/>
      <c r="BE299" s="436"/>
      <c r="BF299" s="436"/>
      <c r="BG299" s="436"/>
      <c r="BH299" s="436"/>
      <c r="BI299" s="436"/>
      <c r="BJ299" s="436"/>
      <c r="BK299" s="436"/>
      <c r="BL299" s="436"/>
      <c r="BM299" s="436"/>
      <c r="BN299" s="436"/>
      <c r="BO299" s="436"/>
      <c r="BP299" s="436"/>
    </row>
    <row r="300" spans="1:68" s="437" customFormat="1" ht="38.25" customHeight="1">
      <c r="A300" s="426">
        <v>282</v>
      </c>
      <c r="B300" s="429"/>
      <c r="C300" s="429"/>
      <c r="D300" s="395"/>
      <c r="E300" s="396"/>
      <c r="F300" s="396"/>
      <c r="G300" s="396"/>
      <c r="H300" s="397" t="str">
        <f t="shared" si="219"/>
        <v/>
      </c>
      <c r="I300" s="427"/>
      <c r="J300" s="396"/>
      <c r="K300" s="435"/>
      <c r="L300" s="399">
        <f t="shared" si="220"/>
        <v>0</v>
      </c>
      <c r="M300" s="400" t="str">
        <f t="shared" si="221"/>
        <v/>
      </c>
      <c r="N300" s="401"/>
      <c r="O300" s="395"/>
      <c r="P300" s="402" t="str">
        <f t="shared" si="222"/>
        <v/>
      </c>
      <c r="Q300" s="428"/>
      <c r="R300" s="404">
        <v>0</v>
      </c>
      <c r="S300" s="402">
        <f t="shared" si="223"/>
        <v>0</v>
      </c>
      <c r="T300" s="406">
        <f t="shared" si="224"/>
        <v>0</v>
      </c>
      <c r="U300" s="407" t="str">
        <f t="shared" si="225"/>
        <v/>
      </c>
      <c r="V300" s="408"/>
      <c r="W300" s="395"/>
      <c r="X300" s="395"/>
      <c r="Y300" s="402" t="str">
        <f t="shared" si="226"/>
        <v/>
      </c>
      <c r="Z300" s="429"/>
      <c r="AA300" s="429"/>
      <c r="AB300" s="430"/>
      <c r="AC300" s="410">
        <f t="shared" si="227"/>
        <v>0</v>
      </c>
      <c r="AD300" s="411"/>
      <c r="AE300" s="412"/>
      <c r="AF300" s="413">
        <f t="shared" si="228"/>
        <v>0</v>
      </c>
      <c r="AG300" s="414">
        <f t="shared" si="229"/>
        <v>0</v>
      </c>
      <c r="AH300" s="415">
        <f t="shared" si="230"/>
        <v>0</v>
      </c>
      <c r="AI300" s="415" t="str">
        <f t="shared" si="231"/>
        <v/>
      </c>
      <c r="AJ300" s="415">
        <f t="shared" si="232"/>
        <v>0</v>
      </c>
      <c r="AK300" s="415">
        <f t="shared" si="233"/>
        <v>0</v>
      </c>
      <c r="AL300" s="416">
        <f t="shared" si="234"/>
        <v>0</v>
      </c>
      <c r="AM300" s="417">
        <f t="shared" si="235"/>
        <v>0</v>
      </c>
      <c r="AN300" s="406">
        <f t="shared" si="236"/>
        <v>0</v>
      </c>
      <c r="AO300" s="416">
        <f t="shared" si="237"/>
        <v>0</v>
      </c>
      <c r="AP300" s="416">
        <f t="shared" si="238"/>
        <v>0</v>
      </c>
      <c r="AQ300" s="416">
        <f t="shared" si="239"/>
        <v>0</v>
      </c>
      <c r="AR300" s="418">
        <f t="shared" si="240"/>
        <v>0</v>
      </c>
      <c r="AS300" s="416">
        <f t="shared" si="241"/>
        <v>0</v>
      </c>
      <c r="AT300" s="416">
        <f t="shared" si="242"/>
        <v>0</v>
      </c>
      <c r="AU300" s="416">
        <f t="shared" si="243"/>
        <v>0</v>
      </c>
      <c r="AV300" s="434" t="str">
        <f t="shared" si="244"/>
        <v/>
      </c>
      <c r="AW300" s="421" t="str">
        <f t="shared" si="245"/>
        <v/>
      </c>
      <c r="AX300" s="422">
        <f t="shared" si="246"/>
        <v>0</v>
      </c>
      <c r="AY300" s="422">
        <f t="shared" si="247"/>
        <v>0</v>
      </c>
      <c r="AZ300" s="421">
        <f t="shared" si="248"/>
        <v>0</v>
      </c>
      <c r="BA300" s="423">
        <f t="shared" si="249"/>
        <v>0</v>
      </c>
      <c r="BB300" s="432"/>
      <c r="BC300" s="436"/>
      <c r="BD300" s="436"/>
      <c r="BE300" s="436"/>
      <c r="BF300" s="436"/>
      <c r="BG300" s="436"/>
      <c r="BH300" s="436"/>
      <c r="BI300" s="436"/>
      <c r="BJ300" s="436"/>
      <c r="BK300" s="436"/>
      <c r="BL300" s="436"/>
      <c r="BM300" s="436"/>
      <c r="BN300" s="436"/>
      <c r="BO300" s="436"/>
      <c r="BP300" s="436"/>
    </row>
    <row r="301" spans="1:68" s="437" customFormat="1" ht="38.25" customHeight="1">
      <c r="A301" s="426">
        <v>283</v>
      </c>
      <c r="B301" s="429"/>
      <c r="C301" s="429"/>
      <c r="D301" s="395"/>
      <c r="E301" s="396"/>
      <c r="F301" s="396"/>
      <c r="G301" s="396"/>
      <c r="H301" s="397" t="str">
        <f t="shared" si="219"/>
        <v/>
      </c>
      <c r="I301" s="427"/>
      <c r="J301" s="396"/>
      <c r="K301" s="435"/>
      <c r="L301" s="399">
        <f t="shared" si="220"/>
        <v>0</v>
      </c>
      <c r="M301" s="400" t="str">
        <f t="shared" si="221"/>
        <v/>
      </c>
      <c r="N301" s="401"/>
      <c r="O301" s="395"/>
      <c r="P301" s="402" t="str">
        <f t="shared" si="222"/>
        <v/>
      </c>
      <c r="Q301" s="428"/>
      <c r="R301" s="404">
        <v>0</v>
      </c>
      <c r="S301" s="402">
        <f t="shared" si="223"/>
        <v>0</v>
      </c>
      <c r="T301" s="406">
        <f t="shared" si="224"/>
        <v>0</v>
      </c>
      <c r="U301" s="407" t="str">
        <f t="shared" si="225"/>
        <v/>
      </c>
      <c r="V301" s="408"/>
      <c r="W301" s="395"/>
      <c r="X301" s="395"/>
      <c r="Y301" s="402" t="str">
        <f t="shared" si="226"/>
        <v/>
      </c>
      <c r="Z301" s="429"/>
      <c r="AA301" s="429"/>
      <c r="AB301" s="430"/>
      <c r="AC301" s="410">
        <f t="shared" si="227"/>
        <v>0</v>
      </c>
      <c r="AD301" s="411"/>
      <c r="AE301" s="412"/>
      <c r="AF301" s="413">
        <f t="shared" si="228"/>
        <v>0</v>
      </c>
      <c r="AG301" s="414">
        <f t="shared" si="229"/>
        <v>0</v>
      </c>
      <c r="AH301" s="415">
        <f t="shared" si="230"/>
        <v>0</v>
      </c>
      <c r="AI301" s="415" t="str">
        <f t="shared" si="231"/>
        <v/>
      </c>
      <c r="AJ301" s="415">
        <f t="shared" si="232"/>
        <v>0</v>
      </c>
      <c r="AK301" s="415">
        <f t="shared" si="233"/>
        <v>0</v>
      </c>
      <c r="AL301" s="416">
        <f t="shared" si="234"/>
        <v>0</v>
      </c>
      <c r="AM301" s="417">
        <f t="shared" si="235"/>
        <v>0</v>
      </c>
      <c r="AN301" s="406">
        <f t="shared" si="236"/>
        <v>0</v>
      </c>
      <c r="AO301" s="416">
        <f t="shared" si="237"/>
        <v>0</v>
      </c>
      <c r="AP301" s="416">
        <f t="shared" si="238"/>
        <v>0</v>
      </c>
      <c r="AQ301" s="416">
        <f t="shared" si="239"/>
        <v>0</v>
      </c>
      <c r="AR301" s="418">
        <f t="shared" si="240"/>
        <v>0</v>
      </c>
      <c r="AS301" s="416">
        <f t="shared" si="241"/>
        <v>0</v>
      </c>
      <c r="AT301" s="416">
        <f t="shared" si="242"/>
        <v>0</v>
      </c>
      <c r="AU301" s="416">
        <f t="shared" si="243"/>
        <v>0</v>
      </c>
      <c r="AV301" s="434" t="str">
        <f t="shared" si="244"/>
        <v/>
      </c>
      <c r="AW301" s="421" t="str">
        <f t="shared" si="245"/>
        <v/>
      </c>
      <c r="AX301" s="422">
        <f t="shared" si="246"/>
        <v>0</v>
      </c>
      <c r="AY301" s="422">
        <f t="shared" si="247"/>
        <v>0</v>
      </c>
      <c r="AZ301" s="421">
        <f t="shared" si="248"/>
        <v>0</v>
      </c>
      <c r="BA301" s="423">
        <f t="shared" si="249"/>
        <v>0</v>
      </c>
      <c r="BB301" s="432"/>
      <c r="BC301" s="436"/>
      <c r="BD301" s="436"/>
      <c r="BE301" s="436"/>
      <c r="BF301" s="436"/>
      <c r="BG301" s="436"/>
      <c r="BH301" s="436"/>
      <c r="BI301" s="436"/>
      <c r="BJ301" s="436"/>
      <c r="BK301" s="436"/>
      <c r="BL301" s="436"/>
      <c r="BM301" s="436"/>
      <c r="BN301" s="436"/>
      <c r="BO301" s="436"/>
      <c r="BP301" s="436"/>
    </row>
    <row r="302" spans="1:68" s="437" customFormat="1" ht="38.25" customHeight="1">
      <c r="A302" s="426">
        <v>284</v>
      </c>
      <c r="B302" s="429"/>
      <c r="C302" s="429"/>
      <c r="D302" s="395"/>
      <c r="E302" s="396"/>
      <c r="F302" s="396"/>
      <c r="G302" s="396"/>
      <c r="H302" s="397" t="str">
        <f t="shared" si="219"/>
        <v/>
      </c>
      <c r="I302" s="427"/>
      <c r="J302" s="396"/>
      <c r="K302" s="435"/>
      <c r="L302" s="399">
        <f t="shared" si="220"/>
        <v>0</v>
      </c>
      <c r="M302" s="400" t="str">
        <f t="shared" si="221"/>
        <v/>
      </c>
      <c r="N302" s="401"/>
      <c r="O302" s="395"/>
      <c r="P302" s="402" t="str">
        <f t="shared" si="222"/>
        <v/>
      </c>
      <c r="Q302" s="428"/>
      <c r="R302" s="404">
        <v>0</v>
      </c>
      <c r="S302" s="402">
        <f t="shared" si="223"/>
        <v>0</v>
      </c>
      <c r="T302" s="406">
        <f t="shared" si="224"/>
        <v>0</v>
      </c>
      <c r="U302" s="407" t="str">
        <f t="shared" si="225"/>
        <v/>
      </c>
      <c r="V302" s="408"/>
      <c r="W302" s="395"/>
      <c r="X302" s="395"/>
      <c r="Y302" s="402" t="str">
        <f t="shared" si="226"/>
        <v/>
      </c>
      <c r="Z302" s="429"/>
      <c r="AA302" s="429"/>
      <c r="AB302" s="430"/>
      <c r="AC302" s="410">
        <f t="shared" si="227"/>
        <v>0</v>
      </c>
      <c r="AD302" s="411"/>
      <c r="AE302" s="412"/>
      <c r="AF302" s="413">
        <f t="shared" si="228"/>
        <v>0</v>
      </c>
      <c r="AG302" s="414">
        <f t="shared" si="229"/>
        <v>0</v>
      </c>
      <c r="AH302" s="415">
        <f t="shared" si="230"/>
        <v>0</v>
      </c>
      <c r="AI302" s="415" t="str">
        <f t="shared" si="231"/>
        <v/>
      </c>
      <c r="AJ302" s="415">
        <f t="shared" si="232"/>
        <v>0</v>
      </c>
      <c r="AK302" s="415">
        <f t="shared" si="233"/>
        <v>0</v>
      </c>
      <c r="AL302" s="416">
        <f t="shared" si="234"/>
        <v>0</v>
      </c>
      <c r="AM302" s="417">
        <f t="shared" si="235"/>
        <v>0</v>
      </c>
      <c r="AN302" s="406">
        <f t="shared" si="236"/>
        <v>0</v>
      </c>
      <c r="AO302" s="416">
        <f t="shared" si="237"/>
        <v>0</v>
      </c>
      <c r="AP302" s="416">
        <f t="shared" si="238"/>
        <v>0</v>
      </c>
      <c r="AQ302" s="416">
        <f t="shared" si="239"/>
        <v>0</v>
      </c>
      <c r="AR302" s="418">
        <f t="shared" si="240"/>
        <v>0</v>
      </c>
      <c r="AS302" s="416">
        <f t="shared" si="241"/>
        <v>0</v>
      </c>
      <c r="AT302" s="416">
        <f t="shared" si="242"/>
        <v>0</v>
      </c>
      <c r="AU302" s="416">
        <f t="shared" si="243"/>
        <v>0</v>
      </c>
      <c r="AV302" s="434" t="str">
        <f t="shared" si="244"/>
        <v/>
      </c>
      <c r="AW302" s="421" t="str">
        <f t="shared" si="245"/>
        <v/>
      </c>
      <c r="AX302" s="422">
        <f t="shared" si="246"/>
        <v>0</v>
      </c>
      <c r="AY302" s="422">
        <f t="shared" si="247"/>
        <v>0</v>
      </c>
      <c r="AZ302" s="421">
        <f t="shared" si="248"/>
        <v>0</v>
      </c>
      <c r="BA302" s="423">
        <f t="shared" si="249"/>
        <v>0</v>
      </c>
      <c r="BB302" s="432"/>
      <c r="BC302" s="436"/>
      <c r="BD302" s="436"/>
      <c r="BE302" s="436"/>
      <c r="BF302" s="436"/>
      <c r="BG302" s="436"/>
      <c r="BH302" s="436"/>
      <c r="BI302" s="436"/>
      <c r="BJ302" s="436"/>
      <c r="BK302" s="436"/>
      <c r="BL302" s="436"/>
      <c r="BM302" s="436"/>
      <c r="BN302" s="436"/>
      <c r="BO302" s="436"/>
      <c r="BP302" s="436"/>
    </row>
    <row r="303" spans="1:68" s="437" customFormat="1" ht="38.25" customHeight="1">
      <c r="A303" s="426">
        <v>285</v>
      </c>
      <c r="B303" s="429"/>
      <c r="C303" s="429"/>
      <c r="D303" s="395"/>
      <c r="E303" s="396"/>
      <c r="F303" s="396"/>
      <c r="G303" s="396"/>
      <c r="H303" s="397" t="str">
        <f t="shared" si="219"/>
        <v/>
      </c>
      <c r="I303" s="427"/>
      <c r="J303" s="396"/>
      <c r="K303" s="435"/>
      <c r="L303" s="399">
        <f t="shared" si="220"/>
        <v>0</v>
      </c>
      <c r="M303" s="400" t="str">
        <f t="shared" si="221"/>
        <v/>
      </c>
      <c r="N303" s="401"/>
      <c r="O303" s="395"/>
      <c r="P303" s="402" t="str">
        <f t="shared" si="222"/>
        <v/>
      </c>
      <c r="Q303" s="428"/>
      <c r="R303" s="404">
        <v>0</v>
      </c>
      <c r="S303" s="402">
        <f t="shared" si="223"/>
        <v>0</v>
      </c>
      <c r="T303" s="406">
        <f t="shared" si="224"/>
        <v>0</v>
      </c>
      <c r="U303" s="407" t="str">
        <f t="shared" si="225"/>
        <v/>
      </c>
      <c r="V303" s="408"/>
      <c r="W303" s="395"/>
      <c r="X303" s="395"/>
      <c r="Y303" s="402" t="str">
        <f t="shared" si="226"/>
        <v/>
      </c>
      <c r="Z303" s="429"/>
      <c r="AA303" s="429"/>
      <c r="AB303" s="430"/>
      <c r="AC303" s="410">
        <f t="shared" si="227"/>
        <v>0</v>
      </c>
      <c r="AD303" s="411"/>
      <c r="AE303" s="412"/>
      <c r="AF303" s="413">
        <f t="shared" si="228"/>
        <v>0</v>
      </c>
      <c r="AG303" s="414">
        <f t="shared" si="229"/>
        <v>0</v>
      </c>
      <c r="AH303" s="415">
        <f t="shared" si="230"/>
        <v>0</v>
      </c>
      <c r="AI303" s="415" t="str">
        <f t="shared" si="231"/>
        <v/>
      </c>
      <c r="AJ303" s="415">
        <f t="shared" si="232"/>
        <v>0</v>
      </c>
      <c r="AK303" s="415">
        <f t="shared" si="233"/>
        <v>0</v>
      </c>
      <c r="AL303" s="416">
        <f t="shared" si="234"/>
        <v>0</v>
      </c>
      <c r="AM303" s="417">
        <f t="shared" si="235"/>
        <v>0</v>
      </c>
      <c r="AN303" s="406">
        <f t="shared" si="236"/>
        <v>0</v>
      </c>
      <c r="AO303" s="416">
        <f t="shared" si="237"/>
        <v>0</v>
      </c>
      <c r="AP303" s="416">
        <f t="shared" si="238"/>
        <v>0</v>
      </c>
      <c r="AQ303" s="416">
        <f t="shared" si="239"/>
        <v>0</v>
      </c>
      <c r="AR303" s="418">
        <f t="shared" si="240"/>
        <v>0</v>
      </c>
      <c r="AS303" s="416">
        <f t="shared" si="241"/>
        <v>0</v>
      </c>
      <c r="AT303" s="416">
        <f t="shared" si="242"/>
        <v>0</v>
      </c>
      <c r="AU303" s="416">
        <f t="shared" si="243"/>
        <v>0</v>
      </c>
      <c r="AV303" s="434" t="str">
        <f t="shared" si="244"/>
        <v/>
      </c>
      <c r="AW303" s="421" t="str">
        <f t="shared" si="245"/>
        <v/>
      </c>
      <c r="AX303" s="422">
        <f t="shared" si="246"/>
        <v>0</v>
      </c>
      <c r="AY303" s="422">
        <f t="shared" si="247"/>
        <v>0</v>
      </c>
      <c r="AZ303" s="421">
        <f t="shared" si="248"/>
        <v>0</v>
      </c>
      <c r="BA303" s="423">
        <f t="shared" si="249"/>
        <v>0</v>
      </c>
      <c r="BB303" s="432"/>
      <c r="BC303" s="436"/>
      <c r="BD303" s="436"/>
      <c r="BE303" s="436"/>
      <c r="BF303" s="436"/>
      <c r="BG303" s="436"/>
      <c r="BH303" s="436"/>
      <c r="BI303" s="436"/>
      <c r="BJ303" s="436"/>
      <c r="BK303" s="436"/>
      <c r="BL303" s="436"/>
      <c r="BM303" s="436"/>
      <c r="BN303" s="436"/>
      <c r="BO303" s="436"/>
      <c r="BP303" s="436"/>
    </row>
    <row r="304" spans="1:68" s="437" customFormat="1" ht="38.25" customHeight="1">
      <c r="A304" s="426">
        <v>286</v>
      </c>
      <c r="B304" s="429"/>
      <c r="C304" s="429"/>
      <c r="D304" s="395"/>
      <c r="E304" s="396"/>
      <c r="F304" s="396"/>
      <c r="G304" s="396"/>
      <c r="H304" s="397" t="str">
        <f t="shared" si="219"/>
        <v/>
      </c>
      <c r="I304" s="427"/>
      <c r="J304" s="396"/>
      <c r="K304" s="435"/>
      <c r="L304" s="399">
        <f t="shared" si="220"/>
        <v>0</v>
      </c>
      <c r="M304" s="400" t="str">
        <f t="shared" si="221"/>
        <v/>
      </c>
      <c r="N304" s="401"/>
      <c r="O304" s="395"/>
      <c r="P304" s="402" t="str">
        <f t="shared" si="222"/>
        <v/>
      </c>
      <c r="Q304" s="428"/>
      <c r="R304" s="404">
        <v>0</v>
      </c>
      <c r="S304" s="402">
        <f t="shared" si="223"/>
        <v>0</v>
      </c>
      <c r="T304" s="406">
        <f t="shared" si="224"/>
        <v>0</v>
      </c>
      <c r="U304" s="407" t="str">
        <f t="shared" si="225"/>
        <v/>
      </c>
      <c r="V304" s="408"/>
      <c r="W304" s="395"/>
      <c r="X304" s="395"/>
      <c r="Y304" s="402" t="str">
        <f t="shared" si="226"/>
        <v/>
      </c>
      <c r="Z304" s="429"/>
      <c r="AA304" s="429"/>
      <c r="AB304" s="430"/>
      <c r="AC304" s="410">
        <f t="shared" si="227"/>
        <v>0</v>
      </c>
      <c r="AD304" s="411"/>
      <c r="AE304" s="412"/>
      <c r="AF304" s="413">
        <f t="shared" si="228"/>
        <v>0</v>
      </c>
      <c r="AG304" s="414">
        <f t="shared" si="229"/>
        <v>0</v>
      </c>
      <c r="AH304" s="415">
        <f t="shared" si="230"/>
        <v>0</v>
      </c>
      <c r="AI304" s="415" t="str">
        <f t="shared" si="231"/>
        <v/>
      </c>
      <c r="AJ304" s="415">
        <f t="shared" si="232"/>
        <v>0</v>
      </c>
      <c r="AK304" s="415">
        <f t="shared" si="233"/>
        <v>0</v>
      </c>
      <c r="AL304" s="416">
        <f t="shared" si="234"/>
        <v>0</v>
      </c>
      <c r="AM304" s="417">
        <f t="shared" si="235"/>
        <v>0</v>
      </c>
      <c r="AN304" s="406">
        <f t="shared" si="236"/>
        <v>0</v>
      </c>
      <c r="AO304" s="416">
        <f t="shared" si="237"/>
        <v>0</v>
      </c>
      <c r="AP304" s="416">
        <f t="shared" si="238"/>
        <v>0</v>
      </c>
      <c r="AQ304" s="416">
        <f t="shared" si="239"/>
        <v>0</v>
      </c>
      <c r="AR304" s="418">
        <f t="shared" si="240"/>
        <v>0</v>
      </c>
      <c r="AS304" s="416">
        <f t="shared" si="241"/>
        <v>0</v>
      </c>
      <c r="AT304" s="416">
        <f t="shared" si="242"/>
        <v>0</v>
      </c>
      <c r="AU304" s="416">
        <f t="shared" si="243"/>
        <v>0</v>
      </c>
      <c r="AV304" s="434" t="str">
        <f t="shared" si="244"/>
        <v/>
      </c>
      <c r="AW304" s="421" t="str">
        <f t="shared" si="245"/>
        <v/>
      </c>
      <c r="AX304" s="422">
        <f t="shared" si="246"/>
        <v>0</v>
      </c>
      <c r="AY304" s="422">
        <f t="shared" si="247"/>
        <v>0</v>
      </c>
      <c r="AZ304" s="421">
        <f t="shared" si="248"/>
        <v>0</v>
      </c>
      <c r="BA304" s="423">
        <f t="shared" si="249"/>
        <v>0</v>
      </c>
      <c r="BB304" s="432"/>
      <c r="BC304" s="436"/>
      <c r="BD304" s="436"/>
      <c r="BE304" s="436"/>
      <c r="BF304" s="436"/>
      <c r="BG304" s="436"/>
      <c r="BH304" s="436"/>
      <c r="BI304" s="436"/>
      <c r="BJ304" s="436"/>
      <c r="BK304" s="436"/>
      <c r="BL304" s="436"/>
      <c r="BM304" s="436"/>
      <c r="BN304" s="436"/>
      <c r="BO304" s="436"/>
      <c r="BP304" s="436"/>
    </row>
    <row r="305" spans="1:68" s="437" customFormat="1" ht="38.25" customHeight="1">
      <c r="A305" s="426">
        <v>287</v>
      </c>
      <c r="B305" s="429"/>
      <c r="C305" s="429"/>
      <c r="D305" s="395"/>
      <c r="E305" s="396"/>
      <c r="F305" s="396"/>
      <c r="G305" s="396"/>
      <c r="H305" s="397" t="str">
        <f t="shared" si="219"/>
        <v/>
      </c>
      <c r="I305" s="427"/>
      <c r="J305" s="396"/>
      <c r="K305" s="435"/>
      <c r="L305" s="399">
        <f t="shared" si="220"/>
        <v>0</v>
      </c>
      <c r="M305" s="400" t="str">
        <f t="shared" si="221"/>
        <v/>
      </c>
      <c r="N305" s="401"/>
      <c r="O305" s="395"/>
      <c r="P305" s="402" t="str">
        <f t="shared" si="222"/>
        <v/>
      </c>
      <c r="Q305" s="428"/>
      <c r="R305" s="404">
        <v>0</v>
      </c>
      <c r="S305" s="402">
        <f t="shared" si="223"/>
        <v>0</v>
      </c>
      <c r="T305" s="406">
        <f t="shared" si="224"/>
        <v>0</v>
      </c>
      <c r="U305" s="407" t="str">
        <f t="shared" si="225"/>
        <v/>
      </c>
      <c r="V305" s="408"/>
      <c r="W305" s="395"/>
      <c r="X305" s="395"/>
      <c r="Y305" s="402" t="str">
        <f t="shared" si="226"/>
        <v/>
      </c>
      <c r="Z305" s="429"/>
      <c r="AA305" s="429"/>
      <c r="AB305" s="430"/>
      <c r="AC305" s="410">
        <f t="shared" si="227"/>
        <v>0</v>
      </c>
      <c r="AD305" s="411"/>
      <c r="AE305" s="412"/>
      <c r="AF305" s="413">
        <f t="shared" si="228"/>
        <v>0</v>
      </c>
      <c r="AG305" s="414">
        <f t="shared" si="229"/>
        <v>0</v>
      </c>
      <c r="AH305" s="415">
        <f t="shared" si="230"/>
        <v>0</v>
      </c>
      <c r="AI305" s="415" t="str">
        <f t="shared" si="231"/>
        <v/>
      </c>
      <c r="AJ305" s="415">
        <f t="shared" si="232"/>
        <v>0</v>
      </c>
      <c r="AK305" s="415">
        <f t="shared" si="233"/>
        <v>0</v>
      </c>
      <c r="AL305" s="416">
        <f t="shared" si="234"/>
        <v>0</v>
      </c>
      <c r="AM305" s="417">
        <f t="shared" si="235"/>
        <v>0</v>
      </c>
      <c r="AN305" s="406">
        <f t="shared" si="236"/>
        <v>0</v>
      </c>
      <c r="AO305" s="416">
        <f t="shared" si="237"/>
        <v>0</v>
      </c>
      <c r="AP305" s="416">
        <f t="shared" si="238"/>
        <v>0</v>
      </c>
      <c r="AQ305" s="416">
        <f t="shared" si="239"/>
        <v>0</v>
      </c>
      <c r="AR305" s="418">
        <f t="shared" si="240"/>
        <v>0</v>
      </c>
      <c r="AS305" s="416">
        <f t="shared" si="241"/>
        <v>0</v>
      </c>
      <c r="AT305" s="416">
        <f t="shared" si="242"/>
        <v>0</v>
      </c>
      <c r="AU305" s="416">
        <f t="shared" si="243"/>
        <v>0</v>
      </c>
      <c r="AV305" s="434" t="str">
        <f t="shared" si="244"/>
        <v/>
      </c>
      <c r="AW305" s="421" t="str">
        <f t="shared" si="245"/>
        <v/>
      </c>
      <c r="AX305" s="422">
        <f t="shared" si="246"/>
        <v>0</v>
      </c>
      <c r="AY305" s="422">
        <f t="shared" si="247"/>
        <v>0</v>
      </c>
      <c r="AZ305" s="421">
        <f t="shared" si="248"/>
        <v>0</v>
      </c>
      <c r="BA305" s="423">
        <f t="shared" si="249"/>
        <v>0</v>
      </c>
      <c r="BB305" s="432"/>
      <c r="BC305" s="436"/>
      <c r="BD305" s="436"/>
      <c r="BE305" s="436"/>
      <c r="BF305" s="436"/>
      <c r="BG305" s="436"/>
      <c r="BH305" s="436"/>
      <c r="BI305" s="436"/>
      <c r="BJ305" s="436"/>
      <c r="BK305" s="436"/>
      <c r="BL305" s="436"/>
      <c r="BM305" s="436"/>
      <c r="BN305" s="436"/>
      <c r="BO305" s="436"/>
      <c r="BP305" s="436"/>
    </row>
    <row r="306" spans="1:68" s="437" customFormat="1" ht="38.25" customHeight="1">
      <c r="A306" s="426">
        <v>288</v>
      </c>
      <c r="B306" s="429"/>
      <c r="C306" s="429"/>
      <c r="D306" s="395"/>
      <c r="E306" s="396"/>
      <c r="F306" s="396"/>
      <c r="G306" s="396"/>
      <c r="H306" s="397" t="str">
        <f t="shared" si="219"/>
        <v/>
      </c>
      <c r="I306" s="427"/>
      <c r="J306" s="396"/>
      <c r="K306" s="435"/>
      <c r="L306" s="399">
        <f t="shared" si="220"/>
        <v>0</v>
      </c>
      <c r="M306" s="400" t="str">
        <f t="shared" si="221"/>
        <v/>
      </c>
      <c r="N306" s="401"/>
      <c r="O306" s="395"/>
      <c r="P306" s="402" t="str">
        <f t="shared" si="222"/>
        <v/>
      </c>
      <c r="Q306" s="428"/>
      <c r="R306" s="404">
        <v>0</v>
      </c>
      <c r="S306" s="402">
        <f t="shared" si="223"/>
        <v>0</v>
      </c>
      <c r="T306" s="406">
        <f t="shared" si="224"/>
        <v>0</v>
      </c>
      <c r="U306" s="407" t="str">
        <f t="shared" si="225"/>
        <v/>
      </c>
      <c r="V306" s="408"/>
      <c r="W306" s="395"/>
      <c r="X306" s="395"/>
      <c r="Y306" s="402" t="str">
        <f t="shared" si="226"/>
        <v/>
      </c>
      <c r="Z306" s="429"/>
      <c r="AA306" s="429"/>
      <c r="AB306" s="430"/>
      <c r="AC306" s="410">
        <f t="shared" si="227"/>
        <v>0</v>
      </c>
      <c r="AD306" s="411"/>
      <c r="AE306" s="412"/>
      <c r="AF306" s="413">
        <f t="shared" si="228"/>
        <v>0</v>
      </c>
      <c r="AG306" s="414">
        <f t="shared" si="229"/>
        <v>0</v>
      </c>
      <c r="AH306" s="415">
        <f t="shared" si="230"/>
        <v>0</v>
      </c>
      <c r="AI306" s="415" t="str">
        <f t="shared" si="231"/>
        <v/>
      </c>
      <c r="AJ306" s="415">
        <f t="shared" si="232"/>
        <v>0</v>
      </c>
      <c r="AK306" s="415">
        <f t="shared" si="233"/>
        <v>0</v>
      </c>
      <c r="AL306" s="416">
        <f t="shared" si="234"/>
        <v>0</v>
      </c>
      <c r="AM306" s="417">
        <f t="shared" si="235"/>
        <v>0</v>
      </c>
      <c r="AN306" s="406">
        <f t="shared" si="236"/>
        <v>0</v>
      </c>
      <c r="AO306" s="416">
        <f t="shared" si="237"/>
        <v>0</v>
      </c>
      <c r="AP306" s="416">
        <f t="shared" si="238"/>
        <v>0</v>
      </c>
      <c r="AQ306" s="416">
        <f t="shared" si="239"/>
        <v>0</v>
      </c>
      <c r="AR306" s="418">
        <f t="shared" si="240"/>
        <v>0</v>
      </c>
      <c r="AS306" s="416">
        <f t="shared" si="241"/>
        <v>0</v>
      </c>
      <c r="AT306" s="416">
        <f t="shared" si="242"/>
        <v>0</v>
      </c>
      <c r="AU306" s="416">
        <f t="shared" si="243"/>
        <v>0</v>
      </c>
      <c r="AV306" s="434" t="str">
        <f t="shared" si="244"/>
        <v/>
      </c>
      <c r="AW306" s="421" t="str">
        <f t="shared" si="245"/>
        <v/>
      </c>
      <c r="AX306" s="422">
        <f t="shared" si="246"/>
        <v>0</v>
      </c>
      <c r="AY306" s="422">
        <f t="shared" si="247"/>
        <v>0</v>
      </c>
      <c r="AZ306" s="421">
        <f t="shared" si="248"/>
        <v>0</v>
      </c>
      <c r="BA306" s="423">
        <f t="shared" si="249"/>
        <v>0</v>
      </c>
      <c r="BB306" s="432"/>
      <c r="BC306" s="436"/>
      <c r="BD306" s="436"/>
      <c r="BE306" s="436"/>
      <c r="BF306" s="436"/>
      <c r="BG306" s="436"/>
      <c r="BH306" s="436"/>
      <c r="BI306" s="436"/>
      <c r="BJ306" s="436"/>
      <c r="BK306" s="436"/>
      <c r="BL306" s="436"/>
      <c r="BM306" s="436"/>
      <c r="BN306" s="436"/>
      <c r="BO306" s="436"/>
      <c r="BP306" s="436"/>
    </row>
    <row r="307" spans="1:68" s="437" customFormat="1" ht="38.25" customHeight="1">
      <c r="A307" s="426">
        <v>289</v>
      </c>
      <c r="B307" s="429"/>
      <c r="C307" s="429"/>
      <c r="D307" s="395"/>
      <c r="E307" s="396"/>
      <c r="F307" s="396"/>
      <c r="G307" s="396"/>
      <c r="H307" s="397" t="str">
        <f t="shared" si="219"/>
        <v/>
      </c>
      <c r="I307" s="427"/>
      <c r="J307" s="396"/>
      <c r="K307" s="435"/>
      <c r="L307" s="399">
        <f t="shared" si="220"/>
        <v>0</v>
      </c>
      <c r="M307" s="400" t="str">
        <f t="shared" si="221"/>
        <v/>
      </c>
      <c r="N307" s="401"/>
      <c r="O307" s="395"/>
      <c r="P307" s="402" t="str">
        <f t="shared" si="222"/>
        <v/>
      </c>
      <c r="Q307" s="428"/>
      <c r="R307" s="404">
        <v>0</v>
      </c>
      <c r="S307" s="402">
        <f t="shared" si="223"/>
        <v>0</v>
      </c>
      <c r="T307" s="406">
        <f t="shared" si="224"/>
        <v>0</v>
      </c>
      <c r="U307" s="407" t="str">
        <f t="shared" si="225"/>
        <v/>
      </c>
      <c r="V307" s="408"/>
      <c r="W307" s="395"/>
      <c r="X307" s="395"/>
      <c r="Y307" s="402" t="str">
        <f t="shared" si="226"/>
        <v/>
      </c>
      <c r="Z307" s="429"/>
      <c r="AA307" s="429"/>
      <c r="AB307" s="430"/>
      <c r="AC307" s="410">
        <f t="shared" si="227"/>
        <v>0</v>
      </c>
      <c r="AD307" s="411"/>
      <c r="AE307" s="412"/>
      <c r="AF307" s="413">
        <f t="shared" si="228"/>
        <v>0</v>
      </c>
      <c r="AG307" s="414">
        <f t="shared" si="229"/>
        <v>0</v>
      </c>
      <c r="AH307" s="415">
        <f t="shared" si="230"/>
        <v>0</v>
      </c>
      <c r="AI307" s="415" t="str">
        <f t="shared" si="231"/>
        <v/>
      </c>
      <c r="AJ307" s="415">
        <f t="shared" si="232"/>
        <v>0</v>
      </c>
      <c r="AK307" s="415">
        <f t="shared" si="233"/>
        <v>0</v>
      </c>
      <c r="AL307" s="416">
        <f t="shared" si="234"/>
        <v>0</v>
      </c>
      <c r="AM307" s="417">
        <f t="shared" si="235"/>
        <v>0</v>
      </c>
      <c r="AN307" s="406">
        <f t="shared" si="236"/>
        <v>0</v>
      </c>
      <c r="AO307" s="416">
        <f t="shared" si="237"/>
        <v>0</v>
      </c>
      <c r="AP307" s="416">
        <f t="shared" si="238"/>
        <v>0</v>
      </c>
      <c r="AQ307" s="416">
        <f t="shared" si="239"/>
        <v>0</v>
      </c>
      <c r="AR307" s="418">
        <f t="shared" si="240"/>
        <v>0</v>
      </c>
      <c r="AS307" s="416">
        <f t="shared" si="241"/>
        <v>0</v>
      </c>
      <c r="AT307" s="416">
        <f t="shared" si="242"/>
        <v>0</v>
      </c>
      <c r="AU307" s="416">
        <f t="shared" si="243"/>
        <v>0</v>
      </c>
      <c r="AV307" s="434" t="str">
        <f t="shared" si="244"/>
        <v/>
      </c>
      <c r="AW307" s="421" t="str">
        <f t="shared" si="245"/>
        <v/>
      </c>
      <c r="AX307" s="422">
        <f t="shared" si="246"/>
        <v>0</v>
      </c>
      <c r="AY307" s="422">
        <f t="shared" si="247"/>
        <v>0</v>
      </c>
      <c r="AZ307" s="421">
        <f t="shared" si="248"/>
        <v>0</v>
      </c>
      <c r="BA307" s="423">
        <f t="shared" si="249"/>
        <v>0</v>
      </c>
      <c r="BB307" s="432"/>
      <c r="BC307" s="436"/>
      <c r="BD307" s="436"/>
      <c r="BE307" s="436"/>
      <c r="BF307" s="436"/>
      <c r="BG307" s="436"/>
      <c r="BH307" s="436"/>
      <c r="BI307" s="436"/>
      <c r="BJ307" s="436"/>
      <c r="BK307" s="436"/>
      <c r="BL307" s="436"/>
      <c r="BM307" s="436"/>
      <c r="BN307" s="436"/>
      <c r="BO307" s="436"/>
      <c r="BP307" s="436"/>
    </row>
    <row r="308" spans="1:68" s="437" customFormat="1" ht="38.25" customHeight="1">
      <c r="A308" s="426">
        <v>290</v>
      </c>
      <c r="B308" s="429"/>
      <c r="C308" s="429"/>
      <c r="D308" s="395"/>
      <c r="E308" s="396"/>
      <c r="F308" s="396"/>
      <c r="G308" s="396"/>
      <c r="H308" s="397" t="str">
        <f t="shared" si="219"/>
        <v/>
      </c>
      <c r="I308" s="427"/>
      <c r="J308" s="396"/>
      <c r="K308" s="435"/>
      <c r="L308" s="399">
        <f t="shared" si="220"/>
        <v>0</v>
      </c>
      <c r="M308" s="400" t="str">
        <f t="shared" si="221"/>
        <v/>
      </c>
      <c r="N308" s="401"/>
      <c r="O308" s="395"/>
      <c r="P308" s="402" t="str">
        <f t="shared" si="222"/>
        <v/>
      </c>
      <c r="Q308" s="428"/>
      <c r="R308" s="404">
        <v>0</v>
      </c>
      <c r="S308" s="402">
        <f t="shared" si="223"/>
        <v>0</v>
      </c>
      <c r="T308" s="406">
        <f t="shared" si="224"/>
        <v>0</v>
      </c>
      <c r="U308" s="407" t="str">
        <f t="shared" si="225"/>
        <v/>
      </c>
      <c r="V308" s="408"/>
      <c r="W308" s="395"/>
      <c r="X308" s="395"/>
      <c r="Y308" s="402" t="str">
        <f t="shared" si="226"/>
        <v/>
      </c>
      <c r="Z308" s="429"/>
      <c r="AA308" s="429"/>
      <c r="AB308" s="430"/>
      <c r="AC308" s="410">
        <f t="shared" si="227"/>
        <v>0</v>
      </c>
      <c r="AD308" s="411"/>
      <c r="AE308" s="412"/>
      <c r="AF308" s="413">
        <f t="shared" si="228"/>
        <v>0</v>
      </c>
      <c r="AG308" s="414">
        <f t="shared" si="229"/>
        <v>0</v>
      </c>
      <c r="AH308" s="415">
        <f t="shared" si="230"/>
        <v>0</v>
      </c>
      <c r="AI308" s="415" t="str">
        <f t="shared" si="231"/>
        <v/>
      </c>
      <c r="AJ308" s="415">
        <f t="shared" si="232"/>
        <v>0</v>
      </c>
      <c r="AK308" s="415">
        <f t="shared" si="233"/>
        <v>0</v>
      </c>
      <c r="AL308" s="416">
        <f t="shared" si="234"/>
        <v>0</v>
      </c>
      <c r="AM308" s="417">
        <f t="shared" si="235"/>
        <v>0</v>
      </c>
      <c r="AN308" s="406">
        <f t="shared" si="236"/>
        <v>0</v>
      </c>
      <c r="AO308" s="416">
        <f t="shared" si="237"/>
        <v>0</v>
      </c>
      <c r="AP308" s="416">
        <f t="shared" si="238"/>
        <v>0</v>
      </c>
      <c r="AQ308" s="416">
        <f t="shared" si="239"/>
        <v>0</v>
      </c>
      <c r="AR308" s="418">
        <f t="shared" si="240"/>
        <v>0</v>
      </c>
      <c r="AS308" s="416">
        <f t="shared" si="241"/>
        <v>0</v>
      </c>
      <c r="AT308" s="416">
        <f t="shared" si="242"/>
        <v>0</v>
      </c>
      <c r="AU308" s="416">
        <f t="shared" si="243"/>
        <v>0</v>
      </c>
      <c r="AV308" s="434" t="str">
        <f t="shared" si="244"/>
        <v/>
      </c>
      <c r="AW308" s="421" t="str">
        <f t="shared" si="245"/>
        <v/>
      </c>
      <c r="AX308" s="422">
        <f t="shared" si="246"/>
        <v>0</v>
      </c>
      <c r="AY308" s="422">
        <f t="shared" si="247"/>
        <v>0</v>
      </c>
      <c r="AZ308" s="421">
        <f t="shared" si="248"/>
        <v>0</v>
      </c>
      <c r="BA308" s="423">
        <f t="shared" si="249"/>
        <v>0</v>
      </c>
      <c r="BB308" s="432"/>
      <c r="BC308" s="436"/>
      <c r="BD308" s="436"/>
      <c r="BE308" s="436"/>
      <c r="BF308" s="436"/>
      <c r="BG308" s="436"/>
      <c r="BH308" s="436"/>
      <c r="BI308" s="436"/>
      <c r="BJ308" s="436"/>
      <c r="BK308" s="436"/>
      <c r="BL308" s="436"/>
      <c r="BM308" s="436"/>
      <c r="BN308" s="436"/>
      <c r="BO308" s="436"/>
      <c r="BP308" s="436"/>
    </row>
    <row r="309" spans="1:68" s="437" customFormat="1" ht="38.25" customHeight="1">
      <c r="A309" s="426">
        <v>291</v>
      </c>
      <c r="B309" s="429"/>
      <c r="C309" s="429"/>
      <c r="D309" s="395"/>
      <c r="E309" s="396"/>
      <c r="F309" s="396"/>
      <c r="G309" s="396"/>
      <c r="H309" s="397" t="str">
        <f t="shared" si="219"/>
        <v/>
      </c>
      <c r="I309" s="427"/>
      <c r="J309" s="396"/>
      <c r="K309" s="435"/>
      <c r="L309" s="399">
        <f t="shared" si="220"/>
        <v>0</v>
      </c>
      <c r="M309" s="400" t="str">
        <f t="shared" si="221"/>
        <v/>
      </c>
      <c r="N309" s="401"/>
      <c r="O309" s="395"/>
      <c r="P309" s="402" t="str">
        <f t="shared" si="222"/>
        <v/>
      </c>
      <c r="Q309" s="428"/>
      <c r="R309" s="404">
        <v>0</v>
      </c>
      <c r="S309" s="402">
        <f t="shared" si="223"/>
        <v>0</v>
      </c>
      <c r="T309" s="406">
        <f t="shared" si="224"/>
        <v>0</v>
      </c>
      <c r="U309" s="407" t="str">
        <f t="shared" si="225"/>
        <v/>
      </c>
      <c r="V309" s="408"/>
      <c r="W309" s="395"/>
      <c r="X309" s="395"/>
      <c r="Y309" s="402" t="str">
        <f t="shared" si="226"/>
        <v/>
      </c>
      <c r="Z309" s="429"/>
      <c r="AA309" s="429"/>
      <c r="AB309" s="430"/>
      <c r="AC309" s="410">
        <f t="shared" si="227"/>
        <v>0</v>
      </c>
      <c r="AD309" s="411"/>
      <c r="AE309" s="412"/>
      <c r="AF309" s="413">
        <f t="shared" si="228"/>
        <v>0</v>
      </c>
      <c r="AG309" s="414">
        <f t="shared" si="229"/>
        <v>0</v>
      </c>
      <c r="AH309" s="415">
        <f t="shared" si="230"/>
        <v>0</v>
      </c>
      <c r="AI309" s="415" t="str">
        <f t="shared" si="231"/>
        <v/>
      </c>
      <c r="AJ309" s="415">
        <f t="shared" si="232"/>
        <v>0</v>
      </c>
      <c r="AK309" s="415">
        <f t="shared" si="233"/>
        <v>0</v>
      </c>
      <c r="AL309" s="416">
        <f t="shared" si="234"/>
        <v>0</v>
      </c>
      <c r="AM309" s="417">
        <f t="shared" si="235"/>
        <v>0</v>
      </c>
      <c r="AN309" s="406">
        <f t="shared" si="236"/>
        <v>0</v>
      </c>
      <c r="AO309" s="416">
        <f t="shared" si="237"/>
        <v>0</v>
      </c>
      <c r="AP309" s="416">
        <f t="shared" si="238"/>
        <v>0</v>
      </c>
      <c r="AQ309" s="416">
        <f t="shared" si="239"/>
        <v>0</v>
      </c>
      <c r="AR309" s="418">
        <f t="shared" si="240"/>
        <v>0</v>
      </c>
      <c r="AS309" s="416">
        <f t="shared" si="241"/>
        <v>0</v>
      </c>
      <c r="AT309" s="416">
        <f t="shared" si="242"/>
        <v>0</v>
      </c>
      <c r="AU309" s="416">
        <f t="shared" si="243"/>
        <v>0</v>
      </c>
      <c r="AV309" s="434" t="str">
        <f t="shared" si="244"/>
        <v/>
      </c>
      <c r="AW309" s="421" t="str">
        <f t="shared" si="245"/>
        <v/>
      </c>
      <c r="AX309" s="422">
        <f t="shared" si="246"/>
        <v>0</v>
      </c>
      <c r="AY309" s="422">
        <f t="shared" si="247"/>
        <v>0</v>
      </c>
      <c r="AZ309" s="421">
        <f t="shared" si="248"/>
        <v>0</v>
      </c>
      <c r="BA309" s="423">
        <f t="shared" si="249"/>
        <v>0</v>
      </c>
      <c r="BB309" s="432"/>
      <c r="BC309" s="436"/>
      <c r="BD309" s="436"/>
      <c r="BE309" s="436"/>
      <c r="BF309" s="436"/>
      <c r="BG309" s="436"/>
      <c r="BH309" s="436"/>
      <c r="BI309" s="436"/>
      <c r="BJ309" s="436"/>
      <c r="BK309" s="436"/>
      <c r="BL309" s="436"/>
      <c r="BM309" s="436"/>
      <c r="BN309" s="436"/>
      <c r="BO309" s="436"/>
      <c r="BP309" s="436"/>
    </row>
    <row r="310" spans="1:68" s="437" customFormat="1" ht="38.25" customHeight="1">
      <c r="A310" s="426">
        <v>292</v>
      </c>
      <c r="B310" s="429"/>
      <c r="C310" s="429"/>
      <c r="D310" s="395"/>
      <c r="E310" s="396"/>
      <c r="F310" s="396"/>
      <c r="G310" s="396"/>
      <c r="H310" s="397" t="str">
        <f t="shared" si="219"/>
        <v/>
      </c>
      <c r="I310" s="427"/>
      <c r="J310" s="396"/>
      <c r="K310" s="435"/>
      <c r="L310" s="399">
        <f t="shared" si="220"/>
        <v>0</v>
      </c>
      <c r="M310" s="400" t="str">
        <f t="shared" si="221"/>
        <v/>
      </c>
      <c r="N310" s="401"/>
      <c r="O310" s="395"/>
      <c r="P310" s="402" t="str">
        <f t="shared" si="222"/>
        <v/>
      </c>
      <c r="Q310" s="428"/>
      <c r="R310" s="404">
        <v>0</v>
      </c>
      <c r="S310" s="402">
        <f t="shared" si="223"/>
        <v>0</v>
      </c>
      <c r="T310" s="406">
        <f t="shared" si="224"/>
        <v>0</v>
      </c>
      <c r="U310" s="407" t="str">
        <f t="shared" si="225"/>
        <v/>
      </c>
      <c r="V310" s="408"/>
      <c r="W310" s="395"/>
      <c r="X310" s="395"/>
      <c r="Y310" s="402" t="str">
        <f t="shared" si="226"/>
        <v/>
      </c>
      <c r="Z310" s="429"/>
      <c r="AA310" s="429"/>
      <c r="AB310" s="430"/>
      <c r="AC310" s="410">
        <f t="shared" si="227"/>
        <v>0</v>
      </c>
      <c r="AD310" s="411"/>
      <c r="AE310" s="412"/>
      <c r="AF310" s="413">
        <f t="shared" si="228"/>
        <v>0</v>
      </c>
      <c r="AG310" s="414">
        <f t="shared" si="229"/>
        <v>0</v>
      </c>
      <c r="AH310" s="415">
        <f t="shared" si="230"/>
        <v>0</v>
      </c>
      <c r="AI310" s="415" t="str">
        <f t="shared" si="231"/>
        <v/>
      </c>
      <c r="AJ310" s="415">
        <f t="shared" si="232"/>
        <v>0</v>
      </c>
      <c r="AK310" s="415">
        <f t="shared" si="233"/>
        <v>0</v>
      </c>
      <c r="AL310" s="416">
        <f t="shared" si="234"/>
        <v>0</v>
      </c>
      <c r="AM310" s="417">
        <f t="shared" si="235"/>
        <v>0</v>
      </c>
      <c r="AN310" s="406">
        <f t="shared" si="236"/>
        <v>0</v>
      </c>
      <c r="AO310" s="416">
        <f t="shared" si="237"/>
        <v>0</v>
      </c>
      <c r="AP310" s="416">
        <f t="shared" si="238"/>
        <v>0</v>
      </c>
      <c r="AQ310" s="416">
        <f t="shared" si="239"/>
        <v>0</v>
      </c>
      <c r="AR310" s="418">
        <f t="shared" si="240"/>
        <v>0</v>
      </c>
      <c r="AS310" s="416">
        <f t="shared" si="241"/>
        <v>0</v>
      </c>
      <c r="AT310" s="416">
        <f t="shared" si="242"/>
        <v>0</v>
      </c>
      <c r="AU310" s="416">
        <f t="shared" si="243"/>
        <v>0</v>
      </c>
      <c r="AV310" s="434" t="str">
        <f t="shared" si="244"/>
        <v/>
      </c>
      <c r="AW310" s="421" t="str">
        <f t="shared" si="245"/>
        <v/>
      </c>
      <c r="AX310" s="422">
        <f t="shared" si="246"/>
        <v>0</v>
      </c>
      <c r="AY310" s="422">
        <f t="shared" si="247"/>
        <v>0</v>
      </c>
      <c r="AZ310" s="421">
        <f t="shared" si="248"/>
        <v>0</v>
      </c>
      <c r="BA310" s="423">
        <f t="shared" si="249"/>
        <v>0</v>
      </c>
      <c r="BB310" s="432"/>
      <c r="BC310" s="436"/>
      <c r="BD310" s="436"/>
      <c r="BE310" s="436"/>
      <c r="BF310" s="436"/>
      <c r="BG310" s="436"/>
      <c r="BH310" s="436"/>
      <c r="BI310" s="436"/>
      <c r="BJ310" s="436"/>
      <c r="BK310" s="436"/>
      <c r="BL310" s="436"/>
      <c r="BM310" s="436"/>
      <c r="BN310" s="436"/>
      <c r="BO310" s="436"/>
      <c r="BP310" s="436"/>
    </row>
    <row r="311" spans="1:68" s="437" customFormat="1" ht="38.25" customHeight="1">
      <c r="A311" s="426">
        <v>293</v>
      </c>
      <c r="B311" s="429"/>
      <c r="C311" s="429"/>
      <c r="D311" s="395"/>
      <c r="E311" s="396"/>
      <c r="F311" s="396"/>
      <c r="G311" s="396"/>
      <c r="H311" s="397" t="str">
        <f t="shared" si="219"/>
        <v/>
      </c>
      <c r="I311" s="427"/>
      <c r="J311" s="396"/>
      <c r="K311" s="435"/>
      <c r="L311" s="399">
        <f t="shared" si="220"/>
        <v>0</v>
      </c>
      <c r="M311" s="400" t="str">
        <f t="shared" si="221"/>
        <v/>
      </c>
      <c r="N311" s="401"/>
      <c r="O311" s="395"/>
      <c r="P311" s="402" t="str">
        <f t="shared" si="222"/>
        <v/>
      </c>
      <c r="Q311" s="428"/>
      <c r="R311" s="404">
        <v>0</v>
      </c>
      <c r="S311" s="402">
        <f t="shared" si="223"/>
        <v>0</v>
      </c>
      <c r="T311" s="406">
        <f t="shared" si="224"/>
        <v>0</v>
      </c>
      <c r="U311" s="407" t="str">
        <f t="shared" si="225"/>
        <v/>
      </c>
      <c r="V311" s="408"/>
      <c r="W311" s="395"/>
      <c r="X311" s="395"/>
      <c r="Y311" s="402" t="str">
        <f t="shared" si="226"/>
        <v/>
      </c>
      <c r="Z311" s="429"/>
      <c r="AA311" s="429"/>
      <c r="AB311" s="430"/>
      <c r="AC311" s="410">
        <f t="shared" si="227"/>
        <v>0</v>
      </c>
      <c r="AD311" s="411"/>
      <c r="AE311" s="412"/>
      <c r="AF311" s="413">
        <f t="shared" si="228"/>
        <v>0</v>
      </c>
      <c r="AG311" s="414">
        <f t="shared" si="229"/>
        <v>0</v>
      </c>
      <c r="AH311" s="415">
        <f t="shared" si="230"/>
        <v>0</v>
      </c>
      <c r="AI311" s="415" t="str">
        <f t="shared" si="231"/>
        <v/>
      </c>
      <c r="AJ311" s="415">
        <f t="shared" si="232"/>
        <v>0</v>
      </c>
      <c r="AK311" s="415">
        <f t="shared" si="233"/>
        <v>0</v>
      </c>
      <c r="AL311" s="416">
        <f t="shared" si="234"/>
        <v>0</v>
      </c>
      <c r="AM311" s="417">
        <f t="shared" si="235"/>
        <v>0</v>
      </c>
      <c r="AN311" s="406">
        <f t="shared" si="236"/>
        <v>0</v>
      </c>
      <c r="AO311" s="416">
        <f t="shared" si="237"/>
        <v>0</v>
      </c>
      <c r="AP311" s="416">
        <f t="shared" si="238"/>
        <v>0</v>
      </c>
      <c r="AQ311" s="416">
        <f t="shared" si="239"/>
        <v>0</v>
      </c>
      <c r="AR311" s="418">
        <f t="shared" si="240"/>
        <v>0</v>
      </c>
      <c r="AS311" s="416">
        <f t="shared" si="241"/>
        <v>0</v>
      </c>
      <c r="AT311" s="416">
        <f t="shared" si="242"/>
        <v>0</v>
      </c>
      <c r="AU311" s="416">
        <f t="shared" si="243"/>
        <v>0</v>
      </c>
      <c r="AV311" s="434" t="str">
        <f t="shared" si="244"/>
        <v/>
      </c>
      <c r="AW311" s="421" t="str">
        <f t="shared" si="245"/>
        <v/>
      </c>
      <c r="AX311" s="422">
        <f t="shared" si="246"/>
        <v>0</v>
      </c>
      <c r="AY311" s="422">
        <f t="shared" si="247"/>
        <v>0</v>
      </c>
      <c r="AZ311" s="421">
        <f t="shared" si="248"/>
        <v>0</v>
      </c>
      <c r="BA311" s="423">
        <f t="shared" si="249"/>
        <v>0</v>
      </c>
      <c r="BB311" s="432"/>
      <c r="BC311" s="436"/>
      <c r="BD311" s="436"/>
      <c r="BE311" s="436"/>
      <c r="BF311" s="436"/>
      <c r="BG311" s="436"/>
      <c r="BH311" s="436"/>
      <c r="BI311" s="436"/>
      <c r="BJ311" s="436"/>
      <c r="BK311" s="436"/>
      <c r="BL311" s="436"/>
      <c r="BM311" s="436"/>
      <c r="BN311" s="436"/>
      <c r="BO311" s="436"/>
      <c r="BP311" s="436"/>
    </row>
    <row r="312" spans="1:68" s="437" customFormat="1" ht="38.25" customHeight="1">
      <c r="A312" s="426">
        <v>294</v>
      </c>
      <c r="B312" s="429"/>
      <c r="C312" s="429"/>
      <c r="D312" s="395"/>
      <c r="E312" s="396"/>
      <c r="F312" s="396"/>
      <c r="G312" s="396"/>
      <c r="H312" s="397" t="str">
        <f t="shared" si="219"/>
        <v/>
      </c>
      <c r="I312" s="427"/>
      <c r="J312" s="396"/>
      <c r="K312" s="435"/>
      <c r="L312" s="399">
        <f t="shared" si="220"/>
        <v>0</v>
      </c>
      <c r="M312" s="400" t="str">
        <f t="shared" si="221"/>
        <v/>
      </c>
      <c r="N312" s="401"/>
      <c r="O312" s="395"/>
      <c r="P312" s="402" t="str">
        <f t="shared" si="222"/>
        <v/>
      </c>
      <c r="Q312" s="428"/>
      <c r="R312" s="404">
        <v>0</v>
      </c>
      <c r="S312" s="402">
        <f t="shared" si="223"/>
        <v>0</v>
      </c>
      <c r="T312" s="406">
        <f t="shared" si="224"/>
        <v>0</v>
      </c>
      <c r="U312" s="407" t="str">
        <f t="shared" si="225"/>
        <v/>
      </c>
      <c r="V312" s="408"/>
      <c r="W312" s="395"/>
      <c r="X312" s="395"/>
      <c r="Y312" s="402" t="str">
        <f t="shared" si="226"/>
        <v/>
      </c>
      <c r="Z312" s="429"/>
      <c r="AA312" s="429"/>
      <c r="AB312" s="430"/>
      <c r="AC312" s="410">
        <f t="shared" si="227"/>
        <v>0</v>
      </c>
      <c r="AD312" s="411"/>
      <c r="AE312" s="412"/>
      <c r="AF312" s="413">
        <f t="shared" si="228"/>
        <v>0</v>
      </c>
      <c r="AG312" s="414">
        <f t="shared" si="229"/>
        <v>0</v>
      </c>
      <c r="AH312" s="415">
        <f t="shared" si="230"/>
        <v>0</v>
      </c>
      <c r="AI312" s="415" t="str">
        <f t="shared" si="231"/>
        <v/>
      </c>
      <c r="AJ312" s="415">
        <f t="shared" si="232"/>
        <v>0</v>
      </c>
      <c r="AK312" s="415">
        <f t="shared" si="233"/>
        <v>0</v>
      </c>
      <c r="AL312" s="416">
        <f t="shared" si="234"/>
        <v>0</v>
      </c>
      <c r="AM312" s="417">
        <f t="shared" si="235"/>
        <v>0</v>
      </c>
      <c r="AN312" s="406">
        <f t="shared" si="236"/>
        <v>0</v>
      </c>
      <c r="AO312" s="416">
        <f t="shared" si="237"/>
        <v>0</v>
      </c>
      <c r="AP312" s="416">
        <f t="shared" si="238"/>
        <v>0</v>
      </c>
      <c r="AQ312" s="416">
        <f t="shared" si="239"/>
        <v>0</v>
      </c>
      <c r="AR312" s="418">
        <f t="shared" si="240"/>
        <v>0</v>
      </c>
      <c r="AS312" s="416">
        <f t="shared" si="241"/>
        <v>0</v>
      </c>
      <c r="AT312" s="416">
        <f t="shared" si="242"/>
        <v>0</v>
      </c>
      <c r="AU312" s="416">
        <f t="shared" si="243"/>
        <v>0</v>
      </c>
      <c r="AV312" s="434" t="str">
        <f t="shared" si="244"/>
        <v/>
      </c>
      <c r="AW312" s="421" t="str">
        <f t="shared" si="245"/>
        <v/>
      </c>
      <c r="AX312" s="422">
        <f t="shared" si="246"/>
        <v>0</v>
      </c>
      <c r="AY312" s="422">
        <f t="shared" si="247"/>
        <v>0</v>
      </c>
      <c r="AZ312" s="421">
        <f t="shared" si="248"/>
        <v>0</v>
      </c>
      <c r="BA312" s="423">
        <f t="shared" si="249"/>
        <v>0</v>
      </c>
      <c r="BB312" s="432"/>
      <c r="BC312" s="436"/>
      <c r="BD312" s="436"/>
      <c r="BE312" s="436"/>
      <c r="BF312" s="436"/>
      <c r="BG312" s="436"/>
      <c r="BH312" s="436"/>
      <c r="BI312" s="436"/>
      <c r="BJ312" s="436"/>
      <c r="BK312" s="436"/>
      <c r="BL312" s="436"/>
      <c r="BM312" s="436"/>
      <c r="BN312" s="436"/>
      <c r="BO312" s="436"/>
      <c r="BP312" s="436"/>
    </row>
    <row r="313" spans="1:68" s="437" customFormat="1" ht="38.25" customHeight="1">
      <c r="A313" s="426">
        <v>295</v>
      </c>
      <c r="B313" s="429"/>
      <c r="C313" s="429"/>
      <c r="D313" s="395"/>
      <c r="E313" s="396"/>
      <c r="F313" s="396"/>
      <c r="G313" s="396"/>
      <c r="H313" s="397" t="str">
        <f t="shared" si="219"/>
        <v/>
      </c>
      <c r="I313" s="427"/>
      <c r="J313" s="396"/>
      <c r="K313" s="435"/>
      <c r="L313" s="399">
        <f t="shared" si="220"/>
        <v>0</v>
      </c>
      <c r="M313" s="400" t="str">
        <f t="shared" si="221"/>
        <v/>
      </c>
      <c r="N313" s="401"/>
      <c r="O313" s="395"/>
      <c r="P313" s="402" t="str">
        <f t="shared" si="222"/>
        <v/>
      </c>
      <c r="Q313" s="428"/>
      <c r="R313" s="404">
        <v>0</v>
      </c>
      <c r="S313" s="402">
        <f t="shared" si="223"/>
        <v>0</v>
      </c>
      <c r="T313" s="406">
        <f t="shared" si="224"/>
        <v>0</v>
      </c>
      <c r="U313" s="407" t="str">
        <f t="shared" si="225"/>
        <v/>
      </c>
      <c r="V313" s="408"/>
      <c r="W313" s="395"/>
      <c r="X313" s="395"/>
      <c r="Y313" s="402" t="str">
        <f t="shared" si="226"/>
        <v/>
      </c>
      <c r="Z313" s="429"/>
      <c r="AA313" s="429"/>
      <c r="AB313" s="430"/>
      <c r="AC313" s="410">
        <f t="shared" si="227"/>
        <v>0</v>
      </c>
      <c r="AD313" s="411"/>
      <c r="AE313" s="412"/>
      <c r="AF313" s="413">
        <f t="shared" si="228"/>
        <v>0</v>
      </c>
      <c r="AG313" s="414">
        <f t="shared" si="229"/>
        <v>0</v>
      </c>
      <c r="AH313" s="415">
        <f t="shared" si="230"/>
        <v>0</v>
      </c>
      <c r="AI313" s="415" t="str">
        <f t="shared" si="231"/>
        <v/>
      </c>
      <c r="AJ313" s="415">
        <f t="shared" si="232"/>
        <v>0</v>
      </c>
      <c r="AK313" s="415">
        <f t="shared" si="233"/>
        <v>0</v>
      </c>
      <c r="AL313" s="416">
        <f t="shared" si="234"/>
        <v>0</v>
      </c>
      <c r="AM313" s="417">
        <f t="shared" si="235"/>
        <v>0</v>
      </c>
      <c r="AN313" s="406">
        <f t="shared" si="236"/>
        <v>0</v>
      </c>
      <c r="AO313" s="416">
        <f t="shared" si="237"/>
        <v>0</v>
      </c>
      <c r="AP313" s="416">
        <f t="shared" si="238"/>
        <v>0</v>
      </c>
      <c r="AQ313" s="416">
        <f t="shared" si="239"/>
        <v>0</v>
      </c>
      <c r="AR313" s="418">
        <f t="shared" si="240"/>
        <v>0</v>
      </c>
      <c r="AS313" s="416">
        <f t="shared" si="241"/>
        <v>0</v>
      </c>
      <c r="AT313" s="416">
        <f t="shared" si="242"/>
        <v>0</v>
      </c>
      <c r="AU313" s="416">
        <f t="shared" si="243"/>
        <v>0</v>
      </c>
      <c r="AV313" s="434" t="str">
        <f t="shared" si="244"/>
        <v/>
      </c>
      <c r="AW313" s="421" t="str">
        <f t="shared" si="245"/>
        <v/>
      </c>
      <c r="AX313" s="422">
        <f t="shared" si="246"/>
        <v>0</v>
      </c>
      <c r="AY313" s="422">
        <f t="shared" si="247"/>
        <v>0</v>
      </c>
      <c r="AZ313" s="421">
        <f t="shared" si="248"/>
        <v>0</v>
      </c>
      <c r="BA313" s="423">
        <f t="shared" si="249"/>
        <v>0</v>
      </c>
      <c r="BB313" s="432"/>
      <c r="BC313" s="436"/>
      <c r="BD313" s="436"/>
      <c r="BE313" s="436"/>
      <c r="BF313" s="436"/>
      <c r="BG313" s="436"/>
      <c r="BH313" s="436"/>
      <c r="BI313" s="436"/>
      <c r="BJ313" s="436"/>
      <c r="BK313" s="436"/>
      <c r="BL313" s="436"/>
      <c r="BM313" s="436"/>
      <c r="BN313" s="436"/>
      <c r="BO313" s="436"/>
      <c r="BP313" s="436"/>
    </row>
    <row r="314" spans="1:68" s="437" customFormat="1" ht="38.25" customHeight="1">
      <c r="A314" s="426">
        <v>296</v>
      </c>
      <c r="B314" s="429"/>
      <c r="C314" s="429"/>
      <c r="D314" s="395"/>
      <c r="E314" s="396"/>
      <c r="F314" s="396"/>
      <c r="G314" s="396"/>
      <c r="H314" s="397" t="str">
        <f t="shared" si="219"/>
        <v/>
      </c>
      <c r="I314" s="427"/>
      <c r="J314" s="396"/>
      <c r="K314" s="435"/>
      <c r="L314" s="399">
        <f t="shared" si="220"/>
        <v>0</v>
      </c>
      <c r="M314" s="400" t="str">
        <f t="shared" si="221"/>
        <v/>
      </c>
      <c r="N314" s="401"/>
      <c r="O314" s="395"/>
      <c r="P314" s="402" t="str">
        <f t="shared" si="222"/>
        <v/>
      </c>
      <c r="Q314" s="428"/>
      <c r="R314" s="404">
        <v>0</v>
      </c>
      <c r="S314" s="402">
        <f t="shared" si="223"/>
        <v>0</v>
      </c>
      <c r="T314" s="406">
        <f t="shared" si="224"/>
        <v>0</v>
      </c>
      <c r="U314" s="407" t="str">
        <f t="shared" si="225"/>
        <v/>
      </c>
      <c r="V314" s="408"/>
      <c r="W314" s="395"/>
      <c r="X314" s="395"/>
      <c r="Y314" s="402" t="str">
        <f t="shared" si="226"/>
        <v/>
      </c>
      <c r="Z314" s="429"/>
      <c r="AA314" s="429"/>
      <c r="AB314" s="430"/>
      <c r="AC314" s="410">
        <f t="shared" si="227"/>
        <v>0</v>
      </c>
      <c r="AD314" s="411"/>
      <c r="AE314" s="412"/>
      <c r="AF314" s="413">
        <f t="shared" si="228"/>
        <v>0</v>
      </c>
      <c r="AG314" s="414">
        <f t="shared" si="229"/>
        <v>0</v>
      </c>
      <c r="AH314" s="415">
        <f t="shared" si="230"/>
        <v>0</v>
      </c>
      <c r="AI314" s="415" t="str">
        <f t="shared" si="231"/>
        <v/>
      </c>
      <c r="AJ314" s="415">
        <f t="shared" si="232"/>
        <v>0</v>
      </c>
      <c r="AK314" s="415">
        <f t="shared" si="233"/>
        <v>0</v>
      </c>
      <c r="AL314" s="416">
        <f t="shared" si="234"/>
        <v>0</v>
      </c>
      <c r="AM314" s="417">
        <f t="shared" si="235"/>
        <v>0</v>
      </c>
      <c r="AN314" s="406">
        <f t="shared" si="236"/>
        <v>0</v>
      </c>
      <c r="AO314" s="416">
        <f t="shared" si="237"/>
        <v>0</v>
      </c>
      <c r="AP314" s="416">
        <f t="shared" si="238"/>
        <v>0</v>
      </c>
      <c r="AQ314" s="416">
        <f t="shared" si="239"/>
        <v>0</v>
      </c>
      <c r="AR314" s="418">
        <f t="shared" si="240"/>
        <v>0</v>
      </c>
      <c r="AS314" s="416">
        <f t="shared" si="241"/>
        <v>0</v>
      </c>
      <c r="AT314" s="416">
        <f t="shared" si="242"/>
        <v>0</v>
      </c>
      <c r="AU314" s="416">
        <f t="shared" si="243"/>
        <v>0</v>
      </c>
      <c r="AV314" s="434" t="str">
        <f t="shared" si="244"/>
        <v/>
      </c>
      <c r="AW314" s="421" t="str">
        <f t="shared" si="245"/>
        <v/>
      </c>
      <c r="AX314" s="422">
        <f t="shared" si="246"/>
        <v>0</v>
      </c>
      <c r="AY314" s="422">
        <f t="shared" si="247"/>
        <v>0</v>
      </c>
      <c r="AZ314" s="421">
        <f t="shared" si="248"/>
        <v>0</v>
      </c>
      <c r="BA314" s="423">
        <f t="shared" si="249"/>
        <v>0</v>
      </c>
      <c r="BB314" s="432"/>
      <c r="BC314" s="436"/>
      <c r="BD314" s="436"/>
      <c r="BE314" s="436"/>
      <c r="BF314" s="436"/>
      <c r="BG314" s="436"/>
      <c r="BH314" s="436"/>
      <c r="BI314" s="436"/>
      <c r="BJ314" s="436"/>
      <c r="BK314" s="436"/>
      <c r="BL314" s="436"/>
      <c r="BM314" s="436"/>
      <c r="BN314" s="436"/>
      <c r="BO314" s="436"/>
      <c r="BP314" s="436"/>
    </row>
    <row r="315" spans="1:68" s="437" customFormat="1" ht="38.25" customHeight="1">
      <c r="A315" s="426">
        <v>297</v>
      </c>
      <c r="B315" s="429"/>
      <c r="C315" s="429"/>
      <c r="D315" s="395"/>
      <c r="E315" s="396"/>
      <c r="F315" s="396"/>
      <c r="G315" s="396"/>
      <c r="H315" s="397" t="str">
        <f t="shared" si="219"/>
        <v/>
      </c>
      <c r="I315" s="427"/>
      <c r="J315" s="396"/>
      <c r="K315" s="435"/>
      <c r="L315" s="399">
        <f t="shared" si="220"/>
        <v>0</v>
      </c>
      <c r="M315" s="400" t="str">
        <f t="shared" si="221"/>
        <v/>
      </c>
      <c r="N315" s="401"/>
      <c r="O315" s="395"/>
      <c r="P315" s="402" t="str">
        <f t="shared" si="222"/>
        <v/>
      </c>
      <c r="Q315" s="428"/>
      <c r="R315" s="404">
        <v>0</v>
      </c>
      <c r="S315" s="402">
        <f t="shared" si="223"/>
        <v>0</v>
      </c>
      <c r="T315" s="406">
        <f t="shared" si="224"/>
        <v>0</v>
      </c>
      <c r="U315" s="407" t="str">
        <f t="shared" si="225"/>
        <v/>
      </c>
      <c r="V315" s="408"/>
      <c r="W315" s="395"/>
      <c r="X315" s="395"/>
      <c r="Y315" s="402" t="str">
        <f t="shared" si="226"/>
        <v/>
      </c>
      <c r="Z315" s="429"/>
      <c r="AA315" s="429"/>
      <c r="AB315" s="430"/>
      <c r="AC315" s="410">
        <f t="shared" si="227"/>
        <v>0</v>
      </c>
      <c r="AD315" s="411"/>
      <c r="AE315" s="412"/>
      <c r="AF315" s="413">
        <f t="shared" si="228"/>
        <v>0</v>
      </c>
      <c r="AG315" s="414">
        <f t="shared" si="229"/>
        <v>0</v>
      </c>
      <c r="AH315" s="415">
        <f t="shared" si="230"/>
        <v>0</v>
      </c>
      <c r="AI315" s="415" t="str">
        <f t="shared" si="231"/>
        <v/>
      </c>
      <c r="AJ315" s="415">
        <f t="shared" si="232"/>
        <v>0</v>
      </c>
      <c r="AK315" s="415">
        <f t="shared" si="233"/>
        <v>0</v>
      </c>
      <c r="AL315" s="416">
        <f t="shared" si="234"/>
        <v>0</v>
      </c>
      <c r="AM315" s="417">
        <f t="shared" si="235"/>
        <v>0</v>
      </c>
      <c r="AN315" s="406">
        <f t="shared" si="236"/>
        <v>0</v>
      </c>
      <c r="AO315" s="416">
        <f t="shared" si="237"/>
        <v>0</v>
      </c>
      <c r="AP315" s="416">
        <f t="shared" si="238"/>
        <v>0</v>
      </c>
      <c r="AQ315" s="416">
        <f t="shared" si="239"/>
        <v>0</v>
      </c>
      <c r="AR315" s="418">
        <f t="shared" si="240"/>
        <v>0</v>
      </c>
      <c r="AS315" s="416">
        <f t="shared" si="241"/>
        <v>0</v>
      </c>
      <c r="AT315" s="416">
        <f t="shared" si="242"/>
        <v>0</v>
      </c>
      <c r="AU315" s="416">
        <f t="shared" si="243"/>
        <v>0</v>
      </c>
      <c r="AV315" s="434" t="str">
        <f t="shared" si="244"/>
        <v/>
      </c>
      <c r="AW315" s="421" t="str">
        <f t="shared" si="245"/>
        <v/>
      </c>
      <c r="AX315" s="422">
        <f t="shared" si="246"/>
        <v>0</v>
      </c>
      <c r="AY315" s="422">
        <f t="shared" si="247"/>
        <v>0</v>
      </c>
      <c r="AZ315" s="421">
        <f t="shared" si="248"/>
        <v>0</v>
      </c>
      <c r="BA315" s="423">
        <f t="shared" si="249"/>
        <v>0</v>
      </c>
      <c r="BB315" s="432"/>
      <c r="BC315" s="436"/>
      <c r="BD315" s="436"/>
      <c r="BE315" s="436"/>
      <c r="BF315" s="436"/>
      <c r="BG315" s="436"/>
      <c r="BH315" s="436"/>
      <c r="BI315" s="436"/>
      <c r="BJ315" s="436"/>
      <c r="BK315" s="436"/>
      <c r="BL315" s="436"/>
      <c r="BM315" s="436"/>
      <c r="BN315" s="436"/>
      <c r="BO315" s="436"/>
      <c r="BP315" s="436"/>
    </row>
    <row r="316" spans="1:68" s="437" customFormat="1" ht="38.25" customHeight="1">
      <c r="A316" s="426">
        <v>298</v>
      </c>
      <c r="B316" s="429"/>
      <c r="C316" s="429"/>
      <c r="D316" s="395"/>
      <c r="E316" s="396"/>
      <c r="F316" s="396"/>
      <c r="G316" s="396"/>
      <c r="H316" s="397" t="str">
        <f t="shared" si="219"/>
        <v/>
      </c>
      <c r="I316" s="427"/>
      <c r="J316" s="396"/>
      <c r="K316" s="435"/>
      <c r="L316" s="399">
        <f t="shared" si="220"/>
        <v>0</v>
      </c>
      <c r="M316" s="400" t="str">
        <f t="shared" si="221"/>
        <v/>
      </c>
      <c r="N316" s="401"/>
      <c r="O316" s="395"/>
      <c r="P316" s="402" t="str">
        <f t="shared" si="222"/>
        <v/>
      </c>
      <c r="Q316" s="428"/>
      <c r="R316" s="404">
        <v>0</v>
      </c>
      <c r="S316" s="402">
        <f t="shared" si="223"/>
        <v>0</v>
      </c>
      <c r="T316" s="406">
        <f t="shared" si="224"/>
        <v>0</v>
      </c>
      <c r="U316" s="407" t="str">
        <f t="shared" si="225"/>
        <v/>
      </c>
      <c r="V316" s="408"/>
      <c r="W316" s="395"/>
      <c r="X316" s="395"/>
      <c r="Y316" s="402" t="str">
        <f t="shared" si="226"/>
        <v/>
      </c>
      <c r="Z316" s="429"/>
      <c r="AA316" s="429"/>
      <c r="AB316" s="430"/>
      <c r="AC316" s="410">
        <f t="shared" si="227"/>
        <v>0</v>
      </c>
      <c r="AD316" s="411"/>
      <c r="AE316" s="412"/>
      <c r="AF316" s="413">
        <f t="shared" si="228"/>
        <v>0</v>
      </c>
      <c r="AG316" s="414">
        <f t="shared" si="229"/>
        <v>0</v>
      </c>
      <c r="AH316" s="415">
        <f t="shared" si="230"/>
        <v>0</v>
      </c>
      <c r="AI316" s="415" t="str">
        <f t="shared" si="231"/>
        <v/>
      </c>
      <c r="AJ316" s="415">
        <f t="shared" si="232"/>
        <v>0</v>
      </c>
      <c r="AK316" s="415">
        <f t="shared" si="233"/>
        <v>0</v>
      </c>
      <c r="AL316" s="416">
        <f t="shared" si="234"/>
        <v>0</v>
      </c>
      <c r="AM316" s="417">
        <f t="shared" si="235"/>
        <v>0</v>
      </c>
      <c r="AN316" s="406">
        <f t="shared" si="236"/>
        <v>0</v>
      </c>
      <c r="AO316" s="416">
        <f t="shared" si="237"/>
        <v>0</v>
      </c>
      <c r="AP316" s="416">
        <f t="shared" si="238"/>
        <v>0</v>
      </c>
      <c r="AQ316" s="416">
        <f t="shared" si="239"/>
        <v>0</v>
      </c>
      <c r="AR316" s="418">
        <f t="shared" si="240"/>
        <v>0</v>
      </c>
      <c r="AS316" s="416">
        <f t="shared" si="241"/>
        <v>0</v>
      </c>
      <c r="AT316" s="416">
        <f t="shared" si="242"/>
        <v>0</v>
      </c>
      <c r="AU316" s="416">
        <f t="shared" si="243"/>
        <v>0</v>
      </c>
      <c r="AV316" s="434" t="str">
        <f t="shared" si="244"/>
        <v/>
      </c>
      <c r="AW316" s="421" t="str">
        <f t="shared" si="245"/>
        <v/>
      </c>
      <c r="AX316" s="422">
        <f t="shared" si="246"/>
        <v>0</v>
      </c>
      <c r="AY316" s="422">
        <f t="shared" si="247"/>
        <v>0</v>
      </c>
      <c r="AZ316" s="421">
        <f t="shared" si="248"/>
        <v>0</v>
      </c>
      <c r="BA316" s="423">
        <f t="shared" si="249"/>
        <v>0</v>
      </c>
      <c r="BB316" s="432"/>
      <c r="BC316" s="436"/>
      <c r="BD316" s="436"/>
      <c r="BE316" s="436"/>
      <c r="BF316" s="436"/>
      <c r="BG316" s="436"/>
      <c r="BH316" s="436"/>
      <c r="BI316" s="436"/>
      <c r="BJ316" s="436"/>
      <c r="BK316" s="436"/>
      <c r="BL316" s="436"/>
      <c r="BM316" s="436"/>
      <c r="BN316" s="436"/>
      <c r="BO316" s="436"/>
      <c r="BP316" s="436"/>
    </row>
    <row r="317" spans="1:68" s="437" customFormat="1" ht="38.25" customHeight="1">
      <c r="A317" s="426">
        <v>299</v>
      </c>
      <c r="B317" s="429"/>
      <c r="C317" s="429"/>
      <c r="D317" s="395"/>
      <c r="E317" s="396"/>
      <c r="F317" s="396"/>
      <c r="G317" s="396"/>
      <c r="H317" s="397" t="str">
        <f t="shared" si="219"/>
        <v/>
      </c>
      <c r="I317" s="427"/>
      <c r="J317" s="396"/>
      <c r="K317" s="435"/>
      <c r="L317" s="399">
        <f t="shared" si="220"/>
        <v>0</v>
      </c>
      <c r="M317" s="400" t="str">
        <f t="shared" si="221"/>
        <v/>
      </c>
      <c r="N317" s="401"/>
      <c r="O317" s="395"/>
      <c r="P317" s="402" t="str">
        <f t="shared" si="222"/>
        <v/>
      </c>
      <c r="Q317" s="428"/>
      <c r="R317" s="404">
        <v>0</v>
      </c>
      <c r="S317" s="402">
        <f t="shared" si="223"/>
        <v>0</v>
      </c>
      <c r="T317" s="406">
        <f t="shared" si="224"/>
        <v>0</v>
      </c>
      <c r="U317" s="407" t="str">
        <f t="shared" si="225"/>
        <v/>
      </c>
      <c r="V317" s="408"/>
      <c r="W317" s="395"/>
      <c r="X317" s="395"/>
      <c r="Y317" s="402" t="str">
        <f t="shared" si="226"/>
        <v/>
      </c>
      <c r="Z317" s="429"/>
      <c r="AA317" s="429"/>
      <c r="AB317" s="430"/>
      <c r="AC317" s="410">
        <f t="shared" si="227"/>
        <v>0</v>
      </c>
      <c r="AD317" s="411"/>
      <c r="AE317" s="412"/>
      <c r="AF317" s="413">
        <f t="shared" si="228"/>
        <v>0</v>
      </c>
      <c r="AG317" s="414">
        <f t="shared" si="229"/>
        <v>0</v>
      </c>
      <c r="AH317" s="415">
        <f t="shared" si="230"/>
        <v>0</v>
      </c>
      <c r="AI317" s="415" t="str">
        <f t="shared" si="231"/>
        <v/>
      </c>
      <c r="AJ317" s="415">
        <f t="shared" si="232"/>
        <v>0</v>
      </c>
      <c r="AK317" s="415">
        <f t="shared" si="233"/>
        <v>0</v>
      </c>
      <c r="AL317" s="416">
        <f t="shared" si="234"/>
        <v>0</v>
      </c>
      <c r="AM317" s="417">
        <f t="shared" si="235"/>
        <v>0</v>
      </c>
      <c r="AN317" s="406">
        <f t="shared" si="236"/>
        <v>0</v>
      </c>
      <c r="AO317" s="416">
        <f t="shared" si="237"/>
        <v>0</v>
      </c>
      <c r="AP317" s="416">
        <f t="shared" si="238"/>
        <v>0</v>
      </c>
      <c r="AQ317" s="416">
        <f t="shared" si="239"/>
        <v>0</v>
      </c>
      <c r="AR317" s="418">
        <f t="shared" si="240"/>
        <v>0</v>
      </c>
      <c r="AS317" s="416">
        <f t="shared" si="241"/>
        <v>0</v>
      </c>
      <c r="AT317" s="416">
        <f t="shared" si="242"/>
        <v>0</v>
      </c>
      <c r="AU317" s="416">
        <f t="shared" si="243"/>
        <v>0</v>
      </c>
      <c r="AV317" s="434" t="str">
        <f t="shared" si="244"/>
        <v/>
      </c>
      <c r="AW317" s="421" t="str">
        <f t="shared" si="245"/>
        <v/>
      </c>
      <c r="AX317" s="422">
        <f t="shared" si="246"/>
        <v>0</v>
      </c>
      <c r="AY317" s="422">
        <f t="shared" si="247"/>
        <v>0</v>
      </c>
      <c r="AZ317" s="421">
        <f t="shared" si="248"/>
        <v>0</v>
      </c>
      <c r="BA317" s="423">
        <f t="shared" si="249"/>
        <v>0</v>
      </c>
      <c r="BB317" s="432"/>
      <c r="BC317" s="436"/>
      <c r="BD317" s="436"/>
      <c r="BE317" s="436"/>
      <c r="BF317" s="436"/>
      <c r="BG317" s="436"/>
      <c r="BH317" s="436"/>
      <c r="BI317" s="436"/>
      <c r="BJ317" s="436"/>
      <c r="BK317" s="436"/>
      <c r="BL317" s="436"/>
      <c r="BM317" s="436"/>
      <c r="BN317" s="436"/>
      <c r="BO317" s="436"/>
      <c r="BP317" s="436"/>
    </row>
    <row r="318" spans="1:68" s="437" customFormat="1" ht="38.25" customHeight="1">
      <c r="A318" s="426">
        <v>300</v>
      </c>
      <c r="B318" s="429"/>
      <c r="C318" s="429"/>
      <c r="D318" s="395"/>
      <c r="E318" s="396"/>
      <c r="F318" s="396"/>
      <c r="G318" s="396"/>
      <c r="H318" s="397" t="str">
        <f t="shared" si="219"/>
        <v/>
      </c>
      <c r="I318" s="427"/>
      <c r="J318" s="396"/>
      <c r="K318" s="435"/>
      <c r="L318" s="399">
        <f t="shared" si="220"/>
        <v>0</v>
      </c>
      <c r="M318" s="400" t="str">
        <f t="shared" si="221"/>
        <v/>
      </c>
      <c r="N318" s="401"/>
      <c r="O318" s="395"/>
      <c r="P318" s="402" t="str">
        <f t="shared" si="222"/>
        <v/>
      </c>
      <c r="Q318" s="428"/>
      <c r="R318" s="404">
        <v>0</v>
      </c>
      <c r="S318" s="402">
        <f t="shared" si="223"/>
        <v>0</v>
      </c>
      <c r="T318" s="406">
        <f t="shared" si="224"/>
        <v>0</v>
      </c>
      <c r="U318" s="407" t="str">
        <f t="shared" si="225"/>
        <v/>
      </c>
      <c r="V318" s="408"/>
      <c r="W318" s="395"/>
      <c r="X318" s="395"/>
      <c r="Y318" s="402" t="str">
        <f t="shared" si="226"/>
        <v/>
      </c>
      <c r="Z318" s="429"/>
      <c r="AA318" s="429"/>
      <c r="AB318" s="430"/>
      <c r="AC318" s="410">
        <f t="shared" si="227"/>
        <v>0</v>
      </c>
      <c r="AD318" s="411"/>
      <c r="AE318" s="412"/>
      <c r="AF318" s="413">
        <f t="shared" si="228"/>
        <v>0</v>
      </c>
      <c r="AG318" s="414">
        <f t="shared" si="229"/>
        <v>0</v>
      </c>
      <c r="AH318" s="415">
        <f t="shared" si="230"/>
        <v>0</v>
      </c>
      <c r="AI318" s="415" t="str">
        <f t="shared" si="231"/>
        <v/>
      </c>
      <c r="AJ318" s="415">
        <f t="shared" si="232"/>
        <v>0</v>
      </c>
      <c r="AK318" s="415">
        <f t="shared" si="233"/>
        <v>0</v>
      </c>
      <c r="AL318" s="416">
        <f t="shared" si="234"/>
        <v>0</v>
      </c>
      <c r="AM318" s="417">
        <f t="shared" si="235"/>
        <v>0</v>
      </c>
      <c r="AN318" s="406">
        <f t="shared" si="236"/>
        <v>0</v>
      </c>
      <c r="AO318" s="416">
        <f t="shared" si="237"/>
        <v>0</v>
      </c>
      <c r="AP318" s="416">
        <f t="shared" si="238"/>
        <v>0</v>
      </c>
      <c r="AQ318" s="416">
        <f t="shared" si="239"/>
        <v>0</v>
      </c>
      <c r="AR318" s="418">
        <f t="shared" si="240"/>
        <v>0</v>
      </c>
      <c r="AS318" s="416">
        <f t="shared" si="241"/>
        <v>0</v>
      </c>
      <c r="AT318" s="416">
        <f t="shared" si="242"/>
        <v>0</v>
      </c>
      <c r="AU318" s="416">
        <f t="shared" si="243"/>
        <v>0</v>
      </c>
      <c r="AV318" s="434" t="str">
        <f t="shared" si="244"/>
        <v/>
      </c>
      <c r="AW318" s="421" t="str">
        <f t="shared" si="245"/>
        <v/>
      </c>
      <c r="AX318" s="422">
        <f t="shared" si="246"/>
        <v>0</v>
      </c>
      <c r="AY318" s="422">
        <f t="shared" si="247"/>
        <v>0</v>
      </c>
      <c r="AZ318" s="421">
        <f t="shared" si="248"/>
        <v>0</v>
      </c>
      <c r="BA318" s="423">
        <f t="shared" si="249"/>
        <v>0</v>
      </c>
      <c r="BB318" s="432"/>
      <c r="BC318" s="436"/>
      <c r="BD318" s="436"/>
      <c r="BE318" s="436"/>
      <c r="BF318" s="436"/>
      <c r="BG318" s="436"/>
      <c r="BH318" s="436"/>
      <c r="BI318" s="436"/>
      <c r="BJ318" s="436"/>
      <c r="BK318" s="436"/>
      <c r="BL318" s="436"/>
      <c r="BM318" s="436"/>
      <c r="BN318" s="436"/>
      <c r="BO318" s="436"/>
      <c r="BP318" s="436"/>
    </row>
    <row r="319" spans="1:68" s="437" customFormat="1" ht="38.25" customHeight="1">
      <c r="A319" s="426">
        <v>301</v>
      </c>
      <c r="B319" s="429"/>
      <c r="C319" s="429"/>
      <c r="D319" s="395"/>
      <c r="E319" s="396"/>
      <c r="F319" s="396"/>
      <c r="G319" s="396"/>
      <c r="H319" s="397" t="str">
        <f t="shared" si="219"/>
        <v/>
      </c>
      <c r="I319" s="427"/>
      <c r="J319" s="396"/>
      <c r="K319" s="435"/>
      <c r="L319" s="399">
        <f t="shared" si="220"/>
        <v>0</v>
      </c>
      <c r="M319" s="400" t="str">
        <f t="shared" si="221"/>
        <v/>
      </c>
      <c r="N319" s="401"/>
      <c r="O319" s="395"/>
      <c r="P319" s="402" t="str">
        <f t="shared" si="222"/>
        <v/>
      </c>
      <c r="Q319" s="428"/>
      <c r="R319" s="404">
        <v>0</v>
      </c>
      <c r="S319" s="402">
        <f t="shared" si="223"/>
        <v>0</v>
      </c>
      <c r="T319" s="406">
        <f t="shared" si="224"/>
        <v>0</v>
      </c>
      <c r="U319" s="407" t="str">
        <f t="shared" si="225"/>
        <v/>
      </c>
      <c r="V319" s="408"/>
      <c r="W319" s="395"/>
      <c r="X319" s="395"/>
      <c r="Y319" s="402" t="str">
        <f t="shared" si="226"/>
        <v/>
      </c>
      <c r="Z319" s="429"/>
      <c r="AA319" s="429"/>
      <c r="AB319" s="430"/>
      <c r="AC319" s="410">
        <f t="shared" si="227"/>
        <v>0</v>
      </c>
      <c r="AD319" s="411"/>
      <c r="AE319" s="412"/>
      <c r="AF319" s="413">
        <f t="shared" si="228"/>
        <v>0</v>
      </c>
      <c r="AG319" s="414">
        <f t="shared" si="229"/>
        <v>0</v>
      </c>
      <c r="AH319" s="415">
        <f t="shared" si="230"/>
        <v>0</v>
      </c>
      <c r="AI319" s="415" t="str">
        <f t="shared" si="231"/>
        <v/>
      </c>
      <c r="AJ319" s="415">
        <f t="shared" si="232"/>
        <v>0</v>
      </c>
      <c r="AK319" s="415">
        <f t="shared" si="233"/>
        <v>0</v>
      </c>
      <c r="AL319" s="416">
        <f t="shared" si="234"/>
        <v>0</v>
      </c>
      <c r="AM319" s="417">
        <f t="shared" si="235"/>
        <v>0</v>
      </c>
      <c r="AN319" s="406">
        <f t="shared" si="236"/>
        <v>0</v>
      </c>
      <c r="AO319" s="416">
        <f t="shared" si="237"/>
        <v>0</v>
      </c>
      <c r="AP319" s="416">
        <f t="shared" si="238"/>
        <v>0</v>
      </c>
      <c r="AQ319" s="416">
        <f t="shared" si="239"/>
        <v>0</v>
      </c>
      <c r="AR319" s="418">
        <f t="shared" si="240"/>
        <v>0</v>
      </c>
      <c r="AS319" s="416">
        <f t="shared" si="241"/>
        <v>0</v>
      </c>
      <c r="AT319" s="416">
        <f t="shared" si="242"/>
        <v>0</v>
      </c>
      <c r="AU319" s="416">
        <f t="shared" si="243"/>
        <v>0</v>
      </c>
      <c r="AV319" s="434" t="str">
        <f t="shared" si="244"/>
        <v/>
      </c>
      <c r="AW319" s="421" t="str">
        <f t="shared" si="245"/>
        <v/>
      </c>
      <c r="AX319" s="422">
        <f t="shared" si="246"/>
        <v>0</v>
      </c>
      <c r="AY319" s="422">
        <f t="shared" si="247"/>
        <v>0</v>
      </c>
      <c r="AZ319" s="421">
        <f t="shared" si="248"/>
        <v>0</v>
      </c>
      <c r="BA319" s="423">
        <f t="shared" si="249"/>
        <v>0</v>
      </c>
      <c r="BB319" s="432"/>
      <c r="BC319" s="436"/>
      <c r="BD319" s="436"/>
      <c r="BE319" s="436"/>
      <c r="BF319" s="436"/>
      <c r="BG319" s="436"/>
      <c r="BH319" s="436"/>
      <c r="BI319" s="436"/>
      <c r="BJ319" s="436"/>
      <c r="BK319" s="436"/>
      <c r="BL319" s="436"/>
      <c r="BM319" s="436"/>
      <c r="BN319" s="436"/>
      <c r="BO319" s="436"/>
      <c r="BP319" s="436"/>
    </row>
    <row r="320" spans="1:68" s="437" customFormat="1" ht="38.25" customHeight="1">
      <c r="A320" s="426">
        <v>302</v>
      </c>
      <c r="B320" s="429"/>
      <c r="C320" s="429"/>
      <c r="D320" s="395"/>
      <c r="E320" s="396"/>
      <c r="F320" s="396"/>
      <c r="G320" s="396"/>
      <c r="H320" s="397" t="str">
        <f t="shared" si="219"/>
        <v/>
      </c>
      <c r="I320" s="427"/>
      <c r="J320" s="396"/>
      <c r="K320" s="435"/>
      <c r="L320" s="399">
        <f t="shared" si="220"/>
        <v>0</v>
      </c>
      <c r="M320" s="400" t="str">
        <f t="shared" si="221"/>
        <v/>
      </c>
      <c r="N320" s="401"/>
      <c r="O320" s="395"/>
      <c r="P320" s="402" t="str">
        <f t="shared" si="222"/>
        <v/>
      </c>
      <c r="Q320" s="428"/>
      <c r="R320" s="404">
        <v>0</v>
      </c>
      <c r="S320" s="402">
        <f t="shared" si="223"/>
        <v>0</v>
      </c>
      <c r="T320" s="406">
        <f t="shared" si="224"/>
        <v>0</v>
      </c>
      <c r="U320" s="407" t="str">
        <f t="shared" si="225"/>
        <v/>
      </c>
      <c r="V320" s="408"/>
      <c r="W320" s="395"/>
      <c r="X320" s="395"/>
      <c r="Y320" s="402" t="str">
        <f t="shared" si="226"/>
        <v/>
      </c>
      <c r="Z320" s="429"/>
      <c r="AA320" s="429"/>
      <c r="AB320" s="430"/>
      <c r="AC320" s="410">
        <f t="shared" si="227"/>
        <v>0</v>
      </c>
      <c r="AD320" s="411"/>
      <c r="AE320" s="412"/>
      <c r="AF320" s="413">
        <f t="shared" si="228"/>
        <v>0</v>
      </c>
      <c r="AG320" s="414">
        <f t="shared" si="229"/>
        <v>0</v>
      </c>
      <c r="AH320" s="415">
        <f t="shared" si="230"/>
        <v>0</v>
      </c>
      <c r="AI320" s="415" t="str">
        <f t="shared" si="231"/>
        <v/>
      </c>
      <c r="AJ320" s="415">
        <f t="shared" si="232"/>
        <v>0</v>
      </c>
      <c r="AK320" s="415">
        <f t="shared" si="233"/>
        <v>0</v>
      </c>
      <c r="AL320" s="416">
        <f t="shared" si="234"/>
        <v>0</v>
      </c>
      <c r="AM320" s="417">
        <f t="shared" si="235"/>
        <v>0</v>
      </c>
      <c r="AN320" s="406">
        <f t="shared" si="236"/>
        <v>0</v>
      </c>
      <c r="AO320" s="416">
        <f t="shared" si="237"/>
        <v>0</v>
      </c>
      <c r="AP320" s="416">
        <f t="shared" si="238"/>
        <v>0</v>
      </c>
      <c r="AQ320" s="416">
        <f t="shared" si="239"/>
        <v>0</v>
      </c>
      <c r="AR320" s="418">
        <f t="shared" si="240"/>
        <v>0</v>
      </c>
      <c r="AS320" s="416">
        <f t="shared" si="241"/>
        <v>0</v>
      </c>
      <c r="AT320" s="416">
        <f t="shared" si="242"/>
        <v>0</v>
      </c>
      <c r="AU320" s="416">
        <f t="shared" si="243"/>
        <v>0</v>
      </c>
      <c r="AV320" s="434" t="str">
        <f t="shared" si="244"/>
        <v/>
      </c>
      <c r="AW320" s="421" t="str">
        <f t="shared" si="245"/>
        <v/>
      </c>
      <c r="AX320" s="422">
        <f t="shared" si="246"/>
        <v>0</v>
      </c>
      <c r="AY320" s="422">
        <f t="shared" si="247"/>
        <v>0</v>
      </c>
      <c r="AZ320" s="421">
        <f t="shared" si="248"/>
        <v>0</v>
      </c>
      <c r="BA320" s="423">
        <f t="shared" si="249"/>
        <v>0</v>
      </c>
      <c r="BB320" s="432"/>
      <c r="BC320" s="436"/>
      <c r="BD320" s="436"/>
      <c r="BE320" s="436"/>
      <c r="BF320" s="436"/>
      <c r="BG320" s="436"/>
      <c r="BH320" s="436"/>
      <c r="BI320" s="436"/>
      <c r="BJ320" s="436"/>
      <c r="BK320" s="436"/>
      <c r="BL320" s="436"/>
      <c r="BM320" s="436"/>
      <c r="BN320" s="436"/>
      <c r="BO320" s="436"/>
      <c r="BP320" s="436"/>
    </row>
    <row r="321" spans="1:68" s="437" customFormat="1" ht="38.25" customHeight="1">
      <c r="A321" s="426">
        <v>303</v>
      </c>
      <c r="B321" s="429"/>
      <c r="C321" s="429"/>
      <c r="D321" s="395"/>
      <c r="E321" s="396"/>
      <c r="F321" s="396"/>
      <c r="G321" s="396"/>
      <c r="H321" s="397" t="str">
        <f t="shared" si="219"/>
        <v/>
      </c>
      <c r="I321" s="427"/>
      <c r="J321" s="396"/>
      <c r="K321" s="435"/>
      <c r="L321" s="399">
        <f t="shared" si="220"/>
        <v>0</v>
      </c>
      <c r="M321" s="400" t="str">
        <f t="shared" si="221"/>
        <v/>
      </c>
      <c r="N321" s="401"/>
      <c r="O321" s="395"/>
      <c r="P321" s="402" t="str">
        <f t="shared" si="222"/>
        <v/>
      </c>
      <c r="Q321" s="428"/>
      <c r="R321" s="404">
        <v>0</v>
      </c>
      <c r="S321" s="402">
        <f t="shared" si="223"/>
        <v>0</v>
      </c>
      <c r="T321" s="406">
        <f t="shared" si="224"/>
        <v>0</v>
      </c>
      <c r="U321" s="407" t="str">
        <f t="shared" si="225"/>
        <v/>
      </c>
      <c r="V321" s="408"/>
      <c r="W321" s="395"/>
      <c r="X321" s="395"/>
      <c r="Y321" s="402" t="str">
        <f t="shared" si="226"/>
        <v/>
      </c>
      <c r="Z321" s="429"/>
      <c r="AA321" s="429"/>
      <c r="AB321" s="430"/>
      <c r="AC321" s="410">
        <f t="shared" si="227"/>
        <v>0</v>
      </c>
      <c r="AD321" s="411"/>
      <c r="AE321" s="412"/>
      <c r="AF321" s="413">
        <f t="shared" si="228"/>
        <v>0</v>
      </c>
      <c r="AG321" s="414">
        <f t="shared" si="229"/>
        <v>0</v>
      </c>
      <c r="AH321" s="415">
        <f t="shared" si="230"/>
        <v>0</v>
      </c>
      <c r="AI321" s="415" t="str">
        <f t="shared" si="231"/>
        <v/>
      </c>
      <c r="AJ321" s="415">
        <f t="shared" si="232"/>
        <v>0</v>
      </c>
      <c r="AK321" s="415">
        <f t="shared" si="233"/>
        <v>0</v>
      </c>
      <c r="AL321" s="416">
        <f t="shared" si="234"/>
        <v>0</v>
      </c>
      <c r="AM321" s="417">
        <f t="shared" si="235"/>
        <v>0</v>
      </c>
      <c r="AN321" s="406">
        <f t="shared" si="236"/>
        <v>0</v>
      </c>
      <c r="AO321" s="416">
        <f t="shared" si="237"/>
        <v>0</v>
      </c>
      <c r="AP321" s="416">
        <f t="shared" si="238"/>
        <v>0</v>
      </c>
      <c r="AQ321" s="416">
        <f t="shared" si="239"/>
        <v>0</v>
      </c>
      <c r="AR321" s="418">
        <f t="shared" si="240"/>
        <v>0</v>
      </c>
      <c r="AS321" s="416">
        <f t="shared" si="241"/>
        <v>0</v>
      </c>
      <c r="AT321" s="416">
        <f t="shared" si="242"/>
        <v>0</v>
      </c>
      <c r="AU321" s="416">
        <f t="shared" si="243"/>
        <v>0</v>
      </c>
      <c r="AV321" s="434" t="str">
        <f t="shared" si="244"/>
        <v/>
      </c>
      <c r="AW321" s="421" t="str">
        <f t="shared" si="245"/>
        <v/>
      </c>
      <c r="AX321" s="422">
        <f t="shared" si="246"/>
        <v>0</v>
      </c>
      <c r="AY321" s="422">
        <f t="shared" si="247"/>
        <v>0</v>
      </c>
      <c r="AZ321" s="421">
        <f t="shared" si="248"/>
        <v>0</v>
      </c>
      <c r="BA321" s="423">
        <f t="shared" si="249"/>
        <v>0</v>
      </c>
      <c r="BB321" s="432"/>
      <c r="BC321" s="436"/>
      <c r="BD321" s="436"/>
      <c r="BE321" s="436"/>
      <c r="BF321" s="436"/>
      <c r="BG321" s="436"/>
      <c r="BH321" s="436"/>
      <c r="BI321" s="436"/>
      <c r="BJ321" s="436"/>
      <c r="BK321" s="436"/>
      <c r="BL321" s="436"/>
      <c r="BM321" s="436"/>
      <c r="BN321" s="436"/>
      <c r="BO321" s="436"/>
      <c r="BP321" s="436"/>
    </row>
    <row r="322" spans="1:68" s="437" customFormat="1" ht="38.25" customHeight="1">
      <c r="A322" s="426">
        <v>304</v>
      </c>
      <c r="B322" s="429"/>
      <c r="C322" s="429"/>
      <c r="D322" s="395"/>
      <c r="E322" s="396"/>
      <c r="F322" s="396"/>
      <c r="G322" s="396"/>
      <c r="H322" s="397" t="str">
        <f t="shared" si="219"/>
        <v/>
      </c>
      <c r="I322" s="427"/>
      <c r="J322" s="396"/>
      <c r="K322" s="435"/>
      <c r="L322" s="399">
        <f t="shared" si="220"/>
        <v>0</v>
      </c>
      <c r="M322" s="400" t="str">
        <f t="shared" si="221"/>
        <v/>
      </c>
      <c r="N322" s="401"/>
      <c r="O322" s="395"/>
      <c r="P322" s="402" t="str">
        <f t="shared" si="222"/>
        <v/>
      </c>
      <c r="Q322" s="428"/>
      <c r="R322" s="404">
        <v>0</v>
      </c>
      <c r="S322" s="402">
        <f t="shared" si="223"/>
        <v>0</v>
      </c>
      <c r="T322" s="406">
        <f t="shared" si="224"/>
        <v>0</v>
      </c>
      <c r="U322" s="407" t="str">
        <f t="shared" si="225"/>
        <v/>
      </c>
      <c r="V322" s="408"/>
      <c r="W322" s="395"/>
      <c r="X322" s="395"/>
      <c r="Y322" s="402" t="str">
        <f t="shared" si="226"/>
        <v/>
      </c>
      <c r="Z322" s="429"/>
      <c r="AA322" s="429"/>
      <c r="AB322" s="430"/>
      <c r="AC322" s="410">
        <f t="shared" si="227"/>
        <v>0</v>
      </c>
      <c r="AD322" s="411"/>
      <c r="AE322" s="412"/>
      <c r="AF322" s="413">
        <f t="shared" si="228"/>
        <v>0</v>
      </c>
      <c r="AG322" s="414">
        <f t="shared" si="229"/>
        <v>0</v>
      </c>
      <c r="AH322" s="415">
        <f t="shared" si="230"/>
        <v>0</v>
      </c>
      <c r="AI322" s="415" t="str">
        <f t="shared" si="231"/>
        <v/>
      </c>
      <c r="AJ322" s="415">
        <f t="shared" si="232"/>
        <v>0</v>
      </c>
      <c r="AK322" s="415">
        <f t="shared" si="233"/>
        <v>0</v>
      </c>
      <c r="AL322" s="416">
        <f t="shared" si="234"/>
        <v>0</v>
      </c>
      <c r="AM322" s="417">
        <f t="shared" si="235"/>
        <v>0</v>
      </c>
      <c r="AN322" s="406">
        <f t="shared" si="236"/>
        <v>0</v>
      </c>
      <c r="AO322" s="416">
        <f t="shared" si="237"/>
        <v>0</v>
      </c>
      <c r="AP322" s="416">
        <f t="shared" si="238"/>
        <v>0</v>
      </c>
      <c r="AQ322" s="416">
        <f t="shared" si="239"/>
        <v>0</v>
      </c>
      <c r="AR322" s="418">
        <f t="shared" si="240"/>
        <v>0</v>
      </c>
      <c r="AS322" s="416">
        <f t="shared" si="241"/>
        <v>0</v>
      </c>
      <c r="AT322" s="416">
        <f t="shared" si="242"/>
        <v>0</v>
      </c>
      <c r="AU322" s="416">
        <f t="shared" si="243"/>
        <v>0</v>
      </c>
      <c r="AV322" s="434" t="str">
        <f t="shared" si="244"/>
        <v/>
      </c>
      <c r="AW322" s="421" t="str">
        <f t="shared" si="245"/>
        <v/>
      </c>
      <c r="AX322" s="422">
        <f t="shared" si="246"/>
        <v>0</v>
      </c>
      <c r="AY322" s="422">
        <f t="shared" si="247"/>
        <v>0</v>
      </c>
      <c r="AZ322" s="421">
        <f t="shared" si="248"/>
        <v>0</v>
      </c>
      <c r="BA322" s="423">
        <f t="shared" si="249"/>
        <v>0</v>
      </c>
      <c r="BB322" s="432"/>
      <c r="BC322" s="436"/>
      <c r="BD322" s="436"/>
      <c r="BE322" s="436"/>
      <c r="BF322" s="436"/>
      <c r="BG322" s="436"/>
      <c r="BH322" s="436"/>
      <c r="BI322" s="436"/>
      <c r="BJ322" s="436"/>
      <c r="BK322" s="436"/>
      <c r="BL322" s="436"/>
      <c r="BM322" s="436"/>
      <c r="BN322" s="436"/>
      <c r="BO322" s="436"/>
      <c r="BP322" s="436"/>
    </row>
    <row r="323" spans="1:68" s="437" customFormat="1" ht="38.25" customHeight="1">
      <c r="A323" s="426">
        <v>305</v>
      </c>
      <c r="B323" s="429"/>
      <c r="C323" s="429"/>
      <c r="D323" s="395"/>
      <c r="E323" s="396"/>
      <c r="F323" s="396"/>
      <c r="G323" s="396"/>
      <c r="H323" s="397" t="str">
        <f t="shared" si="219"/>
        <v/>
      </c>
      <c r="I323" s="427"/>
      <c r="J323" s="396"/>
      <c r="K323" s="435"/>
      <c r="L323" s="399">
        <f t="shared" si="220"/>
        <v>0</v>
      </c>
      <c r="M323" s="400" t="str">
        <f t="shared" si="221"/>
        <v/>
      </c>
      <c r="N323" s="401"/>
      <c r="O323" s="395"/>
      <c r="P323" s="402" t="str">
        <f t="shared" si="222"/>
        <v/>
      </c>
      <c r="Q323" s="428"/>
      <c r="R323" s="404">
        <v>0</v>
      </c>
      <c r="S323" s="402">
        <f t="shared" si="223"/>
        <v>0</v>
      </c>
      <c r="T323" s="406">
        <f t="shared" si="224"/>
        <v>0</v>
      </c>
      <c r="U323" s="407" t="str">
        <f t="shared" si="225"/>
        <v/>
      </c>
      <c r="V323" s="408"/>
      <c r="W323" s="395"/>
      <c r="X323" s="395"/>
      <c r="Y323" s="402" t="str">
        <f t="shared" si="226"/>
        <v/>
      </c>
      <c r="Z323" s="429"/>
      <c r="AA323" s="429"/>
      <c r="AB323" s="430"/>
      <c r="AC323" s="410">
        <f t="shared" si="227"/>
        <v>0</v>
      </c>
      <c r="AD323" s="411"/>
      <c r="AE323" s="412"/>
      <c r="AF323" s="413">
        <f t="shared" si="228"/>
        <v>0</v>
      </c>
      <c r="AG323" s="414">
        <f t="shared" si="229"/>
        <v>0</v>
      </c>
      <c r="AH323" s="415">
        <f t="shared" si="230"/>
        <v>0</v>
      </c>
      <c r="AI323" s="415" t="str">
        <f t="shared" si="231"/>
        <v/>
      </c>
      <c r="AJ323" s="415">
        <f t="shared" si="232"/>
        <v>0</v>
      </c>
      <c r="AK323" s="415">
        <f t="shared" si="233"/>
        <v>0</v>
      </c>
      <c r="AL323" s="416">
        <f t="shared" si="234"/>
        <v>0</v>
      </c>
      <c r="AM323" s="417">
        <f t="shared" si="235"/>
        <v>0</v>
      </c>
      <c r="AN323" s="406">
        <f t="shared" si="236"/>
        <v>0</v>
      </c>
      <c r="AO323" s="416">
        <f t="shared" si="237"/>
        <v>0</v>
      </c>
      <c r="AP323" s="416">
        <f t="shared" si="238"/>
        <v>0</v>
      </c>
      <c r="AQ323" s="416">
        <f t="shared" si="239"/>
        <v>0</v>
      </c>
      <c r="AR323" s="418">
        <f t="shared" si="240"/>
        <v>0</v>
      </c>
      <c r="AS323" s="416">
        <f t="shared" si="241"/>
        <v>0</v>
      </c>
      <c r="AT323" s="416">
        <f t="shared" si="242"/>
        <v>0</v>
      </c>
      <c r="AU323" s="416">
        <f t="shared" si="243"/>
        <v>0</v>
      </c>
      <c r="AV323" s="434" t="str">
        <f t="shared" si="244"/>
        <v/>
      </c>
      <c r="AW323" s="421" t="str">
        <f t="shared" si="245"/>
        <v/>
      </c>
      <c r="AX323" s="422">
        <f t="shared" si="246"/>
        <v>0</v>
      </c>
      <c r="AY323" s="422">
        <f t="shared" si="247"/>
        <v>0</v>
      </c>
      <c r="AZ323" s="421">
        <f t="shared" si="248"/>
        <v>0</v>
      </c>
      <c r="BA323" s="423">
        <f t="shared" si="249"/>
        <v>0</v>
      </c>
      <c r="BB323" s="432"/>
      <c r="BC323" s="436"/>
      <c r="BD323" s="436"/>
      <c r="BE323" s="436"/>
      <c r="BF323" s="436"/>
      <c r="BG323" s="436"/>
      <c r="BH323" s="436"/>
      <c r="BI323" s="436"/>
      <c r="BJ323" s="436"/>
      <c r="BK323" s="436"/>
      <c r="BL323" s="436"/>
      <c r="BM323" s="436"/>
      <c r="BN323" s="436"/>
      <c r="BO323" s="436"/>
      <c r="BP323" s="436"/>
    </row>
    <row r="324" spans="1:68" s="437" customFormat="1" ht="38.25" customHeight="1">
      <c r="A324" s="426">
        <v>306</v>
      </c>
      <c r="B324" s="429"/>
      <c r="C324" s="429"/>
      <c r="D324" s="395"/>
      <c r="E324" s="396"/>
      <c r="F324" s="396"/>
      <c r="G324" s="396"/>
      <c r="H324" s="397" t="str">
        <f t="shared" si="219"/>
        <v/>
      </c>
      <c r="I324" s="427"/>
      <c r="J324" s="396"/>
      <c r="K324" s="435"/>
      <c r="L324" s="399">
        <f t="shared" si="220"/>
        <v>0</v>
      </c>
      <c r="M324" s="400" t="str">
        <f t="shared" si="221"/>
        <v/>
      </c>
      <c r="N324" s="401"/>
      <c r="O324" s="395"/>
      <c r="P324" s="402" t="str">
        <f t="shared" si="222"/>
        <v/>
      </c>
      <c r="Q324" s="428"/>
      <c r="R324" s="404">
        <v>0</v>
      </c>
      <c r="S324" s="402">
        <f t="shared" si="223"/>
        <v>0</v>
      </c>
      <c r="T324" s="406">
        <f t="shared" si="224"/>
        <v>0</v>
      </c>
      <c r="U324" s="407" t="str">
        <f t="shared" si="225"/>
        <v/>
      </c>
      <c r="V324" s="408"/>
      <c r="W324" s="395"/>
      <c r="X324" s="395"/>
      <c r="Y324" s="402" t="str">
        <f t="shared" si="226"/>
        <v/>
      </c>
      <c r="Z324" s="429"/>
      <c r="AA324" s="429"/>
      <c r="AB324" s="430"/>
      <c r="AC324" s="410">
        <f t="shared" si="227"/>
        <v>0</v>
      </c>
      <c r="AD324" s="411"/>
      <c r="AE324" s="412"/>
      <c r="AF324" s="413">
        <f t="shared" si="228"/>
        <v>0</v>
      </c>
      <c r="AG324" s="414">
        <f t="shared" si="229"/>
        <v>0</v>
      </c>
      <c r="AH324" s="415">
        <f t="shared" si="230"/>
        <v>0</v>
      </c>
      <c r="AI324" s="415" t="str">
        <f t="shared" si="231"/>
        <v/>
      </c>
      <c r="AJ324" s="415">
        <f t="shared" si="232"/>
        <v>0</v>
      </c>
      <c r="AK324" s="415">
        <f t="shared" si="233"/>
        <v>0</v>
      </c>
      <c r="AL324" s="416">
        <f t="shared" si="234"/>
        <v>0</v>
      </c>
      <c r="AM324" s="417">
        <f t="shared" si="235"/>
        <v>0</v>
      </c>
      <c r="AN324" s="406">
        <f t="shared" si="236"/>
        <v>0</v>
      </c>
      <c r="AO324" s="416">
        <f t="shared" si="237"/>
        <v>0</v>
      </c>
      <c r="AP324" s="416">
        <f t="shared" si="238"/>
        <v>0</v>
      </c>
      <c r="AQ324" s="416">
        <f t="shared" si="239"/>
        <v>0</v>
      </c>
      <c r="AR324" s="418">
        <f t="shared" si="240"/>
        <v>0</v>
      </c>
      <c r="AS324" s="416">
        <f t="shared" si="241"/>
        <v>0</v>
      </c>
      <c r="AT324" s="416">
        <f t="shared" si="242"/>
        <v>0</v>
      </c>
      <c r="AU324" s="416">
        <f t="shared" si="243"/>
        <v>0</v>
      </c>
      <c r="AV324" s="434" t="str">
        <f t="shared" si="244"/>
        <v/>
      </c>
      <c r="AW324" s="421" t="str">
        <f t="shared" si="245"/>
        <v/>
      </c>
      <c r="AX324" s="422">
        <f t="shared" si="246"/>
        <v>0</v>
      </c>
      <c r="AY324" s="422">
        <f t="shared" si="247"/>
        <v>0</v>
      </c>
      <c r="AZ324" s="421">
        <f t="shared" si="248"/>
        <v>0</v>
      </c>
      <c r="BA324" s="423">
        <f t="shared" si="249"/>
        <v>0</v>
      </c>
      <c r="BB324" s="432"/>
      <c r="BC324" s="436"/>
      <c r="BD324" s="436"/>
      <c r="BE324" s="436"/>
      <c r="BF324" s="436"/>
      <c r="BG324" s="436"/>
      <c r="BH324" s="436"/>
      <c r="BI324" s="436"/>
      <c r="BJ324" s="436"/>
      <c r="BK324" s="436"/>
      <c r="BL324" s="436"/>
      <c r="BM324" s="436"/>
      <c r="BN324" s="436"/>
      <c r="BO324" s="436"/>
      <c r="BP324" s="436"/>
    </row>
    <row r="325" spans="1:68" s="437" customFormat="1" ht="38.25" customHeight="1">
      <c r="A325" s="426">
        <v>307</v>
      </c>
      <c r="B325" s="429"/>
      <c r="C325" s="429"/>
      <c r="D325" s="395"/>
      <c r="E325" s="396"/>
      <c r="F325" s="396"/>
      <c r="G325" s="396"/>
      <c r="H325" s="397" t="str">
        <f t="shared" si="219"/>
        <v/>
      </c>
      <c r="I325" s="427"/>
      <c r="J325" s="396"/>
      <c r="K325" s="435"/>
      <c r="L325" s="399">
        <f t="shared" si="220"/>
        <v>0</v>
      </c>
      <c r="M325" s="400" t="str">
        <f t="shared" si="221"/>
        <v/>
      </c>
      <c r="N325" s="401"/>
      <c r="O325" s="395"/>
      <c r="P325" s="402" t="str">
        <f t="shared" si="222"/>
        <v/>
      </c>
      <c r="Q325" s="428"/>
      <c r="R325" s="404">
        <v>0</v>
      </c>
      <c r="S325" s="402">
        <f t="shared" si="223"/>
        <v>0</v>
      </c>
      <c r="T325" s="406">
        <f t="shared" si="224"/>
        <v>0</v>
      </c>
      <c r="U325" s="407" t="str">
        <f t="shared" si="225"/>
        <v/>
      </c>
      <c r="V325" s="408"/>
      <c r="W325" s="395"/>
      <c r="X325" s="395"/>
      <c r="Y325" s="402" t="str">
        <f t="shared" si="226"/>
        <v/>
      </c>
      <c r="Z325" s="429"/>
      <c r="AA325" s="429"/>
      <c r="AB325" s="430"/>
      <c r="AC325" s="410">
        <f t="shared" si="227"/>
        <v>0</v>
      </c>
      <c r="AD325" s="411"/>
      <c r="AE325" s="412"/>
      <c r="AF325" s="413">
        <f t="shared" si="228"/>
        <v>0</v>
      </c>
      <c r="AG325" s="414">
        <f t="shared" si="229"/>
        <v>0</v>
      </c>
      <c r="AH325" s="415">
        <f t="shared" si="230"/>
        <v>0</v>
      </c>
      <c r="AI325" s="415" t="str">
        <f t="shared" si="231"/>
        <v/>
      </c>
      <c r="AJ325" s="415">
        <f t="shared" si="232"/>
        <v>0</v>
      </c>
      <c r="AK325" s="415">
        <f t="shared" si="233"/>
        <v>0</v>
      </c>
      <c r="AL325" s="416">
        <f t="shared" si="234"/>
        <v>0</v>
      </c>
      <c r="AM325" s="417">
        <f t="shared" si="235"/>
        <v>0</v>
      </c>
      <c r="AN325" s="406">
        <f t="shared" si="236"/>
        <v>0</v>
      </c>
      <c r="AO325" s="416">
        <f t="shared" si="237"/>
        <v>0</v>
      </c>
      <c r="AP325" s="416">
        <f t="shared" si="238"/>
        <v>0</v>
      </c>
      <c r="AQ325" s="416">
        <f t="shared" si="239"/>
        <v>0</v>
      </c>
      <c r="AR325" s="418">
        <f t="shared" si="240"/>
        <v>0</v>
      </c>
      <c r="AS325" s="416">
        <f t="shared" si="241"/>
        <v>0</v>
      </c>
      <c r="AT325" s="416">
        <f t="shared" si="242"/>
        <v>0</v>
      </c>
      <c r="AU325" s="416">
        <f t="shared" si="243"/>
        <v>0</v>
      </c>
      <c r="AV325" s="434" t="str">
        <f t="shared" si="244"/>
        <v/>
      </c>
      <c r="AW325" s="421" t="str">
        <f t="shared" si="245"/>
        <v/>
      </c>
      <c r="AX325" s="422">
        <f t="shared" si="246"/>
        <v>0</v>
      </c>
      <c r="AY325" s="422">
        <f t="shared" si="247"/>
        <v>0</v>
      </c>
      <c r="AZ325" s="421">
        <f t="shared" si="248"/>
        <v>0</v>
      </c>
      <c r="BA325" s="423">
        <f t="shared" si="249"/>
        <v>0</v>
      </c>
      <c r="BB325" s="432"/>
      <c r="BC325" s="436"/>
      <c r="BD325" s="436"/>
      <c r="BE325" s="436"/>
      <c r="BF325" s="436"/>
      <c r="BG325" s="436"/>
      <c r="BH325" s="436"/>
      <c r="BI325" s="436"/>
      <c r="BJ325" s="436"/>
      <c r="BK325" s="436"/>
      <c r="BL325" s="436"/>
      <c r="BM325" s="436"/>
      <c r="BN325" s="436"/>
      <c r="BO325" s="436"/>
      <c r="BP325" s="436"/>
    </row>
    <row r="326" spans="1:68" s="437" customFormat="1" ht="38.25" customHeight="1">
      <c r="A326" s="426">
        <v>308</v>
      </c>
      <c r="B326" s="429"/>
      <c r="C326" s="429"/>
      <c r="D326" s="395"/>
      <c r="E326" s="396"/>
      <c r="F326" s="396"/>
      <c r="G326" s="396"/>
      <c r="H326" s="397" t="str">
        <f t="shared" si="219"/>
        <v/>
      </c>
      <c r="I326" s="427"/>
      <c r="J326" s="396"/>
      <c r="K326" s="435"/>
      <c r="L326" s="399">
        <f t="shared" si="220"/>
        <v>0</v>
      </c>
      <c r="M326" s="400" t="str">
        <f t="shared" si="221"/>
        <v/>
      </c>
      <c r="N326" s="401"/>
      <c r="O326" s="395"/>
      <c r="P326" s="402" t="str">
        <f t="shared" si="222"/>
        <v/>
      </c>
      <c r="Q326" s="428"/>
      <c r="R326" s="404">
        <v>0</v>
      </c>
      <c r="S326" s="402">
        <f t="shared" si="223"/>
        <v>0</v>
      </c>
      <c r="T326" s="406">
        <f t="shared" si="224"/>
        <v>0</v>
      </c>
      <c r="U326" s="407" t="str">
        <f t="shared" si="225"/>
        <v/>
      </c>
      <c r="V326" s="408"/>
      <c r="W326" s="395"/>
      <c r="X326" s="395"/>
      <c r="Y326" s="402" t="str">
        <f t="shared" si="226"/>
        <v/>
      </c>
      <c r="Z326" s="429"/>
      <c r="AA326" s="429"/>
      <c r="AB326" s="430"/>
      <c r="AC326" s="410">
        <f t="shared" si="227"/>
        <v>0</v>
      </c>
      <c r="AD326" s="411"/>
      <c r="AE326" s="412"/>
      <c r="AF326" s="413">
        <f t="shared" si="228"/>
        <v>0</v>
      </c>
      <c r="AG326" s="414">
        <f t="shared" si="229"/>
        <v>0</v>
      </c>
      <c r="AH326" s="415">
        <f t="shared" si="230"/>
        <v>0</v>
      </c>
      <c r="AI326" s="415" t="str">
        <f t="shared" si="231"/>
        <v/>
      </c>
      <c r="AJ326" s="415">
        <f t="shared" si="232"/>
        <v>0</v>
      </c>
      <c r="AK326" s="415">
        <f t="shared" si="233"/>
        <v>0</v>
      </c>
      <c r="AL326" s="416">
        <f t="shared" si="234"/>
        <v>0</v>
      </c>
      <c r="AM326" s="417">
        <f t="shared" si="235"/>
        <v>0</v>
      </c>
      <c r="AN326" s="406">
        <f t="shared" si="236"/>
        <v>0</v>
      </c>
      <c r="AO326" s="416">
        <f t="shared" si="237"/>
        <v>0</v>
      </c>
      <c r="AP326" s="416">
        <f t="shared" si="238"/>
        <v>0</v>
      </c>
      <c r="AQ326" s="416">
        <f t="shared" si="239"/>
        <v>0</v>
      </c>
      <c r="AR326" s="418">
        <f t="shared" si="240"/>
        <v>0</v>
      </c>
      <c r="AS326" s="416">
        <f t="shared" si="241"/>
        <v>0</v>
      </c>
      <c r="AT326" s="416">
        <f t="shared" si="242"/>
        <v>0</v>
      </c>
      <c r="AU326" s="416">
        <f t="shared" si="243"/>
        <v>0</v>
      </c>
      <c r="AV326" s="434" t="str">
        <f t="shared" si="244"/>
        <v/>
      </c>
      <c r="AW326" s="421" t="str">
        <f t="shared" si="245"/>
        <v/>
      </c>
      <c r="AX326" s="422">
        <f t="shared" si="246"/>
        <v>0</v>
      </c>
      <c r="AY326" s="422">
        <f t="shared" si="247"/>
        <v>0</v>
      </c>
      <c r="AZ326" s="421">
        <f t="shared" si="248"/>
        <v>0</v>
      </c>
      <c r="BA326" s="423">
        <f t="shared" si="249"/>
        <v>0</v>
      </c>
      <c r="BB326" s="432"/>
      <c r="BC326" s="436"/>
      <c r="BD326" s="436"/>
      <c r="BE326" s="436"/>
      <c r="BF326" s="436"/>
      <c r="BG326" s="436"/>
      <c r="BH326" s="436"/>
      <c r="BI326" s="436"/>
      <c r="BJ326" s="436"/>
      <c r="BK326" s="436"/>
      <c r="BL326" s="436"/>
      <c r="BM326" s="436"/>
      <c r="BN326" s="436"/>
      <c r="BO326" s="436"/>
      <c r="BP326" s="436"/>
    </row>
    <row r="327" spans="1:68" s="437" customFormat="1" ht="38.25" customHeight="1">
      <c r="A327" s="426">
        <v>309</v>
      </c>
      <c r="B327" s="429"/>
      <c r="C327" s="429"/>
      <c r="D327" s="395"/>
      <c r="E327" s="396"/>
      <c r="F327" s="396"/>
      <c r="G327" s="396"/>
      <c r="H327" s="397" t="str">
        <f t="shared" si="219"/>
        <v/>
      </c>
      <c r="I327" s="427"/>
      <c r="J327" s="396"/>
      <c r="K327" s="435"/>
      <c r="L327" s="399">
        <f t="shared" si="220"/>
        <v>0</v>
      </c>
      <c r="M327" s="400" t="str">
        <f t="shared" si="221"/>
        <v/>
      </c>
      <c r="N327" s="401"/>
      <c r="O327" s="395"/>
      <c r="P327" s="402" t="str">
        <f t="shared" si="222"/>
        <v/>
      </c>
      <c r="Q327" s="428"/>
      <c r="R327" s="404">
        <v>0</v>
      </c>
      <c r="S327" s="402">
        <f t="shared" si="223"/>
        <v>0</v>
      </c>
      <c r="T327" s="406">
        <f t="shared" si="224"/>
        <v>0</v>
      </c>
      <c r="U327" s="407" t="str">
        <f t="shared" si="225"/>
        <v/>
      </c>
      <c r="V327" s="408"/>
      <c r="W327" s="395"/>
      <c r="X327" s="395"/>
      <c r="Y327" s="402" t="str">
        <f t="shared" si="226"/>
        <v/>
      </c>
      <c r="Z327" s="429"/>
      <c r="AA327" s="429"/>
      <c r="AB327" s="430"/>
      <c r="AC327" s="410">
        <f t="shared" si="227"/>
        <v>0</v>
      </c>
      <c r="AD327" s="411"/>
      <c r="AE327" s="412"/>
      <c r="AF327" s="413">
        <f t="shared" si="228"/>
        <v>0</v>
      </c>
      <c r="AG327" s="414">
        <f t="shared" si="229"/>
        <v>0</v>
      </c>
      <c r="AH327" s="415">
        <f t="shared" si="230"/>
        <v>0</v>
      </c>
      <c r="AI327" s="415" t="str">
        <f t="shared" si="231"/>
        <v/>
      </c>
      <c r="AJ327" s="415">
        <f t="shared" si="232"/>
        <v>0</v>
      </c>
      <c r="AK327" s="415">
        <f t="shared" si="233"/>
        <v>0</v>
      </c>
      <c r="AL327" s="416">
        <f t="shared" si="234"/>
        <v>0</v>
      </c>
      <c r="AM327" s="417">
        <f t="shared" si="235"/>
        <v>0</v>
      </c>
      <c r="AN327" s="406">
        <f t="shared" si="236"/>
        <v>0</v>
      </c>
      <c r="AO327" s="416">
        <f t="shared" si="237"/>
        <v>0</v>
      </c>
      <c r="AP327" s="416">
        <f t="shared" si="238"/>
        <v>0</v>
      </c>
      <c r="AQ327" s="416">
        <f t="shared" si="239"/>
        <v>0</v>
      </c>
      <c r="AR327" s="418">
        <f t="shared" si="240"/>
        <v>0</v>
      </c>
      <c r="AS327" s="416">
        <f t="shared" si="241"/>
        <v>0</v>
      </c>
      <c r="AT327" s="416">
        <f t="shared" si="242"/>
        <v>0</v>
      </c>
      <c r="AU327" s="416">
        <f t="shared" si="243"/>
        <v>0</v>
      </c>
      <c r="AV327" s="434" t="str">
        <f t="shared" si="244"/>
        <v/>
      </c>
      <c r="AW327" s="421" t="str">
        <f t="shared" si="245"/>
        <v/>
      </c>
      <c r="AX327" s="422">
        <f t="shared" si="246"/>
        <v>0</v>
      </c>
      <c r="AY327" s="422">
        <f t="shared" si="247"/>
        <v>0</v>
      </c>
      <c r="AZ327" s="421">
        <f t="shared" si="248"/>
        <v>0</v>
      </c>
      <c r="BA327" s="423">
        <f t="shared" si="249"/>
        <v>0</v>
      </c>
      <c r="BB327" s="432"/>
      <c r="BC327" s="436"/>
      <c r="BD327" s="436"/>
      <c r="BE327" s="436"/>
      <c r="BF327" s="436"/>
      <c r="BG327" s="436"/>
      <c r="BH327" s="436"/>
      <c r="BI327" s="436"/>
      <c r="BJ327" s="436"/>
      <c r="BK327" s="436"/>
      <c r="BL327" s="436"/>
      <c r="BM327" s="436"/>
      <c r="BN327" s="436"/>
      <c r="BO327" s="436"/>
      <c r="BP327" s="436"/>
    </row>
    <row r="328" spans="1:68" s="437" customFormat="1" ht="38.25" customHeight="1">
      <c r="A328" s="426">
        <v>310</v>
      </c>
      <c r="B328" s="429"/>
      <c r="C328" s="429"/>
      <c r="D328" s="395"/>
      <c r="E328" s="396"/>
      <c r="F328" s="396"/>
      <c r="G328" s="396"/>
      <c r="H328" s="397" t="str">
        <f t="shared" si="219"/>
        <v/>
      </c>
      <c r="I328" s="427"/>
      <c r="J328" s="396"/>
      <c r="K328" s="435"/>
      <c r="L328" s="399">
        <f t="shared" si="220"/>
        <v>0</v>
      </c>
      <c r="M328" s="400" t="str">
        <f t="shared" si="221"/>
        <v/>
      </c>
      <c r="N328" s="401"/>
      <c r="O328" s="395"/>
      <c r="P328" s="402" t="str">
        <f t="shared" si="222"/>
        <v/>
      </c>
      <c r="Q328" s="428"/>
      <c r="R328" s="404">
        <v>0</v>
      </c>
      <c r="S328" s="402">
        <f t="shared" si="223"/>
        <v>0</v>
      </c>
      <c r="T328" s="406">
        <f t="shared" si="224"/>
        <v>0</v>
      </c>
      <c r="U328" s="407" t="str">
        <f t="shared" si="225"/>
        <v/>
      </c>
      <c r="V328" s="408"/>
      <c r="W328" s="395"/>
      <c r="X328" s="395"/>
      <c r="Y328" s="402" t="str">
        <f t="shared" si="226"/>
        <v/>
      </c>
      <c r="Z328" s="429"/>
      <c r="AA328" s="429"/>
      <c r="AB328" s="430"/>
      <c r="AC328" s="410">
        <f t="shared" si="227"/>
        <v>0</v>
      </c>
      <c r="AD328" s="411"/>
      <c r="AE328" s="412"/>
      <c r="AF328" s="413">
        <f t="shared" si="228"/>
        <v>0</v>
      </c>
      <c r="AG328" s="414">
        <f t="shared" si="229"/>
        <v>0</v>
      </c>
      <c r="AH328" s="415">
        <f t="shared" si="230"/>
        <v>0</v>
      </c>
      <c r="AI328" s="415" t="str">
        <f t="shared" si="231"/>
        <v/>
      </c>
      <c r="AJ328" s="415">
        <f t="shared" si="232"/>
        <v>0</v>
      </c>
      <c r="AK328" s="415">
        <f t="shared" si="233"/>
        <v>0</v>
      </c>
      <c r="AL328" s="416">
        <f t="shared" si="234"/>
        <v>0</v>
      </c>
      <c r="AM328" s="417">
        <f t="shared" si="235"/>
        <v>0</v>
      </c>
      <c r="AN328" s="406">
        <f t="shared" si="236"/>
        <v>0</v>
      </c>
      <c r="AO328" s="416">
        <f t="shared" si="237"/>
        <v>0</v>
      </c>
      <c r="AP328" s="416">
        <f t="shared" si="238"/>
        <v>0</v>
      </c>
      <c r="AQ328" s="416">
        <f t="shared" si="239"/>
        <v>0</v>
      </c>
      <c r="AR328" s="418">
        <f t="shared" si="240"/>
        <v>0</v>
      </c>
      <c r="AS328" s="416">
        <f t="shared" si="241"/>
        <v>0</v>
      </c>
      <c r="AT328" s="416">
        <f t="shared" si="242"/>
        <v>0</v>
      </c>
      <c r="AU328" s="416">
        <f t="shared" si="243"/>
        <v>0</v>
      </c>
      <c r="AV328" s="434" t="str">
        <f t="shared" si="244"/>
        <v/>
      </c>
      <c r="AW328" s="421" t="str">
        <f t="shared" si="245"/>
        <v/>
      </c>
      <c r="AX328" s="422">
        <f t="shared" si="246"/>
        <v>0</v>
      </c>
      <c r="AY328" s="422">
        <f t="shared" si="247"/>
        <v>0</v>
      </c>
      <c r="AZ328" s="421">
        <f t="shared" si="248"/>
        <v>0</v>
      </c>
      <c r="BA328" s="423">
        <f t="shared" si="249"/>
        <v>0</v>
      </c>
      <c r="BB328" s="432"/>
      <c r="BC328" s="436"/>
      <c r="BD328" s="436"/>
      <c r="BE328" s="436"/>
      <c r="BF328" s="436"/>
      <c r="BG328" s="436"/>
      <c r="BH328" s="436"/>
      <c r="BI328" s="436"/>
      <c r="BJ328" s="436"/>
      <c r="BK328" s="436"/>
      <c r="BL328" s="436"/>
      <c r="BM328" s="436"/>
      <c r="BN328" s="436"/>
      <c r="BO328" s="436"/>
      <c r="BP328" s="436"/>
    </row>
    <row r="329" spans="1:68" s="437" customFormat="1" ht="38.25" customHeight="1">
      <c r="A329" s="426">
        <v>311</v>
      </c>
      <c r="B329" s="429"/>
      <c r="C329" s="429"/>
      <c r="D329" s="395"/>
      <c r="E329" s="396"/>
      <c r="F329" s="396"/>
      <c r="G329" s="396"/>
      <c r="H329" s="397" t="str">
        <f t="shared" si="219"/>
        <v/>
      </c>
      <c r="I329" s="427"/>
      <c r="J329" s="396"/>
      <c r="K329" s="435"/>
      <c r="L329" s="399">
        <f t="shared" si="220"/>
        <v>0</v>
      </c>
      <c r="M329" s="400" t="str">
        <f t="shared" si="221"/>
        <v/>
      </c>
      <c r="N329" s="401"/>
      <c r="O329" s="395"/>
      <c r="P329" s="402" t="str">
        <f t="shared" si="222"/>
        <v/>
      </c>
      <c r="Q329" s="428"/>
      <c r="R329" s="404">
        <v>0</v>
      </c>
      <c r="S329" s="402">
        <f t="shared" si="223"/>
        <v>0</v>
      </c>
      <c r="T329" s="406">
        <f t="shared" si="224"/>
        <v>0</v>
      </c>
      <c r="U329" s="407" t="str">
        <f t="shared" si="225"/>
        <v/>
      </c>
      <c r="V329" s="408"/>
      <c r="W329" s="395"/>
      <c r="X329" s="395"/>
      <c r="Y329" s="402" t="str">
        <f t="shared" si="226"/>
        <v/>
      </c>
      <c r="Z329" s="429"/>
      <c r="AA329" s="429"/>
      <c r="AB329" s="430"/>
      <c r="AC329" s="410">
        <f t="shared" si="227"/>
        <v>0</v>
      </c>
      <c r="AD329" s="411"/>
      <c r="AE329" s="412"/>
      <c r="AF329" s="413">
        <f t="shared" si="228"/>
        <v>0</v>
      </c>
      <c r="AG329" s="414">
        <f t="shared" si="229"/>
        <v>0</v>
      </c>
      <c r="AH329" s="415">
        <f t="shared" si="230"/>
        <v>0</v>
      </c>
      <c r="AI329" s="415" t="str">
        <f t="shared" si="231"/>
        <v/>
      </c>
      <c r="AJ329" s="415">
        <f t="shared" si="232"/>
        <v>0</v>
      </c>
      <c r="AK329" s="415">
        <f t="shared" si="233"/>
        <v>0</v>
      </c>
      <c r="AL329" s="416">
        <f t="shared" si="234"/>
        <v>0</v>
      </c>
      <c r="AM329" s="417">
        <f t="shared" si="235"/>
        <v>0</v>
      </c>
      <c r="AN329" s="406">
        <f t="shared" si="236"/>
        <v>0</v>
      </c>
      <c r="AO329" s="416">
        <f t="shared" si="237"/>
        <v>0</v>
      </c>
      <c r="AP329" s="416">
        <f t="shared" si="238"/>
        <v>0</v>
      </c>
      <c r="AQ329" s="416">
        <f t="shared" si="239"/>
        <v>0</v>
      </c>
      <c r="AR329" s="418">
        <f t="shared" si="240"/>
        <v>0</v>
      </c>
      <c r="AS329" s="416">
        <f t="shared" si="241"/>
        <v>0</v>
      </c>
      <c r="AT329" s="416">
        <f t="shared" si="242"/>
        <v>0</v>
      </c>
      <c r="AU329" s="416">
        <f t="shared" si="243"/>
        <v>0</v>
      </c>
      <c r="AV329" s="434" t="str">
        <f t="shared" si="244"/>
        <v/>
      </c>
      <c r="AW329" s="421" t="str">
        <f t="shared" si="245"/>
        <v/>
      </c>
      <c r="AX329" s="422">
        <f t="shared" si="246"/>
        <v>0</v>
      </c>
      <c r="AY329" s="422">
        <f t="shared" si="247"/>
        <v>0</v>
      </c>
      <c r="AZ329" s="421">
        <f t="shared" si="248"/>
        <v>0</v>
      </c>
      <c r="BA329" s="423">
        <f t="shared" si="249"/>
        <v>0</v>
      </c>
      <c r="BB329" s="432"/>
      <c r="BC329" s="436"/>
      <c r="BD329" s="436"/>
      <c r="BE329" s="436"/>
      <c r="BF329" s="436"/>
      <c r="BG329" s="436"/>
      <c r="BH329" s="436"/>
      <c r="BI329" s="436"/>
      <c r="BJ329" s="436"/>
      <c r="BK329" s="436"/>
      <c r="BL329" s="436"/>
      <c r="BM329" s="436"/>
      <c r="BN329" s="436"/>
      <c r="BO329" s="436"/>
      <c r="BP329" s="436"/>
    </row>
    <row r="330" spans="1:68" s="437" customFormat="1" ht="38.25" customHeight="1">
      <c r="A330" s="426">
        <v>312</v>
      </c>
      <c r="B330" s="429"/>
      <c r="C330" s="429"/>
      <c r="D330" s="395"/>
      <c r="E330" s="396"/>
      <c r="F330" s="396"/>
      <c r="G330" s="396"/>
      <c r="H330" s="397" t="str">
        <f t="shared" si="219"/>
        <v/>
      </c>
      <c r="I330" s="427"/>
      <c r="J330" s="396"/>
      <c r="K330" s="435"/>
      <c r="L330" s="399">
        <f t="shared" si="220"/>
        <v>0</v>
      </c>
      <c r="M330" s="400" t="str">
        <f t="shared" si="221"/>
        <v/>
      </c>
      <c r="N330" s="401"/>
      <c r="O330" s="395"/>
      <c r="P330" s="402" t="str">
        <f t="shared" si="222"/>
        <v/>
      </c>
      <c r="Q330" s="428"/>
      <c r="R330" s="404">
        <v>0</v>
      </c>
      <c r="S330" s="402">
        <f t="shared" si="223"/>
        <v>0</v>
      </c>
      <c r="T330" s="406">
        <f t="shared" si="224"/>
        <v>0</v>
      </c>
      <c r="U330" s="407" t="str">
        <f t="shared" si="225"/>
        <v/>
      </c>
      <c r="V330" s="408"/>
      <c r="W330" s="395"/>
      <c r="X330" s="395"/>
      <c r="Y330" s="402" t="str">
        <f t="shared" si="226"/>
        <v/>
      </c>
      <c r="Z330" s="429"/>
      <c r="AA330" s="429"/>
      <c r="AB330" s="430"/>
      <c r="AC330" s="410">
        <f t="shared" si="227"/>
        <v>0</v>
      </c>
      <c r="AD330" s="411"/>
      <c r="AE330" s="412"/>
      <c r="AF330" s="413">
        <f t="shared" si="228"/>
        <v>0</v>
      </c>
      <c r="AG330" s="414">
        <f t="shared" si="229"/>
        <v>0</v>
      </c>
      <c r="AH330" s="415">
        <f t="shared" si="230"/>
        <v>0</v>
      </c>
      <c r="AI330" s="415" t="str">
        <f t="shared" si="231"/>
        <v/>
      </c>
      <c r="AJ330" s="415">
        <f t="shared" si="232"/>
        <v>0</v>
      </c>
      <c r="AK330" s="415">
        <f t="shared" si="233"/>
        <v>0</v>
      </c>
      <c r="AL330" s="416">
        <f t="shared" si="234"/>
        <v>0</v>
      </c>
      <c r="AM330" s="417">
        <f t="shared" si="235"/>
        <v>0</v>
      </c>
      <c r="AN330" s="406">
        <f t="shared" si="236"/>
        <v>0</v>
      </c>
      <c r="AO330" s="416">
        <f t="shared" si="237"/>
        <v>0</v>
      </c>
      <c r="AP330" s="416">
        <f t="shared" si="238"/>
        <v>0</v>
      </c>
      <c r="AQ330" s="416">
        <f t="shared" si="239"/>
        <v>0</v>
      </c>
      <c r="AR330" s="418">
        <f t="shared" si="240"/>
        <v>0</v>
      </c>
      <c r="AS330" s="416">
        <f t="shared" si="241"/>
        <v>0</v>
      </c>
      <c r="AT330" s="416">
        <f t="shared" si="242"/>
        <v>0</v>
      </c>
      <c r="AU330" s="416">
        <f t="shared" si="243"/>
        <v>0</v>
      </c>
      <c r="AV330" s="434" t="str">
        <f t="shared" si="244"/>
        <v/>
      </c>
      <c r="AW330" s="421" t="str">
        <f t="shared" si="245"/>
        <v/>
      </c>
      <c r="AX330" s="422">
        <f t="shared" si="246"/>
        <v>0</v>
      </c>
      <c r="AY330" s="422">
        <f t="shared" si="247"/>
        <v>0</v>
      </c>
      <c r="AZ330" s="421">
        <f t="shared" si="248"/>
        <v>0</v>
      </c>
      <c r="BA330" s="423">
        <f t="shared" si="249"/>
        <v>0</v>
      </c>
      <c r="BB330" s="432"/>
      <c r="BC330" s="436"/>
      <c r="BD330" s="436"/>
      <c r="BE330" s="436"/>
      <c r="BF330" s="436"/>
      <c r="BG330" s="436"/>
      <c r="BH330" s="436"/>
      <c r="BI330" s="436"/>
      <c r="BJ330" s="436"/>
      <c r="BK330" s="436"/>
      <c r="BL330" s="436"/>
      <c r="BM330" s="436"/>
      <c r="BN330" s="436"/>
      <c r="BO330" s="436"/>
      <c r="BP330" s="436"/>
    </row>
    <row r="331" spans="1:68" s="437" customFormat="1" ht="38.25" customHeight="1">
      <c r="A331" s="426">
        <v>313</v>
      </c>
      <c r="B331" s="429"/>
      <c r="C331" s="429"/>
      <c r="D331" s="395"/>
      <c r="E331" s="396"/>
      <c r="F331" s="396"/>
      <c r="G331" s="396"/>
      <c r="H331" s="397" t="str">
        <f t="shared" si="219"/>
        <v/>
      </c>
      <c r="I331" s="427"/>
      <c r="J331" s="396"/>
      <c r="K331" s="435"/>
      <c r="L331" s="399">
        <f t="shared" si="220"/>
        <v>0</v>
      </c>
      <c r="M331" s="400" t="str">
        <f t="shared" si="221"/>
        <v/>
      </c>
      <c r="N331" s="401"/>
      <c r="O331" s="395"/>
      <c r="P331" s="402" t="str">
        <f t="shared" si="222"/>
        <v/>
      </c>
      <c r="Q331" s="428"/>
      <c r="R331" s="404">
        <v>0</v>
      </c>
      <c r="S331" s="402">
        <f t="shared" si="223"/>
        <v>0</v>
      </c>
      <c r="T331" s="406">
        <f t="shared" si="224"/>
        <v>0</v>
      </c>
      <c r="U331" s="407" t="str">
        <f t="shared" si="225"/>
        <v/>
      </c>
      <c r="V331" s="408"/>
      <c r="W331" s="395"/>
      <c r="X331" s="395"/>
      <c r="Y331" s="402" t="str">
        <f t="shared" si="226"/>
        <v/>
      </c>
      <c r="Z331" s="429"/>
      <c r="AA331" s="429"/>
      <c r="AB331" s="430"/>
      <c r="AC331" s="410">
        <f t="shared" si="227"/>
        <v>0</v>
      </c>
      <c r="AD331" s="411"/>
      <c r="AE331" s="412"/>
      <c r="AF331" s="413">
        <f t="shared" si="228"/>
        <v>0</v>
      </c>
      <c r="AG331" s="414">
        <f t="shared" si="229"/>
        <v>0</v>
      </c>
      <c r="AH331" s="415">
        <f t="shared" si="230"/>
        <v>0</v>
      </c>
      <c r="AI331" s="415" t="str">
        <f t="shared" si="231"/>
        <v/>
      </c>
      <c r="AJ331" s="415">
        <f t="shared" si="232"/>
        <v>0</v>
      </c>
      <c r="AK331" s="415">
        <f t="shared" si="233"/>
        <v>0</v>
      </c>
      <c r="AL331" s="416">
        <f t="shared" si="234"/>
        <v>0</v>
      </c>
      <c r="AM331" s="417">
        <f t="shared" si="235"/>
        <v>0</v>
      </c>
      <c r="AN331" s="406">
        <f t="shared" si="236"/>
        <v>0</v>
      </c>
      <c r="AO331" s="416">
        <f t="shared" si="237"/>
        <v>0</v>
      </c>
      <c r="AP331" s="416">
        <f t="shared" si="238"/>
        <v>0</v>
      </c>
      <c r="AQ331" s="416">
        <f t="shared" si="239"/>
        <v>0</v>
      </c>
      <c r="AR331" s="418">
        <f t="shared" si="240"/>
        <v>0</v>
      </c>
      <c r="AS331" s="416">
        <f t="shared" si="241"/>
        <v>0</v>
      </c>
      <c r="AT331" s="416">
        <f t="shared" si="242"/>
        <v>0</v>
      </c>
      <c r="AU331" s="416">
        <f t="shared" si="243"/>
        <v>0</v>
      </c>
      <c r="AV331" s="434" t="str">
        <f t="shared" si="244"/>
        <v/>
      </c>
      <c r="AW331" s="421" t="str">
        <f t="shared" si="245"/>
        <v/>
      </c>
      <c r="AX331" s="422">
        <f t="shared" si="246"/>
        <v>0</v>
      </c>
      <c r="AY331" s="422">
        <f t="shared" si="247"/>
        <v>0</v>
      </c>
      <c r="AZ331" s="421">
        <f t="shared" si="248"/>
        <v>0</v>
      </c>
      <c r="BA331" s="423">
        <f t="shared" si="249"/>
        <v>0</v>
      </c>
      <c r="BB331" s="432"/>
      <c r="BC331" s="436"/>
      <c r="BD331" s="436"/>
      <c r="BE331" s="436"/>
      <c r="BF331" s="436"/>
      <c r="BG331" s="436"/>
      <c r="BH331" s="436"/>
      <c r="BI331" s="436"/>
      <c r="BJ331" s="436"/>
      <c r="BK331" s="436"/>
      <c r="BL331" s="436"/>
      <c r="BM331" s="436"/>
      <c r="BN331" s="436"/>
      <c r="BO331" s="436"/>
      <c r="BP331" s="436"/>
    </row>
    <row r="332" spans="1:68" s="437" customFormat="1" ht="38.25" customHeight="1">
      <c r="A332" s="426">
        <v>314</v>
      </c>
      <c r="B332" s="429"/>
      <c r="C332" s="429"/>
      <c r="D332" s="395"/>
      <c r="E332" s="396"/>
      <c r="F332" s="396"/>
      <c r="G332" s="396"/>
      <c r="H332" s="397" t="str">
        <f t="shared" si="219"/>
        <v/>
      </c>
      <c r="I332" s="427"/>
      <c r="J332" s="396"/>
      <c r="K332" s="435"/>
      <c r="L332" s="399">
        <f t="shared" si="220"/>
        <v>0</v>
      </c>
      <c r="M332" s="400" t="str">
        <f t="shared" si="221"/>
        <v/>
      </c>
      <c r="N332" s="401"/>
      <c r="O332" s="395"/>
      <c r="P332" s="402" t="str">
        <f t="shared" si="222"/>
        <v/>
      </c>
      <c r="Q332" s="428"/>
      <c r="R332" s="404">
        <v>0</v>
      </c>
      <c r="S332" s="402">
        <f t="shared" si="223"/>
        <v>0</v>
      </c>
      <c r="T332" s="406">
        <f t="shared" si="224"/>
        <v>0</v>
      </c>
      <c r="U332" s="407" t="str">
        <f t="shared" si="225"/>
        <v/>
      </c>
      <c r="V332" s="408"/>
      <c r="W332" s="395"/>
      <c r="X332" s="395"/>
      <c r="Y332" s="402" t="str">
        <f t="shared" si="226"/>
        <v/>
      </c>
      <c r="Z332" s="429"/>
      <c r="AA332" s="429"/>
      <c r="AB332" s="430"/>
      <c r="AC332" s="410">
        <f t="shared" si="227"/>
        <v>0</v>
      </c>
      <c r="AD332" s="411"/>
      <c r="AE332" s="412"/>
      <c r="AF332" s="413">
        <f t="shared" si="228"/>
        <v>0</v>
      </c>
      <c r="AG332" s="414">
        <f t="shared" si="229"/>
        <v>0</v>
      </c>
      <c r="AH332" s="415">
        <f t="shared" si="230"/>
        <v>0</v>
      </c>
      <c r="AI332" s="415" t="str">
        <f t="shared" si="231"/>
        <v/>
      </c>
      <c r="AJ332" s="415">
        <f t="shared" si="232"/>
        <v>0</v>
      </c>
      <c r="AK332" s="415">
        <f t="shared" si="233"/>
        <v>0</v>
      </c>
      <c r="AL332" s="416">
        <f t="shared" si="234"/>
        <v>0</v>
      </c>
      <c r="AM332" s="417">
        <f t="shared" si="235"/>
        <v>0</v>
      </c>
      <c r="AN332" s="406">
        <f t="shared" si="236"/>
        <v>0</v>
      </c>
      <c r="AO332" s="416">
        <f t="shared" si="237"/>
        <v>0</v>
      </c>
      <c r="AP332" s="416">
        <f t="shared" si="238"/>
        <v>0</v>
      </c>
      <c r="AQ332" s="416">
        <f t="shared" si="239"/>
        <v>0</v>
      </c>
      <c r="AR332" s="418">
        <f t="shared" si="240"/>
        <v>0</v>
      </c>
      <c r="AS332" s="416">
        <f t="shared" si="241"/>
        <v>0</v>
      </c>
      <c r="AT332" s="416">
        <f t="shared" si="242"/>
        <v>0</v>
      </c>
      <c r="AU332" s="416">
        <f t="shared" si="243"/>
        <v>0</v>
      </c>
      <c r="AV332" s="434" t="str">
        <f t="shared" si="244"/>
        <v/>
      </c>
      <c r="AW332" s="421" t="str">
        <f t="shared" si="245"/>
        <v/>
      </c>
      <c r="AX332" s="422">
        <f t="shared" si="246"/>
        <v>0</v>
      </c>
      <c r="AY332" s="422">
        <f t="shared" si="247"/>
        <v>0</v>
      </c>
      <c r="AZ332" s="421">
        <f t="shared" si="248"/>
        <v>0</v>
      </c>
      <c r="BA332" s="423">
        <f t="shared" si="249"/>
        <v>0</v>
      </c>
      <c r="BB332" s="432"/>
      <c r="BC332" s="436"/>
      <c r="BD332" s="436"/>
      <c r="BE332" s="436"/>
      <c r="BF332" s="436"/>
      <c r="BG332" s="436"/>
      <c r="BH332" s="436"/>
      <c r="BI332" s="436"/>
      <c r="BJ332" s="436"/>
      <c r="BK332" s="436"/>
      <c r="BL332" s="436"/>
      <c r="BM332" s="436"/>
      <c r="BN332" s="436"/>
      <c r="BO332" s="436"/>
      <c r="BP332" s="436"/>
    </row>
    <row r="333" spans="1:68" s="437" customFormat="1" ht="38.25" customHeight="1">
      <c r="A333" s="426">
        <v>315</v>
      </c>
      <c r="B333" s="429"/>
      <c r="C333" s="429"/>
      <c r="D333" s="395"/>
      <c r="E333" s="396"/>
      <c r="F333" s="396"/>
      <c r="G333" s="396"/>
      <c r="H333" s="397" t="str">
        <f t="shared" si="219"/>
        <v/>
      </c>
      <c r="I333" s="427"/>
      <c r="J333" s="396"/>
      <c r="K333" s="435"/>
      <c r="L333" s="399">
        <f t="shared" si="220"/>
        <v>0</v>
      </c>
      <c r="M333" s="400" t="str">
        <f t="shared" si="221"/>
        <v/>
      </c>
      <c r="N333" s="401"/>
      <c r="O333" s="395"/>
      <c r="P333" s="402" t="str">
        <f t="shared" si="222"/>
        <v/>
      </c>
      <c r="Q333" s="428"/>
      <c r="R333" s="404">
        <v>0</v>
      </c>
      <c r="S333" s="402">
        <f t="shared" si="223"/>
        <v>0</v>
      </c>
      <c r="T333" s="406">
        <f t="shared" si="224"/>
        <v>0</v>
      </c>
      <c r="U333" s="407" t="str">
        <f t="shared" si="225"/>
        <v/>
      </c>
      <c r="V333" s="408"/>
      <c r="W333" s="395"/>
      <c r="X333" s="395"/>
      <c r="Y333" s="402" t="str">
        <f t="shared" si="226"/>
        <v/>
      </c>
      <c r="Z333" s="429"/>
      <c r="AA333" s="429"/>
      <c r="AB333" s="430"/>
      <c r="AC333" s="410">
        <f t="shared" si="227"/>
        <v>0</v>
      </c>
      <c r="AD333" s="411"/>
      <c r="AE333" s="412"/>
      <c r="AF333" s="413">
        <f t="shared" si="228"/>
        <v>0</v>
      </c>
      <c r="AG333" s="414">
        <f t="shared" si="229"/>
        <v>0</v>
      </c>
      <c r="AH333" s="415">
        <f t="shared" si="230"/>
        <v>0</v>
      </c>
      <c r="AI333" s="415" t="str">
        <f t="shared" si="231"/>
        <v/>
      </c>
      <c r="AJ333" s="415">
        <f t="shared" si="232"/>
        <v>0</v>
      </c>
      <c r="AK333" s="415">
        <f t="shared" si="233"/>
        <v>0</v>
      </c>
      <c r="AL333" s="416">
        <f t="shared" si="234"/>
        <v>0</v>
      </c>
      <c r="AM333" s="417">
        <f t="shared" si="235"/>
        <v>0</v>
      </c>
      <c r="AN333" s="406">
        <f t="shared" si="236"/>
        <v>0</v>
      </c>
      <c r="AO333" s="416">
        <f t="shared" si="237"/>
        <v>0</v>
      </c>
      <c r="AP333" s="416">
        <f t="shared" si="238"/>
        <v>0</v>
      </c>
      <c r="AQ333" s="416">
        <f t="shared" si="239"/>
        <v>0</v>
      </c>
      <c r="AR333" s="418">
        <f t="shared" si="240"/>
        <v>0</v>
      </c>
      <c r="AS333" s="416">
        <f t="shared" si="241"/>
        <v>0</v>
      </c>
      <c r="AT333" s="416">
        <f t="shared" si="242"/>
        <v>0</v>
      </c>
      <c r="AU333" s="416">
        <f t="shared" si="243"/>
        <v>0</v>
      </c>
      <c r="AV333" s="434" t="str">
        <f t="shared" si="244"/>
        <v/>
      </c>
      <c r="AW333" s="421" t="str">
        <f t="shared" si="245"/>
        <v/>
      </c>
      <c r="AX333" s="422">
        <f t="shared" si="246"/>
        <v>0</v>
      </c>
      <c r="AY333" s="422">
        <f t="shared" si="247"/>
        <v>0</v>
      </c>
      <c r="AZ333" s="421">
        <f t="shared" si="248"/>
        <v>0</v>
      </c>
      <c r="BA333" s="423">
        <f t="shared" si="249"/>
        <v>0</v>
      </c>
      <c r="BB333" s="432"/>
      <c r="BC333" s="436"/>
      <c r="BD333" s="436"/>
      <c r="BE333" s="436"/>
      <c r="BF333" s="436"/>
      <c r="BG333" s="436"/>
      <c r="BH333" s="436"/>
      <c r="BI333" s="436"/>
      <c r="BJ333" s="436"/>
      <c r="BK333" s="436"/>
      <c r="BL333" s="436"/>
      <c r="BM333" s="436"/>
      <c r="BN333" s="436"/>
      <c r="BO333" s="436"/>
      <c r="BP333" s="436"/>
    </row>
    <row r="334" spans="1:68" s="437" customFormat="1" ht="38.25" customHeight="1">
      <c r="A334" s="426">
        <v>316</v>
      </c>
      <c r="B334" s="429"/>
      <c r="C334" s="429"/>
      <c r="D334" s="395"/>
      <c r="E334" s="396"/>
      <c r="F334" s="396"/>
      <c r="G334" s="396"/>
      <c r="H334" s="397" t="str">
        <f t="shared" si="219"/>
        <v/>
      </c>
      <c r="I334" s="427"/>
      <c r="J334" s="396"/>
      <c r="K334" s="435"/>
      <c r="L334" s="399">
        <f t="shared" si="220"/>
        <v>0</v>
      </c>
      <c r="M334" s="400" t="str">
        <f t="shared" si="221"/>
        <v/>
      </c>
      <c r="N334" s="401"/>
      <c r="O334" s="395"/>
      <c r="P334" s="402" t="str">
        <f t="shared" si="222"/>
        <v/>
      </c>
      <c r="Q334" s="428"/>
      <c r="R334" s="404">
        <v>0</v>
      </c>
      <c r="S334" s="402">
        <f t="shared" si="223"/>
        <v>0</v>
      </c>
      <c r="T334" s="406">
        <f t="shared" si="224"/>
        <v>0</v>
      </c>
      <c r="U334" s="407" t="str">
        <f t="shared" si="225"/>
        <v/>
      </c>
      <c r="V334" s="408"/>
      <c r="W334" s="395"/>
      <c r="X334" s="395"/>
      <c r="Y334" s="402" t="str">
        <f t="shared" si="226"/>
        <v/>
      </c>
      <c r="Z334" s="429"/>
      <c r="AA334" s="429"/>
      <c r="AB334" s="430"/>
      <c r="AC334" s="410">
        <f t="shared" si="227"/>
        <v>0</v>
      </c>
      <c r="AD334" s="411"/>
      <c r="AE334" s="412"/>
      <c r="AF334" s="413">
        <f t="shared" si="228"/>
        <v>0</v>
      </c>
      <c r="AG334" s="414">
        <f t="shared" si="229"/>
        <v>0</v>
      </c>
      <c r="AH334" s="415">
        <f t="shared" si="230"/>
        <v>0</v>
      </c>
      <c r="AI334" s="415" t="str">
        <f t="shared" si="231"/>
        <v/>
      </c>
      <c r="AJ334" s="415">
        <f t="shared" si="232"/>
        <v>0</v>
      </c>
      <c r="AK334" s="415">
        <f t="shared" si="233"/>
        <v>0</v>
      </c>
      <c r="AL334" s="416">
        <f t="shared" si="234"/>
        <v>0</v>
      </c>
      <c r="AM334" s="417">
        <f t="shared" si="235"/>
        <v>0</v>
      </c>
      <c r="AN334" s="406">
        <f t="shared" si="236"/>
        <v>0</v>
      </c>
      <c r="AO334" s="416">
        <f t="shared" si="237"/>
        <v>0</v>
      </c>
      <c r="AP334" s="416">
        <f t="shared" si="238"/>
        <v>0</v>
      </c>
      <c r="AQ334" s="416">
        <f t="shared" si="239"/>
        <v>0</v>
      </c>
      <c r="AR334" s="418">
        <f t="shared" si="240"/>
        <v>0</v>
      </c>
      <c r="AS334" s="416">
        <f t="shared" si="241"/>
        <v>0</v>
      </c>
      <c r="AT334" s="416">
        <f t="shared" si="242"/>
        <v>0</v>
      </c>
      <c r="AU334" s="416">
        <f t="shared" si="243"/>
        <v>0</v>
      </c>
      <c r="AV334" s="434" t="str">
        <f t="shared" si="244"/>
        <v/>
      </c>
      <c r="AW334" s="421" t="str">
        <f t="shared" si="245"/>
        <v/>
      </c>
      <c r="AX334" s="422">
        <f t="shared" si="246"/>
        <v>0</v>
      </c>
      <c r="AY334" s="422">
        <f t="shared" si="247"/>
        <v>0</v>
      </c>
      <c r="AZ334" s="421">
        <f t="shared" si="248"/>
        <v>0</v>
      </c>
      <c r="BA334" s="423">
        <f t="shared" si="249"/>
        <v>0</v>
      </c>
      <c r="BB334" s="432"/>
      <c r="BC334" s="436"/>
      <c r="BD334" s="436"/>
      <c r="BE334" s="436"/>
      <c r="BF334" s="436"/>
      <c r="BG334" s="436"/>
      <c r="BH334" s="436"/>
      <c r="BI334" s="436"/>
      <c r="BJ334" s="436"/>
      <c r="BK334" s="436"/>
      <c r="BL334" s="436"/>
      <c r="BM334" s="436"/>
      <c r="BN334" s="436"/>
      <c r="BO334" s="436"/>
      <c r="BP334" s="436"/>
    </row>
    <row r="335" spans="1:68" s="437" customFormat="1" ht="38.25" customHeight="1">
      <c r="A335" s="426">
        <v>317</v>
      </c>
      <c r="B335" s="429"/>
      <c r="C335" s="429"/>
      <c r="D335" s="395"/>
      <c r="E335" s="396"/>
      <c r="F335" s="396"/>
      <c r="G335" s="396"/>
      <c r="H335" s="397" t="str">
        <f t="shared" si="219"/>
        <v/>
      </c>
      <c r="I335" s="427"/>
      <c r="J335" s="396"/>
      <c r="K335" s="435"/>
      <c r="L335" s="399">
        <f t="shared" si="220"/>
        <v>0</v>
      </c>
      <c r="M335" s="400" t="str">
        <f t="shared" si="221"/>
        <v/>
      </c>
      <c r="N335" s="401"/>
      <c r="O335" s="395"/>
      <c r="P335" s="402" t="str">
        <f t="shared" si="222"/>
        <v/>
      </c>
      <c r="Q335" s="428"/>
      <c r="R335" s="404">
        <v>0</v>
      </c>
      <c r="S335" s="402">
        <f t="shared" si="223"/>
        <v>0</v>
      </c>
      <c r="T335" s="406">
        <f t="shared" si="224"/>
        <v>0</v>
      </c>
      <c r="U335" s="407" t="str">
        <f t="shared" si="225"/>
        <v/>
      </c>
      <c r="V335" s="408"/>
      <c r="W335" s="395"/>
      <c r="X335" s="395"/>
      <c r="Y335" s="402" t="str">
        <f t="shared" si="226"/>
        <v/>
      </c>
      <c r="Z335" s="429"/>
      <c r="AA335" s="429"/>
      <c r="AB335" s="430"/>
      <c r="AC335" s="410">
        <f t="shared" si="227"/>
        <v>0</v>
      </c>
      <c r="AD335" s="411"/>
      <c r="AE335" s="412"/>
      <c r="AF335" s="413">
        <f t="shared" si="228"/>
        <v>0</v>
      </c>
      <c r="AG335" s="414">
        <f t="shared" si="229"/>
        <v>0</v>
      </c>
      <c r="AH335" s="415">
        <f t="shared" si="230"/>
        <v>0</v>
      </c>
      <c r="AI335" s="415" t="str">
        <f t="shared" si="231"/>
        <v/>
      </c>
      <c r="AJ335" s="415">
        <f t="shared" si="232"/>
        <v>0</v>
      </c>
      <c r="AK335" s="415">
        <f t="shared" si="233"/>
        <v>0</v>
      </c>
      <c r="AL335" s="416">
        <f t="shared" si="234"/>
        <v>0</v>
      </c>
      <c r="AM335" s="417">
        <f t="shared" si="235"/>
        <v>0</v>
      </c>
      <c r="AN335" s="406">
        <f t="shared" si="236"/>
        <v>0</v>
      </c>
      <c r="AO335" s="416">
        <f t="shared" si="237"/>
        <v>0</v>
      </c>
      <c r="AP335" s="416">
        <f t="shared" si="238"/>
        <v>0</v>
      </c>
      <c r="AQ335" s="416">
        <f t="shared" si="239"/>
        <v>0</v>
      </c>
      <c r="AR335" s="418">
        <f t="shared" si="240"/>
        <v>0</v>
      </c>
      <c r="AS335" s="416">
        <f t="shared" si="241"/>
        <v>0</v>
      </c>
      <c r="AT335" s="416">
        <f t="shared" si="242"/>
        <v>0</v>
      </c>
      <c r="AU335" s="416">
        <f t="shared" si="243"/>
        <v>0</v>
      </c>
      <c r="AV335" s="434" t="str">
        <f t="shared" si="244"/>
        <v/>
      </c>
      <c r="AW335" s="421" t="str">
        <f t="shared" si="245"/>
        <v/>
      </c>
      <c r="AX335" s="422">
        <f t="shared" si="246"/>
        <v>0</v>
      </c>
      <c r="AY335" s="422">
        <f t="shared" si="247"/>
        <v>0</v>
      </c>
      <c r="AZ335" s="421">
        <f t="shared" si="248"/>
        <v>0</v>
      </c>
      <c r="BA335" s="423">
        <f t="shared" si="249"/>
        <v>0</v>
      </c>
      <c r="BB335" s="432"/>
      <c r="BC335" s="436"/>
      <c r="BD335" s="436"/>
      <c r="BE335" s="436"/>
      <c r="BF335" s="436"/>
      <c r="BG335" s="436"/>
      <c r="BH335" s="436"/>
      <c r="BI335" s="436"/>
      <c r="BJ335" s="436"/>
      <c r="BK335" s="436"/>
      <c r="BL335" s="436"/>
      <c r="BM335" s="436"/>
      <c r="BN335" s="436"/>
      <c r="BO335" s="436"/>
      <c r="BP335" s="436"/>
    </row>
    <row r="336" spans="1:68" s="437" customFormat="1" ht="38.25" customHeight="1">
      <c r="A336" s="426">
        <v>318</v>
      </c>
      <c r="B336" s="429"/>
      <c r="C336" s="429"/>
      <c r="D336" s="395"/>
      <c r="E336" s="396"/>
      <c r="F336" s="396"/>
      <c r="G336" s="396"/>
      <c r="H336" s="397" t="str">
        <f t="shared" si="219"/>
        <v/>
      </c>
      <c r="I336" s="427"/>
      <c r="J336" s="396"/>
      <c r="K336" s="435"/>
      <c r="L336" s="399">
        <f t="shared" si="220"/>
        <v>0</v>
      </c>
      <c r="M336" s="400" t="str">
        <f t="shared" si="221"/>
        <v/>
      </c>
      <c r="N336" s="401"/>
      <c r="O336" s="395"/>
      <c r="P336" s="402" t="str">
        <f t="shared" si="222"/>
        <v/>
      </c>
      <c r="Q336" s="428"/>
      <c r="R336" s="404">
        <v>0</v>
      </c>
      <c r="S336" s="402">
        <f t="shared" si="223"/>
        <v>0</v>
      </c>
      <c r="T336" s="406">
        <f t="shared" si="224"/>
        <v>0</v>
      </c>
      <c r="U336" s="407" t="str">
        <f t="shared" si="225"/>
        <v/>
      </c>
      <c r="V336" s="408"/>
      <c r="W336" s="395"/>
      <c r="X336" s="395"/>
      <c r="Y336" s="402" t="str">
        <f t="shared" si="226"/>
        <v/>
      </c>
      <c r="Z336" s="429"/>
      <c r="AA336" s="429"/>
      <c r="AB336" s="430"/>
      <c r="AC336" s="410">
        <f t="shared" si="227"/>
        <v>0</v>
      </c>
      <c r="AD336" s="411"/>
      <c r="AE336" s="412"/>
      <c r="AF336" s="413">
        <f t="shared" si="228"/>
        <v>0</v>
      </c>
      <c r="AG336" s="414">
        <f t="shared" si="229"/>
        <v>0</v>
      </c>
      <c r="AH336" s="415">
        <f t="shared" si="230"/>
        <v>0</v>
      </c>
      <c r="AI336" s="415" t="str">
        <f t="shared" si="231"/>
        <v/>
      </c>
      <c r="AJ336" s="415">
        <f t="shared" si="232"/>
        <v>0</v>
      </c>
      <c r="AK336" s="415">
        <f t="shared" si="233"/>
        <v>0</v>
      </c>
      <c r="AL336" s="416">
        <f t="shared" si="234"/>
        <v>0</v>
      </c>
      <c r="AM336" s="417">
        <f t="shared" si="235"/>
        <v>0</v>
      </c>
      <c r="AN336" s="406">
        <f t="shared" si="236"/>
        <v>0</v>
      </c>
      <c r="AO336" s="416">
        <f t="shared" si="237"/>
        <v>0</v>
      </c>
      <c r="AP336" s="416">
        <f t="shared" si="238"/>
        <v>0</v>
      </c>
      <c r="AQ336" s="416">
        <f t="shared" si="239"/>
        <v>0</v>
      </c>
      <c r="AR336" s="418">
        <f t="shared" si="240"/>
        <v>0</v>
      </c>
      <c r="AS336" s="416">
        <f t="shared" si="241"/>
        <v>0</v>
      </c>
      <c r="AT336" s="416">
        <f t="shared" si="242"/>
        <v>0</v>
      </c>
      <c r="AU336" s="416">
        <f t="shared" si="243"/>
        <v>0</v>
      </c>
      <c r="AV336" s="434" t="str">
        <f t="shared" si="244"/>
        <v/>
      </c>
      <c r="AW336" s="421" t="str">
        <f t="shared" si="245"/>
        <v/>
      </c>
      <c r="AX336" s="422">
        <f t="shared" si="246"/>
        <v>0</v>
      </c>
      <c r="AY336" s="422">
        <f t="shared" si="247"/>
        <v>0</v>
      </c>
      <c r="AZ336" s="421">
        <f t="shared" si="248"/>
        <v>0</v>
      </c>
      <c r="BA336" s="423">
        <f t="shared" si="249"/>
        <v>0</v>
      </c>
      <c r="BB336" s="432"/>
      <c r="BC336" s="436"/>
      <c r="BD336" s="436"/>
      <c r="BE336" s="436"/>
      <c r="BF336" s="436"/>
      <c r="BG336" s="436"/>
      <c r="BH336" s="436"/>
      <c r="BI336" s="436"/>
      <c r="BJ336" s="436"/>
      <c r="BK336" s="436"/>
      <c r="BL336" s="436"/>
      <c r="BM336" s="436"/>
      <c r="BN336" s="436"/>
      <c r="BO336" s="436"/>
      <c r="BP336" s="436"/>
    </row>
    <row r="337" spans="1:68" s="437" customFormat="1" ht="38.25" customHeight="1">
      <c r="A337" s="426">
        <v>319</v>
      </c>
      <c r="B337" s="429"/>
      <c r="C337" s="429"/>
      <c r="D337" s="395"/>
      <c r="E337" s="396"/>
      <c r="F337" s="396"/>
      <c r="G337" s="396"/>
      <c r="H337" s="397" t="str">
        <f t="shared" si="219"/>
        <v/>
      </c>
      <c r="I337" s="427"/>
      <c r="J337" s="396"/>
      <c r="K337" s="435"/>
      <c r="L337" s="399">
        <f t="shared" si="220"/>
        <v>0</v>
      </c>
      <c r="M337" s="400" t="str">
        <f t="shared" si="221"/>
        <v/>
      </c>
      <c r="N337" s="401"/>
      <c r="O337" s="395"/>
      <c r="P337" s="402" t="str">
        <f t="shared" si="222"/>
        <v/>
      </c>
      <c r="Q337" s="428"/>
      <c r="R337" s="404">
        <v>0</v>
      </c>
      <c r="S337" s="402">
        <f t="shared" si="223"/>
        <v>0</v>
      </c>
      <c r="T337" s="406">
        <f t="shared" si="224"/>
        <v>0</v>
      </c>
      <c r="U337" s="407" t="str">
        <f t="shared" si="225"/>
        <v/>
      </c>
      <c r="V337" s="408"/>
      <c r="W337" s="395"/>
      <c r="X337" s="395"/>
      <c r="Y337" s="402" t="str">
        <f t="shared" si="226"/>
        <v/>
      </c>
      <c r="Z337" s="429"/>
      <c r="AA337" s="429"/>
      <c r="AB337" s="430"/>
      <c r="AC337" s="410">
        <f t="shared" si="227"/>
        <v>0</v>
      </c>
      <c r="AD337" s="411"/>
      <c r="AE337" s="412"/>
      <c r="AF337" s="413">
        <f t="shared" si="228"/>
        <v>0</v>
      </c>
      <c r="AG337" s="414">
        <f t="shared" si="229"/>
        <v>0</v>
      </c>
      <c r="AH337" s="415">
        <f t="shared" si="230"/>
        <v>0</v>
      </c>
      <c r="AI337" s="415" t="str">
        <f t="shared" si="231"/>
        <v/>
      </c>
      <c r="AJ337" s="415">
        <f t="shared" si="232"/>
        <v>0</v>
      </c>
      <c r="AK337" s="415">
        <f t="shared" si="233"/>
        <v>0</v>
      </c>
      <c r="AL337" s="416">
        <f t="shared" si="234"/>
        <v>0</v>
      </c>
      <c r="AM337" s="417">
        <f t="shared" si="235"/>
        <v>0</v>
      </c>
      <c r="AN337" s="406">
        <f t="shared" si="236"/>
        <v>0</v>
      </c>
      <c r="AO337" s="416">
        <f t="shared" si="237"/>
        <v>0</v>
      </c>
      <c r="AP337" s="416">
        <f t="shared" si="238"/>
        <v>0</v>
      </c>
      <c r="AQ337" s="416">
        <f t="shared" si="239"/>
        <v>0</v>
      </c>
      <c r="AR337" s="418">
        <f t="shared" si="240"/>
        <v>0</v>
      </c>
      <c r="AS337" s="416">
        <f t="shared" si="241"/>
        <v>0</v>
      </c>
      <c r="AT337" s="416">
        <f t="shared" si="242"/>
        <v>0</v>
      </c>
      <c r="AU337" s="416">
        <f t="shared" si="243"/>
        <v>0</v>
      </c>
      <c r="AV337" s="434" t="str">
        <f t="shared" si="244"/>
        <v/>
      </c>
      <c r="AW337" s="421" t="str">
        <f t="shared" si="245"/>
        <v/>
      </c>
      <c r="AX337" s="422">
        <f t="shared" si="246"/>
        <v>0</v>
      </c>
      <c r="AY337" s="422">
        <f t="shared" si="247"/>
        <v>0</v>
      </c>
      <c r="AZ337" s="421">
        <f t="shared" si="248"/>
        <v>0</v>
      </c>
      <c r="BA337" s="423">
        <f t="shared" si="249"/>
        <v>0</v>
      </c>
      <c r="BB337" s="432"/>
      <c r="BC337" s="436"/>
      <c r="BD337" s="436"/>
      <c r="BE337" s="436"/>
      <c r="BF337" s="436"/>
      <c r="BG337" s="436"/>
      <c r="BH337" s="436"/>
      <c r="BI337" s="436"/>
      <c r="BJ337" s="436"/>
      <c r="BK337" s="436"/>
      <c r="BL337" s="436"/>
      <c r="BM337" s="436"/>
      <c r="BN337" s="436"/>
      <c r="BO337" s="436"/>
      <c r="BP337" s="436"/>
    </row>
    <row r="338" spans="1:68" s="437" customFormat="1" ht="38.25" customHeight="1">
      <c r="A338" s="426">
        <v>320</v>
      </c>
      <c r="B338" s="429"/>
      <c r="C338" s="429"/>
      <c r="D338" s="395"/>
      <c r="E338" s="396"/>
      <c r="F338" s="396"/>
      <c r="G338" s="396"/>
      <c r="H338" s="397" t="str">
        <f t="shared" si="219"/>
        <v/>
      </c>
      <c r="I338" s="427"/>
      <c r="J338" s="396"/>
      <c r="K338" s="435"/>
      <c r="L338" s="399">
        <f t="shared" si="220"/>
        <v>0</v>
      </c>
      <c r="M338" s="400" t="str">
        <f t="shared" si="221"/>
        <v/>
      </c>
      <c r="N338" s="401"/>
      <c r="O338" s="395"/>
      <c r="P338" s="402" t="str">
        <f t="shared" si="222"/>
        <v/>
      </c>
      <c r="Q338" s="428"/>
      <c r="R338" s="404">
        <v>0</v>
      </c>
      <c r="S338" s="402">
        <f t="shared" si="223"/>
        <v>0</v>
      </c>
      <c r="T338" s="406">
        <f t="shared" si="224"/>
        <v>0</v>
      </c>
      <c r="U338" s="407" t="str">
        <f t="shared" si="225"/>
        <v/>
      </c>
      <c r="V338" s="408"/>
      <c r="W338" s="395"/>
      <c r="X338" s="395"/>
      <c r="Y338" s="402" t="str">
        <f t="shared" si="226"/>
        <v/>
      </c>
      <c r="Z338" s="429"/>
      <c r="AA338" s="429"/>
      <c r="AB338" s="430"/>
      <c r="AC338" s="410">
        <f t="shared" si="227"/>
        <v>0</v>
      </c>
      <c r="AD338" s="411"/>
      <c r="AE338" s="412"/>
      <c r="AF338" s="413">
        <f t="shared" si="228"/>
        <v>0</v>
      </c>
      <c r="AG338" s="414">
        <f t="shared" si="229"/>
        <v>0</v>
      </c>
      <c r="AH338" s="415">
        <f t="shared" si="230"/>
        <v>0</v>
      </c>
      <c r="AI338" s="415" t="str">
        <f t="shared" si="231"/>
        <v/>
      </c>
      <c r="AJ338" s="415">
        <f t="shared" si="232"/>
        <v>0</v>
      </c>
      <c r="AK338" s="415">
        <f t="shared" si="233"/>
        <v>0</v>
      </c>
      <c r="AL338" s="416">
        <f t="shared" si="234"/>
        <v>0</v>
      </c>
      <c r="AM338" s="417">
        <f t="shared" si="235"/>
        <v>0</v>
      </c>
      <c r="AN338" s="406">
        <f t="shared" si="236"/>
        <v>0</v>
      </c>
      <c r="AO338" s="416">
        <f t="shared" si="237"/>
        <v>0</v>
      </c>
      <c r="AP338" s="416">
        <f t="shared" si="238"/>
        <v>0</v>
      </c>
      <c r="AQ338" s="416">
        <f t="shared" si="239"/>
        <v>0</v>
      </c>
      <c r="AR338" s="418">
        <f t="shared" si="240"/>
        <v>0</v>
      </c>
      <c r="AS338" s="416">
        <f t="shared" si="241"/>
        <v>0</v>
      </c>
      <c r="AT338" s="416">
        <f t="shared" si="242"/>
        <v>0</v>
      </c>
      <c r="AU338" s="416">
        <f t="shared" si="243"/>
        <v>0</v>
      </c>
      <c r="AV338" s="434" t="str">
        <f t="shared" si="244"/>
        <v/>
      </c>
      <c r="AW338" s="421" t="str">
        <f t="shared" si="245"/>
        <v/>
      </c>
      <c r="AX338" s="422">
        <f t="shared" si="246"/>
        <v>0</v>
      </c>
      <c r="AY338" s="422">
        <f t="shared" si="247"/>
        <v>0</v>
      </c>
      <c r="AZ338" s="421">
        <f t="shared" si="248"/>
        <v>0</v>
      </c>
      <c r="BA338" s="423">
        <f t="shared" si="249"/>
        <v>0</v>
      </c>
      <c r="BB338" s="432"/>
      <c r="BC338" s="436"/>
      <c r="BD338" s="436"/>
      <c r="BE338" s="436"/>
      <c r="BF338" s="436"/>
      <c r="BG338" s="436"/>
      <c r="BH338" s="436"/>
      <c r="BI338" s="436"/>
      <c r="BJ338" s="436"/>
      <c r="BK338" s="436"/>
      <c r="BL338" s="436"/>
      <c r="BM338" s="436"/>
      <c r="BN338" s="436"/>
      <c r="BO338" s="436"/>
      <c r="BP338" s="436"/>
    </row>
    <row r="339" spans="1:68" s="437" customFormat="1" ht="38.25" customHeight="1">
      <c r="A339" s="426">
        <v>321</v>
      </c>
      <c r="B339" s="429"/>
      <c r="C339" s="429"/>
      <c r="D339" s="395"/>
      <c r="E339" s="396"/>
      <c r="F339" s="396"/>
      <c r="G339" s="396"/>
      <c r="H339" s="397" t="str">
        <f t="shared" si="219"/>
        <v/>
      </c>
      <c r="I339" s="427"/>
      <c r="J339" s="396"/>
      <c r="K339" s="435"/>
      <c r="L339" s="399">
        <f t="shared" si="220"/>
        <v>0</v>
      </c>
      <c r="M339" s="400" t="str">
        <f t="shared" si="221"/>
        <v/>
      </c>
      <c r="N339" s="401"/>
      <c r="O339" s="395"/>
      <c r="P339" s="402" t="str">
        <f t="shared" si="222"/>
        <v/>
      </c>
      <c r="Q339" s="428"/>
      <c r="R339" s="404">
        <v>0</v>
      </c>
      <c r="S339" s="402">
        <f t="shared" si="223"/>
        <v>0</v>
      </c>
      <c r="T339" s="406">
        <f t="shared" si="224"/>
        <v>0</v>
      </c>
      <c r="U339" s="407" t="str">
        <f t="shared" si="225"/>
        <v/>
      </c>
      <c r="V339" s="408"/>
      <c r="W339" s="395"/>
      <c r="X339" s="395"/>
      <c r="Y339" s="402" t="str">
        <f t="shared" si="226"/>
        <v/>
      </c>
      <c r="Z339" s="429"/>
      <c r="AA339" s="429"/>
      <c r="AB339" s="430"/>
      <c r="AC339" s="410">
        <f t="shared" si="227"/>
        <v>0</v>
      </c>
      <c r="AD339" s="411"/>
      <c r="AE339" s="412"/>
      <c r="AF339" s="413">
        <f t="shared" si="228"/>
        <v>0</v>
      </c>
      <c r="AG339" s="414">
        <f t="shared" si="229"/>
        <v>0</v>
      </c>
      <c r="AH339" s="415">
        <f t="shared" si="230"/>
        <v>0</v>
      </c>
      <c r="AI339" s="415" t="str">
        <f t="shared" si="231"/>
        <v/>
      </c>
      <c r="AJ339" s="415">
        <f t="shared" si="232"/>
        <v>0</v>
      </c>
      <c r="AK339" s="415">
        <f t="shared" si="233"/>
        <v>0</v>
      </c>
      <c r="AL339" s="416">
        <f t="shared" si="234"/>
        <v>0</v>
      </c>
      <c r="AM339" s="417">
        <f t="shared" si="235"/>
        <v>0</v>
      </c>
      <c r="AN339" s="406">
        <f t="shared" si="236"/>
        <v>0</v>
      </c>
      <c r="AO339" s="416">
        <f t="shared" si="237"/>
        <v>0</v>
      </c>
      <c r="AP339" s="416">
        <f t="shared" si="238"/>
        <v>0</v>
      </c>
      <c r="AQ339" s="416">
        <f t="shared" si="239"/>
        <v>0</v>
      </c>
      <c r="AR339" s="418">
        <f t="shared" si="240"/>
        <v>0</v>
      </c>
      <c r="AS339" s="416">
        <f t="shared" si="241"/>
        <v>0</v>
      </c>
      <c r="AT339" s="416">
        <f t="shared" si="242"/>
        <v>0</v>
      </c>
      <c r="AU339" s="416">
        <f t="shared" si="243"/>
        <v>0</v>
      </c>
      <c r="AV339" s="434" t="str">
        <f t="shared" si="244"/>
        <v/>
      </c>
      <c r="AW339" s="421" t="str">
        <f t="shared" si="245"/>
        <v/>
      </c>
      <c r="AX339" s="422">
        <f t="shared" si="246"/>
        <v>0</v>
      </c>
      <c r="AY339" s="422">
        <f t="shared" si="247"/>
        <v>0</v>
      </c>
      <c r="AZ339" s="421">
        <f t="shared" si="248"/>
        <v>0</v>
      </c>
      <c r="BA339" s="423">
        <f t="shared" si="249"/>
        <v>0</v>
      </c>
      <c r="BB339" s="432"/>
      <c r="BC339" s="436"/>
      <c r="BD339" s="436"/>
      <c r="BE339" s="436"/>
      <c r="BF339" s="436"/>
      <c r="BG339" s="436"/>
      <c r="BH339" s="436"/>
      <c r="BI339" s="436"/>
      <c r="BJ339" s="436"/>
      <c r="BK339" s="436"/>
      <c r="BL339" s="436"/>
      <c r="BM339" s="436"/>
      <c r="BN339" s="436"/>
      <c r="BO339" s="436"/>
      <c r="BP339" s="436"/>
    </row>
    <row r="340" spans="1:68" s="437" customFormat="1" ht="38.25" customHeight="1">
      <c r="A340" s="426">
        <v>322</v>
      </c>
      <c r="B340" s="429"/>
      <c r="C340" s="429"/>
      <c r="D340" s="395"/>
      <c r="E340" s="396"/>
      <c r="F340" s="396"/>
      <c r="G340" s="396"/>
      <c r="H340" s="397" t="str">
        <f t="shared" si="219"/>
        <v/>
      </c>
      <c r="I340" s="427"/>
      <c r="J340" s="396"/>
      <c r="K340" s="435"/>
      <c r="L340" s="399">
        <f t="shared" si="220"/>
        <v>0</v>
      </c>
      <c r="M340" s="400" t="str">
        <f t="shared" si="221"/>
        <v/>
      </c>
      <c r="N340" s="401"/>
      <c r="O340" s="395"/>
      <c r="P340" s="402" t="str">
        <f t="shared" si="222"/>
        <v/>
      </c>
      <c r="Q340" s="428"/>
      <c r="R340" s="404">
        <v>0</v>
      </c>
      <c r="S340" s="402">
        <f t="shared" si="223"/>
        <v>0</v>
      </c>
      <c r="T340" s="406">
        <f t="shared" si="224"/>
        <v>0</v>
      </c>
      <c r="U340" s="407" t="str">
        <f t="shared" si="225"/>
        <v/>
      </c>
      <c r="V340" s="408"/>
      <c r="W340" s="395"/>
      <c r="X340" s="395"/>
      <c r="Y340" s="402" t="str">
        <f t="shared" si="226"/>
        <v/>
      </c>
      <c r="Z340" s="429"/>
      <c r="AA340" s="429"/>
      <c r="AB340" s="430"/>
      <c r="AC340" s="410">
        <f t="shared" si="227"/>
        <v>0</v>
      </c>
      <c r="AD340" s="411"/>
      <c r="AE340" s="412"/>
      <c r="AF340" s="413">
        <f t="shared" si="228"/>
        <v>0</v>
      </c>
      <c r="AG340" s="414">
        <f t="shared" si="229"/>
        <v>0</v>
      </c>
      <c r="AH340" s="415">
        <f t="shared" si="230"/>
        <v>0</v>
      </c>
      <c r="AI340" s="415" t="str">
        <f t="shared" si="231"/>
        <v/>
      </c>
      <c r="AJ340" s="415">
        <f t="shared" si="232"/>
        <v>0</v>
      </c>
      <c r="AK340" s="415">
        <f t="shared" si="233"/>
        <v>0</v>
      </c>
      <c r="AL340" s="416">
        <f t="shared" si="234"/>
        <v>0</v>
      </c>
      <c r="AM340" s="417">
        <f t="shared" si="235"/>
        <v>0</v>
      </c>
      <c r="AN340" s="406">
        <f t="shared" si="236"/>
        <v>0</v>
      </c>
      <c r="AO340" s="416">
        <f t="shared" si="237"/>
        <v>0</v>
      </c>
      <c r="AP340" s="416">
        <f t="shared" si="238"/>
        <v>0</v>
      </c>
      <c r="AQ340" s="416">
        <f t="shared" si="239"/>
        <v>0</v>
      </c>
      <c r="AR340" s="418">
        <f t="shared" si="240"/>
        <v>0</v>
      </c>
      <c r="AS340" s="416">
        <f t="shared" si="241"/>
        <v>0</v>
      </c>
      <c r="AT340" s="416">
        <f t="shared" si="242"/>
        <v>0</v>
      </c>
      <c r="AU340" s="416">
        <f t="shared" si="243"/>
        <v>0</v>
      </c>
      <c r="AV340" s="434" t="str">
        <f t="shared" si="244"/>
        <v/>
      </c>
      <c r="AW340" s="421" t="str">
        <f t="shared" si="245"/>
        <v/>
      </c>
      <c r="AX340" s="422">
        <f t="shared" si="246"/>
        <v>0</v>
      </c>
      <c r="AY340" s="422">
        <f t="shared" si="247"/>
        <v>0</v>
      </c>
      <c r="AZ340" s="421">
        <f t="shared" si="248"/>
        <v>0</v>
      </c>
      <c r="BA340" s="423">
        <f t="shared" si="249"/>
        <v>0</v>
      </c>
      <c r="BB340" s="432"/>
      <c r="BC340" s="436"/>
      <c r="BD340" s="436"/>
      <c r="BE340" s="436"/>
      <c r="BF340" s="436"/>
      <c r="BG340" s="436"/>
      <c r="BH340" s="436"/>
      <c r="BI340" s="436"/>
      <c r="BJ340" s="436"/>
      <c r="BK340" s="436"/>
      <c r="BL340" s="436"/>
      <c r="BM340" s="436"/>
      <c r="BN340" s="436"/>
      <c r="BO340" s="436"/>
      <c r="BP340" s="436"/>
    </row>
    <row r="341" spans="1:68" s="437" customFormat="1" ht="38.25" customHeight="1">
      <c r="A341" s="426">
        <v>323</v>
      </c>
      <c r="B341" s="429"/>
      <c r="C341" s="429"/>
      <c r="D341" s="395"/>
      <c r="E341" s="396"/>
      <c r="F341" s="396"/>
      <c r="G341" s="396"/>
      <c r="H341" s="397" t="str">
        <f t="shared" si="219"/>
        <v/>
      </c>
      <c r="I341" s="427"/>
      <c r="J341" s="396"/>
      <c r="K341" s="435"/>
      <c r="L341" s="399">
        <f t="shared" si="220"/>
        <v>0</v>
      </c>
      <c r="M341" s="400" t="str">
        <f t="shared" si="221"/>
        <v/>
      </c>
      <c r="N341" s="401"/>
      <c r="O341" s="395"/>
      <c r="P341" s="402" t="str">
        <f t="shared" si="222"/>
        <v/>
      </c>
      <c r="Q341" s="428"/>
      <c r="R341" s="404">
        <v>0</v>
      </c>
      <c r="S341" s="402">
        <f t="shared" si="223"/>
        <v>0</v>
      </c>
      <c r="T341" s="406">
        <f t="shared" si="224"/>
        <v>0</v>
      </c>
      <c r="U341" s="407" t="str">
        <f t="shared" si="225"/>
        <v/>
      </c>
      <c r="V341" s="408"/>
      <c r="W341" s="395"/>
      <c r="X341" s="395"/>
      <c r="Y341" s="402" t="str">
        <f t="shared" si="226"/>
        <v/>
      </c>
      <c r="Z341" s="429"/>
      <c r="AA341" s="429"/>
      <c r="AB341" s="430"/>
      <c r="AC341" s="410">
        <f t="shared" si="227"/>
        <v>0</v>
      </c>
      <c r="AD341" s="411"/>
      <c r="AE341" s="412"/>
      <c r="AF341" s="413">
        <f t="shared" si="228"/>
        <v>0</v>
      </c>
      <c r="AG341" s="414">
        <f t="shared" si="229"/>
        <v>0</v>
      </c>
      <c r="AH341" s="415">
        <f t="shared" si="230"/>
        <v>0</v>
      </c>
      <c r="AI341" s="415" t="str">
        <f t="shared" si="231"/>
        <v/>
      </c>
      <c r="AJ341" s="415">
        <f t="shared" si="232"/>
        <v>0</v>
      </c>
      <c r="AK341" s="415">
        <f t="shared" si="233"/>
        <v>0</v>
      </c>
      <c r="AL341" s="416">
        <f t="shared" si="234"/>
        <v>0</v>
      </c>
      <c r="AM341" s="417">
        <f t="shared" si="235"/>
        <v>0</v>
      </c>
      <c r="AN341" s="406">
        <f t="shared" si="236"/>
        <v>0</v>
      </c>
      <c r="AO341" s="416">
        <f t="shared" si="237"/>
        <v>0</v>
      </c>
      <c r="AP341" s="416">
        <f t="shared" si="238"/>
        <v>0</v>
      </c>
      <c r="AQ341" s="416">
        <f t="shared" si="239"/>
        <v>0</v>
      </c>
      <c r="AR341" s="418">
        <f t="shared" si="240"/>
        <v>0</v>
      </c>
      <c r="AS341" s="416">
        <f t="shared" si="241"/>
        <v>0</v>
      </c>
      <c r="AT341" s="416">
        <f t="shared" si="242"/>
        <v>0</v>
      </c>
      <c r="AU341" s="416">
        <f t="shared" si="243"/>
        <v>0</v>
      </c>
      <c r="AV341" s="434" t="str">
        <f t="shared" si="244"/>
        <v/>
      </c>
      <c r="AW341" s="421" t="str">
        <f t="shared" si="245"/>
        <v/>
      </c>
      <c r="AX341" s="422">
        <f t="shared" si="246"/>
        <v>0</v>
      </c>
      <c r="AY341" s="422">
        <f t="shared" si="247"/>
        <v>0</v>
      </c>
      <c r="AZ341" s="421">
        <f t="shared" si="248"/>
        <v>0</v>
      </c>
      <c r="BA341" s="423">
        <f t="shared" si="249"/>
        <v>0</v>
      </c>
      <c r="BB341" s="432"/>
      <c r="BC341" s="436"/>
      <c r="BD341" s="436"/>
      <c r="BE341" s="436"/>
      <c r="BF341" s="436"/>
      <c r="BG341" s="436"/>
      <c r="BH341" s="436"/>
      <c r="BI341" s="436"/>
      <c r="BJ341" s="436"/>
      <c r="BK341" s="436"/>
      <c r="BL341" s="436"/>
      <c r="BM341" s="436"/>
      <c r="BN341" s="436"/>
      <c r="BO341" s="436"/>
      <c r="BP341" s="436"/>
    </row>
    <row r="342" spans="1:68" s="437" customFormat="1" ht="38.25" customHeight="1">
      <c r="A342" s="426">
        <v>324</v>
      </c>
      <c r="B342" s="429"/>
      <c r="C342" s="429"/>
      <c r="D342" s="395"/>
      <c r="E342" s="396"/>
      <c r="F342" s="396"/>
      <c r="G342" s="396"/>
      <c r="H342" s="397" t="str">
        <f t="shared" si="219"/>
        <v/>
      </c>
      <c r="I342" s="427"/>
      <c r="J342" s="396"/>
      <c r="K342" s="435"/>
      <c r="L342" s="399">
        <f t="shared" si="220"/>
        <v>0</v>
      </c>
      <c r="M342" s="400" t="str">
        <f t="shared" si="221"/>
        <v/>
      </c>
      <c r="N342" s="401"/>
      <c r="O342" s="395"/>
      <c r="P342" s="402" t="str">
        <f t="shared" si="222"/>
        <v/>
      </c>
      <c r="Q342" s="428"/>
      <c r="R342" s="404">
        <v>0</v>
      </c>
      <c r="S342" s="402">
        <f t="shared" si="223"/>
        <v>0</v>
      </c>
      <c r="T342" s="406">
        <f t="shared" si="224"/>
        <v>0</v>
      </c>
      <c r="U342" s="407" t="str">
        <f t="shared" si="225"/>
        <v/>
      </c>
      <c r="V342" s="408"/>
      <c r="W342" s="395"/>
      <c r="X342" s="395"/>
      <c r="Y342" s="402" t="str">
        <f t="shared" si="226"/>
        <v/>
      </c>
      <c r="Z342" s="429"/>
      <c r="AA342" s="429"/>
      <c r="AB342" s="430"/>
      <c r="AC342" s="410">
        <f t="shared" si="227"/>
        <v>0</v>
      </c>
      <c r="AD342" s="411"/>
      <c r="AE342" s="412"/>
      <c r="AF342" s="413">
        <f t="shared" si="228"/>
        <v>0</v>
      </c>
      <c r="AG342" s="414">
        <f t="shared" si="229"/>
        <v>0</v>
      </c>
      <c r="AH342" s="415">
        <f t="shared" si="230"/>
        <v>0</v>
      </c>
      <c r="AI342" s="415" t="str">
        <f t="shared" si="231"/>
        <v/>
      </c>
      <c r="AJ342" s="415">
        <f t="shared" si="232"/>
        <v>0</v>
      </c>
      <c r="AK342" s="415">
        <f t="shared" si="233"/>
        <v>0</v>
      </c>
      <c r="AL342" s="416">
        <f t="shared" si="234"/>
        <v>0</v>
      </c>
      <c r="AM342" s="417">
        <f t="shared" si="235"/>
        <v>0</v>
      </c>
      <c r="AN342" s="406">
        <f t="shared" si="236"/>
        <v>0</v>
      </c>
      <c r="AO342" s="416">
        <f t="shared" si="237"/>
        <v>0</v>
      </c>
      <c r="AP342" s="416">
        <f t="shared" si="238"/>
        <v>0</v>
      </c>
      <c r="AQ342" s="416">
        <f t="shared" si="239"/>
        <v>0</v>
      </c>
      <c r="AR342" s="418">
        <f t="shared" si="240"/>
        <v>0</v>
      </c>
      <c r="AS342" s="416">
        <f t="shared" si="241"/>
        <v>0</v>
      </c>
      <c r="AT342" s="416">
        <f t="shared" si="242"/>
        <v>0</v>
      </c>
      <c r="AU342" s="416">
        <f t="shared" si="243"/>
        <v>0</v>
      </c>
      <c r="AV342" s="434" t="str">
        <f t="shared" si="244"/>
        <v/>
      </c>
      <c r="AW342" s="421" t="str">
        <f t="shared" si="245"/>
        <v/>
      </c>
      <c r="AX342" s="422">
        <f t="shared" si="246"/>
        <v>0</v>
      </c>
      <c r="AY342" s="422">
        <f t="shared" si="247"/>
        <v>0</v>
      </c>
      <c r="AZ342" s="421">
        <f t="shared" si="248"/>
        <v>0</v>
      </c>
      <c r="BA342" s="423">
        <f t="shared" si="249"/>
        <v>0</v>
      </c>
      <c r="BB342" s="432"/>
      <c r="BC342" s="436"/>
      <c r="BD342" s="436"/>
      <c r="BE342" s="436"/>
      <c r="BF342" s="436"/>
      <c r="BG342" s="436"/>
      <c r="BH342" s="436"/>
      <c r="BI342" s="436"/>
      <c r="BJ342" s="436"/>
      <c r="BK342" s="436"/>
      <c r="BL342" s="436"/>
      <c r="BM342" s="436"/>
      <c r="BN342" s="436"/>
      <c r="BO342" s="436"/>
      <c r="BP342" s="436"/>
    </row>
    <row r="343" spans="1:68" s="437" customFormat="1" ht="38.25" customHeight="1">
      <c r="A343" s="426">
        <v>325</v>
      </c>
      <c r="B343" s="429"/>
      <c r="C343" s="429"/>
      <c r="D343" s="395"/>
      <c r="E343" s="396"/>
      <c r="F343" s="396"/>
      <c r="G343" s="396"/>
      <c r="H343" s="397" t="str">
        <f t="shared" si="219"/>
        <v/>
      </c>
      <c r="I343" s="427"/>
      <c r="J343" s="396"/>
      <c r="K343" s="435"/>
      <c r="L343" s="399">
        <f t="shared" si="220"/>
        <v>0</v>
      </c>
      <c r="M343" s="400" t="str">
        <f t="shared" si="221"/>
        <v/>
      </c>
      <c r="N343" s="401"/>
      <c r="O343" s="395"/>
      <c r="P343" s="402" t="str">
        <f t="shared" si="222"/>
        <v/>
      </c>
      <c r="Q343" s="428"/>
      <c r="R343" s="404">
        <v>0</v>
      </c>
      <c r="S343" s="402">
        <f t="shared" si="223"/>
        <v>0</v>
      </c>
      <c r="T343" s="406">
        <f t="shared" si="224"/>
        <v>0</v>
      </c>
      <c r="U343" s="407" t="str">
        <f t="shared" si="225"/>
        <v/>
      </c>
      <c r="V343" s="408"/>
      <c r="W343" s="395"/>
      <c r="X343" s="395"/>
      <c r="Y343" s="402" t="str">
        <f t="shared" si="226"/>
        <v/>
      </c>
      <c r="Z343" s="429"/>
      <c r="AA343" s="429"/>
      <c r="AB343" s="430"/>
      <c r="AC343" s="410">
        <f t="shared" si="227"/>
        <v>0</v>
      </c>
      <c r="AD343" s="411"/>
      <c r="AE343" s="412"/>
      <c r="AF343" s="413">
        <f t="shared" si="228"/>
        <v>0</v>
      </c>
      <c r="AG343" s="414">
        <f t="shared" si="229"/>
        <v>0</v>
      </c>
      <c r="AH343" s="415">
        <f t="shared" si="230"/>
        <v>0</v>
      </c>
      <c r="AI343" s="415" t="str">
        <f t="shared" si="231"/>
        <v/>
      </c>
      <c r="AJ343" s="415">
        <f t="shared" si="232"/>
        <v>0</v>
      </c>
      <c r="AK343" s="415">
        <f t="shared" si="233"/>
        <v>0</v>
      </c>
      <c r="AL343" s="416">
        <f t="shared" si="234"/>
        <v>0</v>
      </c>
      <c r="AM343" s="417">
        <f t="shared" si="235"/>
        <v>0</v>
      </c>
      <c r="AN343" s="406">
        <f t="shared" si="236"/>
        <v>0</v>
      </c>
      <c r="AO343" s="416">
        <f t="shared" si="237"/>
        <v>0</v>
      </c>
      <c r="AP343" s="416">
        <f t="shared" si="238"/>
        <v>0</v>
      </c>
      <c r="AQ343" s="416">
        <f t="shared" si="239"/>
        <v>0</v>
      </c>
      <c r="AR343" s="418">
        <f t="shared" si="240"/>
        <v>0</v>
      </c>
      <c r="AS343" s="416">
        <f t="shared" si="241"/>
        <v>0</v>
      </c>
      <c r="AT343" s="416">
        <f t="shared" si="242"/>
        <v>0</v>
      </c>
      <c r="AU343" s="416">
        <f t="shared" si="243"/>
        <v>0</v>
      </c>
      <c r="AV343" s="434" t="str">
        <f t="shared" si="244"/>
        <v/>
      </c>
      <c r="AW343" s="421" t="str">
        <f t="shared" si="245"/>
        <v/>
      </c>
      <c r="AX343" s="422">
        <f t="shared" si="246"/>
        <v>0</v>
      </c>
      <c r="AY343" s="422">
        <f t="shared" si="247"/>
        <v>0</v>
      </c>
      <c r="AZ343" s="421">
        <f t="shared" si="248"/>
        <v>0</v>
      </c>
      <c r="BA343" s="423">
        <f t="shared" si="249"/>
        <v>0</v>
      </c>
      <c r="BB343" s="432"/>
      <c r="BC343" s="436"/>
      <c r="BD343" s="436"/>
      <c r="BE343" s="436"/>
      <c r="BF343" s="436"/>
      <c r="BG343" s="436"/>
      <c r="BH343" s="436"/>
      <c r="BI343" s="436"/>
      <c r="BJ343" s="436"/>
      <c r="BK343" s="436"/>
      <c r="BL343" s="436"/>
      <c r="BM343" s="436"/>
      <c r="BN343" s="436"/>
      <c r="BO343" s="436"/>
      <c r="BP343" s="436"/>
    </row>
    <row r="344" spans="1:68" s="437" customFormat="1" ht="38.25" customHeight="1">
      <c r="A344" s="426">
        <v>326</v>
      </c>
      <c r="B344" s="429"/>
      <c r="C344" s="429"/>
      <c r="D344" s="395"/>
      <c r="E344" s="396"/>
      <c r="F344" s="396"/>
      <c r="G344" s="396"/>
      <c r="H344" s="397" t="str">
        <f t="shared" si="219"/>
        <v/>
      </c>
      <c r="I344" s="427"/>
      <c r="J344" s="396"/>
      <c r="K344" s="435"/>
      <c r="L344" s="399">
        <f t="shared" si="220"/>
        <v>0</v>
      </c>
      <c r="M344" s="400" t="str">
        <f t="shared" si="221"/>
        <v/>
      </c>
      <c r="N344" s="401"/>
      <c r="O344" s="395"/>
      <c r="P344" s="402" t="str">
        <f t="shared" si="222"/>
        <v/>
      </c>
      <c r="Q344" s="428"/>
      <c r="R344" s="404">
        <v>0</v>
      </c>
      <c r="S344" s="402">
        <f t="shared" si="223"/>
        <v>0</v>
      </c>
      <c r="T344" s="406">
        <f t="shared" si="224"/>
        <v>0</v>
      </c>
      <c r="U344" s="407" t="str">
        <f t="shared" si="225"/>
        <v/>
      </c>
      <c r="V344" s="408"/>
      <c r="W344" s="395"/>
      <c r="X344" s="395"/>
      <c r="Y344" s="402" t="str">
        <f t="shared" si="226"/>
        <v/>
      </c>
      <c r="Z344" s="429"/>
      <c r="AA344" s="429"/>
      <c r="AB344" s="430"/>
      <c r="AC344" s="410">
        <f t="shared" si="227"/>
        <v>0</v>
      </c>
      <c r="AD344" s="411"/>
      <c r="AE344" s="412"/>
      <c r="AF344" s="413">
        <f t="shared" si="228"/>
        <v>0</v>
      </c>
      <c r="AG344" s="414">
        <f t="shared" si="229"/>
        <v>0</v>
      </c>
      <c r="AH344" s="415">
        <f t="shared" si="230"/>
        <v>0</v>
      </c>
      <c r="AI344" s="415" t="str">
        <f t="shared" si="231"/>
        <v/>
      </c>
      <c r="AJ344" s="415">
        <f t="shared" si="232"/>
        <v>0</v>
      </c>
      <c r="AK344" s="415">
        <f t="shared" si="233"/>
        <v>0</v>
      </c>
      <c r="AL344" s="416">
        <f t="shared" si="234"/>
        <v>0</v>
      </c>
      <c r="AM344" s="417">
        <f t="shared" si="235"/>
        <v>0</v>
      </c>
      <c r="AN344" s="406">
        <f t="shared" si="236"/>
        <v>0</v>
      </c>
      <c r="AO344" s="416">
        <f t="shared" si="237"/>
        <v>0</v>
      </c>
      <c r="AP344" s="416">
        <f t="shared" si="238"/>
        <v>0</v>
      </c>
      <c r="AQ344" s="416">
        <f t="shared" si="239"/>
        <v>0</v>
      </c>
      <c r="AR344" s="418">
        <f t="shared" si="240"/>
        <v>0</v>
      </c>
      <c r="AS344" s="416">
        <f t="shared" si="241"/>
        <v>0</v>
      </c>
      <c r="AT344" s="416">
        <f t="shared" si="242"/>
        <v>0</v>
      </c>
      <c r="AU344" s="416">
        <f t="shared" si="243"/>
        <v>0</v>
      </c>
      <c r="AV344" s="434" t="str">
        <f t="shared" si="244"/>
        <v/>
      </c>
      <c r="AW344" s="421" t="str">
        <f t="shared" si="245"/>
        <v/>
      </c>
      <c r="AX344" s="422">
        <f t="shared" si="246"/>
        <v>0</v>
      </c>
      <c r="AY344" s="422">
        <f t="shared" si="247"/>
        <v>0</v>
      </c>
      <c r="AZ344" s="421">
        <f t="shared" si="248"/>
        <v>0</v>
      </c>
      <c r="BA344" s="423">
        <f t="shared" si="249"/>
        <v>0</v>
      </c>
      <c r="BB344" s="432"/>
      <c r="BC344" s="436"/>
      <c r="BD344" s="436"/>
      <c r="BE344" s="436"/>
      <c r="BF344" s="436"/>
      <c r="BG344" s="436"/>
      <c r="BH344" s="436"/>
      <c r="BI344" s="436"/>
      <c r="BJ344" s="436"/>
      <c r="BK344" s="436"/>
      <c r="BL344" s="436"/>
      <c r="BM344" s="436"/>
      <c r="BN344" s="436"/>
      <c r="BO344" s="436"/>
      <c r="BP344" s="436"/>
    </row>
    <row r="345" spans="1:68" s="437" customFormat="1" ht="38.25" customHeight="1">
      <c r="A345" s="426">
        <v>327</v>
      </c>
      <c r="B345" s="429"/>
      <c r="C345" s="429"/>
      <c r="D345" s="395"/>
      <c r="E345" s="396"/>
      <c r="F345" s="396"/>
      <c r="G345" s="396"/>
      <c r="H345" s="397" t="str">
        <f t="shared" si="219"/>
        <v/>
      </c>
      <c r="I345" s="427"/>
      <c r="J345" s="396"/>
      <c r="K345" s="435"/>
      <c r="L345" s="399">
        <f t="shared" si="220"/>
        <v>0</v>
      </c>
      <c r="M345" s="400" t="str">
        <f t="shared" si="221"/>
        <v/>
      </c>
      <c r="N345" s="401"/>
      <c r="O345" s="395"/>
      <c r="P345" s="402" t="str">
        <f t="shared" si="222"/>
        <v/>
      </c>
      <c r="Q345" s="428"/>
      <c r="R345" s="404">
        <v>0</v>
      </c>
      <c r="S345" s="402">
        <f t="shared" si="223"/>
        <v>0</v>
      </c>
      <c r="T345" s="406">
        <f t="shared" si="224"/>
        <v>0</v>
      </c>
      <c r="U345" s="407" t="str">
        <f t="shared" si="225"/>
        <v/>
      </c>
      <c r="V345" s="408"/>
      <c r="W345" s="395"/>
      <c r="X345" s="395"/>
      <c r="Y345" s="402" t="str">
        <f t="shared" si="226"/>
        <v/>
      </c>
      <c r="Z345" s="429"/>
      <c r="AA345" s="429"/>
      <c r="AB345" s="430"/>
      <c r="AC345" s="410">
        <f t="shared" si="227"/>
        <v>0</v>
      </c>
      <c r="AD345" s="411"/>
      <c r="AE345" s="412"/>
      <c r="AF345" s="413">
        <f t="shared" si="228"/>
        <v>0</v>
      </c>
      <c r="AG345" s="414">
        <f t="shared" si="229"/>
        <v>0</v>
      </c>
      <c r="AH345" s="415">
        <f t="shared" si="230"/>
        <v>0</v>
      </c>
      <c r="AI345" s="415" t="str">
        <f t="shared" si="231"/>
        <v/>
      </c>
      <c r="AJ345" s="415">
        <f t="shared" si="232"/>
        <v>0</v>
      </c>
      <c r="AK345" s="415">
        <f t="shared" si="233"/>
        <v>0</v>
      </c>
      <c r="AL345" s="416">
        <f t="shared" si="234"/>
        <v>0</v>
      </c>
      <c r="AM345" s="417">
        <f t="shared" si="235"/>
        <v>0</v>
      </c>
      <c r="AN345" s="406">
        <f t="shared" si="236"/>
        <v>0</v>
      </c>
      <c r="AO345" s="416">
        <f t="shared" si="237"/>
        <v>0</v>
      </c>
      <c r="AP345" s="416">
        <f t="shared" si="238"/>
        <v>0</v>
      </c>
      <c r="AQ345" s="416">
        <f t="shared" si="239"/>
        <v>0</v>
      </c>
      <c r="AR345" s="418">
        <f t="shared" si="240"/>
        <v>0</v>
      </c>
      <c r="AS345" s="416">
        <f t="shared" si="241"/>
        <v>0</v>
      </c>
      <c r="AT345" s="416">
        <f t="shared" si="242"/>
        <v>0</v>
      </c>
      <c r="AU345" s="416">
        <f t="shared" si="243"/>
        <v>0</v>
      </c>
      <c r="AV345" s="434" t="str">
        <f t="shared" si="244"/>
        <v/>
      </c>
      <c r="AW345" s="421" t="str">
        <f t="shared" si="245"/>
        <v/>
      </c>
      <c r="AX345" s="422">
        <f t="shared" si="246"/>
        <v>0</v>
      </c>
      <c r="AY345" s="422">
        <f t="shared" si="247"/>
        <v>0</v>
      </c>
      <c r="AZ345" s="421">
        <f t="shared" si="248"/>
        <v>0</v>
      </c>
      <c r="BA345" s="423">
        <f t="shared" si="249"/>
        <v>0</v>
      </c>
      <c r="BB345" s="432"/>
      <c r="BC345" s="436"/>
      <c r="BD345" s="436"/>
      <c r="BE345" s="436"/>
      <c r="BF345" s="436"/>
      <c r="BG345" s="436"/>
      <c r="BH345" s="436"/>
      <c r="BI345" s="436"/>
      <c r="BJ345" s="436"/>
      <c r="BK345" s="436"/>
      <c r="BL345" s="436"/>
      <c r="BM345" s="436"/>
      <c r="BN345" s="436"/>
      <c r="BO345" s="436"/>
      <c r="BP345" s="436"/>
    </row>
    <row r="346" spans="1:68" s="437" customFormat="1" ht="38.25" customHeight="1">
      <c r="A346" s="426">
        <v>328</v>
      </c>
      <c r="B346" s="429"/>
      <c r="C346" s="429"/>
      <c r="D346" s="395"/>
      <c r="E346" s="396"/>
      <c r="F346" s="396"/>
      <c r="G346" s="396"/>
      <c r="H346" s="397" t="str">
        <f t="shared" si="219"/>
        <v/>
      </c>
      <c r="I346" s="427"/>
      <c r="J346" s="396"/>
      <c r="K346" s="435"/>
      <c r="L346" s="399">
        <f t="shared" si="220"/>
        <v>0</v>
      </c>
      <c r="M346" s="400" t="str">
        <f t="shared" si="221"/>
        <v/>
      </c>
      <c r="N346" s="401"/>
      <c r="O346" s="395"/>
      <c r="P346" s="402" t="str">
        <f t="shared" si="222"/>
        <v/>
      </c>
      <c r="Q346" s="428"/>
      <c r="R346" s="404">
        <v>0</v>
      </c>
      <c r="S346" s="402">
        <f t="shared" si="223"/>
        <v>0</v>
      </c>
      <c r="T346" s="406">
        <f t="shared" si="224"/>
        <v>0</v>
      </c>
      <c r="U346" s="407" t="str">
        <f t="shared" si="225"/>
        <v/>
      </c>
      <c r="V346" s="408"/>
      <c r="W346" s="395"/>
      <c r="X346" s="395"/>
      <c r="Y346" s="402" t="str">
        <f t="shared" si="226"/>
        <v/>
      </c>
      <c r="Z346" s="429"/>
      <c r="AA346" s="429"/>
      <c r="AB346" s="430"/>
      <c r="AC346" s="410">
        <f t="shared" si="227"/>
        <v>0</v>
      </c>
      <c r="AD346" s="411"/>
      <c r="AE346" s="412"/>
      <c r="AF346" s="413">
        <f t="shared" si="228"/>
        <v>0</v>
      </c>
      <c r="AG346" s="414">
        <f t="shared" si="229"/>
        <v>0</v>
      </c>
      <c r="AH346" s="415">
        <f t="shared" si="230"/>
        <v>0</v>
      </c>
      <c r="AI346" s="415" t="str">
        <f t="shared" si="231"/>
        <v/>
      </c>
      <c r="AJ346" s="415">
        <f t="shared" si="232"/>
        <v>0</v>
      </c>
      <c r="AK346" s="415">
        <f t="shared" si="233"/>
        <v>0</v>
      </c>
      <c r="AL346" s="416">
        <f t="shared" si="234"/>
        <v>0</v>
      </c>
      <c r="AM346" s="417">
        <f t="shared" si="235"/>
        <v>0</v>
      </c>
      <c r="AN346" s="406">
        <f t="shared" si="236"/>
        <v>0</v>
      </c>
      <c r="AO346" s="416">
        <f t="shared" si="237"/>
        <v>0</v>
      </c>
      <c r="AP346" s="416">
        <f t="shared" si="238"/>
        <v>0</v>
      </c>
      <c r="AQ346" s="416">
        <f t="shared" si="239"/>
        <v>0</v>
      </c>
      <c r="AR346" s="418">
        <f t="shared" si="240"/>
        <v>0</v>
      </c>
      <c r="AS346" s="416">
        <f t="shared" si="241"/>
        <v>0</v>
      </c>
      <c r="AT346" s="416">
        <f t="shared" si="242"/>
        <v>0</v>
      </c>
      <c r="AU346" s="416">
        <f t="shared" si="243"/>
        <v>0</v>
      </c>
      <c r="AV346" s="434" t="str">
        <f t="shared" si="244"/>
        <v/>
      </c>
      <c r="AW346" s="421" t="str">
        <f t="shared" si="245"/>
        <v/>
      </c>
      <c r="AX346" s="422">
        <f t="shared" si="246"/>
        <v>0</v>
      </c>
      <c r="AY346" s="422">
        <f t="shared" si="247"/>
        <v>0</v>
      </c>
      <c r="AZ346" s="421">
        <f t="shared" si="248"/>
        <v>0</v>
      </c>
      <c r="BA346" s="423">
        <f t="shared" si="249"/>
        <v>0</v>
      </c>
      <c r="BB346" s="432"/>
      <c r="BC346" s="436"/>
      <c r="BD346" s="436"/>
      <c r="BE346" s="436"/>
      <c r="BF346" s="436"/>
      <c r="BG346" s="436"/>
      <c r="BH346" s="436"/>
      <c r="BI346" s="436"/>
      <c r="BJ346" s="436"/>
      <c r="BK346" s="436"/>
      <c r="BL346" s="436"/>
      <c r="BM346" s="436"/>
      <c r="BN346" s="436"/>
      <c r="BO346" s="436"/>
      <c r="BP346" s="436"/>
    </row>
    <row r="347" spans="1:68" s="437" customFormat="1" ht="38.25" customHeight="1">
      <c r="A347" s="426">
        <v>329</v>
      </c>
      <c r="B347" s="429"/>
      <c r="C347" s="429"/>
      <c r="D347" s="395"/>
      <c r="E347" s="396"/>
      <c r="F347" s="396"/>
      <c r="G347" s="396"/>
      <c r="H347" s="397" t="str">
        <f t="shared" si="219"/>
        <v/>
      </c>
      <c r="I347" s="427"/>
      <c r="J347" s="396"/>
      <c r="K347" s="435"/>
      <c r="L347" s="399">
        <f t="shared" si="220"/>
        <v>0</v>
      </c>
      <c r="M347" s="400" t="str">
        <f t="shared" si="221"/>
        <v/>
      </c>
      <c r="N347" s="401"/>
      <c r="O347" s="395"/>
      <c r="P347" s="402" t="str">
        <f t="shared" si="222"/>
        <v/>
      </c>
      <c r="Q347" s="428"/>
      <c r="R347" s="404">
        <v>0</v>
      </c>
      <c r="S347" s="402">
        <f t="shared" si="223"/>
        <v>0</v>
      </c>
      <c r="T347" s="406">
        <f t="shared" si="224"/>
        <v>0</v>
      </c>
      <c r="U347" s="407" t="str">
        <f t="shared" si="225"/>
        <v/>
      </c>
      <c r="V347" s="408"/>
      <c r="W347" s="395"/>
      <c r="X347" s="395"/>
      <c r="Y347" s="402" t="str">
        <f t="shared" si="226"/>
        <v/>
      </c>
      <c r="Z347" s="429"/>
      <c r="AA347" s="429"/>
      <c r="AB347" s="430"/>
      <c r="AC347" s="410">
        <f t="shared" si="227"/>
        <v>0</v>
      </c>
      <c r="AD347" s="411"/>
      <c r="AE347" s="412"/>
      <c r="AF347" s="413">
        <f t="shared" si="228"/>
        <v>0</v>
      </c>
      <c r="AG347" s="414">
        <f t="shared" si="229"/>
        <v>0</v>
      </c>
      <c r="AH347" s="415">
        <f t="shared" si="230"/>
        <v>0</v>
      </c>
      <c r="AI347" s="415" t="str">
        <f t="shared" si="231"/>
        <v/>
      </c>
      <c r="AJ347" s="415">
        <f t="shared" si="232"/>
        <v>0</v>
      </c>
      <c r="AK347" s="415">
        <f t="shared" si="233"/>
        <v>0</v>
      </c>
      <c r="AL347" s="416">
        <f t="shared" si="234"/>
        <v>0</v>
      </c>
      <c r="AM347" s="417">
        <f t="shared" si="235"/>
        <v>0</v>
      </c>
      <c r="AN347" s="406">
        <f t="shared" si="236"/>
        <v>0</v>
      </c>
      <c r="AO347" s="416">
        <f t="shared" si="237"/>
        <v>0</v>
      </c>
      <c r="AP347" s="416">
        <f t="shared" si="238"/>
        <v>0</v>
      </c>
      <c r="AQ347" s="416">
        <f t="shared" si="239"/>
        <v>0</v>
      </c>
      <c r="AR347" s="418">
        <f t="shared" si="240"/>
        <v>0</v>
      </c>
      <c r="AS347" s="416">
        <f t="shared" si="241"/>
        <v>0</v>
      </c>
      <c r="AT347" s="416">
        <f t="shared" si="242"/>
        <v>0</v>
      </c>
      <c r="AU347" s="416">
        <f t="shared" si="243"/>
        <v>0</v>
      </c>
      <c r="AV347" s="434" t="str">
        <f t="shared" si="244"/>
        <v/>
      </c>
      <c r="AW347" s="421" t="str">
        <f t="shared" si="245"/>
        <v/>
      </c>
      <c r="AX347" s="422">
        <f t="shared" si="246"/>
        <v>0</v>
      </c>
      <c r="AY347" s="422">
        <f t="shared" si="247"/>
        <v>0</v>
      </c>
      <c r="AZ347" s="421">
        <f t="shared" si="248"/>
        <v>0</v>
      </c>
      <c r="BA347" s="423">
        <f t="shared" si="249"/>
        <v>0</v>
      </c>
      <c r="BB347" s="432"/>
      <c r="BC347" s="436"/>
      <c r="BD347" s="436"/>
      <c r="BE347" s="436"/>
      <c r="BF347" s="436"/>
      <c r="BG347" s="436"/>
      <c r="BH347" s="436"/>
      <c r="BI347" s="436"/>
      <c r="BJ347" s="436"/>
      <c r="BK347" s="436"/>
      <c r="BL347" s="436"/>
      <c r="BM347" s="436"/>
      <c r="BN347" s="436"/>
      <c r="BO347" s="436"/>
      <c r="BP347" s="436"/>
    </row>
    <row r="348" spans="1:68" s="437" customFormat="1" ht="38.25" customHeight="1">
      <c r="A348" s="426">
        <v>330</v>
      </c>
      <c r="B348" s="429"/>
      <c r="C348" s="429"/>
      <c r="D348" s="395"/>
      <c r="E348" s="396"/>
      <c r="F348" s="396"/>
      <c r="G348" s="396"/>
      <c r="H348" s="397" t="str">
        <f t="shared" si="219"/>
        <v/>
      </c>
      <c r="I348" s="427"/>
      <c r="J348" s="396"/>
      <c r="K348" s="435"/>
      <c r="L348" s="399">
        <f t="shared" si="220"/>
        <v>0</v>
      </c>
      <c r="M348" s="400" t="str">
        <f t="shared" si="221"/>
        <v/>
      </c>
      <c r="N348" s="401"/>
      <c r="O348" s="395"/>
      <c r="P348" s="402" t="str">
        <f t="shared" si="222"/>
        <v/>
      </c>
      <c r="Q348" s="428"/>
      <c r="R348" s="404">
        <v>0</v>
      </c>
      <c r="S348" s="402">
        <f t="shared" si="223"/>
        <v>0</v>
      </c>
      <c r="T348" s="406">
        <f t="shared" si="224"/>
        <v>0</v>
      </c>
      <c r="U348" s="407" t="str">
        <f t="shared" si="225"/>
        <v/>
      </c>
      <c r="V348" s="408"/>
      <c r="W348" s="395"/>
      <c r="X348" s="395"/>
      <c r="Y348" s="402" t="str">
        <f t="shared" si="226"/>
        <v/>
      </c>
      <c r="Z348" s="429"/>
      <c r="AA348" s="429"/>
      <c r="AB348" s="430"/>
      <c r="AC348" s="410">
        <f t="shared" si="227"/>
        <v>0</v>
      </c>
      <c r="AD348" s="411"/>
      <c r="AE348" s="412"/>
      <c r="AF348" s="413">
        <f t="shared" si="228"/>
        <v>0</v>
      </c>
      <c r="AG348" s="414">
        <f t="shared" si="229"/>
        <v>0</v>
      </c>
      <c r="AH348" s="415">
        <f t="shared" si="230"/>
        <v>0</v>
      </c>
      <c r="AI348" s="415" t="str">
        <f t="shared" si="231"/>
        <v/>
      </c>
      <c r="AJ348" s="415">
        <f t="shared" si="232"/>
        <v>0</v>
      </c>
      <c r="AK348" s="415">
        <f t="shared" si="233"/>
        <v>0</v>
      </c>
      <c r="AL348" s="416">
        <f t="shared" si="234"/>
        <v>0</v>
      </c>
      <c r="AM348" s="417">
        <f t="shared" si="235"/>
        <v>0</v>
      </c>
      <c r="AN348" s="406">
        <f t="shared" si="236"/>
        <v>0</v>
      </c>
      <c r="AO348" s="416">
        <f t="shared" si="237"/>
        <v>0</v>
      </c>
      <c r="AP348" s="416">
        <f t="shared" si="238"/>
        <v>0</v>
      </c>
      <c r="AQ348" s="416">
        <f t="shared" si="239"/>
        <v>0</v>
      </c>
      <c r="AR348" s="418">
        <f t="shared" si="240"/>
        <v>0</v>
      </c>
      <c r="AS348" s="416">
        <f t="shared" si="241"/>
        <v>0</v>
      </c>
      <c r="AT348" s="416">
        <f t="shared" si="242"/>
        <v>0</v>
      </c>
      <c r="AU348" s="416">
        <f t="shared" si="243"/>
        <v>0</v>
      </c>
      <c r="AV348" s="434" t="str">
        <f t="shared" si="244"/>
        <v/>
      </c>
      <c r="AW348" s="421" t="str">
        <f t="shared" si="245"/>
        <v/>
      </c>
      <c r="AX348" s="422">
        <f t="shared" si="246"/>
        <v>0</v>
      </c>
      <c r="AY348" s="422">
        <f t="shared" si="247"/>
        <v>0</v>
      </c>
      <c r="AZ348" s="421">
        <f t="shared" si="248"/>
        <v>0</v>
      </c>
      <c r="BA348" s="423">
        <f t="shared" si="249"/>
        <v>0</v>
      </c>
      <c r="BB348" s="432"/>
      <c r="BC348" s="436"/>
      <c r="BD348" s="436"/>
      <c r="BE348" s="436"/>
      <c r="BF348" s="436"/>
      <c r="BG348" s="436"/>
      <c r="BH348" s="436"/>
      <c r="BI348" s="436"/>
      <c r="BJ348" s="436"/>
      <c r="BK348" s="436"/>
      <c r="BL348" s="436"/>
      <c r="BM348" s="436"/>
      <c r="BN348" s="436"/>
      <c r="BO348" s="436"/>
      <c r="BP348" s="436"/>
    </row>
    <row r="349" spans="1:68" s="437" customFormat="1" ht="38.25" customHeight="1">
      <c r="A349" s="426">
        <v>331</v>
      </c>
      <c r="B349" s="429"/>
      <c r="C349" s="429"/>
      <c r="D349" s="395"/>
      <c r="E349" s="396"/>
      <c r="F349" s="396"/>
      <c r="G349" s="396"/>
      <c r="H349" s="397" t="str">
        <f t="shared" si="219"/>
        <v/>
      </c>
      <c r="I349" s="427"/>
      <c r="J349" s="396"/>
      <c r="K349" s="435"/>
      <c r="L349" s="399">
        <f t="shared" si="220"/>
        <v>0</v>
      </c>
      <c r="M349" s="400" t="str">
        <f t="shared" si="221"/>
        <v/>
      </c>
      <c r="N349" s="401"/>
      <c r="O349" s="395"/>
      <c r="P349" s="402" t="str">
        <f t="shared" si="222"/>
        <v/>
      </c>
      <c r="Q349" s="428"/>
      <c r="R349" s="404">
        <v>0</v>
      </c>
      <c r="S349" s="402">
        <f t="shared" si="223"/>
        <v>0</v>
      </c>
      <c r="T349" s="406">
        <f t="shared" si="224"/>
        <v>0</v>
      </c>
      <c r="U349" s="407" t="str">
        <f t="shared" si="225"/>
        <v/>
      </c>
      <c r="V349" s="408"/>
      <c r="W349" s="395"/>
      <c r="X349" s="395"/>
      <c r="Y349" s="402" t="str">
        <f t="shared" si="226"/>
        <v/>
      </c>
      <c r="Z349" s="429"/>
      <c r="AA349" s="429"/>
      <c r="AB349" s="430"/>
      <c r="AC349" s="410">
        <f t="shared" si="227"/>
        <v>0</v>
      </c>
      <c r="AD349" s="411"/>
      <c r="AE349" s="412"/>
      <c r="AF349" s="413">
        <f t="shared" si="228"/>
        <v>0</v>
      </c>
      <c r="AG349" s="414">
        <f t="shared" si="229"/>
        <v>0</v>
      </c>
      <c r="AH349" s="415">
        <f t="shared" si="230"/>
        <v>0</v>
      </c>
      <c r="AI349" s="415" t="str">
        <f t="shared" si="231"/>
        <v/>
      </c>
      <c r="AJ349" s="415">
        <f t="shared" si="232"/>
        <v>0</v>
      </c>
      <c r="AK349" s="415">
        <f t="shared" si="233"/>
        <v>0</v>
      </c>
      <c r="AL349" s="416">
        <f t="shared" si="234"/>
        <v>0</v>
      </c>
      <c r="AM349" s="417">
        <f t="shared" si="235"/>
        <v>0</v>
      </c>
      <c r="AN349" s="406">
        <f t="shared" si="236"/>
        <v>0</v>
      </c>
      <c r="AO349" s="416">
        <f t="shared" si="237"/>
        <v>0</v>
      </c>
      <c r="AP349" s="416">
        <f t="shared" si="238"/>
        <v>0</v>
      </c>
      <c r="AQ349" s="416">
        <f t="shared" si="239"/>
        <v>0</v>
      </c>
      <c r="AR349" s="418">
        <f t="shared" si="240"/>
        <v>0</v>
      </c>
      <c r="AS349" s="416">
        <f t="shared" si="241"/>
        <v>0</v>
      </c>
      <c r="AT349" s="416">
        <f t="shared" si="242"/>
        <v>0</v>
      </c>
      <c r="AU349" s="416">
        <f t="shared" si="243"/>
        <v>0</v>
      </c>
      <c r="AV349" s="434" t="str">
        <f t="shared" si="244"/>
        <v/>
      </c>
      <c r="AW349" s="421" t="str">
        <f t="shared" si="245"/>
        <v/>
      </c>
      <c r="AX349" s="422">
        <f t="shared" si="246"/>
        <v>0</v>
      </c>
      <c r="AY349" s="422">
        <f t="shared" si="247"/>
        <v>0</v>
      </c>
      <c r="AZ349" s="421">
        <f t="shared" si="248"/>
        <v>0</v>
      </c>
      <c r="BA349" s="423">
        <f t="shared" si="249"/>
        <v>0</v>
      </c>
      <c r="BB349" s="432"/>
      <c r="BC349" s="436"/>
      <c r="BD349" s="436"/>
      <c r="BE349" s="436"/>
      <c r="BF349" s="436"/>
      <c r="BG349" s="436"/>
      <c r="BH349" s="436"/>
      <c r="BI349" s="436"/>
      <c r="BJ349" s="436"/>
      <c r="BK349" s="436"/>
      <c r="BL349" s="436"/>
      <c r="BM349" s="436"/>
      <c r="BN349" s="436"/>
      <c r="BO349" s="436"/>
      <c r="BP349" s="436"/>
    </row>
    <row r="350" spans="1:68" s="437" customFormat="1" ht="38.25" customHeight="1">
      <c r="A350" s="426">
        <v>332</v>
      </c>
      <c r="B350" s="429"/>
      <c r="C350" s="429"/>
      <c r="D350" s="395"/>
      <c r="E350" s="396"/>
      <c r="F350" s="396"/>
      <c r="G350" s="396"/>
      <c r="H350" s="397" t="str">
        <f t="shared" si="219"/>
        <v/>
      </c>
      <c r="I350" s="427"/>
      <c r="J350" s="396"/>
      <c r="K350" s="435"/>
      <c r="L350" s="399">
        <f t="shared" si="220"/>
        <v>0</v>
      </c>
      <c r="M350" s="400" t="str">
        <f t="shared" si="221"/>
        <v/>
      </c>
      <c r="N350" s="401"/>
      <c r="O350" s="395"/>
      <c r="P350" s="402" t="str">
        <f t="shared" si="222"/>
        <v/>
      </c>
      <c r="Q350" s="428"/>
      <c r="R350" s="404">
        <v>0</v>
      </c>
      <c r="S350" s="402">
        <f t="shared" si="223"/>
        <v>0</v>
      </c>
      <c r="T350" s="406">
        <f t="shared" si="224"/>
        <v>0</v>
      </c>
      <c r="U350" s="407" t="str">
        <f t="shared" si="225"/>
        <v/>
      </c>
      <c r="V350" s="408"/>
      <c r="W350" s="395"/>
      <c r="X350" s="395"/>
      <c r="Y350" s="402" t="str">
        <f t="shared" si="226"/>
        <v/>
      </c>
      <c r="Z350" s="429"/>
      <c r="AA350" s="429"/>
      <c r="AB350" s="430"/>
      <c r="AC350" s="410">
        <f t="shared" si="227"/>
        <v>0</v>
      </c>
      <c r="AD350" s="411"/>
      <c r="AE350" s="412"/>
      <c r="AF350" s="413">
        <f t="shared" si="228"/>
        <v>0</v>
      </c>
      <c r="AG350" s="414">
        <f t="shared" si="229"/>
        <v>0</v>
      </c>
      <c r="AH350" s="415">
        <f t="shared" si="230"/>
        <v>0</v>
      </c>
      <c r="AI350" s="415" t="str">
        <f t="shared" si="231"/>
        <v/>
      </c>
      <c r="AJ350" s="415">
        <f t="shared" si="232"/>
        <v>0</v>
      </c>
      <c r="AK350" s="415">
        <f t="shared" si="233"/>
        <v>0</v>
      </c>
      <c r="AL350" s="416">
        <f t="shared" si="234"/>
        <v>0</v>
      </c>
      <c r="AM350" s="417">
        <f t="shared" si="235"/>
        <v>0</v>
      </c>
      <c r="AN350" s="406">
        <f t="shared" si="236"/>
        <v>0</v>
      </c>
      <c r="AO350" s="416">
        <f t="shared" si="237"/>
        <v>0</v>
      </c>
      <c r="AP350" s="416">
        <f t="shared" si="238"/>
        <v>0</v>
      </c>
      <c r="AQ350" s="416">
        <f t="shared" si="239"/>
        <v>0</v>
      </c>
      <c r="AR350" s="418">
        <f t="shared" si="240"/>
        <v>0</v>
      </c>
      <c r="AS350" s="416">
        <f t="shared" si="241"/>
        <v>0</v>
      </c>
      <c r="AT350" s="416">
        <f t="shared" si="242"/>
        <v>0</v>
      </c>
      <c r="AU350" s="416">
        <f t="shared" si="243"/>
        <v>0</v>
      </c>
      <c r="AV350" s="434" t="str">
        <f t="shared" si="244"/>
        <v/>
      </c>
      <c r="AW350" s="421" t="str">
        <f t="shared" si="245"/>
        <v/>
      </c>
      <c r="AX350" s="422">
        <f t="shared" si="246"/>
        <v>0</v>
      </c>
      <c r="AY350" s="422">
        <f t="shared" si="247"/>
        <v>0</v>
      </c>
      <c r="AZ350" s="421">
        <f t="shared" si="248"/>
        <v>0</v>
      </c>
      <c r="BA350" s="423">
        <f t="shared" si="249"/>
        <v>0</v>
      </c>
      <c r="BB350" s="432"/>
      <c r="BC350" s="436"/>
      <c r="BD350" s="436"/>
      <c r="BE350" s="436"/>
      <c r="BF350" s="436"/>
      <c r="BG350" s="436"/>
      <c r="BH350" s="436"/>
      <c r="BI350" s="436"/>
      <c r="BJ350" s="436"/>
      <c r="BK350" s="436"/>
      <c r="BL350" s="436"/>
      <c r="BM350" s="436"/>
      <c r="BN350" s="436"/>
      <c r="BO350" s="436"/>
      <c r="BP350" s="436"/>
    </row>
    <row r="351" spans="1:68" s="437" customFormat="1" ht="38.25" customHeight="1">
      <c r="A351" s="426">
        <v>333</v>
      </c>
      <c r="B351" s="429"/>
      <c r="C351" s="429"/>
      <c r="D351" s="395"/>
      <c r="E351" s="396"/>
      <c r="F351" s="396"/>
      <c r="G351" s="396"/>
      <c r="H351" s="397" t="str">
        <f t="shared" si="219"/>
        <v/>
      </c>
      <c r="I351" s="427"/>
      <c r="J351" s="396"/>
      <c r="K351" s="435"/>
      <c r="L351" s="399">
        <f t="shared" si="220"/>
        <v>0</v>
      </c>
      <c r="M351" s="400" t="str">
        <f t="shared" si="221"/>
        <v/>
      </c>
      <c r="N351" s="401"/>
      <c r="O351" s="395"/>
      <c r="P351" s="402" t="str">
        <f t="shared" si="222"/>
        <v/>
      </c>
      <c r="Q351" s="428"/>
      <c r="R351" s="404">
        <v>0</v>
      </c>
      <c r="S351" s="402">
        <f t="shared" si="223"/>
        <v>0</v>
      </c>
      <c r="T351" s="406">
        <f t="shared" si="224"/>
        <v>0</v>
      </c>
      <c r="U351" s="407" t="str">
        <f t="shared" si="225"/>
        <v/>
      </c>
      <c r="V351" s="408"/>
      <c r="W351" s="395"/>
      <c r="X351" s="395"/>
      <c r="Y351" s="402" t="str">
        <f t="shared" si="226"/>
        <v/>
      </c>
      <c r="Z351" s="429"/>
      <c r="AA351" s="429"/>
      <c r="AB351" s="430"/>
      <c r="AC351" s="410">
        <f t="shared" si="227"/>
        <v>0</v>
      </c>
      <c r="AD351" s="411"/>
      <c r="AE351" s="412"/>
      <c r="AF351" s="413">
        <f t="shared" si="228"/>
        <v>0</v>
      </c>
      <c r="AG351" s="414">
        <f t="shared" si="229"/>
        <v>0</v>
      </c>
      <c r="AH351" s="415">
        <f t="shared" si="230"/>
        <v>0</v>
      </c>
      <c r="AI351" s="415" t="str">
        <f t="shared" si="231"/>
        <v/>
      </c>
      <c r="AJ351" s="415">
        <f t="shared" si="232"/>
        <v>0</v>
      </c>
      <c r="AK351" s="415">
        <f t="shared" si="233"/>
        <v>0</v>
      </c>
      <c r="AL351" s="416">
        <f t="shared" si="234"/>
        <v>0</v>
      </c>
      <c r="AM351" s="417">
        <f t="shared" si="235"/>
        <v>0</v>
      </c>
      <c r="AN351" s="406">
        <f t="shared" si="236"/>
        <v>0</v>
      </c>
      <c r="AO351" s="416">
        <f t="shared" si="237"/>
        <v>0</v>
      </c>
      <c r="AP351" s="416">
        <f t="shared" si="238"/>
        <v>0</v>
      </c>
      <c r="AQ351" s="416">
        <f t="shared" si="239"/>
        <v>0</v>
      </c>
      <c r="AR351" s="418">
        <f t="shared" si="240"/>
        <v>0</v>
      </c>
      <c r="AS351" s="416">
        <f t="shared" si="241"/>
        <v>0</v>
      </c>
      <c r="AT351" s="416">
        <f t="shared" si="242"/>
        <v>0</v>
      </c>
      <c r="AU351" s="416">
        <f t="shared" si="243"/>
        <v>0</v>
      </c>
      <c r="AV351" s="434" t="str">
        <f t="shared" si="244"/>
        <v/>
      </c>
      <c r="AW351" s="421" t="str">
        <f t="shared" si="245"/>
        <v/>
      </c>
      <c r="AX351" s="422">
        <f t="shared" si="246"/>
        <v>0</v>
      </c>
      <c r="AY351" s="422">
        <f t="shared" si="247"/>
        <v>0</v>
      </c>
      <c r="AZ351" s="421">
        <f t="shared" si="248"/>
        <v>0</v>
      </c>
      <c r="BA351" s="423">
        <f t="shared" si="249"/>
        <v>0</v>
      </c>
      <c r="BB351" s="432"/>
      <c r="BC351" s="436"/>
      <c r="BD351" s="436"/>
      <c r="BE351" s="436"/>
      <c r="BF351" s="436"/>
      <c r="BG351" s="436"/>
      <c r="BH351" s="436"/>
      <c r="BI351" s="436"/>
      <c r="BJ351" s="436"/>
      <c r="BK351" s="436"/>
      <c r="BL351" s="436"/>
      <c r="BM351" s="436"/>
      <c r="BN351" s="436"/>
      <c r="BO351" s="436"/>
      <c r="BP351" s="436"/>
    </row>
    <row r="352" spans="1:68" s="437" customFormat="1" ht="38.25" customHeight="1">
      <c r="A352" s="426">
        <v>334</v>
      </c>
      <c r="B352" s="429"/>
      <c r="C352" s="429"/>
      <c r="D352" s="395"/>
      <c r="E352" s="396"/>
      <c r="F352" s="396"/>
      <c r="G352" s="396"/>
      <c r="H352" s="397" t="str">
        <f t="shared" si="219"/>
        <v/>
      </c>
      <c r="I352" s="427"/>
      <c r="J352" s="396"/>
      <c r="K352" s="435"/>
      <c r="L352" s="399">
        <f t="shared" si="220"/>
        <v>0</v>
      </c>
      <c r="M352" s="400" t="str">
        <f t="shared" si="221"/>
        <v/>
      </c>
      <c r="N352" s="401"/>
      <c r="O352" s="395"/>
      <c r="P352" s="402" t="str">
        <f t="shared" si="222"/>
        <v/>
      </c>
      <c r="Q352" s="428"/>
      <c r="R352" s="404">
        <v>0</v>
      </c>
      <c r="S352" s="402">
        <f t="shared" si="223"/>
        <v>0</v>
      </c>
      <c r="T352" s="406">
        <f t="shared" si="224"/>
        <v>0</v>
      </c>
      <c r="U352" s="407" t="str">
        <f t="shared" si="225"/>
        <v/>
      </c>
      <c r="V352" s="408"/>
      <c r="W352" s="395"/>
      <c r="X352" s="395"/>
      <c r="Y352" s="402" t="str">
        <f t="shared" si="226"/>
        <v/>
      </c>
      <c r="Z352" s="429"/>
      <c r="AA352" s="429"/>
      <c r="AB352" s="430"/>
      <c r="AC352" s="410">
        <f t="shared" si="227"/>
        <v>0</v>
      </c>
      <c r="AD352" s="411"/>
      <c r="AE352" s="412"/>
      <c r="AF352" s="413">
        <f t="shared" si="228"/>
        <v>0</v>
      </c>
      <c r="AG352" s="414">
        <f t="shared" si="229"/>
        <v>0</v>
      </c>
      <c r="AH352" s="415">
        <f t="shared" si="230"/>
        <v>0</v>
      </c>
      <c r="AI352" s="415" t="str">
        <f t="shared" si="231"/>
        <v/>
      </c>
      <c r="AJ352" s="415">
        <f t="shared" si="232"/>
        <v>0</v>
      </c>
      <c r="AK352" s="415">
        <f t="shared" si="233"/>
        <v>0</v>
      </c>
      <c r="AL352" s="416">
        <f t="shared" si="234"/>
        <v>0</v>
      </c>
      <c r="AM352" s="417">
        <f t="shared" si="235"/>
        <v>0</v>
      </c>
      <c r="AN352" s="406">
        <f t="shared" si="236"/>
        <v>0</v>
      </c>
      <c r="AO352" s="416">
        <f t="shared" si="237"/>
        <v>0</v>
      </c>
      <c r="AP352" s="416">
        <f t="shared" si="238"/>
        <v>0</v>
      </c>
      <c r="AQ352" s="416">
        <f t="shared" si="239"/>
        <v>0</v>
      </c>
      <c r="AR352" s="418">
        <f t="shared" si="240"/>
        <v>0</v>
      </c>
      <c r="AS352" s="416">
        <f t="shared" si="241"/>
        <v>0</v>
      </c>
      <c r="AT352" s="416">
        <f t="shared" si="242"/>
        <v>0</v>
      </c>
      <c r="AU352" s="416">
        <f t="shared" si="243"/>
        <v>0</v>
      </c>
      <c r="AV352" s="434" t="str">
        <f t="shared" si="244"/>
        <v/>
      </c>
      <c r="AW352" s="421" t="str">
        <f t="shared" si="245"/>
        <v/>
      </c>
      <c r="AX352" s="422">
        <f t="shared" si="246"/>
        <v>0</v>
      </c>
      <c r="AY352" s="422">
        <f t="shared" si="247"/>
        <v>0</v>
      </c>
      <c r="AZ352" s="421">
        <f t="shared" si="248"/>
        <v>0</v>
      </c>
      <c r="BA352" s="423">
        <f t="shared" si="249"/>
        <v>0</v>
      </c>
      <c r="BB352" s="432"/>
      <c r="BC352" s="436"/>
      <c r="BD352" s="436"/>
      <c r="BE352" s="436"/>
      <c r="BF352" s="436"/>
      <c r="BG352" s="436"/>
      <c r="BH352" s="436"/>
      <c r="BI352" s="436"/>
      <c r="BJ352" s="436"/>
      <c r="BK352" s="436"/>
      <c r="BL352" s="436"/>
      <c r="BM352" s="436"/>
      <c r="BN352" s="436"/>
      <c r="BO352" s="436"/>
      <c r="BP352" s="436"/>
    </row>
    <row r="353" spans="1:68" s="437" customFormat="1" ht="38.25" customHeight="1">
      <c r="A353" s="426">
        <v>335</v>
      </c>
      <c r="B353" s="429"/>
      <c r="C353" s="429"/>
      <c r="D353" s="395"/>
      <c r="E353" s="396"/>
      <c r="F353" s="396"/>
      <c r="G353" s="396"/>
      <c r="H353" s="397" t="str">
        <f t="shared" si="219"/>
        <v/>
      </c>
      <c r="I353" s="427"/>
      <c r="J353" s="396"/>
      <c r="K353" s="435"/>
      <c r="L353" s="399">
        <f t="shared" si="220"/>
        <v>0</v>
      </c>
      <c r="M353" s="400" t="str">
        <f t="shared" si="221"/>
        <v/>
      </c>
      <c r="N353" s="401"/>
      <c r="O353" s="395"/>
      <c r="P353" s="402" t="str">
        <f t="shared" si="222"/>
        <v/>
      </c>
      <c r="Q353" s="428"/>
      <c r="R353" s="404">
        <v>0</v>
      </c>
      <c r="S353" s="402">
        <f t="shared" si="223"/>
        <v>0</v>
      </c>
      <c r="T353" s="406">
        <f t="shared" si="224"/>
        <v>0</v>
      </c>
      <c r="U353" s="407" t="str">
        <f t="shared" si="225"/>
        <v/>
      </c>
      <c r="V353" s="408"/>
      <c r="W353" s="395"/>
      <c r="X353" s="395"/>
      <c r="Y353" s="402" t="str">
        <f t="shared" si="226"/>
        <v/>
      </c>
      <c r="Z353" s="429"/>
      <c r="AA353" s="429"/>
      <c r="AB353" s="430"/>
      <c r="AC353" s="410">
        <f t="shared" si="227"/>
        <v>0</v>
      </c>
      <c r="AD353" s="411"/>
      <c r="AE353" s="412"/>
      <c r="AF353" s="413">
        <f t="shared" si="228"/>
        <v>0</v>
      </c>
      <c r="AG353" s="414">
        <f t="shared" si="229"/>
        <v>0</v>
      </c>
      <c r="AH353" s="415">
        <f t="shared" si="230"/>
        <v>0</v>
      </c>
      <c r="AI353" s="415" t="str">
        <f t="shared" si="231"/>
        <v/>
      </c>
      <c r="AJ353" s="415">
        <f t="shared" si="232"/>
        <v>0</v>
      </c>
      <c r="AK353" s="415">
        <f t="shared" si="233"/>
        <v>0</v>
      </c>
      <c r="AL353" s="416">
        <f t="shared" si="234"/>
        <v>0</v>
      </c>
      <c r="AM353" s="417">
        <f t="shared" si="235"/>
        <v>0</v>
      </c>
      <c r="AN353" s="406">
        <f t="shared" si="236"/>
        <v>0</v>
      </c>
      <c r="AO353" s="416">
        <f t="shared" si="237"/>
        <v>0</v>
      </c>
      <c r="AP353" s="416">
        <f t="shared" si="238"/>
        <v>0</v>
      </c>
      <c r="AQ353" s="416">
        <f t="shared" si="239"/>
        <v>0</v>
      </c>
      <c r="AR353" s="418">
        <f t="shared" si="240"/>
        <v>0</v>
      </c>
      <c r="AS353" s="416">
        <f t="shared" si="241"/>
        <v>0</v>
      </c>
      <c r="AT353" s="416">
        <f t="shared" si="242"/>
        <v>0</v>
      </c>
      <c r="AU353" s="416">
        <f t="shared" si="243"/>
        <v>0</v>
      </c>
      <c r="AV353" s="434" t="str">
        <f t="shared" si="244"/>
        <v/>
      </c>
      <c r="AW353" s="421" t="str">
        <f t="shared" si="245"/>
        <v/>
      </c>
      <c r="AX353" s="422">
        <f t="shared" si="246"/>
        <v>0</v>
      </c>
      <c r="AY353" s="422">
        <f t="shared" si="247"/>
        <v>0</v>
      </c>
      <c r="AZ353" s="421">
        <f t="shared" si="248"/>
        <v>0</v>
      </c>
      <c r="BA353" s="423">
        <f t="shared" si="249"/>
        <v>0</v>
      </c>
      <c r="BB353" s="432"/>
      <c r="BC353" s="436"/>
      <c r="BD353" s="436"/>
      <c r="BE353" s="436"/>
      <c r="BF353" s="436"/>
      <c r="BG353" s="436"/>
      <c r="BH353" s="436"/>
      <c r="BI353" s="436"/>
      <c r="BJ353" s="436"/>
      <c r="BK353" s="436"/>
      <c r="BL353" s="436"/>
      <c r="BM353" s="436"/>
      <c r="BN353" s="436"/>
      <c r="BO353" s="436"/>
      <c r="BP353" s="436"/>
    </row>
    <row r="354" spans="1:68" s="437" customFormat="1" ht="38.25" customHeight="1">
      <c r="A354" s="426">
        <v>336</v>
      </c>
      <c r="B354" s="429"/>
      <c r="C354" s="429"/>
      <c r="D354" s="395"/>
      <c r="E354" s="396"/>
      <c r="F354" s="396"/>
      <c r="G354" s="396"/>
      <c r="H354" s="397" t="str">
        <f t="shared" si="219"/>
        <v/>
      </c>
      <c r="I354" s="427"/>
      <c r="J354" s="396"/>
      <c r="K354" s="435"/>
      <c r="L354" s="399">
        <f t="shared" si="220"/>
        <v>0</v>
      </c>
      <c r="M354" s="400" t="str">
        <f t="shared" si="221"/>
        <v/>
      </c>
      <c r="N354" s="401"/>
      <c r="O354" s="395"/>
      <c r="P354" s="402" t="str">
        <f t="shared" si="222"/>
        <v/>
      </c>
      <c r="Q354" s="428"/>
      <c r="R354" s="404">
        <v>0</v>
      </c>
      <c r="S354" s="402">
        <f t="shared" si="223"/>
        <v>0</v>
      </c>
      <c r="T354" s="406">
        <f t="shared" si="224"/>
        <v>0</v>
      </c>
      <c r="U354" s="407" t="str">
        <f t="shared" si="225"/>
        <v/>
      </c>
      <c r="V354" s="408"/>
      <c r="W354" s="395"/>
      <c r="X354" s="395"/>
      <c r="Y354" s="402" t="str">
        <f t="shared" si="226"/>
        <v/>
      </c>
      <c r="Z354" s="429"/>
      <c r="AA354" s="429"/>
      <c r="AB354" s="430"/>
      <c r="AC354" s="410">
        <f t="shared" si="227"/>
        <v>0</v>
      </c>
      <c r="AD354" s="411"/>
      <c r="AE354" s="412"/>
      <c r="AF354" s="413">
        <f t="shared" si="228"/>
        <v>0</v>
      </c>
      <c r="AG354" s="414">
        <f t="shared" si="229"/>
        <v>0</v>
      </c>
      <c r="AH354" s="415">
        <f t="shared" si="230"/>
        <v>0</v>
      </c>
      <c r="AI354" s="415" t="str">
        <f t="shared" si="231"/>
        <v/>
      </c>
      <c r="AJ354" s="415">
        <f t="shared" si="232"/>
        <v>0</v>
      </c>
      <c r="AK354" s="415">
        <f t="shared" si="233"/>
        <v>0</v>
      </c>
      <c r="AL354" s="416">
        <f t="shared" si="234"/>
        <v>0</v>
      </c>
      <c r="AM354" s="417">
        <f t="shared" si="235"/>
        <v>0</v>
      </c>
      <c r="AN354" s="406">
        <f t="shared" si="236"/>
        <v>0</v>
      </c>
      <c r="AO354" s="416">
        <f t="shared" si="237"/>
        <v>0</v>
      </c>
      <c r="AP354" s="416">
        <f t="shared" si="238"/>
        <v>0</v>
      </c>
      <c r="AQ354" s="416">
        <f t="shared" si="239"/>
        <v>0</v>
      </c>
      <c r="AR354" s="418">
        <f t="shared" si="240"/>
        <v>0</v>
      </c>
      <c r="AS354" s="416">
        <f t="shared" si="241"/>
        <v>0</v>
      </c>
      <c r="AT354" s="416">
        <f t="shared" si="242"/>
        <v>0</v>
      </c>
      <c r="AU354" s="416">
        <f t="shared" si="243"/>
        <v>0</v>
      </c>
      <c r="AV354" s="434" t="str">
        <f t="shared" si="244"/>
        <v/>
      </c>
      <c r="AW354" s="421" t="str">
        <f t="shared" si="245"/>
        <v/>
      </c>
      <c r="AX354" s="422">
        <f t="shared" si="246"/>
        <v>0</v>
      </c>
      <c r="AY354" s="422">
        <f t="shared" si="247"/>
        <v>0</v>
      </c>
      <c r="AZ354" s="421">
        <f t="shared" si="248"/>
        <v>0</v>
      </c>
      <c r="BA354" s="423">
        <f t="shared" si="249"/>
        <v>0</v>
      </c>
      <c r="BB354" s="432"/>
      <c r="BC354" s="436"/>
      <c r="BD354" s="436"/>
      <c r="BE354" s="436"/>
      <c r="BF354" s="436"/>
      <c r="BG354" s="436"/>
      <c r="BH354" s="436"/>
      <c r="BI354" s="436"/>
      <c r="BJ354" s="436"/>
      <c r="BK354" s="436"/>
      <c r="BL354" s="436"/>
      <c r="BM354" s="436"/>
      <c r="BN354" s="436"/>
      <c r="BO354" s="436"/>
      <c r="BP354" s="436"/>
    </row>
    <row r="355" spans="1:68" s="437" customFormat="1" ht="38.25" customHeight="1">
      <c r="A355" s="426">
        <v>337</v>
      </c>
      <c r="B355" s="429"/>
      <c r="C355" s="429"/>
      <c r="D355" s="395"/>
      <c r="E355" s="396"/>
      <c r="F355" s="396"/>
      <c r="G355" s="396"/>
      <c r="H355" s="397" t="str">
        <f t="shared" si="219"/>
        <v/>
      </c>
      <c r="I355" s="427"/>
      <c r="J355" s="396"/>
      <c r="K355" s="435"/>
      <c r="L355" s="399">
        <f t="shared" si="220"/>
        <v>0</v>
      </c>
      <c r="M355" s="400" t="str">
        <f t="shared" si="221"/>
        <v/>
      </c>
      <c r="N355" s="401"/>
      <c r="O355" s="395"/>
      <c r="P355" s="402" t="str">
        <f t="shared" si="222"/>
        <v/>
      </c>
      <c r="Q355" s="428"/>
      <c r="R355" s="404">
        <v>0</v>
      </c>
      <c r="S355" s="402">
        <f t="shared" si="223"/>
        <v>0</v>
      </c>
      <c r="T355" s="406">
        <f t="shared" si="224"/>
        <v>0</v>
      </c>
      <c r="U355" s="407" t="str">
        <f t="shared" si="225"/>
        <v/>
      </c>
      <c r="V355" s="408"/>
      <c r="W355" s="395"/>
      <c r="X355" s="395"/>
      <c r="Y355" s="402" t="str">
        <f t="shared" si="226"/>
        <v/>
      </c>
      <c r="Z355" s="429"/>
      <c r="AA355" s="429"/>
      <c r="AB355" s="430"/>
      <c r="AC355" s="410">
        <f t="shared" si="227"/>
        <v>0</v>
      </c>
      <c r="AD355" s="411"/>
      <c r="AE355" s="412"/>
      <c r="AF355" s="413">
        <f t="shared" si="228"/>
        <v>0</v>
      </c>
      <c r="AG355" s="414">
        <f t="shared" si="229"/>
        <v>0</v>
      </c>
      <c r="AH355" s="415">
        <f t="shared" si="230"/>
        <v>0</v>
      </c>
      <c r="AI355" s="415" t="str">
        <f t="shared" si="231"/>
        <v/>
      </c>
      <c r="AJ355" s="415">
        <f t="shared" si="232"/>
        <v>0</v>
      </c>
      <c r="AK355" s="415">
        <f t="shared" si="233"/>
        <v>0</v>
      </c>
      <c r="AL355" s="416">
        <f t="shared" si="234"/>
        <v>0</v>
      </c>
      <c r="AM355" s="417">
        <f t="shared" si="235"/>
        <v>0</v>
      </c>
      <c r="AN355" s="406">
        <f t="shared" si="236"/>
        <v>0</v>
      </c>
      <c r="AO355" s="416">
        <f t="shared" si="237"/>
        <v>0</v>
      </c>
      <c r="AP355" s="416">
        <f t="shared" si="238"/>
        <v>0</v>
      </c>
      <c r="AQ355" s="416">
        <f t="shared" si="239"/>
        <v>0</v>
      </c>
      <c r="AR355" s="418">
        <f t="shared" si="240"/>
        <v>0</v>
      </c>
      <c r="AS355" s="416">
        <f t="shared" si="241"/>
        <v>0</v>
      </c>
      <c r="AT355" s="416">
        <f t="shared" si="242"/>
        <v>0</v>
      </c>
      <c r="AU355" s="416">
        <f t="shared" si="243"/>
        <v>0</v>
      </c>
      <c r="AV355" s="434" t="str">
        <f t="shared" si="244"/>
        <v/>
      </c>
      <c r="AW355" s="421" t="str">
        <f t="shared" si="245"/>
        <v/>
      </c>
      <c r="AX355" s="422">
        <f t="shared" si="246"/>
        <v>0</v>
      </c>
      <c r="AY355" s="422">
        <f t="shared" si="247"/>
        <v>0</v>
      </c>
      <c r="AZ355" s="421">
        <f t="shared" si="248"/>
        <v>0</v>
      </c>
      <c r="BA355" s="423">
        <f t="shared" si="249"/>
        <v>0</v>
      </c>
      <c r="BB355" s="432"/>
      <c r="BC355" s="436"/>
      <c r="BD355" s="436"/>
      <c r="BE355" s="436"/>
      <c r="BF355" s="436"/>
      <c r="BG355" s="436"/>
      <c r="BH355" s="436"/>
      <c r="BI355" s="436"/>
      <c r="BJ355" s="436"/>
      <c r="BK355" s="436"/>
      <c r="BL355" s="436"/>
      <c r="BM355" s="436"/>
      <c r="BN355" s="436"/>
      <c r="BO355" s="436"/>
      <c r="BP355" s="436"/>
    </row>
    <row r="356" spans="1:68" s="437" customFormat="1" ht="38.25" customHeight="1">
      <c r="A356" s="426">
        <v>338</v>
      </c>
      <c r="B356" s="429"/>
      <c r="C356" s="429"/>
      <c r="D356" s="395"/>
      <c r="E356" s="396"/>
      <c r="F356" s="396"/>
      <c r="G356" s="396"/>
      <c r="H356" s="397" t="str">
        <f t="shared" si="219"/>
        <v/>
      </c>
      <c r="I356" s="427"/>
      <c r="J356" s="396"/>
      <c r="K356" s="435"/>
      <c r="L356" s="399">
        <f t="shared" si="220"/>
        <v>0</v>
      </c>
      <c r="M356" s="400" t="str">
        <f t="shared" si="221"/>
        <v/>
      </c>
      <c r="N356" s="401"/>
      <c r="O356" s="395"/>
      <c r="P356" s="402" t="str">
        <f t="shared" si="222"/>
        <v/>
      </c>
      <c r="Q356" s="428"/>
      <c r="R356" s="404">
        <v>0</v>
      </c>
      <c r="S356" s="402">
        <f t="shared" si="223"/>
        <v>0</v>
      </c>
      <c r="T356" s="406">
        <f t="shared" si="224"/>
        <v>0</v>
      </c>
      <c r="U356" s="407" t="str">
        <f t="shared" si="225"/>
        <v/>
      </c>
      <c r="V356" s="408"/>
      <c r="W356" s="395"/>
      <c r="X356" s="395"/>
      <c r="Y356" s="402" t="str">
        <f t="shared" si="226"/>
        <v/>
      </c>
      <c r="Z356" s="429"/>
      <c r="AA356" s="429"/>
      <c r="AB356" s="430"/>
      <c r="AC356" s="410">
        <f t="shared" si="227"/>
        <v>0</v>
      </c>
      <c r="AD356" s="411"/>
      <c r="AE356" s="412"/>
      <c r="AF356" s="413">
        <f t="shared" si="228"/>
        <v>0</v>
      </c>
      <c r="AG356" s="414">
        <f t="shared" si="229"/>
        <v>0</v>
      </c>
      <c r="AH356" s="415">
        <f t="shared" si="230"/>
        <v>0</v>
      </c>
      <c r="AI356" s="415" t="str">
        <f t="shared" si="231"/>
        <v/>
      </c>
      <c r="AJ356" s="415">
        <f t="shared" si="232"/>
        <v>0</v>
      </c>
      <c r="AK356" s="415">
        <f t="shared" si="233"/>
        <v>0</v>
      </c>
      <c r="AL356" s="416">
        <f t="shared" si="234"/>
        <v>0</v>
      </c>
      <c r="AM356" s="417">
        <f t="shared" si="235"/>
        <v>0</v>
      </c>
      <c r="AN356" s="406">
        <f t="shared" si="236"/>
        <v>0</v>
      </c>
      <c r="AO356" s="416">
        <f t="shared" si="237"/>
        <v>0</v>
      </c>
      <c r="AP356" s="416">
        <f t="shared" si="238"/>
        <v>0</v>
      </c>
      <c r="AQ356" s="416">
        <f t="shared" si="239"/>
        <v>0</v>
      </c>
      <c r="AR356" s="418">
        <f t="shared" si="240"/>
        <v>0</v>
      </c>
      <c r="AS356" s="416">
        <f t="shared" si="241"/>
        <v>0</v>
      </c>
      <c r="AT356" s="416">
        <f t="shared" si="242"/>
        <v>0</v>
      </c>
      <c r="AU356" s="416">
        <f t="shared" si="243"/>
        <v>0</v>
      </c>
      <c r="AV356" s="434" t="str">
        <f t="shared" si="244"/>
        <v/>
      </c>
      <c r="AW356" s="421" t="str">
        <f t="shared" si="245"/>
        <v/>
      </c>
      <c r="AX356" s="422">
        <f t="shared" si="246"/>
        <v>0</v>
      </c>
      <c r="AY356" s="422">
        <f t="shared" si="247"/>
        <v>0</v>
      </c>
      <c r="AZ356" s="421">
        <f t="shared" si="248"/>
        <v>0</v>
      </c>
      <c r="BA356" s="423">
        <f t="shared" si="249"/>
        <v>0</v>
      </c>
      <c r="BB356" s="432"/>
      <c r="BC356" s="436"/>
      <c r="BD356" s="436"/>
      <c r="BE356" s="436"/>
      <c r="BF356" s="436"/>
      <c r="BG356" s="436"/>
      <c r="BH356" s="436"/>
      <c r="BI356" s="436"/>
      <c r="BJ356" s="436"/>
      <c r="BK356" s="436"/>
      <c r="BL356" s="436"/>
      <c r="BM356" s="436"/>
      <c r="BN356" s="436"/>
      <c r="BO356" s="436"/>
      <c r="BP356" s="436"/>
    </row>
    <row r="357" spans="1:68" s="437" customFormat="1" ht="38.25" customHeight="1">
      <c r="A357" s="426">
        <v>339</v>
      </c>
      <c r="B357" s="429"/>
      <c r="C357" s="429"/>
      <c r="D357" s="395"/>
      <c r="E357" s="396"/>
      <c r="F357" s="396"/>
      <c r="G357" s="396"/>
      <c r="H357" s="397" t="str">
        <f t="shared" si="219"/>
        <v/>
      </c>
      <c r="I357" s="427"/>
      <c r="J357" s="396"/>
      <c r="K357" s="435"/>
      <c r="L357" s="399">
        <f t="shared" si="220"/>
        <v>0</v>
      </c>
      <c r="M357" s="400" t="str">
        <f t="shared" si="221"/>
        <v/>
      </c>
      <c r="N357" s="401"/>
      <c r="O357" s="395"/>
      <c r="P357" s="402" t="str">
        <f t="shared" si="222"/>
        <v/>
      </c>
      <c r="Q357" s="428"/>
      <c r="R357" s="404">
        <v>0</v>
      </c>
      <c r="S357" s="402">
        <f t="shared" si="223"/>
        <v>0</v>
      </c>
      <c r="T357" s="406">
        <f t="shared" si="224"/>
        <v>0</v>
      </c>
      <c r="U357" s="407" t="str">
        <f t="shared" si="225"/>
        <v/>
      </c>
      <c r="V357" s="408"/>
      <c r="W357" s="395"/>
      <c r="X357" s="395"/>
      <c r="Y357" s="402" t="str">
        <f t="shared" si="226"/>
        <v/>
      </c>
      <c r="Z357" s="429"/>
      <c r="AA357" s="429"/>
      <c r="AB357" s="430"/>
      <c r="AC357" s="410">
        <f t="shared" si="227"/>
        <v>0</v>
      </c>
      <c r="AD357" s="411"/>
      <c r="AE357" s="412"/>
      <c r="AF357" s="413">
        <f t="shared" si="228"/>
        <v>0</v>
      </c>
      <c r="AG357" s="414">
        <f t="shared" si="229"/>
        <v>0</v>
      </c>
      <c r="AH357" s="415">
        <f t="shared" si="230"/>
        <v>0</v>
      </c>
      <c r="AI357" s="415" t="str">
        <f t="shared" si="231"/>
        <v/>
      </c>
      <c r="AJ357" s="415">
        <f t="shared" si="232"/>
        <v>0</v>
      </c>
      <c r="AK357" s="415">
        <f t="shared" si="233"/>
        <v>0</v>
      </c>
      <c r="AL357" s="416">
        <f t="shared" si="234"/>
        <v>0</v>
      </c>
      <c r="AM357" s="417">
        <f t="shared" si="235"/>
        <v>0</v>
      </c>
      <c r="AN357" s="406">
        <f t="shared" si="236"/>
        <v>0</v>
      </c>
      <c r="AO357" s="416">
        <f t="shared" si="237"/>
        <v>0</v>
      </c>
      <c r="AP357" s="416">
        <f t="shared" si="238"/>
        <v>0</v>
      </c>
      <c r="AQ357" s="416">
        <f t="shared" si="239"/>
        <v>0</v>
      </c>
      <c r="AR357" s="418">
        <f t="shared" si="240"/>
        <v>0</v>
      </c>
      <c r="AS357" s="416">
        <f t="shared" si="241"/>
        <v>0</v>
      </c>
      <c r="AT357" s="416">
        <f t="shared" si="242"/>
        <v>0</v>
      </c>
      <c r="AU357" s="416">
        <f t="shared" si="243"/>
        <v>0</v>
      </c>
      <c r="AV357" s="434" t="str">
        <f t="shared" si="244"/>
        <v/>
      </c>
      <c r="AW357" s="421" t="str">
        <f t="shared" si="245"/>
        <v/>
      </c>
      <c r="AX357" s="422">
        <f t="shared" si="246"/>
        <v>0</v>
      </c>
      <c r="AY357" s="422">
        <f t="shared" si="247"/>
        <v>0</v>
      </c>
      <c r="AZ357" s="421">
        <f t="shared" si="248"/>
        <v>0</v>
      </c>
      <c r="BA357" s="423">
        <f t="shared" si="249"/>
        <v>0</v>
      </c>
      <c r="BB357" s="432"/>
      <c r="BC357" s="436"/>
      <c r="BD357" s="436"/>
      <c r="BE357" s="436"/>
      <c r="BF357" s="436"/>
      <c r="BG357" s="436"/>
      <c r="BH357" s="436"/>
      <c r="BI357" s="436"/>
      <c r="BJ357" s="436"/>
      <c r="BK357" s="436"/>
      <c r="BL357" s="436"/>
      <c r="BM357" s="436"/>
      <c r="BN357" s="436"/>
      <c r="BO357" s="436"/>
      <c r="BP357" s="436"/>
    </row>
    <row r="358" spans="1:68" s="437" customFormat="1" ht="38.25" customHeight="1">
      <c r="A358" s="426">
        <v>340</v>
      </c>
      <c r="B358" s="429"/>
      <c r="C358" s="429"/>
      <c r="D358" s="395"/>
      <c r="E358" s="396"/>
      <c r="F358" s="396"/>
      <c r="G358" s="396"/>
      <c r="H358" s="397" t="str">
        <f t="shared" si="219"/>
        <v/>
      </c>
      <c r="I358" s="427"/>
      <c r="J358" s="396"/>
      <c r="K358" s="435"/>
      <c r="L358" s="399">
        <f t="shared" si="220"/>
        <v>0</v>
      </c>
      <c r="M358" s="400" t="str">
        <f t="shared" si="221"/>
        <v/>
      </c>
      <c r="N358" s="401"/>
      <c r="O358" s="395"/>
      <c r="P358" s="402" t="str">
        <f t="shared" si="222"/>
        <v/>
      </c>
      <c r="Q358" s="428"/>
      <c r="R358" s="404">
        <v>0</v>
      </c>
      <c r="S358" s="402">
        <f t="shared" si="223"/>
        <v>0</v>
      </c>
      <c r="T358" s="406">
        <f t="shared" si="224"/>
        <v>0</v>
      </c>
      <c r="U358" s="407" t="str">
        <f t="shared" si="225"/>
        <v/>
      </c>
      <c r="V358" s="408"/>
      <c r="W358" s="395"/>
      <c r="X358" s="395"/>
      <c r="Y358" s="402" t="str">
        <f t="shared" si="226"/>
        <v/>
      </c>
      <c r="Z358" s="429"/>
      <c r="AA358" s="429"/>
      <c r="AB358" s="430"/>
      <c r="AC358" s="410">
        <f t="shared" si="227"/>
        <v>0</v>
      </c>
      <c r="AD358" s="411"/>
      <c r="AE358" s="412"/>
      <c r="AF358" s="413">
        <f t="shared" si="228"/>
        <v>0</v>
      </c>
      <c r="AG358" s="414">
        <f t="shared" si="229"/>
        <v>0</v>
      </c>
      <c r="AH358" s="415">
        <f t="shared" si="230"/>
        <v>0</v>
      </c>
      <c r="AI358" s="415" t="str">
        <f t="shared" si="231"/>
        <v/>
      </c>
      <c r="AJ358" s="415">
        <f t="shared" si="232"/>
        <v>0</v>
      </c>
      <c r="AK358" s="415">
        <f t="shared" si="233"/>
        <v>0</v>
      </c>
      <c r="AL358" s="416">
        <f t="shared" si="234"/>
        <v>0</v>
      </c>
      <c r="AM358" s="417">
        <f t="shared" si="235"/>
        <v>0</v>
      </c>
      <c r="AN358" s="406">
        <f t="shared" si="236"/>
        <v>0</v>
      </c>
      <c r="AO358" s="416">
        <f t="shared" si="237"/>
        <v>0</v>
      </c>
      <c r="AP358" s="416">
        <f t="shared" si="238"/>
        <v>0</v>
      </c>
      <c r="AQ358" s="416">
        <f t="shared" si="239"/>
        <v>0</v>
      </c>
      <c r="AR358" s="418">
        <f t="shared" si="240"/>
        <v>0</v>
      </c>
      <c r="AS358" s="416">
        <f t="shared" si="241"/>
        <v>0</v>
      </c>
      <c r="AT358" s="416">
        <f t="shared" si="242"/>
        <v>0</v>
      </c>
      <c r="AU358" s="416">
        <f t="shared" si="243"/>
        <v>0</v>
      </c>
      <c r="AV358" s="434" t="str">
        <f t="shared" si="244"/>
        <v/>
      </c>
      <c r="AW358" s="421" t="str">
        <f t="shared" si="245"/>
        <v/>
      </c>
      <c r="AX358" s="422">
        <f t="shared" si="246"/>
        <v>0</v>
      </c>
      <c r="AY358" s="422">
        <f t="shared" si="247"/>
        <v>0</v>
      </c>
      <c r="AZ358" s="421">
        <f t="shared" si="248"/>
        <v>0</v>
      </c>
      <c r="BA358" s="423">
        <f t="shared" si="249"/>
        <v>0</v>
      </c>
      <c r="BB358" s="432"/>
      <c r="BC358" s="436"/>
      <c r="BD358" s="436"/>
      <c r="BE358" s="436"/>
      <c r="BF358" s="436"/>
      <c r="BG358" s="436"/>
      <c r="BH358" s="436"/>
      <c r="BI358" s="436"/>
      <c r="BJ358" s="436"/>
      <c r="BK358" s="436"/>
      <c r="BL358" s="436"/>
      <c r="BM358" s="436"/>
      <c r="BN358" s="436"/>
      <c r="BO358" s="436"/>
      <c r="BP358" s="436"/>
    </row>
    <row r="359" spans="1:68" s="437" customFormat="1" ht="38.25" customHeight="1">
      <c r="A359" s="426">
        <v>341</v>
      </c>
      <c r="B359" s="429"/>
      <c r="C359" s="429"/>
      <c r="D359" s="395"/>
      <c r="E359" s="396"/>
      <c r="F359" s="396"/>
      <c r="G359" s="396"/>
      <c r="H359" s="397" t="str">
        <f t="shared" ref="H359:H422" si="250">IF(OR((F359=""),(G359="")),"",(E359*((($F359*52)-$G359)+1)))</f>
        <v/>
      </c>
      <c r="I359" s="427"/>
      <c r="J359" s="396"/>
      <c r="K359" s="435"/>
      <c r="L359" s="399">
        <f t="shared" ref="L359:L422" si="251">IF((V359="LTL16"),IF_ENERGY_REACHINFREEZERCOOLER,IF(AND(($J359="Y"),OR(($K359="None"),($K359="Natural Gas"),($K359="Fuel Oil"))),IF_COOLING,IF(AND(($J359="Y"),($K359="Electric Resistance")),(IF_COOLING+IF_ELECTRICRESISTANCE_HEAT),IF(AND(($J359="Y"),($K359="Heat Pump")),(IF_COOLING+IF_ELECTRICHPHEAT),IF(AND(($J359="N"),($K359="Electric Resistance")),IF_ELECTRICRESISTANCE_HEAT,IF(AND(($J359="N"),($K359="Heat Pump")),IF_ELECTRICHPHEAT,0))))))</f>
        <v>0</v>
      </c>
      <c r="M359" s="400" t="str">
        <f t="shared" ref="M359:M422" si="252">IF(OR((I359=""),(D359="")),"",IF(AND((I359="Exterior"),(E359&lt;=12)),0,VLOOKUP(D359,BUILDINGTYPE_CF_TABLE,2,FALSE)))</f>
        <v/>
      </c>
      <c r="N359" s="401"/>
      <c r="O359" s="395"/>
      <c r="P359" s="402" t="str">
        <f t="shared" ref="P359:P422" si="253">IF((O359=""),"",VLOOKUP($O359,LOOKUP_WATTAGES,3,0))</f>
        <v/>
      </c>
      <c r="Q359" s="428"/>
      <c r="R359" s="404">
        <v>0</v>
      </c>
      <c r="S359" s="402">
        <f t="shared" ref="S359:S422" si="254">IF((O359=""),0,VLOOKUP($O359,LOOKUP_WATTAGES,2,0))</f>
        <v>0</v>
      </c>
      <c r="T359" s="406">
        <f t="shared" ref="T359:T422" si="255">IF((M359=""),0,((((((Q359*S359)/1000)*ISR_FIXTURE)*(1-R359))*IF(($J359="Y"),IF_DEMAND,1))*M359))</f>
        <v>0</v>
      </c>
      <c r="U359" s="407" t="str">
        <f t="shared" ref="U359:U422" si="256">IF((H359=""),"",(((((((Q359*S359)*H359)*OHAF)*ISR_FIXTURE)*IF(($J359="Y"),$L359,1))*(1-R359))/1000))</f>
        <v/>
      </c>
      <c r="V359" s="408"/>
      <c r="W359" s="395"/>
      <c r="X359" s="395"/>
      <c r="Y359" s="402" t="str">
        <f t="shared" ref="Y359:Y422" si="257">IF((X359=""),"",VLOOKUP($X359,REPLACEMENT_LOOKUP_WATTAGES,2,0))</f>
        <v/>
      </c>
      <c r="Z359" s="429"/>
      <c r="AA359" s="429"/>
      <c r="AB359" s="430"/>
      <c r="AC359" s="410">
        <f t="shared" ref="AC359:AC422" si="258">Q359</f>
        <v>0</v>
      </c>
      <c r="AD359" s="411"/>
      <c r="AE359" s="412"/>
      <c r="AF359" s="413">
        <f t="shared" ref="AF359:AF422" si="259">IF((R359&gt;0),R359,IF((V359="LTN7"),0.3,IF((AD359=""),0,(VLOOKUP($AD359,CONTROL_SAVINGS,3,0)))))</f>
        <v>0</v>
      </c>
      <c r="AG359" s="414">
        <f t="shared" ref="AG359:AG422" si="260">AC359*AM359</f>
        <v>0</v>
      </c>
      <c r="AH359" s="415">
        <f t="shared" ref="AH359:AH422" si="261">IF((R359&gt;0),1,0)</f>
        <v>0</v>
      </c>
      <c r="AI359" s="415" t="str">
        <f t="shared" ref="AI359:AI422" si="262">IF((AD359=""),"",IF(AND((AD359="LTC7"),(V359&lt;&gt;"LTL16")),1,0))</f>
        <v/>
      </c>
      <c r="AJ359" s="415">
        <f t="shared" ref="AJ359:AJ422" si="263">IF(($AE359=""),0,IF(($AL359&gt;=VLOOKUP($AD359,CONTROLS_LOOKUP,2,FALSE)),0,1))</f>
        <v>0</v>
      </c>
      <c r="AK359" s="415">
        <f t="shared" ref="AK359:AK422" si="264">IF(($AE359=""),0,IF(($AL359&gt;=VLOOKUP($AD359,CONTROLS_LOOKUP,3,FALSE)),0,1))</f>
        <v>0</v>
      </c>
      <c r="AL359" s="416">
        <f t="shared" ref="AL359:AL422" si="265">IF((AE359=""),0,((AC359*AM359)/AE359))</f>
        <v>0</v>
      </c>
      <c r="AM359" s="417">
        <f t="shared" ref="AM359:AM422" si="266">IF((X359=""),0,VLOOKUP($X359,REPLACEMENT_LOOKUP_WATTAGES,3,0))</f>
        <v>0</v>
      </c>
      <c r="AN359" s="406">
        <f t="shared" ref="AN359:AN422" si="267">IF((M359=""),0,IF((V359="LTL16"),(((((AC359*AM359)/1000)*ISR_FIXTURE)*IF(($J359="Y"),IF_DEMAND_REACHINFREEZERCOOLER,1))*M359),((((((AC359*AM359)/1000)*ISR_FIXTURE)*IF(($J359="Y"),IF_DEMAND,1))*M359)*IF((V359="LTN7"),(1-0.3),1))))</f>
        <v>0</v>
      </c>
      <c r="AO359" s="416">
        <f t="shared" ref="AO359:AO422" si="268">IF(ISNUMBER(AM359),((((((((AC359*AM359)*$E359)*((($F359*52)-$G359)+1))*OHAF)*ISR_FIXTURE)*IF(($J359="Y"),$L359,1))/1000)*IF((V359="LTN7"),(1-0.3),1)))</f>
        <v>0</v>
      </c>
      <c r="AP359" s="416">
        <f t="shared" ref="AP359:AP422" si="269">IF(($K359="Fuel Oil"),($AO359*IF_FUELOIL),0)</f>
        <v>0</v>
      </c>
      <c r="AQ359" s="416">
        <f t="shared" ref="AQ359:AQ422" si="270">IF(($K359="Natural Gas"),($AO359*IF_NATURALGAS),0)</f>
        <v>0</v>
      </c>
      <c r="AR359" s="418">
        <f t="shared" ref="AR359:AR422" si="271">IF(ISNUMBER(T359),(T359-AN359),"")</f>
        <v>0</v>
      </c>
      <c r="AS359" s="416">
        <f t="shared" ref="AS359:AS422" si="272">IF(ISNUMBER(U359),(U359-AO359),0)</f>
        <v>0</v>
      </c>
      <c r="AT359" s="416">
        <f t="shared" ref="AT359:AT422" si="273">IF(($K359="Fuel Oil"),($AS359*IF_FUELOIL),0)</f>
        <v>0</v>
      </c>
      <c r="AU359" s="416">
        <f t="shared" ref="AU359:AU422" si="274">IF(($K359="Natural Gas"),($AS359*IF_NATURALGAS),0)</f>
        <v>0</v>
      </c>
      <c r="AV359" s="434" t="str">
        <f t="shared" ref="AV359:AV422" si="275">IF((V359=""),"",VLOOKUP(V359,INCENTIVE_AMOUNTS,2,0))</f>
        <v/>
      </c>
      <c r="AW359" s="421" t="str">
        <f t="shared" ref="AW359:AW422" si="276">IF(ISNUMBER(AV359),(AC359*AV359),"")</f>
        <v/>
      </c>
      <c r="AX359" s="422">
        <f t="shared" ref="AX359:AX422" si="277">IFERROR(IF(ISBLANK(AD359),IF((N359="EXIT_Sign"),(AW359/2),IF(OR((N359="Incand_Halogen"),(N359="Incand_Standard")),((AW359*2)/3),(AW359/3))),(IF((N359="EXIT_Sign"),(AW359/2),IF(OR((N359="Incand_Halogen"),(N359="Incand_Standard")),((AW359*2)/3),(AW359/3)))+(30*AE359))),0)</f>
        <v>0</v>
      </c>
      <c r="AY359" s="422">
        <f t="shared" ref="AY359:AY422" si="278">IFERROR(IF(ISBLANK(AD359),IF((N359="EXIT_Sign"),(AW359/2),IF(OR((N359="Incand_Halogen"),(N359="Incand_Standard")),(AW359/3),((AW359*2)/3))),(IF((N359="EXIT_Sign"),(AW359/2),IF(OR((N359="Incand_Halogen"),(N359="Incand_Standard")),(AW359/3),((AW359*2)/3)))+(30*AE359))),0)</f>
        <v>0</v>
      </c>
      <c r="AZ359" s="421">
        <f t="shared" ref="AZ359:AZ422" si="279">AY359+AX359</f>
        <v>0</v>
      </c>
      <c r="BA359" s="423">
        <f t="shared" ref="BA359:BA422" si="280">IF(AND((Q359&gt;0),(S359&gt;0),(AC359&gt;0),(AM359&gt;0)),(((Q359*S359)-(AC359*AM359))/((Q359*S359))),0)</f>
        <v>0</v>
      </c>
      <c r="BB359" s="432"/>
      <c r="BC359" s="436"/>
      <c r="BD359" s="436"/>
      <c r="BE359" s="436"/>
      <c r="BF359" s="436"/>
      <c r="BG359" s="436"/>
      <c r="BH359" s="436"/>
      <c r="BI359" s="436"/>
      <c r="BJ359" s="436"/>
      <c r="BK359" s="436"/>
      <c r="BL359" s="436"/>
      <c r="BM359" s="436"/>
      <c r="BN359" s="436"/>
      <c r="BO359" s="436"/>
      <c r="BP359" s="436"/>
    </row>
    <row r="360" spans="1:68" s="437" customFormat="1" ht="38.25" customHeight="1">
      <c r="A360" s="426">
        <v>342</v>
      </c>
      <c r="B360" s="429"/>
      <c r="C360" s="429"/>
      <c r="D360" s="395"/>
      <c r="E360" s="396"/>
      <c r="F360" s="396"/>
      <c r="G360" s="396"/>
      <c r="H360" s="397" t="str">
        <f t="shared" si="250"/>
        <v/>
      </c>
      <c r="I360" s="427"/>
      <c r="J360" s="396"/>
      <c r="K360" s="435"/>
      <c r="L360" s="399">
        <f t="shared" si="251"/>
        <v>0</v>
      </c>
      <c r="M360" s="400" t="str">
        <f t="shared" si="252"/>
        <v/>
      </c>
      <c r="N360" s="401"/>
      <c r="O360" s="395"/>
      <c r="P360" s="402" t="str">
        <f t="shared" si="253"/>
        <v/>
      </c>
      <c r="Q360" s="428"/>
      <c r="R360" s="404">
        <v>0</v>
      </c>
      <c r="S360" s="402">
        <f t="shared" si="254"/>
        <v>0</v>
      </c>
      <c r="T360" s="406">
        <f t="shared" si="255"/>
        <v>0</v>
      </c>
      <c r="U360" s="407" t="str">
        <f t="shared" si="256"/>
        <v/>
      </c>
      <c r="V360" s="408"/>
      <c r="W360" s="395"/>
      <c r="X360" s="395"/>
      <c r="Y360" s="402" t="str">
        <f t="shared" si="257"/>
        <v/>
      </c>
      <c r="Z360" s="429"/>
      <c r="AA360" s="429"/>
      <c r="AB360" s="430"/>
      <c r="AC360" s="410">
        <f t="shared" si="258"/>
        <v>0</v>
      </c>
      <c r="AD360" s="411"/>
      <c r="AE360" s="412"/>
      <c r="AF360" s="413">
        <f t="shared" si="259"/>
        <v>0</v>
      </c>
      <c r="AG360" s="414">
        <f t="shared" si="260"/>
        <v>0</v>
      </c>
      <c r="AH360" s="415">
        <f t="shared" si="261"/>
        <v>0</v>
      </c>
      <c r="AI360" s="415" t="str">
        <f t="shared" si="262"/>
        <v/>
      </c>
      <c r="AJ360" s="415">
        <f t="shared" si="263"/>
        <v>0</v>
      </c>
      <c r="AK360" s="415">
        <f t="shared" si="264"/>
        <v>0</v>
      </c>
      <c r="AL360" s="416">
        <f t="shared" si="265"/>
        <v>0</v>
      </c>
      <c r="AM360" s="417">
        <f t="shared" si="266"/>
        <v>0</v>
      </c>
      <c r="AN360" s="406">
        <f t="shared" si="267"/>
        <v>0</v>
      </c>
      <c r="AO360" s="416">
        <f t="shared" si="268"/>
        <v>0</v>
      </c>
      <c r="AP360" s="416">
        <f t="shared" si="269"/>
        <v>0</v>
      </c>
      <c r="AQ360" s="416">
        <f t="shared" si="270"/>
        <v>0</v>
      </c>
      <c r="AR360" s="418">
        <f t="shared" si="271"/>
        <v>0</v>
      </c>
      <c r="AS360" s="416">
        <f t="shared" si="272"/>
        <v>0</v>
      </c>
      <c r="AT360" s="416">
        <f t="shared" si="273"/>
        <v>0</v>
      </c>
      <c r="AU360" s="416">
        <f t="shared" si="274"/>
        <v>0</v>
      </c>
      <c r="AV360" s="434" t="str">
        <f t="shared" si="275"/>
        <v/>
      </c>
      <c r="AW360" s="421" t="str">
        <f t="shared" si="276"/>
        <v/>
      </c>
      <c r="AX360" s="422">
        <f t="shared" si="277"/>
        <v>0</v>
      </c>
      <c r="AY360" s="422">
        <f t="shared" si="278"/>
        <v>0</v>
      </c>
      <c r="AZ360" s="421">
        <f t="shared" si="279"/>
        <v>0</v>
      </c>
      <c r="BA360" s="423">
        <f t="shared" si="280"/>
        <v>0</v>
      </c>
      <c r="BB360" s="432"/>
      <c r="BC360" s="436"/>
      <c r="BD360" s="436"/>
      <c r="BE360" s="436"/>
      <c r="BF360" s="436"/>
      <c r="BG360" s="436"/>
      <c r="BH360" s="436"/>
      <c r="BI360" s="436"/>
      <c r="BJ360" s="436"/>
      <c r="BK360" s="436"/>
      <c r="BL360" s="436"/>
      <c r="BM360" s="436"/>
      <c r="BN360" s="436"/>
      <c r="BO360" s="436"/>
      <c r="BP360" s="436"/>
    </row>
    <row r="361" spans="1:68" s="437" customFormat="1" ht="38.25" customHeight="1">
      <c r="A361" s="426">
        <v>343</v>
      </c>
      <c r="B361" s="429"/>
      <c r="C361" s="429"/>
      <c r="D361" s="395"/>
      <c r="E361" s="396"/>
      <c r="F361" s="396"/>
      <c r="G361" s="396"/>
      <c r="H361" s="397" t="str">
        <f t="shared" si="250"/>
        <v/>
      </c>
      <c r="I361" s="427"/>
      <c r="J361" s="396"/>
      <c r="K361" s="435"/>
      <c r="L361" s="399">
        <f t="shared" si="251"/>
        <v>0</v>
      </c>
      <c r="M361" s="400" t="str">
        <f t="shared" si="252"/>
        <v/>
      </c>
      <c r="N361" s="401"/>
      <c r="O361" s="395"/>
      <c r="P361" s="402" t="str">
        <f t="shared" si="253"/>
        <v/>
      </c>
      <c r="Q361" s="428"/>
      <c r="R361" s="404">
        <v>0</v>
      </c>
      <c r="S361" s="402">
        <f t="shared" si="254"/>
        <v>0</v>
      </c>
      <c r="T361" s="406">
        <f t="shared" si="255"/>
        <v>0</v>
      </c>
      <c r="U361" s="407" t="str">
        <f t="shared" si="256"/>
        <v/>
      </c>
      <c r="V361" s="408"/>
      <c r="W361" s="395"/>
      <c r="X361" s="395"/>
      <c r="Y361" s="402" t="str">
        <f t="shared" si="257"/>
        <v/>
      </c>
      <c r="Z361" s="429"/>
      <c r="AA361" s="429"/>
      <c r="AB361" s="430"/>
      <c r="AC361" s="410">
        <f t="shared" si="258"/>
        <v>0</v>
      </c>
      <c r="AD361" s="411"/>
      <c r="AE361" s="412"/>
      <c r="AF361" s="413">
        <f t="shared" si="259"/>
        <v>0</v>
      </c>
      <c r="AG361" s="414">
        <f t="shared" si="260"/>
        <v>0</v>
      </c>
      <c r="AH361" s="415">
        <f t="shared" si="261"/>
        <v>0</v>
      </c>
      <c r="AI361" s="415" t="str">
        <f t="shared" si="262"/>
        <v/>
      </c>
      <c r="AJ361" s="415">
        <f t="shared" si="263"/>
        <v>0</v>
      </c>
      <c r="AK361" s="415">
        <f t="shared" si="264"/>
        <v>0</v>
      </c>
      <c r="AL361" s="416">
        <f t="shared" si="265"/>
        <v>0</v>
      </c>
      <c r="AM361" s="417">
        <f t="shared" si="266"/>
        <v>0</v>
      </c>
      <c r="AN361" s="406">
        <f t="shared" si="267"/>
        <v>0</v>
      </c>
      <c r="AO361" s="416">
        <f t="shared" si="268"/>
        <v>0</v>
      </c>
      <c r="AP361" s="416">
        <f t="shared" si="269"/>
        <v>0</v>
      </c>
      <c r="AQ361" s="416">
        <f t="shared" si="270"/>
        <v>0</v>
      </c>
      <c r="AR361" s="418">
        <f t="shared" si="271"/>
        <v>0</v>
      </c>
      <c r="AS361" s="416">
        <f t="shared" si="272"/>
        <v>0</v>
      </c>
      <c r="AT361" s="416">
        <f t="shared" si="273"/>
        <v>0</v>
      </c>
      <c r="AU361" s="416">
        <f t="shared" si="274"/>
        <v>0</v>
      </c>
      <c r="AV361" s="434" t="str">
        <f t="shared" si="275"/>
        <v/>
      </c>
      <c r="AW361" s="421" t="str">
        <f t="shared" si="276"/>
        <v/>
      </c>
      <c r="AX361" s="422">
        <f t="shared" si="277"/>
        <v>0</v>
      </c>
      <c r="AY361" s="422">
        <f t="shared" si="278"/>
        <v>0</v>
      </c>
      <c r="AZ361" s="421">
        <f t="shared" si="279"/>
        <v>0</v>
      </c>
      <c r="BA361" s="423">
        <f t="shared" si="280"/>
        <v>0</v>
      </c>
      <c r="BB361" s="432"/>
      <c r="BC361" s="436"/>
      <c r="BD361" s="436"/>
      <c r="BE361" s="436"/>
      <c r="BF361" s="436"/>
      <c r="BG361" s="436"/>
      <c r="BH361" s="436"/>
      <c r="BI361" s="436"/>
      <c r="BJ361" s="436"/>
      <c r="BK361" s="436"/>
      <c r="BL361" s="436"/>
      <c r="BM361" s="436"/>
      <c r="BN361" s="436"/>
      <c r="BO361" s="436"/>
      <c r="BP361" s="436"/>
    </row>
    <row r="362" spans="1:68" s="437" customFormat="1" ht="38.25" customHeight="1">
      <c r="A362" s="426">
        <v>344</v>
      </c>
      <c r="B362" s="429"/>
      <c r="C362" s="429"/>
      <c r="D362" s="395"/>
      <c r="E362" s="396"/>
      <c r="F362" s="396"/>
      <c r="G362" s="396"/>
      <c r="H362" s="397" t="str">
        <f t="shared" si="250"/>
        <v/>
      </c>
      <c r="I362" s="427"/>
      <c r="J362" s="396"/>
      <c r="K362" s="435"/>
      <c r="L362" s="399">
        <f t="shared" si="251"/>
        <v>0</v>
      </c>
      <c r="M362" s="400" t="str">
        <f t="shared" si="252"/>
        <v/>
      </c>
      <c r="N362" s="401"/>
      <c r="O362" s="395"/>
      <c r="P362" s="402" t="str">
        <f t="shared" si="253"/>
        <v/>
      </c>
      <c r="Q362" s="428"/>
      <c r="R362" s="404">
        <v>0</v>
      </c>
      <c r="S362" s="402">
        <f t="shared" si="254"/>
        <v>0</v>
      </c>
      <c r="T362" s="406">
        <f t="shared" si="255"/>
        <v>0</v>
      </c>
      <c r="U362" s="407" t="str">
        <f t="shared" si="256"/>
        <v/>
      </c>
      <c r="V362" s="408"/>
      <c r="W362" s="395"/>
      <c r="X362" s="395"/>
      <c r="Y362" s="402" t="str">
        <f t="shared" si="257"/>
        <v/>
      </c>
      <c r="Z362" s="429"/>
      <c r="AA362" s="429"/>
      <c r="AB362" s="430"/>
      <c r="AC362" s="410">
        <f t="shared" si="258"/>
        <v>0</v>
      </c>
      <c r="AD362" s="411"/>
      <c r="AE362" s="412"/>
      <c r="AF362" s="413">
        <f t="shared" si="259"/>
        <v>0</v>
      </c>
      <c r="AG362" s="414">
        <f t="shared" si="260"/>
        <v>0</v>
      </c>
      <c r="AH362" s="415">
        <f t="shared" si="261"/>
        <v>0</v>
      </c>
      <c r="AI362" s="415" t="str">
        <f t="shared" si="262"/>
        <v/>
      </c>
      <c r="AJ362" s="415">
        <f t="shared" si="263"/>
        <v>0</v>
      </c>
      <c r="AK362" s="415">
        <f t="shared" si="264"/>
        <v>0</v>
      </c>
      <c r="AL362" s="416">
        <f t="shared" si="265"/>
        <v>0</v>
      </c>
      <c r="AM362" s="417">
        <f t="shared" si="266"/>
        <v>0</v>
      </c>
      <c r="AN362" s="406">
        <f t="shared" si="267"/>
        <v>0</v>
      </c>
      <c r="AO362" s="416">
        <f t="shared" si="268"/>
        <v>0</v>
      </c>
      <c r="AP362" s="416">
        <f t="shared" si="269"/>
        <v>0</v>
      </c>
      <c r="AQ362" s="416">
        <f t="shared" si="270"/>
        <v>0</v>
      </c>
      <c r="AR362" s="418">
        <f t="shared" si="271"/>
        <v>0</v>
      </c>
      <c r="AS362" s="416">
        <f t="shared" si="272"/>
        <v>0</v>
      </c>
      <c r="AT362" s="416">
        <f t="shared" si="273"/>
        <v>0</v>
      </c>
      <c r="AU362" s="416">
        <f t="shared" si="274"/>
        <v>0</v>
      </c>
      <c r="AV362" s="434" t="str">
        <f t="shared" si="275"/>
        <v/>
      </c>
      <c r="AW362" s="421" t="str">
        <f t="shared" si="276"/>
        <v/>
      </c>
      <c r="AX362" s="422">
        <f t="shared" si="277"/>
        <v>0</v>
      </c>
      <c r="AY362" s="422">
        <f t="shared" si="278"/>
        <v>0</v>
      </c>
      <c r="AZ362" s="421">
        <f t="shared" si="279"/>
        <v>0</v>
      </c>
      <c r="BA362" s="423">
        <f t="shared" si="280"/>
        <v>0</v>
      </c>
      <c r="BB362" s="432"/>
      <c r="BC362" s="436"/>
      <c r="BD362" s="436"/>
      <c r="BE362" s="436"/>
      <c r="BF362" s="436"/>
      <c r="BG362" s="436"/>
      <c r="BH362" s="436"/>
      <c r="BI362" s="436"/>
      <c r="BJ362" s="436"/>
      <c r="BK362" s="436"/>
      <c r="BL362" s="436"/>
      <c r="BM362" s="436"/>
      <c r="BN362" s="436"/>
      <c r="BO362" s="436"/>
      <c r="BP362" s="436"/>
    </row>
    <row r="363" spans="1:68" s="437" customFormat="1" ht="38.25" customHeight="1">
      <c r="A363" s="426">
        <v>345</v>
      </c>
      <c r="B363" s="429"/>
      <c r="C363" s="429"/>
      <c r="D363" s="395"/>
      <c r="E363" s="396"/>
      <c r="F363" s="396"/>
      <c r="G363" s="396"/>
      <c r="H363" s="397" t="str">
        <f t="shared" si="250"/>
        <v/>
      </c>
      <c r="I363" s="427"/>
      <c r="J363" s="396"/>
      <c r="K363" s="435"/>
      <c r="L363" s="399">
        <f t="shared" si="251"/>
        <v>0</v>
      </c>
      <c r="M363" s="400" t="str">
        <f t="shared" si="252"/>
        <v/>
      </c>
      <c r="N363" s="401"/>
      <c r="O363" s="395"/>
      <c r="P363" s="402" t="str">
        <f t="shared" si="253"/>
        <v/>
      </c>
      <c r="Q363" s="428"/>
      <c r="R363" s="404">
        <v>0</v>
      </c>
      <c r="S363" s="402">
        <f t="shared" si="254"/>
        <v>0</v>
      </c>
      <c r="T363" s="406">
        <f t="shared" si="255"/>
        <v>0</v>
      </c>
      <c r="U363" s="407" t="str">
        <f t="shared" si="256"/>
        <v/>
      </c>
      <c r="V363" s="408"/>
      <c r="W363" s="395"/>
      <c r="X363" s="395"/>
      <c r="Y363" s="402" t="str">
        <f t="shared" si="257"/>
        <v/>
      </c>
      <c r="Z363" s="429"/>
      <c r="AA363" s="429"/>
      <c r="AB363" s="430"/>
      <c r="AC363" s="410">
        <f t="shared" si="258"/>
        <v>0</v>
      </c>
      <c r="AD363" s="411"/>
      <c r="AE363" s="412"/>
      <c r="AF363" s="413">
        <f t="shared" si="259"/>
        <v>0</v>
      </c>
      <c r="AG363" s="414">
        <f t="shared" si="260"/>
        <v>0</v>
      </c>
      <c r="AH363" s="415">
        <f t="shared" si="261"/>
        <v>0</v>
      </c>
      <c r="AI363" s="415" t="str">
        <f t="shared" si="262"/>
        <v/>
      </c>
      <c r="AJ363" s="415">
        <f t="shared" si="263"/>
        <v>0</v>
      </c>
      <c r="AK363" s="415">
        <f t="shared" si="264"/>
        <v>0</v>
      </c>
      <c r="AL363" s="416">
        <f t="shared" si="265"/>
        <v>0</v>
      </c>
      <c r="AM363" s="417">
        <f t="shared" si="266"/>
        <v>0</v>
      </c>
      <c r="AN363" s="406">
        <f t="shared" si="267"/>
        <v>0</v>
      </c>
      <c r="AO363" s="416">
        <f t="shared" si="268"/>
        <v>0</v>
      </c>
      <c r="AP363" s="416">
        <f t="shared" si="269"/>
        <v>0</v>
      </c>
      <c r="AQ363" s="416">
        <f t="shared" si="270"/>
        <v>0</v>
      </c>
      <c r="AR363" s="418">
        <f t="shared" si="271"/>
        <v>0</v>
      </c>
      <c r="AS363" s="416">
        <f t="shared" si="272"/>
        <v>0</v>
      </c>
      <c r="AT363" s="416">
        <f t="shared" si="273"/>
        <v>0</v>
      </c>
      <c r="AU363" s="416">
        <f t="shared" si="274"/>
        <v>0</v>
      </c>
      <c r="AV363" s="434" t="str">
        <f t="shared" si="275"/>
        <v/>
      </c>
      <c r="AW363" s="421" t="str">
        <f t="shared" si="276"/>
        <v/>
      </c>
      <c r="AX363" s="422">
        <f t="shared" si="277"/>
        <v>0</v>
      </c>
      <c r="AY363" s="422">
        <f t="shared" si="278"/>
        <v>0</v>
      </c>
      <c r="AZ363" s="421">
        <f t="shared" si="279"/>
        <v>0</v>
      </c>
      <c r="BA363" s="423">
        <f t="shared" si="280"/>
        <v>0</v>
      </c>
      <c r="BB363" s="432"/>
      <c r="BC363" s="436"/>
      <c r="BD363" s="436"/>
      <c r="BE363" s="436"/>
      <c r="BF363" s="436"/>
      <c r="BG363" s="436"/>
      <c r="BH363" s="436"/>
      <c r="BI363" s="436"/>
      <c r="BJ363" s="436"/>
      <c r="BK363" s="436"/>
      <c r="BL363" s="436"/>
      <c r="BM363" s="436"/>
      <c r="BN363" s="436"/>
      <c r="BO363" s="436"/>
      <c r="BP363" s="436"/>
    </row>
    <row r="364" spans="1:68" s="437" customFormat="1" ht="38.25" customHeight="1">
      <c r="A364" s="426">
        <v>346</v>
      </c>
      <c r="B364" s="429"/>
      <c r="C364" s="429"/>
      <c r="D364" s="395"/>
      <c r="E364" s="396"/>
      <c r="F364" s="396"/>
      <c r="G364" s="396"/>
      <c r="H364" s="397" t="str">
        <f t="shared" si="250"/>
        <v/>
      </c>
      <c r="I364" s="427"/>
      <c r="J364" s="396"/>
      <c r="K364" s="435"/>
      <c r="L364" s="399">
        <f t="shared" si="251"/>
        <v>0</v>
      </c>
      <c r="M364" s="400" t="str">
        <f t="shared" si="252"/>
        <v/>
      </c>
      <c r="N364" s="401"/>
      <c r="O364" s="395"/>
      <c r="P364" s="402" t="str">
        <f t="shared" si="253"/>
        <v/>
      </c>
      <c r="Q364" s="428"/>
      <c r="R364" s="404">
        <v>0</v>
      </c>
      <c r="S364" s="402">
        <f t="shared" si="254"/>
        <v>0</v>
      </c>
      <c r="T364" s="406">
        <f t="shared" si="255"/>
        <v>0</v>
      </c>
      <c r="U364" s="407" t="str">
        <f t="shared" si="256"/>
        <v/>
      </c>
      <c r="V364" s="408"/>
      <c r="W364" s="395"/>
      <c r="X364" s="395"/>
      <c r="Y364" s="402" t="str">
        <f t="shared" si="257"/>
        <v/>
      </c>
      <c r="Z364" s="429"/>
      <c r="AA364" s="429"/>
      <c r="AB364" s="430"/>
      <c r="AC364" s="410">
        <f t="shared" si="258"/>
        <v>0</v>
      </c>
      <c r="AD364" s="411"/>
      <c r="AE364" s="412"/>
      <c r="AF364" s="413">
        <f t="shared" si="259"/>
        <v>0</v>
      </c>
      <c r="AG364" s="414">
        <f t="shared" si="260"/>
        <v>0</v>
      </c>
      <c r="AH364" s="415">
        <f t="shared" si="261"/>
        <v>0</v>
      </c>
      <c r="AI364" s="415" t="str">
        <f t="shared" si="262"/>
        <v/>
      </c>
      <c r="AJ364" s="415">
        <f t="shared" si="263"/>
        <v>0</v>
      </c>
      <c r="AK364" s="415">
        <f t="shared" si="264"/>
        <v>0</v>
      </c>
      <c r="AL364" s="416">
        <f t="shared" si="265"/>
        <v>0</v>
      </c>
      <c r="AM364" s="417">
        <f t="shared" si="266"/>
        <v>0</v>
      </c>
      <c r="AN364" s="406">
        <f t="shared" si="267"/>
        <v>0</v>
      </c>
      <c r="AO364" s="416">
        <f t="shared" si="268"/>
        <v>0</v>
      </c>
      <c r="AP364" s="416">
        <f t="shared" si="269"/>
        <v>0</v>
      </c>
      <c r="AQ364" s="416">
        <f t="shared" si="270"/>
        <v>0</v>
      </c>
      <c r="AR364" s="418">
        <f t="shared" si="271"/>
        <v>0</v>
      </c>
      <c r="AS364" s="416">
        <f t="shared" si="272"/>
        <v>0</v>
      </c>
      <c r="AT364" s="416">
        <f t="shared" si="273"/>
        <v>0</v>
      </c>
      <c r="AU364" s="416">
        <f t="shared" si="274"/>
        <v>0</v>
      </c>
      <c r="AV364" s="434" t="str">
        <f t="shared" si="275"/>
        <v/>
      </c>
      <c r="AW364" s="421" t="str">
        <f t="shared" si="276"/>
        <v/>
      </c>
      <c r="AX364" s="422">
        <f t="shared" si="277"/>
        <v>0</v>
      </c>
      <c r="AY364" s="422">
        <f t="shared" si="278"/>
        <v>0</v>
      </c>
      <c r="AZ364" s="421">
        <f t="shared" si="279"/>
        <v>0</v>
      </c>
      <c r="BA364" s="423">
        <f t="shared" si="280"/>
        <v>0</v>
      </c>
      <c r="BB364" s="432"/>
      <c r="BC364" s="436"/>
      <c r="BD364" s="436"/>
      <c r="BE364" s="436"/>
      <c r="BF364" s="436"/>
      <c r="BG364" s="436"/>
      <c r="BH364" s="436"/>
      <c r="BI364" s="436"/>
      <c r="BJ364" s="436"/>
      <c r="BK364" s="436"/>
      <c r="BL364" s="436"/>
      <c r="BM364" s="436"/>
      <c r="BN364" s="436"/>
      <c r="BO364" s="436"/>
      <c r="BP364" s="436"/>
    </row>
    <row r="365" spans="1:68" s="437" customFormat="1" ht="38.25" customHeight="1">
      <c r="A365" s="426">
        <v>347</v>
      </c>
      <c r="B365" s="429"/>
      <c r="C365" s="429"/>
      <c r="D365" s="395"/>
      <c r="E365" s="396"/>
      <c r="F365" s="396"/>
      <c r="G365" s="396"/>
      <c r="H365" s="397" t="str">
        <f t="shared" si="250"/>
        <v/>
      </c>
      <c r="I365" s="427"/>
      <c r="J365" s="396"/>
      <c r="K365" s="435"/>
      <c r="L365" s="399">
        <f t="shared" si="251"/>
        <v>0</v>
      </c>
      <c r="M365" s="400" t="str">
        <f t="shared" si="252"/>
        <v/>
      </c>
      <c r="N365" s="401"/>
      <c r="O365" s="395"/>
      <c r="P365" s="402" t="str">
        <f t="shared" si="253"/>
        <v/>
      </c>
      <c r="Q365" s="428"/>
      <c r="R365" s="404">
        <v>0</v>
      </c>
      <c r="S365" s="402">
        <f t="shared" si="254"/>
        <v>0</v>
      </c>
      <c r="T365" s="406">
        <f t="shared" si="255"/>
        <v>0</v>
      </c>
      <c r="U365" s="407" t="str">
        <f t="shared" si="256"/>
        <v/>
      </c>
      <c r="V365" s="408"/>
      <c r="W365" s="395"/>
      <c r="X365" s="395"/>
      <c r="Y365" s="402" t="str">
        <f t="shared" si="257"/>
        <v/>
      </c>
      <c r="Z365" s="429"/>
      <c r="AA365" s="429"/>
      <c r="AB365" s="430"/>
      <c r="AC365" s="410">
        <f t="shared" si="258"/>
        <v>0</v>
      </c>
      <c r="AD365" s="411"/>
      <c r="AE365" s="412"/>
      <c r="AF365" s="413">
        <f t="shared" si="259"/>
        <v>0</v>
      </c>
      <c r="AG365" s="414">
        <f t="shared" si="260"/>
        <v>0</v>
      </c>
      <c r="AH365" s="415">
        <f t="shared" si="261"/>
        <v>0</v>
      </c>
      <c r="AI365" s="415" t="str">
        <f t="shared" si="262"/>
        <v/>
      </c>
      <c r="AJ365" s="415">
        <f t="shared" si="263"/>
        <v>0</v>
      </c>
      <c r="AK365" s="415">
        <f t="shared" si="264"/>
        <v>0</v>
      </c>
      <c r="AL365" s="416">
        <f t="shared" si="265"/>
        <v>0</v>
      </c>
      <c r="AM365" s="417">
        <f t="shared" si="266"/>
        <v>0</v>
      </c>
      <c r="AN365" s="406">
        <f t="shared" si="267"/>
        <v>0</v>
      </c>
      <c r="AO365" s="416">
        <f t="shared" si="268"/>
        <v>0</v>
      </c>
      <c r="AP365" s="416">
        <f t="shared" si="269"/>
        <v>0</v>
      </c>
      <c r="AQ365" s="416">
        <f t="shared" si="270"/>
        <v>0</v>
      </c>
      <c r="AR365" s="418">
        <f t="shared" si="271"/>
        <v>0</v>
      </c>
      <c r="AS365" s="416">
        <f t="shared" si="272"/>
        <v>0</v>
      </c>
      <c r="AT365" s="416">
        <f t="shared" si="273"/>
        <v>0</v>
      </c>
      <c r="AU365" s="416">
        <f t="shared" si="274"/>
        <v>0</v>
      </c>
      <c r="AV365" s="434" t="str">
        <f t="shared" si="275"/>
        <v/>
      </c>
      <c r="AW365" s="421" t="str">
        <f t="shared" si="276"/>
        <v/>
      </c>
      <c r="AX365" s="422">
        <f t="shared" si="277"/>
        <v>0</v>
      </c>
      <c r="AY365" s="422">
        <f t="shared" si="278"/>
        <v>0</v>
      </c>
      <c r="AZ365" s="421">
        <f t="shared" si="279"/>
        <v>0</v>
      </c>
      <c r="BA365" s="423">
        <f t="shared" si="280"/>
        <v>0</v>
      </c>
      <c r="BB365" s="432"/>
      <c r="BC365" s="436"/>
      <c r="BD365" s="436"/>
      <c r="BE365" s="436"/>
      <c r="BF365" s="436"/>
      <c r="BG365" s="436"/>
      <c r="BH365" s="436"/>
      <c r="BI365" s="436"/>
      <c r="BJ365" s="436"/>
      <c r="BK365" s="436"/>
      <c r="BL365" s="436"/>
      <c r="BM365" s="436"/>
      <c r="BN365" s="436"/>
      <c r="BO365" s="436"/>
      <c r="BP365" s="436"/>
    </row>
    <row r="366" spans="1:68" s="437" customFormat="1" ht="38.25" customHeight="1">
      <c r="A366" s="426">
        <v>348</v>
      </c>
      <c r="B366" s="429"/>
      <c r="C366" s="429"/>
      <c r="D366" s="395"/>
      <c r="E366" s="396"/>
      <c r="F366" s="396"/>
      <c r="G366" s="396"/>
      <c r="H366" s="397" t="str">
        <f t="shared" si="250"/>
        <v/>
      </c>
      <c r="I366" s="427"/>
      <c r="J366" s="396"/>
      <c r="K366" s="435"/>
      <c r="L366" s="399">
        <f t="shared" si="251"/>
        <v>0</v>
      </c>
      <c r="M366" s="400" t="str">
        <f t="shared" si="252"/>
        <v/>
      </c>
      <c r="N366" s="401"/>
      <c r="O366" s="395"/>
      <c r="P366" s="402" t="str">
        <f t="shared" si="253"/>
        <v/>
      </c>
      <c r="Q366" s="428"/>
      <c r="R366" s="404">
        <v>0</v>
      </c>
      <c r="S366" s="402">
        <f t="shared" si="254"/>
        <v>0</v>
      </c>
      <c r="T366" s="406">
        <f t="shared" si="255"/>
        <v>0</v>
      </c>
      <c r="U366" s="407" t="str">
        <f t="shared" si="256"/>
        <v/>
      </c>
      <c r="V366" s="408"/>
      <c r="W366" s="395"/>
      <c r="X366" s="395"/>
      <c r="Y366" s="402" t="str">
        <f t="shared" si="257"/>
        <v/>
      </c>
      <c r="Z366" s="429"/>
      <c r="AA366" s="429"/>
      <c r="AB366" s="430"/>
      <c r="AC366" s="410">
        <f t="shared" si="258"/>
        <v>0</v>
      </c>
      <c r="AD366" s="411"/>
      <c r="AE366" s="412"/>
      <c r="AF366" s="413">
        <f t="shared" si="259"/>
        <v>0</v>
      </c>
      <c r="AG366" s="414">
        <f t="shared" si="260"/>
        <v>0</v>
      </c>
      <c r="AH366" s="415">
        <f t="shared" si="261"/>
        <v>0</v>
      </c>
      <c r="AI366" s="415" t="str">
        <f t="shared" si="262"/>
        <v/>
      </c>
      <c r="AJ366" s="415">
        <f t="shared" si="263"/>
        <v>0</v>
      </c>
      <c r="AK366" s="415">
        <f t="shared" si="264"/>
        <v>0</v>
      </c>
      <c r="AL366" s="416">
        <f t="shared" si="265"/>
        <v>0</v>
      </c>
      <c r="AM366" s="417">
        <f t="shared" si="266"/>
        <v>0</v>
      </c>
      <c r="AN366" s="406">
        <f t="shared" si="267"/>
        <v>0</v>
      </c>
      <c r="AO366" s="416">
        <f t="shared" si="268"/>
        <v>0</v>
      </c>
      <c r="AP366" s="416">
        <f t="shared" si="269"/>
        <v>0</v>
      </c>
      <c r="AQ366" s="416">
        <f t="shared" si="270"/>
        <v>0</v>
      </c>
      <c r="AR366" s="418">
        <f t="shared" si="271"/>
        <v>0</v>
      </c>
      <c r="AS366" s="416">
        <f t="shared" si="272"/>
        <v>0</v>
      </c>
      <c r="AT366" s="416">
        <f t="shared" si="273"/>
        <v>0</v>
      </c>
      <c r="AU366" s="416">
        <f t="shared" si="274"/>
        <v>0</v>
      </c>
      <c r="AV366" s="434" t="str">
        <f t="shared" si="275"/>
        <v/>
      </c>
      <c r="AW366" s="421" t="str">
        <f t="shared" si="276"/>
        <v/>
      </c>
      <c r="AX366" s="422">
        <f t="shared" si="277"/>
        <v>0</v>
      </c>
      <c r="AY366" s="422">
        <f t="shared" si="278"/>
        <v>0</v>
      </c>
      <c r="AZ366" s="421">
        <f t="shared" si="279"/>
        <v>0</v>
      </c>
      <c r="BA366" s="423">
        <f t="shared" si="280"/>
        <v>0</v>
      </c>
      <c r="BB366" s="432"/>
      <c r="BC366" s="436"/>
      <c r="BD366" s="436"/>
      <c r="BE366" s="436"/>
      <c r="BF366" s="436"/>
      <c r="BG366" s="436"/>
      <c r="BH366" s="436"/>
      <c r="BI366" s="436"/>
      <c r="BJ366" s="436"/>
      <c r="BK366" s="436"/>
      <c r="BL366" s="436"/>
      <c r="BM366" s="436"/>
      <c r="BN366" s="436"/>
      <c r="BO366" s="436"/>
      <c r="BP366" s="436"/>
    </row>
    <row r="367" spans="1:68" s="437" customFormat="1" ht="38.25" customHeight="1">
      <c r="A367" s="426">
        <v>349</v>
      </c>
      <c r="B367" s="429"/>
      <c r="C367" s="429"/>
      <c r="D367" s="395"/>
      <c r="E367" s="396"/>
      <c r="F367" s="396"/>
      <c r="G367" s="396"/>
      <c r="H367" s="397" t="str">
        <f t="shared" si="250"/>
        <v/>
      </c>
      <c r="I367" s="427"/>
      <c r="J367" s="396"/>
      <c r="K367" s="435"/>
      <c r="L367" s="399">
        <f t="shared" si="251"/>
        <v>0</v>
      </c>
      <c r="M367" s="400" t="str">
        <f t="shared" si="252"/>
        <v/>
      </c>
      <c r="N367" s="401"/>
      <c r="O367" s="395"/>
      <c r="P367" s="402" t="str">
        <f t="shared" si="253"/>
        <v/>
      </c>
      <c r="Q367" s="428"/>
      <c r="R367" s="404">
        <v>0</v>
      </c>
      <c r="S367" s="402">
        <f t="shared" si="254"/>
        <v>0</v>
      </c>
      <c r="T367" s="406">
        <f t="shared" si="255"/>
        <v>0</v>
      </c>
      <c r="U367" s="407" t="str">
        <f t="shared" si="256"/>
        <v/>
      </c>
      <c r="V367" s="408"/>
      <c r="W367" s="395"/>
      <c r="X367" s="395"/>
      <c r="Y367" s="402" t="str">
        <f t="shared" si="257"/>
        <v/>
      </c>
      <c r="Z367" s="429"/>
      <c r="AA367" s="429"/>
      <c r="AB367" s="430"/>
      <c r="AC367" s="410">
        <f t="shared" si="258"/>
        <v>0</v>
      </c>
      <c r="AD367" s="411"/>
      <c r="AE367" s="412"/>
      <c r="AF367" s="413">
        <f t="shared" si="259"/>
        <v>0</v>
      </c>
      <c r="AG367" s="414">
        <f t="shared" si="260"/>
        <v>0</v>
      </c>
      <c r="AH367" s="415">
        <f t="shared" si="261"/>
        <v>0</v>
      </c>
      <c r="AI367" s="415" t="str">
        <f t="shared" si="262"/>
        <v/>
      </c>
      <c r="AJ367" s="415">
        <f t="shared" si="263"/>
        <v>0</v>
      </c>
      <c r="AK367" s="415">
        <f t="shared" si="264"/>
        <v>0</v>
      </c>
      <c r="AL367" s="416">
        <f t="shared" si="265"/>
        <v>0</v>
      </c>
      <c r="AM367" s="417">
        <f t="shared" si="266"/>
        <v>0</v>
      </c>
      <c r="AN367" s="406">
        <f t="shared" si="267"/>
        <v>0</v>
      </c>
      <c r="AO367" s="416">
        <f t="shared" si="268"/>
        <v>0</v>
      </c>
      <c r="AP367" s="416">
        <f t="shared" si="269"/>
        <v>0</v>
      </c>
      <c r="AQ367" s="416">
        <f t="shared" si="270"/>
        <v>0</v>
      </c>
      <c r="AR367" s="418">
        <f t="shared" si="271"/>
        <v>0</v>
      </c>
      <c r="AS367" s="416">
        <f t="shared" si="272"/>
        <v>0</v>
      </c>
      <c r="AT367" s="416">
        <f t="shared" si="273"/>
        <v>0</v>
      </c>
      <c r="AU367" s="416">
        <f t="shared" si="274"/>
        <v>0</v>
      </c>
      <c r="AV367" s="434" t="str">
        <f t="shared" si="275"/>
        <v/>
      </c>
      <c r="AW367" s="421" t="str">
        <f t="shared" si="276"/>
        <v/>
      </c>
      <c r="AX367" s="422">
        <f t="shared" si="277"/>
        <v>0</v>
      </c>
      <c r="AY367" s="422">
        <f t="shared" si="278"/>
        <v>0</v>
      </c>
      <c r="AZ367" s="421">
        <f t="shared" si="279"/>
        <v>0</v>
      </c>
      <c r="BA367" s="423">
        <f t="shared" si="280"/>
        <v>0</v>
      </c>
      <c r="BB367" s="432"/>
      <c r="BC367" s="436"/>
      <c r="BD367" s="436"/>
      <c r="BE367" s="436"/>
      <c r="BF367" s="436"/>
      <c r="BG367" s="436"/>
      <c r="BH367" s="436"/>
      <c r="BI367" s="436"/>
      <c r="BJ367" s="436"/>
      <c r="BK367" s="436"/>
      <c r="BL367" s="436"/>
      <c r="BM367" s="436"/>
      <c r="BN367" s="436"/>
      <c r="BO367" s="436"/>
      <c r="BP367" s="436"/>
    </row>
    <row r="368" spans="1:68" s="437" customFormat="1" ht="38.25" customHeight="1">
      <c r="A368" s="426">
        <v>350</v>
      </c>
      <c r="B368" s="429"/>
      <c r="C368" s="429"/>
      <c r="D368" s="395"/>
      <c r="E368" s="396"/>
      <c r="F368" s="396"/>
      <c r="G368" s="396"/>
      <c r="H368" s="397" t="str">
        <f t="shared" si="250"/>
        <v/>
      </c>
      <c r="I368" s="427"/>
      <c r="J368" s="396"/>
      <c r="K368" s="435"/>
      <c r="L368" s="399">
        <f t="shared" si="251"/>
        <v>0</v>
      </c>
      <c r="M368" s="400" t="str">
        <f t="shared" si="252"/>
        <v/>
      </c>
      <c r="N368" s="401"/>
      <c r="O368" s="395"/>
      <c r="P368" s="402" t="str">
        <f t="shared" si="253"/>
        <v/>
      </c>
      <c r="Q368" s="428"/>
      <c r="R368" s="404">
        <v>0</v>
      </c>
      <c r="S368" s="402">
        <f t="shared" si="254"/>
        <v>0</v>
      </c>
      <c r="T368" s="406">
        <f t="shared" si="255"/>
        <v>0</v>
      </c>
      <c r="U368" s="407" t="str">
        <f t="shared" si="256"/>
        <v/>
      </c>
      <c r="V368" s="408"/>
      <c r="W368" s="395"/>
      <c r="X368" s="395"/>
      <c r="Y368" s="402" t="str">
        <f t="shared" si="257"/>
        <v/>
      </c>
      <c r="Z368" s="429"/>
      <c r="AA368" s="429"/>
      <c r="AB368" s="430"/>
      <c r="AC368" s="410">
        <f t="shared" si="258"/>
        <v>0</v>
      </c>
      <c r="AD368" s="411"/>
      <c r="AE368" s="412"/>
      <c r="AF368" s="413">
        <f t="shared" si="259"/>
        <v>0</v>
      </c>
      <c r="AG368" s="414">
        <f t="shared" si="260"/>
        <v>0</v>
      </c>
      <c r="AH368" s="415">
        <f t="shared" si="261"/>
        <v>0</v>
      </c>
      <c r="AI368" s="415" t="str">
        <f t="shared" si="262"/>
        <v/>
      </c>
      <c r="AJ368" s="415">
        <f t="shared" si="263"/>
        <v>0</v>
      </c>
      <c r="AK368" s="415">
        <f t="shared" si="264"/>
        <v>0</v>
      </c>
      <c r="AL368" s="416">
        <f t="shared" si="265"/>
        <v>0</v>
      </c>
      <c r="AM368" s="417">
        <f t="shared" si="266"/>
        <v>0</v>
      </c>
      <c r="AN368" s="406">
        <f t="shared" si="267"/>
        <v>0</v>
      </c>
      <c r="AO368" s="416">
        <f t="shared" si="268"/>
        <v>0</v>
      </c>
      <c r="AP368" s="416">
        <f t="shared" si="269"/>
        <v>0</v>
      </c>
      <c r="AQ368" s="416">
        <f t="shared" si="270"/>
        <v>0</v>
      </c>
      <c r="AR368" s="418">
        <f t="shared" si="271"/>
        <v>0</v>
      </c>
      <c r="AS368" s="416">
        <f t="shared" si="272"/>
        <v>0</v>
      </c>
      <c r="AT368" s="416">
        <f t="shared" si="273"/>
        <v>0</v>
      </c>
      <c r="AU368" s="416">
        <f t="shared" si="274"/>
        <v>0</v>
      </c>
      <c r="AV368" s="434" t="str">
        <f t="shared" si="275"/>
        <v/>
      </c>
      <c r="AW368" s="421" t="str">
        <f t="shared" si="276"/>
        <v/>
      </c>
      <c r="AX368" s="422">
        <f t="shared" si="277"/>
        <v>0</v>
      </c>
      <c r="AY368" s="422">
        <f t="shared" si="278"/>
        <v>0</v>
      </c>
      <c r="AZ368" s="421">
        <f t="shared" si="279"/>
        <v>0</v>
      </c>
      <c r="BA368" s="423">
        <f t="shared" si="280"/>
        <v>0</v>
      </c>
      <c r="BB368" s="432"/>
      <c r="BC368" s="436"/>
      <c r="BD368" s="436"/>
      <c r="BE368" s="436"/>
      <c r="BF368" s="436"/>
      <c r="BG368" s="436"/>
      <c r="BH368" s="436"/>
      <c r="BI368" s="436"/>
      <c r="BJ368" s="436"/>
      <c r="BK368" s="436"/>
      <c r="BL368" s="436"/>
      <c r="BM368" s="436"/>
      <c r="BN368" s="436"/>
      <c r="BO368" s="436"/>
      <c r="BP368" s="436"/>
    </row>
    <row r="369" spans="1:68" s="437" customFormat="1" ht="38.25" customHeight="1">
      <c r="A369" s="426">
        <v>351</v>
      </c>
      <c r="B369" s="429"/>
      <c r="C369" s="429"/>
      <c r="D369" s="395"/>
      <c r="E369" s="396"/>
      <c r="F369" s="396"/>
      <c r="G369" s="396"/>
      <c r="H369" s="397" t="str">
        <f t="shared" si="250"/>
        <v/>
      </c>
      <c r="I369" s="427"/>
      <c r="J369" s="396"/>
      <c r="K369" s="435"/>
      <c r="L369" s="399">
        <f t="shared" si="251"/>
        <v>0</v>
      </c>
      <c r="M369" s="400" t="str">
        <f t="shared" si="252"/>
        <v/>
      </c>
      <c r="N369" s="401"/>
      <c r="O369" s="395"/>
      <c r="P369" s="402" t="str">
        <f t="shared" si="253"/>
        <v/>
      </c>
      <c r="Q369" s="428"/>
      <c r="R369" s="404">
        <v>0</v>
      </c>
      <c r="S369" s="402">
        <f t="shared" si="254"/>
        <v>0</v>
      </c>
      <c r="T369" s="406">
        <f t="shared" si="255"/>
        <v>0</v>
      </c>
      <c r="U369" s="407" t="str">
        <f t="shared" si="256"/>
        <v/>
      </c>
      <c r="V369" s="408"/>
      <c r="W369" s="395"/>
      <c r="X369" s="395"/>
      <c r="Y369" s="402" t="str">
        <f t="shared" si="257"/>
        <v/>
      </c>
      <c r="Z369" s="429"/>
      <c r="AA369" s="429"/>
      <c r="AB369" s="430"/>
      <c r="AC369" s="410">
        <f t="shared" si="258"/>
        <v>0</v>
      </c>
      <c r="AD369" s="411"/>
      <c r="AE369" s="412"/>
      <c r="AF369" s="413">
        <f t="shared" si="259"/>
        <v>0</v>
      </c>
      <c r="AG369" s="414">
        <f t="shared" si="260"/>
        <v>0</v>
      </c>
      <c r="AH369" s="415">
        <f t="shared" si="261"/>
        <v>0</v>
      </c>
      <c r="AI369" s="415" t="str">
        <f t="shared" si="262"/>
        <v/>
      </c>
      <c r="AJ369" s="415">
        <f t="shared" si="263"/>
        <v>0</v>
      </c>
      <c r="AK369" s="415">
        <f t="shared" si="264"/>
        <v>0</v>
      </c>
      <c r="AL369" s="416">
        <f t="shared" si="265"/>
        <v>0</v>
      </c>
      <c r="AM369" s="417">
        <f t="shared" si="266"/>
        <v>0</v>
      </c>
      <c r="AN369" s="406">
        <f t="shared" si="267"/>
        <v>0</v>
      </c>
      <c r="AO369" s="416">
        <f t="shared" si="268"/>
        <v>0</v>
      </c>
      <c r="AP369" s="416">
        <f t="shared" si="269"/>
        <v>0</v>
      </c>
      <c r="AQ369" s="416">
        <f t="shared" si="270"/>
        <v>0</v>
      </c>
      <c r="AR369" s="418">
        <f t="shared" si="271"/>
        <v>0</v>
      </c>
      <c r="AS369" s="416">
        <f t="shared" si="272"/>
        <v>0</v>
      </c>
      <c r="AT369" s="416">
        <f t="shared" si="273"/>
        <v>0</v>
      </c>
      <c r="AU369" s="416">
        <f t="shared" si="274"/>
        <v>0</v>
      </c>
      <c r="AV369" s="434" t="str">
        <f t="shared" si="275"/>
        <v/>
      </c>
      <c r="AW369" s="421" t="str">
        <f t="shared" si="276"/>
        <v/>
      </c>
      <c r="AX369" s="422">
        <f t="shared" si="277"/>
        <v>0</v>
      </c>
      <c r="AY369" s="422">
        <f t="shared" si="278"/>
        <v>0</v>
      </c>
      <c r="AZ369" s="421">
        <f t="shared" si="279"/>
        <v>0</v>
      </c>
      <c r="BA369" s="423">
        <f t="shared" si="280"/>
        <v>0</v>
      </c>
      <c r="BB369" s="432"/>
      <c r="BC369" s="436"/>
      <c r="BD369" s="436"/>
      <c r="BE369" s="436"/>
      <c r="BF369" s="436"/>
      <c r="BG369" s="436"/>
      <c r="BH369" s="436"/>
      <c r="BI369" s="436"/>
      <c r="BJ369" s="436"/>
      <c r="BK369" s="436"/>
      <c r="BL369" s="436"/>
      <c r="BM369" s="436"/>
      <c r="BN369" s="436"/>
      <c r="BO369" s="436"/>
      <c r="BP369" s="436"/>
    </row>
    <row r="370" spans="1:68" s="437" customFormat="1" ht="38.25" customHeight="1">
      <c r="A370" s="426">
        <v>352</v>
      </c>
      <c r="B370" s="429"/>
      <c r="C370" s="429"/>
      <c r="D370" s="395"/>
      <c r="E370" s="396"/>
      <c r="F370" s="396"/>
      <c r="G370" s="396"/>
      <c r="H370" s="397" t="str">
        <f t="shared" si="250"/>
        <v/>
      </c>
      <c r="I370" s="427"/>
      <c r="J370" s="396"/>
      <c r="K370" s="435"/>
      <c r="L370" s="399">
        <f t="shared" si="251"/>
        <v>0</v>
      </c>
      <c r="M370" s="400" t="str">
        <f t="shared" si="252"/>
        <v/>
      </c>
      <c r="N370" s="401"/>
      <c r="O370" s="395"/>
      <c r="P370" s="402" t="str">
        <f t="shared" si="253"/>
        <v/>
      </c>
      <c r="Q370" s="428"/>
      <c r="R370" s="404">
        <v>0</v>
      </c>
      <c r="S370" s="402">
        <f t="shared" si="254"/>
        <v>0</v>
      </c>
      <c r="T370" s="406">
        <f t="shared" si="255"/>
        <v>0</v>
      </c>
      <c r="U370" s="407" t="str">
        <f t="shared" si="256"/>
        <v/>
      </c>
      <c r="V370" s="408"/>
      <c r="W370" s="395"/>
      <c r="X370" s="395"/>
      <c r="Y370" s="402" t="str">
        <f t="shared" si="257"/>
        <v/>
      </c>
      <c r="Z370" s="429"/>
      <c r="AA370" s="429"/>
      <c r="AB370" s="430"/>
      <c r="AC370" s="410">
        <f t="shared" si="258"/>
        <v>0</v>
      </c>
      <c r="AD370" s="411"/>
      <c r="AE370" s="412"/>
      <c r="AF370" s="413">
        <f t="shared" si="259"/>
        <v>0</v>
      </c>
      <c r="AG370" s="414">
        <f t="shared" si="260"/>
        <v>0</v>
      </c>
      <c r="AH370" s="415">
        <f t="shared" si="261"/>
        <v>0</v>
      </c>
      <c r="AI370" s="415" t="str">
        <f t="shared" si="262"/>
        <v/>
      </c>
      <c r="AJ370" s="415">
        <f t="shared" si="263"/>
        <v>0</v>
      </c>
      <c r="AK370" s="415">
        <f t="shared" si="264"/>
        <v>0</v>
      </c>
      <c r="AL370" s="416">
        <f t="shared" si="265"/>
        <v>0</v>
      </c>
      <c r="AM370" s="417">
        <f t="shared" si="266"/>
        <v>0</v>
      </c>
      <c r="AN370" s="406">
        <f t="shared" si="267"/>
        <v>0</v>
      </c>
      <c r="AO370" s="416">
        <f t="shared" si="268"/>
        <v>0</v>
      </c>
      <c r="AP370" s="416">
        <f t="shared" si="269"/>
        <v>0</v>
      </c>
      <c r="AQ370" s="416">
        <f t="shared" si="270"/>
        <v>0</v>
      </c>
      <c r="AR370" s="418">
        <f t="shared" si="271"/>
        <v>0</v>
      </c>
      <c r="AS370" s="416">
        <f t="shared" si="272"/>
        <v>0</v>
      </c>
      <c r="AT370" s="416">
        <f t="shared" si="273"/>
        <v>0</v>
      </c>
      <c r="AU370" s="416">
        <f t="shared" si="274"/>
        <v>0</v>
      </c>
      <c r="AV370" s="434" t="str">
        <f t="shared" si="275"/>
        <v/>
      </c>
      <c r="AW370" s="421" t="str">
        <f t="shared" si="276"/>
        <v/>
      </c>
      <c r="AX370" s="422">
        <f t="shared" si="277"/>
        <v>0</v>
      </c>
      <c r="AY370" s="422">
        <f t="shared" si="278"/>
        <v>0</v>
      </c>
      <c r="AZ370" s="421">
        <f t="shared" si="279"/>
        <v>0</v>
      </c>
      <c r="BA370" s="423">
        <f t="shared" si="280"/>
        <v>0</v>
      </c>
      <c r="BB370" s="432"/>
      <c r="BC370" s="436"/>
      <c r="BD370" s="436"/>
      <c r="BE370" s="436"/>
      <c r="BF370" s="436"/>
      <c r="BG370" s="436"/>
      <c r="BH370" s="436"/>
      <c r="BI370" s="436"/>
      <c r="BJ370" s="436"/>
      <c r="BK370" s="436"/>
      <c r="BL370" s="436"/>
      <c r="BM370" s="436"/>
      <c r="BN370" s="436"/>
      <c r="BO370" s="436"/>
      <c r="BP370" s="436"/>
    </row>
    <row r="371" spans="1:68" s="437" customFormat="1" ht="38.25" customHeight="1">
      <c r="A371" s="426">
        <v>353</v>
      </c>
      <c r="B371" s="429"/>
      <c r="C371" s="429"/>
      <c r="D371" s="395"/>
      <c r="E371" s="396"/>
      <c r="F371" s="396"/>
      <c r="G371" s="396"/>
      <c r="H371" s="397" t="str">
        <f t="shared" si="250"/>
        <v/>
      </c>
      <c r="I371" s="427"/>
      <c r="J371" s="396"/>
      <c r="K371" s="435"/>
      <c r="L371" s="399">
        <f t="shared" si="251"/>
        <v>0</v>
      </c>
      <c r="M371" s="400" t="str">
        <f t="shared" si="252"/>
        <v/>
      </c>
      <c r="N371" s="401"/>
      <c r="O371" s="395"/>
      <c r="P371" s="402" t="str">
        <f t="shared" si="253"/>
        <v/>
      </c>
      <c r="Q371" s="428"/>
      <c r="R371" s="404">
        <v>0</v>
      </c>
      <c r="S371" s="402">
        <f t="shared" si="254"/>
        <v>0</v>
      </c>
      <c r="T371" s="406">
        <f t="shared" si="255"/>
        <v>0</v>
      </c>
      <c r="U371" s="407" t="str">
        <f t="shared" si="256"/>
        <v/>
      </c>
      <c r="V371" s="408"/>
      <c r="W371" s="395"/>
      <c r="X371" s="395"/>
      <c r="Y371" s="402" t="str">
        <f t="shared" si="257"/>
        <v/>
      </c>
      <c r="Z371" s="429"/>
      <c r="AA371" s="429"/>
      <c r="AB371" s="430"/>
      <c r="AC371" s="410">
        <f t="shared" si="258"/>
        <v>0</v>
      </c>
      <c r="AD371" s="411"/>
      <c r="AE371" s="412"/>
      <c r="AF371" s="413">
        <f t="shared" si="259"/>
        <v>0</v>
      </c>
      <c r="AG371" s="414">
        <f t="shared" si="260"/>
        <v>0</v>
      </c>
      <c r="AH371" s="415">
        <f t="shared" si="261"/>
        <v>0</v>
      </c>
      <c r="AI371" s="415" t="str">
        <f t="shared" si="262"/>
        <v/>
      </c>
      <c r="AJ371" s="415">
        <f t="shared" si="263"/>
        <v>0</v>
      </c>
      <c r="AK371" s="415">
        <f t="shared" si="264"/>
        <v>0</v>
      </c>
      <c r="AL371" s="416">
        <f t="shared" si="265"/>
        <v>0</v>
      </c>
      <c r="AM371" s="417">
        <f t="shared" si="266"/>
        <v>0</v>
      </c>
      <c r="AN371" s="406">
        <f t="shared" si="267"/>
        <v>0</v>
      </c>
      <c r="AO371" s="416">
        <f t="shared" si="268"/>
        <v>0</v>
      </c>
      <c r="AP371" s="416">
        <f t="shared" si="269"/>
        <v>0</v>
      </c>
      <c r="AQ371" s="416">
        <f t="shared" si="270"/>
        <v>0</v>
      </c>
      <c r="AR371" s="418">
        <f t="shared" si="271"/>
        <v>0</v>
      </c>
      <c r="AS371" s="416">
        <f t="shared" si="272"/>
        <v>0</v>
      </c>
      <c r="AT371" s="416">
        <f t="shared" si="273"/>
        <v>0</v>
      </c>
      <c r="AU371" s="416">
        <f t="shared" si="274"/>
        <v>0</v>
      </c>
      <c r="AV371" s="434" t="str">
        <f t="shared" si="275"/>
        <v/>
      </c>
      <c r="AW371" s="421" t="str">
        <f t="shared" si="276"/>
        <v/>
      </c>
      <c r="AX371" s="422">
        <f t="shared" si="277"/>
        <v>0</v>
      </c>
      <c r="AY371" s="422">
        <f t="shared" si="278"/>
        <v>0</v>
      </c>
      <c r="AZ371" s="421">
        <f t="shared" si="279"/>
        <v>0</v>
      </c>
      <c r="BA371" s="423">
        <f t="shared" si="280"/>
        <v>0</v>
      </c>
      <c r="BB371" s="432"/>
      <c r="BC371" s="436"/>
      <c r="BD371" s="436"/>
      <c r="BE371" s="436"/>
      <c r="BF371" s="436"/>
      <c r="BG371" s="436"/>
      <c r="BH371" s="436"/>
      <c r="BI371" s="436"/>
      <c r="BJ371" s="436"/>
      <c r="BK371" s="436"/>
      <c r="BL371" s="436"/>
      <c r="BM371" s="436"/>
      <c r="BN371" s="436"/>
      <c r="BO371" s="436"/>
      <c r="BP371" s="436"/>
    </row>
    <row r="372" spans="1:68" s="437" customFormat="1" ht="38.25" customHeight="1">
      <c r="A372" s="426">
        <v>354</v>
      </c>
      <c r="B372" s="429"/>
      <c r="C372" s="429"/>
      <c r="D372" s="395"/>
      <c r="E372" s="396"/>
      <c r="F372" s="396"/>
      <c r="G372" s="396"/>
      <c r="H372" s="397" t="str">
        <f t="shared" si="250"/>
        <v/>
      </c>
      <c r="I372" s="427"/>
      <c r="J372" s="396"/>
      <c r="K372" s="435"/>
      <c r="L372" s="399">
        <f t="shared" si="251"/>
        <v>0</v>
      </c>
      <c r="M372" s="400" t="str">
        <f t="shared" si="252"/>
        <v/>
      </c>
      <c r="N372" s="401"/>
      <c r="O372" s="395"/>
      <c r="P372" s="402" t="str">
        <f t="shared" si="253"/>
        <v/>
      </c>
      <c r="Q372" s="428"/>
      <c r="R372" s="404">
        <v>0</v>
      </c>
      <c r="S372" s="402">
        <f t="shared" si="254"/>
        <v>0</v>
      </c>
      <c r="T372" s="406">
        <f t="shared" si="255"/>
        <v>0</v>
      </c>
      <c r="U372" s="407" t="str">
        <f t="shared" si="256"/>
        <v/>
      </c>
      <c r="V372" s="408"/>
      <c r="W372" s="395"/>
      <c r="X372" s="395"/>
      <c r="Y372" s="402" t="str">
        <f t="shared" si="257"/>
        <v/>
      </c>
      <c r="Z372" s="429"/>
      <c r="AA372" s="429"/>
      <c r="AB372" s="430"/>
      <c r="AC372" s="410">
        <f t="shared" si="258"/>
        <v>0</v>
      </c>
      <c r="AD372" s="411"/>
      <c r="AE372" s="412"/>
      <c r="AF372" s="413">
        <f t="shared" si="259"/>
        <v>0</v>
      </c>
      <c r="AG372" s="414">
        <f t="shared" si="260"/>
        <v>0</v>
      </c>
      <c r="AH372" s="415">
        <f t="shared" si="261"/>
        <v>0</v>
      </c>
      <c r="AI372" s="415" t="str">
        <f t="shared" si="262"/>
        <v/>
      </c>
      <c r="AJ372" s="415">
        <f t="shared" si="263"/>
        <v>0</v>
      </c>
      <c r="AK372" s="415">
        <f t="shared" si="264"/>
        <v>0</v>
      </c>
      <c r="AL372" s="416">
        <f t="shared" si="265"/>
        <v>0</v>
      </c>
      <c r="AM372" s="417">
        <f t="shared" si="266"/>
        <v>0</v>
      </c>
      <c r="AN372" s="406">
        <f t="shared" si="267"/>
        <v>0</v>
      </c>
      <c r="AO372" s="416">
        <f t="shared" si="268"/>
        <v>0</v>
      </c>
      <c r="AP372" s="416">
        <f t="shared" si="269"/>
        <v>0</v>
      </c>
      <c r="AQ372" s="416">
        <f t="shared" si="270"/>
        <v>0</v>
      </c>
      <c r="AR372" s="418">
        <f t="shared" si="271"/>
        <v>0</v>
      </c>
      <c r="AS372" s="416">
        <f t="shared" si="272"/>
        <v>0</v>
      </c>
      <c r="AT372" s="416">
        <f t="shared" si="273"/>
        <v>0</v>
      </c>
      <c r="AU372" s="416">
        <f t="shared" si="274"/>
        <v>0</v>
      </c>
      <c r="AV372" s="434" t="str">
        <f t="shared" si="275"/>
        <v/>
      </c>
      <c r="AW372" s="421" t="str">
        <f t="shared" si="276"/>
        <v/>
      </c>
      <c r="AX372" s="422">
        <f t="shared" si="277"/>
        <v>0</v>
      </c>
      <c r="AY372" s="422">
        <f t="shared" si="278"/>
        <v>0</v>
      </c>
      <c r="AZ372" s="421">
        <f t="shared" si="279"/>
        <v>0</v>
      </c>
      <c r="BA372" s="423">
        <f t="shared" si="280"/>
        <v>0</v>
      </c>
      <c r="BB372" s="432"/>
      <c r="BC372" s="436"/>
      <c r="BD372" s="436"/>
      <c r="BE372" s="436"/>
      <c r="BF372" s="436"/>
      <c r="BG372" s="436"/>
      <c r="BH372" s="436"/>
      <c r="BI372" s="436"/>
      <c r="BJ372" s="436"/>
      <c r="BK372" s="436"/>
      <c r="BL372" s="436"/>
      <c r="BM372" s="436"/>
      <c r="BN372" s="436"/>
      <c r="BO372" s="436"/>
      <c r="BP372" s="436"/>
    </row>
    <row r="373" spans="1:68" s="437" customFormat="1" ht="38.25" customHeight="1">
      <c r="A373" s="426">
        <v>355</v>
      </c>
      <c r="B373" s="429"/>
      <c r="C373" s="429"/>
      <c r="D373" s="395"/>
      <c r="E373" s="396"/>
      <c r="F373" s="396"/>
      <c r="G373" s="396"/>
      <c r="H373" s="397" t="str">
        <f t="shared" si="250"/>
        <v/>
      </c>
      <c r="I373" s="427"/>
      <c r="J373" s="396"/>
      <c r="K373" s="435"/>
      <c r="L373" s="399">
        <f t="shared" si="251"/>
        <v>0</v>
      </c>
      <c r="M373" s="400" t="str">
        <f t="shared" si="252"/>
        <v/>
      </c>
      <c r="N373" s="401"/>
      <c r="O373" s="395"/>
      <c r="P373" s="402" t="str">
        <f t="shared" si="253"/>
        <v/>
      </c>
      <c r="Q373" s="428"/>
      <c r="R373" s="404">
        <v>0</v>
      </c>
      <c r="S373" s="402">
        <f t="shared" si="254"/>
        <v>0</v>
      </c>
      <c r="T373" s="406">
        <f t="shared" si="255"/>
        <v>0</v>
      </c>
      <c r="U373" s="407" t="str">
        <f t="shared" si="256"/>
        <v/>
      </c>
      <c r="V373" s="408"/>
      <c r="W373" s="395"/>
      <c r="X373" s="395"/>
      <c r="Y373" s="402" t="str">
        <f t="shared" si="257"/>
        <v/>
      </c>
      <c r="Z373" s="429"/>
      <c r="AA373" s="429"/>
      <c r="AB373" s="430"/>
      <c r="AC373" s="410">
        <f t="shared" si="258"/>
        <v>0</v>
      </c>
      <c r="AD373" s="411"/>
      <c r="AE373" s="412"/>
      <c r="AF373" s="413">
        <f t="shared" si="259"/>
        <v>0</v>
      </c>
      <c r="AG373" s="414">
        <f t="shared" si="260"/>
        <v>0</v>
      </c>
      <c r="AH373" s="415">
        <f t="shared" si="261"/>
        <v>0</v>
      </c>
      <c r="AI373" s="415" t="str">
        <f t="shared" si="262"/>
        <v/>
      </c>
      <c r="AJ373" s="415">
        <f t="shared" si="263"/>
        <v>0</v>
      </c>
      <c r="AK373" s="415">
        <f t="shared" si="264"/>
        <v>0</v>
      </c>
      <c r="AL373" s="416">
        <f t="shared" si="265"/>
        <v>0</v>
      </c>
      <c r="AM373" s="417">
        <f t="shared" si="266"/>
        <v>0</v>
      </c>
      <c r="AN373" s="406">
        <f t="shared" si="267"/>
        <v>0</v>
      </c>
      <c r="AO373" s="416">
        <f t="shared" si="268"/>
        <v>0</v>
      </c>
      <c r="AP373" s="416">
        <f t="shared" si="269"/>
        <v>0</v>
      </c>
      <c r="AQ373" s="416">
        <f t="shared" si="270"/>
        <v>0</v>
      </c>
      <c r="AR373" s="418">
        <f t="shared" si="271"/>
        <v>0</v>
      </c>
      <c r="AS373" s="416">
        <f t="shared" si="272"/>
        <v>0</v>
      </c>
      <c r="AT373" s="416">
        <f t="shared" si="273"/>
        <v>0</v>
      </c>
      <c r="AU373" s="416">
        <f t="shared" si="274"/>
        <v>0</v>
      </c>
      <c r="AV373" s="434" t="str">
        <f t="shared" si="275"/>
        <v/>
      </c>
      <c r="AW373" s="421" t="str">
        <f t="shared" si="276"/>
        <v/>
      </c>
      <c r="AX373" s="422">
        <f t="shared" si="277"/>
        <v>0</v>
      </c>
      <c r="AY373" s="422">
        <f t="shared" si="278"/>
        <v>0</v>
      </c>
      <c r="AZ373" s="421">
        <f t="shared" si="279"/>
        <v>0</v>
      </c>
      <c r="BA373" s="423">
        <f t="shared" si="280"/>
        <v>0</v>
      </c>
      <c r="BB373" s="432"/>
      <c r="BC373" s="436"/>
      <c r="BD373" s="436"/>
      <c r="BE373" s="436"/>
      <c r="BF373" s="436"/>
      <c r="BG373" s="436"/>
      <c r="BH373" s="436"/>
      <c r="BI373" s="436"/>
      <c r="BJ373" s="436"/>
      <c r="BK373" s="436"/>
      <c r="BL373" s="436"/>
      <c r="BM373" s="436"/>
      <c r="BN373" s="436"/>
      <c r="BO373" s="436"/>
      <c r="BP373" s="436"/>
    </row>
    <row r="374" spans="1:68" s="437" customFormat="1" ht="38.25" customHeight="1">
      <c r="A374" s="426">
        <v>356</v>
      </c>
      <c r="B374" s="429"/>
      <c r="C374" s="429"/>
      <c r="D374" s="395"/>
      <c r="E374" s="396"/>
      <c r="F374" s="396"/>
      <c r="G374" s="396"/>
      <c r="H374" s="397" t="str">
        <f t="shared" si="250"/>
        <v/>
      </c>
      <c r="I374" s="427"/>
      <c r="J374" s="396"/>
      <c r="K374" s="435"/>
      <c r="L374" s="399">
        <f t="shared" si="251"/>
        <v>0</v>
      </c>
      <c r="M374" s="400" t="str">
        <f t="shared" si="252"/>
        <v/>
      </c>
      <c r="N374" s="401"/>
      <c r="O374" s="395"/>
      <c r="P374" s="402" t="str">
        <f t="shared" si="253"/>
        <v/>
      </c>
      <c r="Q374" s="428"/>
      <c r="R374" s="404">
        <v>0</v>
      </c>
      <c r="S374" s="402">
        <f t="shared" si="254"/>
        <v>0</v>
      </c>
      <c r="T374" s="406">
        <f t="shared" si="255"/>
        <v>0</v>
      </c>
      <c r="U374" s="407" t="str">
        <f t="shared" si="256"/>
        <v/>
      </c>
      <c r="V374" s="408"/>
      <c r="W374" s="395"/>
      <c r="X374" s="395"/>
      <c r="Y374" s="402" t="str">
        <f t="shared" si="257"/>
        <v/>
      </c>
      <c r="Z374" s="429"/>
      <c r="AA374" s="429"/>
      <c r="AB374" s="430"/>
      <c r="AC374" s="410">
        <f t="shared" si="258"/>
        <v>0</v>
      </c>
      <c r="AD374" s="411"/>
      <c r="AE374" s="412"/>
      <c r="AF374" s="413">
        <f t="shared" si="259"/>
        <v>0</v>
      </c>
      <c r="AG374" s="414">
        <f t="shared" si="260"/>
        <v>0</v>
      </c>
      <c r="AH374" s="415">
        <f t="shared" si="261"/>
        <v>0</v>
      </c>
      <c r="AI374" s="415" t="str">
        <f t="shared" si="262"/>
        <v/>
      </c>
      <c r="AJ374" s="415">
        <f t="shared" si="263"/>
        <v>0</v>
      </c>
      <c r="AK374" s="415">
        <f t="shared" si="264"/>
        <v>0</v>
      </c>
      <c r="AL374" s="416">
        <f t="shared" si="265"/>
        <v>0</v>
      </c>
      <c r="AM374" s="417">
        <f t="shared" si="266"/>
        <v>0</v>
      </c>
      <c r="AN374" s="406">
        <f t="shared" si="267"/>
        <v>0</v>
      </c>
      <c r="AO374" s="416">
        <f t="shared" si="268"/>
        <v>0</v>
      </c>
      <c r="AP374" s="416">
        <f t="shared" si="269"/>
        <v>0</v>
      </c>
      <c r="AQ374" s="416">
        <f t="shared" si="270"/>
        <v>0</v>
      </c>
      <c r="AR374" s="418">
        <f t="shared" si="271"/>
        <v>0</v>
      </c>
      <c r="AS374" s="416">
        <f t="shared" si="272"/>
        <v>0</v>
      </c>
      <c r="AT374" s="416">
        <f t="shared" si="273"/>
        <v>0</v>
      </c>
      <c r="AU374" s="416">
        <f t="shared" si="274"/>
        <v>0</v>
      </c>
      <c r="AV374" s="434" t="str">
        <f t="shared" si="275"/>
        <v/>
      </c>
      <c r="AW374" s="421" t="str">
        <f t="shared" si="276"/>
        <v/>
      </c>
      <c r="AX374" s="422">
        <f t="shared" si="277"/>
        <v>0</v>
      </c>
      <c r="AY374" s="422">
        <f t="shared" si="278"/>
        <v>0</v>
      </c>
      <c r="AZ374" s="421">
        <f t="shared" si="279"/>
        <v>0</v>
      </c>
      <c r="BA374" s="423">
        <f t="shared" si="280"/>
        <v>0</v>
      </c>
      <c r="BB374" s="432"/>
      <c r="BC374" s="436"/>
      <c r="BD374" s="436"/>
      <c r="BE374" s="436"/>
      <c r="BF374" s="436"/>
      <c r="BG374" s="436"/>
      <c r="BH374" s="436"/>
      <c r="BI374" s="436"/>
      <c r="BJ374" s="436"/>
      <c r="BK374" s="436"/>
      <c r="BL374" s="436"/>
      <c r="BM374" s="436"/>
      <c r="BN374" s="436"/>
      <c r="BO374" s="436"/>
      <c r="BP374" s="436"/>
    </row>
    <row r="375" spans="1:68" s="437" customFormat="1" ht="38.25" customHeight="1">
      <c r="A375" s="426">
        <v>357</v>
      </c>
      <c r="B375" s="429"/>
      <c r="C375" s="429"/>
      <c r="D375" s="395"/>
      <c r="E375" s="396"/>
      <c r="F375" s="396"/>
      <c r="G375" s="396"/>
      <c r="H375" s="397" t="str">
        <f t="shared" si="250"/>
        <v/>
      </c>
      <c r="I375" s="427"/>
      <c r="J375" s="396"/>
      <c r="K375" s="435"/>
      <c r="L375" s="399">
        <f t="shared" si="251"/>
        <v>0</v>
      </c>
      <c r="M375" s="400" t="str">
        <f t="shared" si="252"/>
        <v/>
      </c>
      <c r="N375" s="401"/>
      <c r="O375" s="395"/>
      <c r="P375" s="402" t="str">
        <f t="shared" si="253"/>
        <v/>
      </c>
      <c r="Q375" s="428"/>
      <c r="R375" s="404">
        <v>0</v>
      </c>
      <c r="S375" s="402">
        <f t="shared" si="254"/>
        <v>0</v>
      </c>
      <c r="T375" s="406">
        <f t="shared" si="255"/>
        <v>0</v>
      </c>
      <c r="U375" s="407" t="str">
        <f t="shared" si="256"/>
        <v/>
      </c>
      <c r="V375" s="408"/>
      <c r="W375" s="395"/>
      <c r="X375" s="395"/>
      <c r="Y375" s="402" t="str">
        <f t="shared" si="257"/>
        <v/>
      </c>
      <c r="Z375" s="429"/>
      <c r="AA375" s="429"/>
      <c r="AB375" s="430"/>
      <c r="AC375" s="410">
        <f t="shared" si="258"/>
        <v>0</v>
      </c>
      <c r="AD375" s="411"/>
      <c r="AE375" s="412"/>
      <c r="AF375" s="413">
        <f t="shared" si="259"/>
        <v>0</v>
      </c>
      <c r="AG375" s="414">
        <f t="shared" si="260"/>
        <v>0</v>
      </c>
      <c r="AH375" s="415">
        <f t="shared" si="261"/>
        <v>0</v>
      </c>
      <c r="AI375" s="415" t="str">
        <f t="shared" si="262"/>
        <v/>
      </c>
      <c r="AJ375" s="415">
        <f t="shared" si="263"/>
        <v>0</v>
      </c>
      <c r="AK375" s="415">
        <f t="shared" si="264"/>
        <v>0</v>
      </c>
      <c r="AL375" s="416">
        <f t="shared" si="265"/>
        <v>0</v>
      </c>
      <c r="AM375" s="417">
        <f t="shared" si="266"/>
        <v>0</v>
      </c>
      <c r="AN375" s="406">
        <f t="shared" si="267"/>
        <v>0</v>
      </c>
      <c r="AO375" s="416">
        <f t="shared" si="268"/>
        <v>0</v>
      </c>
      <c r="AP375" s="416">
        <f t="shared" si="269"/>
        <v>0</v>
      </c>
      <c r="AQ375" s="416">
        <f t="shared" si="270"/>
        <v>0</v>
      </c>
      <c r="AR375" s="418">
        <f t="shared" si="271"/>
        <v>0</v>
      </c>
      <c r="AS375" s="416">
        <f t="shared" si="272"/>
        <v>0</v>
      </c>
      <c r="AT375" s="416">
        <f t="shared" si="273"/>
        <v>0</v>
      </c>
      <c r="AU375" s="416">
        <f t="shared" si="274"/>
        <v>0</v>
      </c>
      <c r="AV375" s="434" t="str">
        <f t="shared" si="275"/>
        <v/>
      </c>
      <c r="AW375" s="421" t="str">
        <f t="shared" si="276"/>
        <v/>
      </c>
      <c r="AX375" s="422">
        <f t="shared" si="277"/>
        <v>0</v>
      </c>
      <c r="AY375" s="422">
        <f t="shared" si="278"/>
        <v>0</v>
      </c>
      <c r="AZ375" s="421">
        <f t="shared" si="279"/>
        <v>0</v>
      </c>
      <c r="BA375" s="423">
        <f t="shared" si="280"/>
        <v>0</v>
      </c>
      <c r="BB375" s="432"/>
      <c r="BC375" s="436"/>
      <c r="BD375" s="436"/>
      <c r="BE375" s="436"/>
      <c r="BF375" s="436"/>
      <c r="BG375" s="436"/>
      <c r="BH375" s="436"/>
      <c r="BI375" s="436"/>
      <c r="BJ375" s="436"/>
      <c r="BK375" s="436"/>
      <c r="BL375" s="436"/>
      <c r="BM375" s="436"/>
      <c r="BN375" s="436"/>
      <c r="BO375" s="436"/>
      <c r="BP375" s="436"/>
    </row>
    <row r="376" spans="1:68" s="437" customFormat="1" ht="38.25" customHeight="1">
      <c r="A376" s="426">
        <v>358</v>
      </c>
      <c r="B376" s="429"/>
      <c r="C376" s="429"/>
      <c r="D376" s="395"/>
      <c r="E376" s="396"/>
      <c r="F376" s="396"/>
      <c r="G376" s="396"/>
      <c r="H376" s="397" t="str">
        <f t="shared" si="250"/>
        <v/>
      </c>
      <c r="I376" s="427"/>
      <c r="J376" s="396"/>
      <c r="K376" s="435"/>
      <c r="L376" s="399">
        <f t="shared" si="251"/>
        <v>0</v>
      </c>
      <c r="M376" s="400" t="str">
        <f t="shared" si="252"/>
        <v/>
      </c>
      <c r="N376" s="401"/>
      <c r="O376" s="395"/>
      <c r="P376" s="402" t="str">
        <f t="shared" si="253"/>
        <v/>
      </c>
      <c r="Q376" s="428"/>
      <c r="R376" s="404">
        <v>0</v>
      </c>
      <c r="S376" s="402">
        <f t="shared" si="254"/>
        <v>0</v>
      </c>
      <c r="T376" s="406">
        <f t="shared" si="255"/>
        <v>0</v>
      </c>
      <c r="U376" s="407" t="str">
        <f t="shared" si="256"/>
        <v/>
      </c>
      <c r="V376" s="408"/>
      <c r="W376" s="395"/>
      <c r="X376" s="395"/>
      <c r="Y376" s="402" t="str">
        <f t="shared" si="257"/>
        <v/>
      </c>
      <c r="Z376" s="429"/>
      <c r="AA376" s="429"/>
      <c r="AB376" s="430"/>
      <c r="AC376" s="410">
        <f t="shared" si="258"/>
        <v>0</v>
      </c>
      <c r="AD376" s="411"/>
      <c r="AE376" s="412"/>
      <c r="AF376" s="413">
        <f t="shared" si="259"/>
        <v>0</v>
      </c>
      <c r="AG376" s="414">
        <f t="shared" si="260"/>
        <v>0</v>
      </c>
      <c r="AH376" s="415">
        <f t="shared" si="261"/>
        <v>0</v>
      </c>
      <c r="AI376" s="415" t="str">
        <f t="shared" si="262"/>
        <v/>
      </c>
      <c r="AJ376" s="415">
        <f t="shared" si="263"/>
        <v>0</v>
      </c>
      <c r="AK376" s="415">
        <f t="shared" si="264"/>
        <v>0</v>
      </c>
      <c r="AL376" s="416">
        <f t="shared" si="265"/>
        <v>0</v>
      </c>
      <c r="AM376" s="417">
        <f t="shared" si="266"/>
        <v>0</v>
      </c>
      <c r="AN376" s="406">
        <f t="shared" si="267"/>
        <v>0</v>
      </c>
      <c r="AO376" s="416">
        <f t="shared" si="268"/>
        <v>0</v>
      </c>
      <c r="AP376" s="416">
        <f t="shared" si="269"/>
        <v>0</v>
      </c>
      <c r="AQ376" s="416">
        <f t="shared" si="270"/>
        <v>0</v>
      </c>
      <c r="AR376" s="418">
        <f t="shared" si="271"/>
        <v>0</v>
      </c>
      <c r="AS376" s="416">
        <f t="shared" si="272"/>
        <v>0</v>
      </c>
      <c r="AT376" s="416">
        <f t="shared" si="273"/>
        <v>0</v>
      </c>
      <c r="AU376" s="416">
        <f t="shared" si="274"/>
        <v>0</v>
      </c>
      <c r="AV376" s="434" t="str">
        <f t="shared" si="275"/>
        <v/>
      </c>
      <c r="AW376" s="421" t="str">
        <f t="shared" si="276"/>
        <v/>
      </c>
      <c r="AX376" s="422">
        <f t="shared" si="277"/>
        <v>0</v>
      </c>
      <c r="AY376" s="422">
        <f t="shared" si="278"/>
        <v>0</v>
      </c>
      <c r="AZ376" s="421">
        <f t="shared" si="279"/>
        <v>0</v>
      </c>
      <c r="BA376" s="423">
        <f t="shared" si="280"/>
        <v>0</v>
      </c>
      <c r="BB376" s="432"/>
      <c r="BC376" s="436"/>
      <c r="BD376" s="436"/>
      <c r="BE376" s="436"/>
      <c r="BF376" s="436"/>
      <c r="BG376" s="436"/>
      <c r="BH376" s="436"/>
      <c r="BI376" s="436"/>
      <c r="BJ376" s="436"/>
      <c r="BK376" s="436"/>
      <c r="BL376" s="436"/>
      <c r="BM376" s="436"/>
      <c r="BN376" s="436"/>
      <c r="BO376" s="436"/>
      <c r="BP376" s="436"/>
    </row>
    <row r="377" spans="1:68" s="437" customFormat="1" ht="38.25" customHeight="1">
      <c r="A377" s="426">
        <v>359</v>
      </c>
      <c r="B377" s="429"/>
      <c r="C377" s="429"/>
      <c r="D377" s="395"/>
      <c r="E377" s="396"/>
      <c r="F377" s="396"/>
      <c r="G377" s="396"/>
      <c r="H377" s="397" t="str">
        <f t="shared" si="250"/>
        <v/>
      </c>
      <c r="I377" s="427"/>
      <c r="J377" s="396"/>
      <c r="K377" s="435"/>
      <c r="L377" s="399">
        <f t="shared" si="251"/>
        <v>0</v>
      </c>
      <c r="M377" s="400" t="str">
        <f t="shared" si="252"/>
        <v/>
      </c>
      <c r="N377" s="401"/>
      <c r="O377" s="395"/>
      <c r="P377" s="402" t="str">
        <f t="shared" si="253"/>
        <v/>
      </c>
      <c r="Q377" s="428"/>
      <c r="R377" s="404">
        <v>0</v>
      </c>
      <c r="S377" s="402">
        <f t="shared" si="254"/>
        <v>0</v>
      </c>
      <c r="T377" s="406">
        <f t="shared" si="255"/>
        <v>0</v>
      </c>
      <c r="U377" s="407" t="str">
        <f t="shared" si="256"/>
        <v/>
      </c>
      <c r="V377" s="408"/>
      <c r="W377" s="395"/>
      <c r="X377" s="395"/>
      <c r="Y377" s="402" t="str">
        <f t="shared" si="257"/>
        <v/>
      </c>
      <c r="Z377" s="429"/>
      <c r="AA377" s="429"/>
      <c r="AB377" s="430"/>
      <c r="AC377" s="410">
        <f t="shared" si="258"/>
        <v>0</v>
      </c>
      <c r="AD377" s="411"/>
      <c r="AE377" s="412"/>
      <c r="AF377" s="413">
        <f t="shared" si="259"/>
        <v>0</v>
      </c>
      <c r="AG377" s="414">
        <f t="shared" si="260"/>
        <v>0</v>
      </c>
      <c r="AH377" s="415">
        <f t="shared" si="261"/>
        <v>0</v>
      </c>
      <c r="AI377" s="415" t="str">
        <f t="shared" si="262"/>
        <v/>
      </c>
      <c r="AJ377" s="415">
        <f t="shared" si="263"/>
        <v>0</v>
      </c>
      <c r="AK377" s="415">
        <f t="shared" si="264"/>
        <v>0</v>
      </c>
      <c r="AL377" s="416">
        <f t="shared" si="265"/>
        <v>0</v>
      </c>
      <c r="AM377" s="417">
        <f t="shared" si="266"/>
        <v>0</v>
      </c>
      <c r="AN377" s="406">
        <f t="shared" si="267"/>
        <v>0</v>
      </c>
      <c r="AO377" s="416">
        <f t="shared" si="268"/>
        <v>0</v>
      </c>
      <c r="AP377" s="416">
        <f t="shared" si="269"/>
        <v>0</v>
      </c>
      <c r="AQ377" s="416">
        <f t="shared" si="270"/>
        <v>0</v>
      </c>
      <c r="AR377" s="418">
        <f t="shared" si="271"/>
        <v>0</v>
      </c>
      <c r="AS377" s="416">
        <f t="shared" si="272"/>
        <v>0</v>
      </c>
      <c r="AT377" s="416">
        <f t="shared" si="273"/>
        <v>0</v>
      </c>
      <c r="AU377" s="416">
        <f t="shared" si="274"/>
        <v>0</v>
      </c>
      <c r="AV377" s="434" t="str">
        <f t="shared" si="275"/>
        <v/>
      </c>
      <c r="AW377" s="421" t="str">
        <f t="shared" si="276"/>
        <v/>
      </c>
      <c r="AX377" s="422">
        <f t="shared" si="277"/>
        <v>0</v>
      </c>
      <c r="AY377" s="422">
        <f t="shared" si="278"/>
        <v>0</v>
      </c>
      <c r="AZ377" s="421">
        <f t="shared" si="279"/>
        <v>0</v>
      </c>
      <c r="BA377" s="423">
        <f t="shared" si="280"/>
        <v>0</v>
      </c>
      <c r="BB377" s="432"/>
      <c r="BC377" s="436"/>
      <c r="BD377" s="436"/>
      <c r="BE377" s="436"/>
      <c r="BF377" s="436"/>
      <c r="BG377" s="436"/>
      <c r="BH377" s="436"/>
      <c r="BI377" s="436"/>
      <c r="BJ377" s="436"/>
      <c r="BK377" s="436"/>
      <c r="BL377" s="436"/>
      <c r="BM377" s="436"/>
      <c r="BN377" s="436"/>
      <c r="BO377" s="436"/>
      <c r="BP377" s="436"/>
    </row>
    <row r="378" spans="1:68" s="437" customFormat="1" ht="38.25" customHeight="1">
      <c r="A378" s="426">
        <v>360</v>
      </c>
      <c r="B378" s="429"/>
      <c r="C378" s="429"/>
      <c r="D378" s="395"/>
      <c r="E378" s="396"/>
      <c r="F378" s="396"/>
      <c r="G378" s="396"/>
      <c r="H378" s="397" t="str">
        <f t="shared" si="250"/>
        <v/>
      </c>
      <c r="I378" s="427"/>
      <c r="J378" s="396"/>
      <c r="K378" s="435"/>
      <c r="L378" s="399">
        <f t="shared" si="251"/>
        <v>0</v>
      </c>
      <c r="M378" s="400" t="str">
        <f t="shared" si="252"/>
        <v/>
      </c>
      <c r="N378" s="401"/>
      <c r="O378" s="395"/>
      <c r="P378" s="402" t="str">
        <f t="shared" si="253"/>
        <v/>
      </c>
      <c r="Q378" s="428"/>
      <c r="R378" s="404">
        <v>0</v>
      </c>
      <c r="S378" s="402">
        <f t="shared" si="254"/>
        <v>0</v>
      </c>
      <c r="T378" s="406">
        <f t="shared" si="255"/>
        <v>0</v>
      </c>
      <c r="U378" s="407" t="str">
        <f t="shared" si="256"/>
        <v/>
      </c>
      <c r="V378" s="408"/>
      <c r="W378" s="395"/>
      <c r="X378" s="395"/>
      <c r="Y378" s="402" t="str">
        <f t="shared" si="257"/>
        <v/>
      </c>
      <c r="Z378" s="429"/>
      <c r="AA378" s="429"/>
      <c r="AB378" s="430"/>
      <c r="AC378" s="410">
        <f t="shared" si="258"/>
        <v>0</v>
      </c>
      <c r="AD378" s="411"/>
      <c r="AE378" s="412"/>
      <c r="AF378" s="413">
        <f t="shared" si="259"/>
        <v>0</v>
      </c>
      <c r="AG378" s="414">
        <f t="shared" si="260"/>
        <v>0</v>
      </c>
      <c r="AH378" s="415">
        <f t="shared" si="261"/>
        <v>0</v>
      </c>
      <c r="AI378" s="415" t="str">
        <f t="shared" si="262"/>
        <v/>
      </c>
      <c r="AJ378" s="415">
        <f t="shared" si="263"/>
        <v>0</v>
      </c>
      <c r="AK378" s="415">
        <f t="shared" si="264"/>
        <v>0</v>
      </c>
      <c r="AL378" s="416">
        <f t="shared" si="265"/>
        <v>0</v>
      </c>
      <c r="AM378" s="417">
        <f t="shared" si="266"/>
        <v>0</v>
      </c>
      <c r="AN378" s="406">
        <f t="shared" si="267"/>
        <v>0</v>
      </c>
      <c r="AO378" s="416">
        <f t="shared" si="268"/>
        <v>0</v>
      </c>
      <c r="AP378" s="416">
        <f t="shared" si="269"/>
        <v>0</v>
      </c>
      <c r="AQ378" s="416">
        <f t="shared" si="270"/>
        <v>0</v>
      </c>
      <c r="AR378" s="418">
        <f t="shared" si="271"/>
        <v>0</v>
      </c>
      <c r="AS378" s="416">
        <f t="shared" si="272"/>
        <v>0</v>
      </c>
      <c r="AT378" s="416">
        <f t="shared" si="273"/>
        <v>0</v>
      </c>
      <c r="AU378" s="416">
        <f t="shared" si="274"/>
        <v>0</v>
      </c>
      <c r="AV378" s="434" t="str">
        <f t="shared" si="275"/>
        <v/>
      </c>
      <c r="AW378" s="421" t="str">
        <f t="shared" si="276"/>
        <v/>
      </c>
      <c r="AX378" s="422">
        <f t="shared" si="277"/>
        <v>0</v>
      </c>
      <c r="AY378" s="422">
        <f t="shared" si="278"/>
        <v>0</v>
      </c>
      <c r="AZ378" s="421">
        <f t="shared" si="279"/>
        <v>0</v>
      </c>
      <c r="BA378" s="423">
        <f t="shared" si="280"/>
        <v>0</v>
      </c>
      <c r="BB378" s="432"/>
      <c r="BC378" s="436"/>
      <c r="BD378" s="436"/>
      <c r="BE378" s="436"/>
      <c r="BF378" s="436"/>
      <c r="BG378" s="436"/>
      <c r="BH378" s="436"/>
      <c r="BI378" s="436"/>
      <c r="BJ378" s="436"/>
      <c r="BK378" s="436"/>
      <c r="BL378" s="436"/>
      <c r="BM378" s="436"/>
      <c r="BN378" s="436"/>
      <c r="BO378" s="436"/>
      <c r="BP378" s="436"/>
    </row>
    <row r="379" spans="1:68" s="437" customFormat="1" ht="38.25" customHeight="1">
      <c r="A379" s="426">
        <v>361</v>
      </c>
      <c r="B379" s="429"/>
      <c r="C379" s="429"/>
      <c r="D379" s="395"/>
      <c r="E379" s="396"/>
      <c r="F379" s="396"/>
      <c r="G379" s="396"/>
      <c r="H379" s="397" t="str">
        <f t="shared" si="250"/>
        <v/>
      </c>
      <c r="I379" s="427"/>
      <c r="J379" s="396"/>
      <c r="K379" s="435"/>
      <c r="L379" s="399">
        <f t="shared" si="251"/>
        <v>0</v>
      </c>
      <c r="M379" s="400" t="str">
        <f t="shared" si="252"/>
        <v/>
      </c>
      <c r="N379" s="401"/>
      <c r="O379" s="395"/>
      <c r="P379" s="402" t="str">
        <f t="shared" si="253"/>
        <v/>
      </c>
      <c r="Q379" s="428"/>
      <c r="R379" s="404">
        <v>0</v>
      </c>
      <c r="S379" s="402">
        <f t="shared" si="254"/>
        <v>0</v>
      </c>
      <c r="T379" s="406">
        <f t="shared" si="255"/>
        <v>0</v>
      </c>
      <c r="U379" s="407" t="str">
        <f t="shared" si="256"/>
        <v/>
      </c>
      <c r="V379" s="408"/>
      <c r="W379" s="395"/>
      <c r="X379" s="395"/>
      <c r="Y379" s="402" t="str">
        <f t="shared" si="257"/>
        <v/>
      </c>
      <c r="Z379" s="429"/>
      <c r="AA379" s="429"/>
      <c r="AB379" s="430"/>
      <c r="AC379" s="410">
        <f t="shared" si="258"/>
        <v>0</v>
      </c>
      <c r="AD379" s="411"/>
      <c r="AE379" s="412"/>
      <c r="AF379" s="413">
        <f t="shared" si="259"/>
        <v>0</v>
      </c>
      <c r="AG379" s="414">
        <f t="shared" si="260"/>
        <v>0</v>
      </c>
      <c r="AH379" s="415">
        <f t="shared" si="261"/>
        <v>0</v>
      </c>
      <c r="AI379" s="415" t="str">
        <f t="shared" si="262"/>
        <v/>
      </c>
      <c r="AJ379" s="415">
        <f t="shared" si="263"/>
        <v>0</v>
      </c>
      <c r="AK379" s="415">
        <f t="shared" si="264"/>
        <v>0</v>
      </c>
      <c r="AL379" s="416">
        <f t="shared" si="265"/>
        <v>0</v>
      </c>
      <c r="AM379" s="417">
        <f t="shared" si="266"/>
        <v>0</v>
      </c>
      <c r="AN379" s="406">
        <f t="shared" si="267"/>
        <v>0</v>
      </c>
      <c r="AO379" s="416">
        <f t="shared" si="268"/>
        <v>0</v>
      </c>
      <c r="AP379" s="416">
        <f t="shared" si="269"/>
        <v>0</v>
      </c>
      <c r="AQ379" s="416">
        <f t="shared" si="270"/>
        <v>0</v>
      </c>
      <c r="AR379" s="418">
        <f t="shared" si="271"/>
        <v>0</v>
      </c>
      <c r="AS379" s="416">
        <f t="shared" si="272"/>
        <v>0</v>
      </c>
      <c r="AT379" s="416">
        <f t="shared" si="273"/>
        <v>0</v>
      </c>
      <c r="AU379" s="416">
        <f t="shared" si="274"/>
        <v>0</v>
      </c>
      <c r="AV379" s="434" t="str">
        <f t="shared" si="275"/>
        <v/>
      </c>
      <c r="AW379" s="421" t="str">
        <f t="shared" si="276"/>
        <v/>
      </c>
      <c r="AX379" s="422">
        <f t="shared" si="277"/>
        <v>0</v>
      </c>
      <c r="AY379" s="422">
        <f t="shared" si="278"/>
        <v>0</v>
      </c>
      <c r="AZ379" s="421">
        <f t="shared" si="279"/>
        <v>0</v>
      </c>
      <c r="BA379" s="423">
        <f t="shared" si="280"/>
        <v>0</v>
      </c>
      <c r="BB379" s="432"/>
      <c r="BC379" s="436"/>
      <c r="BD379" s="436"/>
      <c r="BE379" s="436"/>
      <c r="BF379" s="436"/>
      <c r="BG379" s="436"/>
      <c r="BH379" s="436"/>
      <c r="BI379" s="436"/>
      <c r="BJ379" s="436"/>
      <c r="BK379" s="436"/>
      <c r="BL379" s="436"/>
      <c r="BM379" s="436"/>
      <c r="BN379" s="436"/>
      <c r="BO379" s="436"/>
      <c r="BP379" s="436"/>
    </row>
    <row r="380" spans="1:68" s="437" customFormat="1" ht="38.25" customHeight="1">
      <c r="A380" s="426">
        <v>362</v>
      </c>
      <c r="B380" s="429"/>
      <c r="C380" s="429"/>
      <c r="D380" s="395"/>
      <c r="E380" s="396"/>
      <c r="F380" s="396"/>
      <c r="G380" s="396"/>
      <c r="H380" s="397" t="str">
        <f t="shared" si="250"/>
        <v/>
      </c>
      <c r="I380" s="427"/>
      <c r="J380" s="396"/>
      <c r="K380" s="435"/>
      <c r="L380" s="399">
        <f t="shared" si="251"/>
        <v>0</v>
      </c>
      <c r="M380" s="400" t="str">
        <f t="shared" si="252"/>
        <v/>
      </c>
      <c r="N380" s="401"/>
      <c r="O380" s="395"/>
      <c r="P380" s="402" t="str">
        <f t="shared" si="253"/>
        <v/>
      </c>
      <c r="Q380" s="428"/>
      <c r="R380" s="404">
        <v>0</v>
      </c>
      <c r="S380" s="402">
        <f t="shared" si="254"/>
        <v>0</v>
      </c>
      <c r="T380" s="406">
        <f t="shared" si="255"/>
        <v>0</v>
      </c>
      <c r="U380" s="407" t="str">
        <f t="shared" si="256"/>
        <v/>
      </c>
      <c r="V380" s="408"/>
      <c r="W380" s="395"/>
      <c r="X380" s="395"/>
      <c r="Y380" s="402" t="str">
        <f t="shared" si="257"/>
        <v/>
      </c>
      <c r="Z380" s="429"/>
      <c r="AA380" s="429"/>
      <c r="AB380" s="430"/>
      <c r="AC380" s="410">
        <f t="shared" si="258"/>
        <v>0</v>
      </c>
      <c r="AD380" s="411"/>
      <c r="AE380" s="412"/>
      <c r="AF380" s="413">
        <f t="shared" si="259"/>
        <v>0</v>
      </c>
      <c r="AG380" s="414">
        <f t="shared" si="260"/>
        <v>0</v>
      </c>
      <c r="AH380" s="415">
        <f t="shared" si="261"/>
        <v>0</v>
      </c>
      <c r="AI380" s="415" t="str">
        <f t="shared" si="262"/>
        <v/>
      </c>
      <c r="AJ380" s="415">
        <f t="shared" si="263"/>
        <v>0</v>
      </c>
      <c r="AK380" s="415">
        <f t="shared" si="264"/>
        <v>0</v>
      </c>
      <c r="AL380" s="416">
        <f t="shared" si="265"/>
        <v>0</v>
      </c>
      <c r="AM380" s="417">
        <f t="shared" si="266"/>
        <v>0</v>
      </c>
      <c r="AN380" s="406">
        <f t="shared" si="267"/>
        <v>0</v>
      </c>
      <c r="AO380" s="416">
        <f t="shared" si="268"/>
        <v>0</v>
      </c>
      <c r="AP380" s="416">
        <f t="shared" si="269"/>
        <v>0</v>
      </c>
      <c r="AQ380" s="416">
        <f t="shared" si="270"/>
        <v>0</v>
      </c>
      <c r="AR380" s="418">
        <f t="shared" si="271"/>
        <v>0</v>
      </c>
      <c r="AS380" s="416">
        <f t="shared" si="272"/>
        <v>0</v>
      </c>
      <c r="AT380" s="416">
        <f t="shared" si="273"/>
        <v>0</v>
      </c>
      <c r="AU380" s="416">
        <f t="shared" si="274"/>
        <v>0</v>
      </c>
      <c r="AV380" s="434" t="str">
        <f t="shared" si="275"/>
        <v/>
      </c>
      <c r="AW380" s="421" t="str">
        <f t="shared" si="276"/>
        <v/>
      </c>
      <c r="AX380" s="422">
        <f t="shared" si="277"/>
        <v>0</v>
      </c>
      <c r="AY380" s="422">
        <f t="shared" si="278"/>
        <v>0</v>
      </c>
      <c r="AZ380" s="421">
        <f t="shared" si="279"/>
        <v>0</v>
      </c>
      <c r="BA380" s="423">
        <f t="shared" si="280"/>
        <v>0</v>
      </c>
      <c r="BB380" s="432"/>
      <c r="BC380" s="436"/>
      <c r="BD380" s="436"/>
      <c r="BE380" s="436"/>
      <c r="BF380" s="436"/>
      <c r="BG380" s="436"/>
      <c r="BH380" s="436"/>
      <c r="BI380" s="436"/>
      <c r="BJ380" s="436"/>
      <c r="BK380" s="436"/>
      <c r="BL380" s="436"/>
      <c r="BM380" s="436"/>
      <c r="BN380" s="436"/>
      <c r="BO380" s="436"/>
      <c r="BP380" s="436"/>
    </row>
    <row r="381" spans="1:68" s="437" customFormat="1" ht="38.25" customHeight="1">
      <c r="A381" s="426">
        <v>363</v>
      </c>
      <c r="B381" s="429"/>
      <c r="C381" s="429"/>
      <c r="D381" s="395"/>
      <c r="E381" s="396"/>
      <c r="F381" s="396"/>
      <c r="G381" s="396"/>
      <c r="H381" s="397" t="str">
        <f t="shared" si="250"/>
        <v/>
      </c>
      <c r="I381" s="427"/>
      <c r="J381" s="396"/>
      <c r="K381" s="435"/>
      <c r="L381" s="399">
        <f t="shared" si="251"/>
        <v>0</v>
      </c>
      <c r="M381" s="400" t="str">
        <f t="shared" si="252"/>
        <v/>
      </c>
      <c r="N381" s="401"/>
      <c r="O381" s="395"/>
      <c r="P381" s="402" t="str">
        <f t="shared" si="253"/>
        <v/>
      </c>
      <c r="Q381" s="428"/>
      <c r="R381" s="404">
        <v>0</v>
      </c>
      <c r="S381" s="402">
        <f t="shared" si="254"/>
        <v>0</v>
      </c>
      <c r="T381" s="406">
        <f t="shared" si="255"/>
        <v>0</v>
      </c>
      <c r="U381" s="407" t="str">
        <f t="shared" si="256"/>
        <v/>
      </c>
      <c r="V381" s="408"/>
      <c r="W381" s="395"/>
      <c r="X381" s="395"/>
      <c r="Y381" s="402" t="str">
        <f t="shared" si="257"/>
        <v/>
      </c>
      <c r="Z381" s="429"/>
      <c r="AA381" s="429"/>
      <c r="AB381" s="430"/>
      <c r="AC381" s="410">
        <f t="shared" si="258"/>
        <v>0</v>
      </c>
      <c r="AD381" s="411"/>
      <c r="AE381" s="412"/>
      <c r="AF381" s="413">
        <f t="shared" si="259"/>
        <v>0</v>
      </c>
      <c r="AG381" s="414">
        <f t="shared" si="260"/>
        <v>0</v>
      </c>
      <c r="AH381" s="415">
        <f t="shared" si="261"/>
        <v>0</v>
      </c>
      <c r="AI381" s="415" t="str">
        <f t="shared" si="262"/>
        <v/>
      </c>
      <c r="AJ381" s="415">
        <f t="shared" si="263"/>
        <v>0</v>
      </c>
      <c r="AK381" s="415">
        <f t="shared" si="264"/>
        <v>0</v>
      </c>
      <c r="AL381" s="416">
        <f t="shared" si="265"/>
        <v>0</v>
      </c>
      <c r="AM381" s="417">
        <f t="shared" si="266"/>
        <v>0</v>
      </c>
      <c r="AN381" s="406">
        <f t="shared" si="267"/>
        <v>0</v>
      </c>
      <c r="AO381" s="416">
        <f t="shared" si="268"/>
        <v>0</v>
      </c>
      <c r="AP381" s="416">
        <f t="shared" si="269"/>
        <v>0</v>
      </c>
      <c r="AQ381" s="416">
        <f t="shared" si="270"/>
        <v>0</v>
      </c>
      <c r="AR381" s="418">
        <f t="shared" si="271"/>
        <v>0</v>
      </c>
      <c r="AS381" s="416">
        <f t="shared" si="272"/>
        <v>0</v>
      </c>
      <c r="AT381" s="416">
        <f t="shared" si="273"/>
        <v>0</v>
      </c>
      <c r="AU381" s="416">
        <f t="shared" si="274"/>
        <v>0</v>
      </c>
      <c r="AV381" s="434" t="str">
        <f t="shared" si="275"/>
        <v/>
      </c>
      <c r="AW381" s="421" t="str">
        <f t="shared" si="276"/>
        <v/>
      </c>
      <c r="AX381" s="422">
        <f t="shared" si="277"/>
        <v>0</v>
      </c>
      <c r="AY381" s="422">
        <f t="shared" si="278"/>
        <v>0</v>
      </c>
      <c r="AZ381" s="421">
        <f t="shared" si="279"/>
        <v>0</v>
      </c>
      <c r="BA381" s="423">
        <f t="shared" si="280"/>
        <v>0</v>
      </c>
      <c r="BB381" s="432"/>
      <c r="BC381" s="436"/>
      <c r="BD381" s="436"/>
      <c r="BE381" s="436"/>
      <c r="BF381" s="436"/>
      <c r="BG381" s="436"/>
      <c r="BH381" s="436"/>
      <c r="BI381" s="436"/>
      <c r="BJ381" s="436"/>
      <c r="BK381" s="436"/>
      <c r="BL381" s="436"/>
      <c r="BM381" s="436"/>
      <c r="BN381" s="436"/>
      <c r="BO381" s="436"/>
      <c r="BP381" s="436"/>
    </row>
    <row r="382" spans="1:68" s="437" customFormat="1" ht="38.25" customHeight="1">
      <c r="A382" s="426">
        <v>364</v>
      </c>
      <c r="B382" s="429"/>
      <c r="C382" s="429"/>
      <c r="D382" s="395"/>
      <c r="E382" s="396"/>
      <c r="F382" s="396"/>
      <c r="G382" s="396"/>
      <c r="H382" s="397" t="str">
        <f t="shared" si="250"/>
        <v/>
      </c>
      <c r="I382" s="427"/>
      <c r="J382" s="396"/>
      <c r="K382" s="435"/>
      <c r="L382" s="399">
        <f t="shared" si="251"/>
        <v>0</v>
      </c>
      <c r="M382" s="400" t="str">
        <f t="shared" si="252"/>
        <v/>
      </c>
      <c r="N382" s="401"/>
      <c r="O382" s="395"/>
      <c r="P382" s="402" t="str">
        <f t="shared" si="253"/>
        <v/>
      </c>
      <c r="Q382" s="428"/>
      <c r="R382" s="404">
        <v>0</v>
      </c>
      <c r="S382" s="402">
        <f t="shared" si="254"/>
        <v>0</v>
      </c>
      <c r="T382" s="406">
        <f t="shared" si="255"/>
        <v>0</v>
      </c>
      <c r="U382" s="407" t="str">
        <f t="shared" si="256"/>
        <v/>
      </c>
      <c r="V382" s="408"/>
      <c r="W382" s="395"/>
      <c r="X382" s="395"/>
      <c r="Y382" s="402" t="str">
        <f t="shared" si="257"/>
        <v/>
      </c>
      <c r="Z382" s="429"/>
      <c r="AA382" s="429"/>
      <c r="AB382" s="430"/>
      <c r="AC382" s="410">
        <f t="shared" si="258"/>
        <v>0</v>
      </c>
      <c r="AD382" s="411"/>
      <c r="AE382" s="412"/>
      <c r="AF382" s="413">
        <f t="shared" si="259"/>
        <v>0</v>
      </c>
      <c r="AG382" s="414">
        <f t="shared" si="260"/>
        <v>0</v>
      </c>
      <c r="AH382" s="415">
        <f t="shared" si="261"/>
        <v>0</v>
      </c>
      <c r="AI382" s="415" t="str">
        <f t="shared" si="262"/>
        <v/>
      </c>
      <c r="AJ382" s="415">
        <f t="shared" si="263"/>
        <v>0</v>
      </c>
      <c r="AK382" s="415">
        <f t="shared" si="264"/>
        <v>0</v>
      </c>
      <c r="AL382" s="416">
        <f t="shared" si="265"/>
        <v>0</v>
      </c>
      <c r="AM382" s="417">
        <f t="shared" si="266"/>
        <v>0</v>
      </c>
      <c r="AN382" s="406">
        <f t="shared" si="267"/>
        <v>0</v>
      </c>
      <c r="AO382" s="416">
        <f t="shared" si="268"/>
        <v>0</v>
      </c>
      <c r="AP382" s="416">
        <f t="shared" si="269"/>
        <v>0</v>
      </c>
      <c r="AQ382" s="416">
        <f t="shared" si="270"/>
        <v>0</v>
      </c>
      <c r="AR382" s="418">
        <f t="shared" si="271"/>
        <v>0</v>
      </c>
      <c r="AS382" s="416">
        <f t="shared" si="272"/>
        <v>0</v>
      </c>
      <c r="AT382" s="416">
        <f t="shared" si="273"/>
        <v>0</v>
      </c>
      <c r="AU382" s="416">
        <f t="shared" si="274"/>
        <v>0</v>
      </c>
      <c r="AV382" s="434" t="str">
        <f t="shared" si="275"/>
        <v/>
      </c>
      <c r="AW382" s="421" t="str">
        <f t="shared" si="276"/>
        <v/>
      </c>
      <c r="AX382" s="422">
        <f t="shared" si="277"/>
        <v>0</v>
      </c>
      <c r="AY382" s="422">
        <f t="shared" si="278"/>
        <v>0</v>
      </c>
      <c r="AZ382" s="421">
        <f t="shared" si="279"/>
        <v>0</v>
      </c>
      <c r="BA382" s="423">
        <f t="shared" si="280"/>
        <v>0</v>
      </c>
      <c r="BB382" s="432"/>
      <c r="BC382" s="436"/>
      <c r="BD382" s="436"/>
      <c r="BE382" s="436"/>
      <c r="BF382" s="436"/>
      <c r="BG382" s="436"/>
      <c r="BH382" s="436"/>
      <c r="BI382" s="436"/>
      <c r="BJ382" s="436"/>
      <c r="BK382" s="436"/>
      <c r="BL382" s="436"/>
      <c r="BM382" s="436"/>
      <c r="BN382" s="436"/>
      <c r="BO382" s="436"/>
      <c r="BP382" s="436"/>
    </row>
    <row r="383" spans="1:68" s="437" customFormat="1" ht="38.25" customHeight="1">
      <c r="A383" s="426">
        <v>365</v>
      </c>
      <c r="B383" s="429"/>
      <c r="C383" s="429"/>
      <c r="D383" s="395"/>
      <c r="E383" s="396"/>
      <c r="F383" s="396"/>
      <c r="G383" s="396"/>
      <c r="H383" s="397" t="str">
        <f t="shared" si="250"/>
        <v/>
      </c>
      <c r="I383" s="427"/>
      <c r="J383" s="396"/>
      <c r="K383" s="435"/>
      <c r="L383" s="399">
        <f t="shared" si="251"/>
        <v>0</v>
      </c>
      <c r="M383" s="400" t="str">
        <f t="shared" si="252"/>
        <v/>
      </c>
      <c r="N383" s="401"/>
      <c r="O383" s="395"/>
      <c r="P383" s="402" t="str">
        <f t="shared" si="253"/>
        <v/>
      </c>
      <c r="Q383" s="428"/>
      <c r="R383" s="404">
        <v>0</v>
      </c>
      <c r="S383" s="402">
        <f t="shared" si="254"/>
        <v>0</v>
      </c>
      <c r="T383" s="406">
        <f t="shared" si="255"/>
        <v>0</v>
      </c>
      <c r="U383" s="407" t="str">
        <f t="shared" si="256"/>
        <v/>
      </c>
      <c r="V383" s="408"/>
      <c r="W383" s="395"/>
      <c r="X383" s="395"/>
      <c r="Y383" s="402" t="str">
        <f t="shared" si="257"/>
        <v/>
      </c>
      <c r="Z383" s="429"/>
      <c r="AA383" s="429"/>
      <c r="AB383" s="430"/>
      <c r="AC383" s="410">
        <f t="shared" si="258"/>
        <v>0</v>
      </c>
      <c r="AD383" s="411"/>
      <c r="AE383" s="412"/>
      <c r="AF383" s="413">
        <f t="shared" si="259"/>
        <v>0</v>
      </c>
      <c r="AG383" s="414">
        <f t="shared" si="260"/>
        <v>0</v>
      </c>
      <c r="AH383" s="415">
        <f t="shared" si="261"/>
        <v>0</v>
      </c>
      <c r="AI383" s="415" t="str">
        <f t="shared" si="262"/>
        <v/>
      </c>
      <c r="AJ383" s="415">
        <f t="shared" si="263"/>
        <v>0</v>
      </c>
      <c r="AK383" s="415">
        <f t="shared" si="264"/>
        <v>0</v>
      </c>
      <c r="AL383" s="416">
        <f t="shared" si="265"/>
        <v>0</v>
      </c>
      <c r="AM383" s="417">
        <f t="shared" si="266"/>
        <v>0</v>
      </c>
      <c r="AN383" s="406">
        <f t="shared" si="267"/>
        <v>0</v>
      </c>
      <c r="AO383" s="416">
        <f t="shared" si="268"/>
        <v>0</v>
      </c>
      <c r="AP383" s="416">
        <f t="shared" si="269"/>
        <v>0</v>
      </c>
      <c r="AQ383" s="416">
        <f t="shared" si="270"/>
        <v>0</v>
      </c>
      <c r="AR383" s="418">
        <f t="shared" si="271"/>
        <v>0</v>
      </c>
      <c r="AS383" s="416">
        <f t="shared" si="272"/>
        <v>0</v>
      </c>
      <c r="AT383" s="416">
        <f t="shared" si="273"/>
        <v>0</v>
      </c>
      <c r="AU383" s="416">
        <f t="shared" si="274"/>
        <v>0</v>
      </c>
      <c r="AV383" s="434" t="str">
        <f t="shared" si="275"/>
        <v/>
      </c>
      <c r="AW383" s="421" t="str">
        <f t="shared" si="276"/>
        <v/>
      </c>
      <c r="AX383" s="422">
        <f t="shared" si="277"/>
        <v>0</v>
      </c>
      <c r="AY383" s="422">
        <f t="shared" si="278"/>
        <v>0</v>
      </c>
      <c r="AZ383" s="421">
        <f t="shared" si="279"/>
        <v>0</v>
      </c>
      <c r="BA383" s="423">
        <f t="shared" si="280"/>
        <v>0</v>
      </c>
      <c r="BB383" s="432"/>
      <c r="BC383" s="436"/>
      <c r="BD383" s="436"/>
      <c r="BE383" s="436"/>
      <c r="BF383" s="436"/>
      <c r="BG383" s="436"/>
      <c r="BH383" s="436"/>
      <c r="BI383" s="436"/>
      <c r="BJ383" s="436"/>
      <c r="BK383" s="436"/>
      <c r="BL383" s="436"/>
      <c r="BM383" s="436"/>
      <c r="BN383" s="436"/>
      <c r="BO383" s="436"/>
      <c r="BP383" s="436"/>
    </row>
    <row r="384" spans="1:68" s="437" customFormat="1" ht="38.25" customHeight="1">
      <c r="A384" s="426">
        <v>366</v>
      </c>
      <c r="B384" s="429"/>
      <c r="C384" s="429"/>
      <c r="D384" s="395"/>
      <c r="E384" s="396"/>
      <c r="F384" s="396"/>
      <c r="G384" s="396"/>
      <c r="H384" s="397" t="str">
        <f t="shared" si="250"/>
        <v/>
      </c>
      <c r="I384" s="427"/>
      <c r="J384" s="396"/>
      <c r="K384" s="435"/>
      <c r="L384" s="399">
        <f t="shared" si="251"/>
        <v>0</v>
      </c>
      <c r="M384" s="400" t="str">
        <f t="shared" si="252"/>
        <v/>
      </c>
      <c r="N384" s="401"/>
      <c r="O384" s="395"/>
      <c r="P384" s="402" t="str">
        <f t="shared" si="253"/>
        <v/>
      </c>
      <c r="Q384" s="428"/>
      <c r="R384" s="404">
        <v>0</v>
      </c>
      <c r="S384" s="402">
        <f t="shared" si="254"/>
        <v>0</v>
      </c>
      <c r="T384" s="406">
        <f t="shared" si="255"/>
        <v>0</v>
      </c>
      <c r="U384" s="407" t="str">
        <f t="shared" si="256"/>
        <v/>
      </c>
      <c r="V384" s="408"/>
      <c r="W384" s="395"/>
      <c r="X384" s="395"/>
      <c r="Y384" s="402" t="str">
        <f t="shared" si="257"/>
        <v/>
      </c>
      <c r="Z384" s="429"/>
      <c r="AA384" s="429"/>
      <c r="AB384" s="430"/>
      <c r="AC384" s="410">
        <f t="shared" si="258"/>
        <v>0</v>
      </c>
      <c r="AD384" s="411"/>
      <c r="AE384" s="412"/>
      <c r="AF384" s="413">
        <f t="shared" si="259"/>
        <v>0</v>
      </c>
      <c r="AG384" s="414">
        <f t="shared" si="260"/>
        <v>0</v>
      </c>
      <c r="AH384" s="415">
        <f t="shared" si="261"/>
        <v>0</v>
      </c>
      <c r="AI384" s="415" t="str">
        <f t="shared" si="262"/>
        <v/>
      </c>
      <c r="AJ384" s="415">
        <f t="shared" si="263"/>
        <v>0</v>
      </c>
      <c r="AK384" s="415">
        <f t="shared" si="264"/>
        <v>0</v>
      </c>
      <c r="AL384" s="416">
        <f t="shared" si="265"/>
        <v>0</v>
      </c>
      <c r="AM384" s="417">
        <f t="shared" si="266"/>
        <v>0</v>
      </c>
      <c r="AN384" s="406">
        <f t="shared" si="267"/>
        <v>0</v>
      </c>
      <c r="AO384" s="416">
        <f t="shared" si="268"/>
        <v>0</v>
      </c>
      <c r="AP384" s="416">
        <f t="shared" si="269"/>
        <v>0</v>
      </c>
      <c r="AQ384" s="416">
        <f t="shared" si="270"/>
        <v>0</v>
      </c>
      <c r="AR384" s="418">
        <f t="shared" si="271"/>
        <v>0</v>
      </c>
      <c r="AS384" s="416">
        <f t="shared" si="272"/>
        <v>0</v>
      </c>
      <c r="AT384" s="416">
        <f t="shared" si="273"/>
        <v>0</v>
      </c>
      <c r="AU384" s="416">
        <f t="shared" si="274"/>
        <v>0</v>
      </c>
      <c r="AV384" s="434" t="str">
        <f t="shared" si="275"/>
        <v/>
      </c>
      <c r="AW384" s="421" t="str">
        <f t="shared" si="276"/>
        <v/>
      </c>
      <c r="AX384" s="422">
        <f t="shared" si="277"/>
        <v>0</v>
      </c>
      <c r="AY384" s="422">
        <f t="shared" si="278"/>
        <v>0</v>
      </c>
      <c r="AZ384" s="421">
        <f t="shared" si="279"/>
        <v>0</v>
      </c>
      <c r="BA384" s="423">
        <f t="shared" si="280"/>
        <v>0</v>
      </c>
      <c r="BB384" s="432"/>
      <c r="BC384" s="436"/>
      <c r="BD384" s="436"/>
      <c r="BE384" s="436"/>
      <c r="BF384" s="436"/>
      <c r="BG384" s="436"/>
      <c r="BH384" s="436"/>
      <c r="BI384" s="436"/>
      <c r="BJ384" s="436"/>
      <c r="BK384" s="436"/>
      <c r="BL384" s="436"/>
      <c r="BM384" s="436"/>
      <c r="BN384" s="436"/>
      <c r="BO384" s="436"/>
      <c r="BP384" s="436"/>
    </row>
    <row r="385" spans="1:68" s="437" customFormat="1" ht="38.25" customHeight="1">
      <c r="A385" s="426">
        <v>367</v>
      </c>
      <c r="B385" s="429"/>
      <c r="C385" s="429"/>
      <c r="D385" s="395"/>
      <c r="E385" s="396"/>
      <c r="F385" s="396"/>
      <c r="G385" s="396"/>
      <c r="H385" s="397" t="str">
        <f t="shared" si="250"/>
        <v/>
      </c>
      <c r="I385" s="427"/>
      <c r="J385" s="396"/>
      <c r="K385" s="435"/>
      <c r="L385" s="399">
        <f t="shared" si="251"/>
        <v>0</v>
      </c>
      <c r="M385" s="400" t="str">
        <f t="shared" si="252"/>
        <v/>
      </c>
      <c r="N385" s="401"/>
      <c r="O385" s="395"/>
      <c r="P385" s="402" t="str">
        <f t="shared" si="253"/>
        <v/>
      </c>
      <c r="Q385" s="428"/>
      <c r="R385" s="404">
        <v>0</v>
      </c>
      <c r="S385" s="402">
        <f t="shared" si="254"/>
        <v>0</v>
      </c>
      <c r="T385" s="406">
        <f t="shared" si="255"/>
        <v>0</v>
      </c>
      <c r="U385" s="407" t="str">
        <f t="shared" si="256"/>
        <v/>
      </c>
      <c r="V385" s="408"/>
      <c r="W385" s="395"/>
      <c r="X385" s="395"/>
      <c r="Y385" s="402" t="str">
        <f t="shared" si="257"/>
        <v/>
      </c>
      <c r="Z385" s="429"/>
      <c r="AA385" s="429"/>
      <c r="AB385" s="430"/>
      <c r="AC385" s="410">
        <f t="shared" si="258"/>
        <v>0</v>
      </c>
      <c r="AD385" s="411"/>
      <c r="AE385" s="412"/>
      <c r="AF385" s="413">
        <f t="shared" si="259"/>
        <v>0</v>
      </c>
      <c r="AG385" s="414">
        <f t="shared" si="260"/>
        <v>0</v>
      </c>
      <c r="AH385" s="415">
        <f t="shared" si="261"/>
        <v>0</v>
      </c>
      <c r="AI385" s="415" t="str">
        <f t="shared" si="262"/>
        <v/>
      </c>
      <c r="AJ385" s="415">
        <f t="shared" si="263"/>
        <v>0</v>
      </c>
      <c r="AK385" s="415">
        <f t="shared" si="264"/>
        <v>0</v>
      </c>
      <c r="AL385" s="416">
        <f t="shared" si="265"/>
        <v>0</v>
      </c>
      <c r="AM385" s="417">
        <f t="shared" si="266"/>
        <v>0</v>
      </c>
      <c r="AN385" s="406">
        <f t="shared" si="267"/>
        <v>0</v>
      </c>
      <c r="AO385" s="416">
        <f t="shared" si="268"/>
        <v>0</v>
      </c>
      <c r="AP385" s="416">
        <f t="shared" si="269"/>
        <v>0</v>
      </c>
      <c r="AQ385" s="416">
        <f t="shared" si="270"/>
        <v>0</v>
      </c>
      <c r="AR385" s="418">
        <f t="shared" si="271"/>
        <v>0</v>
      </c>
      <c r="AS385" s="416">
        <f t="shared" si="272"/>
        <v>0</v>
      </c>
      <c r="AT385" s="416">
        <f t="shared" si="273"/>
        <v>0</v>
      </c>
      <c r="AU385" s="416">
        <f t="shared" si="274"/>
        <v>0</v>
      </c>
      <c r="AV385" s="434" t="str">
        <f t="shared" si="275"/>
        <v/>
      </c>
      <c r="AW385" s="421" t="str">
        <f t="shared" si="276"/>
        <v/>
      </c>
      <c r="AX385" s="422">
        <f t="shared" si="277"/>
        <v>0</v>
      </c>
      <c r="AY385" s="422">
        <f t="shared" si="278"/>
        <v>0</v>
      </c>
      <c r="AZ385" s="421">
        <f t="shared" si="279"/>
        <v>0</v>
      </c>
      <c r="BA385" s="423">
        <f t="shared" si="280"/>
        <v>0</v>
      </c>
      <c r="BB385" s="432"/>
      <c r="BC385" s="436"/>
      <c r="BD385" s="436"/>
      <c r="BE385" s="436"/>
      <c r="BF385" s="436"/>
      <c r="BG385" s="436"/>
      <c r="BH385" s="436"/>
      <c r="BI385" s="436"/>
      <c r="BJ385" s="436"/>
      <c r="BK385" s="436"/>
      <c r="BL385" s="436"/>
      <c r="BM385" s="436"/>
      <c r="BN385" s="436"/>
      <c r="BO385" s="436"/>
      <c r="BP385" s="436"/>
    </row>
    <row r="386" spans="1:68" s="437" customFormat="1" ht="38.25" customHeight="1">
      <c r="A386" s="426">
        <v>368</v>
      </c>
      <c r="B386" s="429"/>
      <c r="C386" s="429"/>
      <c r="D386" s="395"/>
      <c r="E386" s="396"/>
      <c r="F386" s="396"/>
      <c r="G386" s="396"/>
      <c r="H386" s="397" t="str">
        <f t="shared" si="250"/>
        <v/>
      </c>
      <c r="I386" s="427"/>
      <c r="J386" s="396"/>
      <c r="K386" s="435"/>
      <c r="L386" s="399">
        <f t="shared" si="251"/>
        <v>0</v>
      </c>
      <c r="M386" s="400" t="str">
        <f t="shared" si="252"/>
        <v/>
      </c>
      <c r="N386" s="401"/>
      <c r="O386" s="395"/>
      <c r="P386" s="402" t="str">
        <f t="shared" si="253"/>
        <v/>
      </c>
      <c r="Q386" s="428"/>
      <c r="R386" s="404">
        <v>0</v>
      </c>
      <c r="S386" s="402">
        <f t="shared" si="254"/>
        <v>0</v>
      </c>
      <c r="T386" s="406">
        <f t="shared" si="255"/>
        <v>0</v>
      </c>
      <c r="U386" s="407" t="str">
        <f t="shared" si="256"/>
        <v/>
      </c>
      <c r="V386" s="408"/>
      <c r="W386" s="395"/>
      <c r="X386" s="395"/>
      <c r="Y386" s="402" t="str">
        <f t="shared" si="257"/>
        <v/>
      </c>
      <c r="Z386" s="429"/>
      <c r="AA386" s="429"/>
      <c r="AB386" s="430"/>
      <c r="AC386" s="410">
        <f t="shared" si="258"/>
        <v>0</v>
      </c>
      <c r="AD386" s="411"/>
      <c r="AE386" s="412"/>
      <c r="AF386" s="413">
        <f t="shared" si="259"/>
        <v>0</v>
      </c>
      <c r="AG386" s="414">
        <f t="shared" si="260"/>
        <v>0</v>
      </c>
      <c r="AH386" s="415">
        <f t="shared" si="261"/>
        <v>0</v>
      </c>
      <c r="AI386" s="415" t="str">
        <f t="shared" si="262"/>
        <v/>
      </c>
      <c r="AJ386" s="415">
        <f t="shared" si="263"/>
        <v>0</v>
      </c>
      <c r="AK386" s="415">
        <f t="shared" si="264"/>
        <v>0</v>
      </c>
      <c r="AL386" s="416">
        <f t="shared" si="265"/>
        <v>0</v>
      </c>
      <c r="AM386" s="417">
        <f t="shared" si="266"/>
        <v>0</v>
      </c>
      <c r="AN386" s="406">
        <f t="shared" si="267"/>
        <v>0</v>
      </c>
      <c r="AO386" s="416">
        <f t="shared" si="268"/>
        <v>0</v>
      </c>
      <c r="AP386" s="416">
        <f t="shared" si="269"/>
        <v>0</v>
      </c>
      <c r="AQ386" s="416">
        <f t="shared" si="270"/>
        <v>0</v>
      </c>
      <c r="AR386" s="418">
        <f t="shared" si="271"/>
        <v>0</v>
      </c>
      <c r="AS386" s="416">
        <f t="shared" si="272"/>
        <v>0</v>
      </c>
      <c r="AT386" s="416">
        <f t="shared" si="273"/>
        <v>0</v>
      </c>
      <c r="AU386" s="416">
        <f t="shared" si="274"/>
        <v>0</v>
      </c>
      <c r="AV386" s="434" t="str">
        <f t="shared" si="275"/>
        <v/>
      </c>
      <c r="AW386" s="421" t="str">
        <f t="shared" si="276"/>
        <v/>
      </c>
      <c r="AX386" s="422">
        <f t="shared" si="277"/>
        <v>0</v>
      </c>
      <c r="AY386" s="422">
        <f t="shared" si="278"/>
        <v>0</v>
      </c>
      <c r="AZ386" s="421">
        <f t="shared" si="279"/>
        <v>0</v>
      </c>
      <c r="BA386" s="423">
        <f t="shared" si="280"/>
        <v>0</v>
      </c>
      <c r="BB386" s="432"/>
      <c r="BC386" s="436"/>
      <c r="BD386" s="436"/>
      <c r="BE386" s="436"/>
      <c r="BF386" s="436"/>
      <c r="BG386" s="436"/>
      <c r="BH386" s="436"/>
      <c r="BI386" s="436"/>
      <c r="BJ386" s="436"/>
      <c r="BK386" s="436"/>
      <c r="BL386" s="436"/>
      <c r="BM386" s="436"/>
      <c r="BN386" s="436"/>
      <c r="BO386" s="436"/>
      <c r="BP386" s="436"/>
    </row>
    <row r="387" spans="1:68" s="437" customFormat="1" ht="38.25" customHeight="1">
      <c r="A387" s="426">
        <v>369</v>
      </c>
      <c r="B387" s="429"/>
      <c r="C387" s="429"/>
      <c r="D387" s="395"/>
      <c r="E387" s="396"/>
      <c r="F387" s="396"/>
      <c r="G387" s="396"/>
      <c r="H387" s="397" t="str">
        <f t="shared" si="250"/>
        <v/>
      </c>
      <c r="I387" s="427"/>
      <c r="J387" s="396"/>
      <c r="K387" s="435"/>
      <c r="L387" s="399">
        <f t="shared" si="251"/>
        <v>0</v>
      </c>
      <c r="M387" s="400" t="str">
        <f t="shared" si="252"/>
        <v/>
      </c>
      <c r="N387" s="401"/>
      <c r="O387" s="395"/>
      <c r="P387" s="402" t="str">
        <f t="shared" si="253"/>
        <v/>
      </c>
      <c r="Q387" s="428"/>
      <c r="R387" s="404">
        <v>0</v>
      </c>
      <c r="S387" s="402">
        <f t="shared" si="254"/>
        <v>0</v>
      </c>
      <c r="T387" s="406">
        <f t="shared" si="255"/>
        <v>0</v>
      </c>
      <c r="U387" s="407" t="str">
        <f t="shared" si="256"/>
        <v/>
      </c>
      <c r="V387" s="408"/>
      <c r="W387" s="395"/>
      <c r="X387" s="395"/>
      <c r="Y387" s="402" t="str">
        <f t="shared" si="257"/>
        <v/>
      </c>
      <c r="Z387" s="429"/>
      <c r="AA387" s="429"/>
      <c r="AB387" s="430"/>
      <c r="AC387" s="410">
        <f t="shared" si="258"/>
        <v>0</v>
      </c>
      <c r="AD387" s="411"/>
      <c r="AE387" s="412"/>
      <c r="AF387" s="413">
        <f t="shared" si="259"/>
        <v>0</v>
      </c>
      <c r="AG387" s="414">
        <f t="shared" si="260"/>
        <v>0</v>
      </c>
      <c r="AH387" s="415">
        <f t="shared" si="261"/>
        <v>0</v>
      </c>
      <c r="AI387" s="415" t="str">
        <f t="shared" si="262"/>
        <v/>
      </c>
      <c r="AJ387" s="415">
        <f t="shared" si="263"/>
        <v>0</v>
      </c>
      <c r="AK387" s="415">
        <f t="shared" si="264"/>
        <v>0</v>
      </c>
      <c r="AL387" s="416">
        <f t="shared" si="265"/>
        <v>0</v>
      </c>
      <c r="AM387" s="417">
        <f t="shared" si="266"/>
        <v>0</v>
      </c>
      <c r="AN387" s="406">
        <f t="shared" si="267"/>
        <v>0</v>
      </c>
      <c r="AO387" s="416">
        <f t="shared" si="268"/>
        <v>0</v>
      </c>
      <c r="AP387" s="416">
        <f t="shared" si="269"/>
        <v>0</v>
      </c>
      <c r="AQ387" s="416">
        <f t="shared" si="270"/>
        <v>0</v>
      </c>
      <c r="AR387" s="418">
        <f t="shared" si="271"/>
        <v>0</v>
      </c>
      <c r="AS387" s="416">
        <f t="shared" si="272"/>
        <v>0</v>
      </c>
      <c r="AT387" s="416">
        <f t="shared" si="273"/>
        <v>0</v>
      </c>
      <c r="AU387" s="416">
        <f t="shared" si="274"/>
        <v>0</v>
      </c>
      <c r="AV387" s="434" t="str">
        <f t="shared" si="275"/>
        <v/>
      </c>
      <c r="AW387" s="421" t="str">
        <f t="shared" si="276"/>
        <v/>
      </c>
      <c r="AX387" s="422">
        <f t="shared" si="277"/>
        <v>0</v>
      </c>
      <c r="AY387" s="422">
        <f t="shared" si="278"/>
        <v>0</v>
      </c>
      <c r="AZ387" s="421">
        <f t="shared" si="279"/>
        <v>0</v>
      </c>
      <c r="BA387" s="423">
        <f t="shared" si="280"/>
        <v>0</v>
      </c>
      <c r="BB387" s="432"/>
      <c r="BC387" s="436"/>
      <c r="BD387" s="436"/>
      <c r="BE387" s="436"/>
      <c r="BF387" s="436"/>
      <c r="BG387" s="436"/>
      <c r="BH387" s="436"/>
      <c r="BI387" s="436"/>
      <c r="BJ387" s="436"/>
      <c r="BK387" s="436"/>
      <c r="BL387" s="436"/>
      <c r="BM387" s="436"/>
      <c r="BN387" s="436"/>
      <c r="BO387" s="436"/>
      <c r="BP387" s="436"/>
    </row>
    <row r="388" spans="1:68" s="437" customFormat="1" ht="38.25" customHeight="1">
      <c r="A388" s="426">
        <v>370</v>
      </c>
      <c r="B388" s="429"/>
      <c r="C388" s="429"/>
      <c r="D388" s="395"/>
      <c r="E388" s="396"/>
      <c r="F388" s="396"/>
      <c r="G388" s="396"/>
      <c r="H388" s="397" t="str">
        <f t="shared" si="250"/>
        <v/>
      </c>
      <c r="I388" s="427"/>
      <c r="J388" s="396"/>
      <c r="K388" s="435"/>
      <c r="L388" s="399">
        <f t="shared" si="251"/>
        <v>0</v>
      </c>
      <c r="M388" s="400" t="str">
        <f t="shared" si="252"/>
        <v/>
      </c>
      <c r="N388" s="401"/>
      <c r="O388" s="395"/>
      <c r="P388" s="402" t="str">
        <f t="shared" si="253"/>
        <v/>
      </c>
      <c r="Q388" s="428"/>
      <c r="R388" s="404">
        <v>0</v>
      </c>
      <c r="S388" s="402">
        <f t="shared" si="254"/>
        <v>0</v>
      </c>
      <c r="T388" s="406">
        <f t="shared" si="255"/>
        <v>0</v>
      </c>
      <c r="U388" s="407" t="str">
        <f t="shared" si="256"/>
        <v/>
      </c>
      <c r="V388" s="408"/>
      <c r="W388" s="395"/>
      <c r="X388" s="395"/>
      <c r="Y388" s="402" t="str">
        <f t="shared" si="257"/>
        <v/>
      </c>
      <c r="Z388" s="429"/>
      <c r="AA388" s="429"/>
      <c r="AB388" s="430"/>
      <c r="AC388" s="410">
        <f t="shared" si="258"/>
        <v>0</v>
      </c>
      <c r="AD388" s="411"/>
      <c r="AE388" s="412"/>
      <c r="AF388" s="413">
        <f t="shared" si="259"/>
        <v>0</v>
      </c>
      <c r="AG388" s="414">
        <f t="shared" si="260"/>
        <v>0</v>
      </c>
      <c r="AH388" s="415">
        <f t="shared" si="261"/>
        <v>0</v>
      </c>
      <c r="AI388" s="415" t="str">
        <f t="shared" si="262"/>
        <v/>
      </c>
      <c r="AJ388" s="415">
        <f t="shared" si="263"/>
        <v>0</v>
      </c>
      <c r="AK388" s="415">
        <f t="shared" si="264"/>
        <v>0</v>
      </c>
      <c r="AL388" s="416">
        <f t="shared" si="265"/>
        <v>0</v>
      </c>
      <c r="AM388" s="417">
        <f t="shared" si="266"/>
        <v>0</v>
      </c>
      <c r="AN388" s="406">
        <f t="shared" si="267"/>
        <v>0</v>
      </c>
      <c r="AO388" s="416">
        <f t="shared" si="268"/>
        <v>0</v>
      </c>
      <c r="AP388" s="416">
        <f t="shared" si="269"/>
        <v>0</v>
      </c>
      <c r="AQ388" s="416">
        <f t="shared" si="270"/>
        <v>0</v>
      </c>
      <c r="AR388" s="418">
        <f t="shared" si="271"/>
        <v>0</v>
      </c>
      <c r="AS388" s="416">
        <f t="shared" si="272"/>
        <v>0</v>
      </c>
      <c r="AT388" s="416">
        <f t="shared" si="273"/>
        <v>0</v>
      </c>
      <c r="AU388" s="416">
        <f t="shared" si="274"/>
        <v>0</v>
      </c>
      <c r="AV388" s="434" t="str">
        <f t="shared" si="275"/>
        <v/>
      </c>
      <c r="AW388" s="421" t="str">
        <f t="shared" si="276"/>
        <v/>
      </c>
      <c r="AX388" s="422">
        <f t="shared" si="277"/>
        <v>0</v>
      </c>
      <c r="AY388" s="422">
        <f t="shared" si="278"/>
        <v>0</v>
      </c>
      <c r="AZ388" s="421">
        <f t="shared" si="279"/>
        <v>0</v>
      </c>
      <c r="BA388" s="423">
        <f t="shared" si="280"/>
        <v>0</v>
      </c>
      <c r="BB388" s="432"/>
      <c r="BC388" s="436"/>
      <c r="BD388" s="436"/>
      <c r="BE388" s="436"/>
      <c r="BF388" s="436"/>
      <c r="BG388" s="436"/>
      <c r="BH388" s="436"/>
      <c r="BI388" s="436"/>
      <c r="BJ388" s="436"/>
      <c r="BK388" s="436"/>
      <c r="BL388" s="436"/>
      <c r="BM388" s="436"/>
      <c r="BN388" s="436"/>
      <c r="BO388" s="436"/>
      <c r="BP388" s="436"/>
    </row>
    <row r="389" spans="1:68" s="437" customFormat="1" ht="38.25" customHeight="1">
      <c r="A389" s="426">
        <v>371</v>
      </c>
      <c r="B389" s="429"/>
      <c r="C389" s="429"/>
      <c r="D389" s="395"/>
      <c r="E389" s="396"/>
      <c r="F389" s="396"/>
      <c r="G389" s="396"/>
      <c r="H389" s="397" t="str">
        <f t="shared" si="250"/>
        <v/>
      </c>
      <c r="I389" s="427"/>
      <c r="J389" s="396"/>
      <c r="K389" s="435"/>
      <c r="L389" s="399">
        <f t="shared" si="251"/>
        <v>0</v>
      </c>
      <c r="M389" s="400" t="str">
        <f t="shared" si="252"/>
        <v/>
      </c>
      <c r="N389" s="401"/>
      <c r="O389" s="395"/>
      <c r="P389" s="402" t="str">
        <f t="shared" si="253"/>
        <v/>
      </c>
      <c r="Q389" s="428"/>
      <c r="R389" s="404">
        <v>0</v>
      </c>
      <c r="S389" s="402">
        <f t="shared" si="254"/>
        <v>0</v>
      </c>
      <c r="T389" s="406">
        <f t="shared" si="255"/>
        <v>0</v>
      </c>
      <c r="U389" s="407" t="str">
        <f t="shared" si="256"/>
        <v/>
      </c>
      <c r="V389" s="408"/>
      <c r="W389" s="395"/>
      <c r="X389" s="395"/>
      <c r="Y389" s="402" t="str">
        <f t="shared" si="257"/>
        <v/>
      </c>
      <c r="Z389" s="429"/>
      <c r="AA389" s="429"/>
      <c r="AB389" s="430"/>
      <c r="AC389" s="410">
        <f t="shared" si="258"/>
        <v>0</v>
      </c>
      <c r="AD389" s="411"/>
      <c r="AE389" s="412"/>
      <c r="AF389" s="413">
        <f t="shared" si="259"/>
        <v>0</v>
      </c>
      <c r="AG389" s="414">
        <f t="shared" si="260"/>
        <v>0</v>
      </c>
      <c r="AH389" s="415">
        <f t="shared" si="261"/>
        <v>0</v>
      </c>
      <c r="AI389" s="415" t="str">
        <f t="shared" si="262"/>
        <v/>
      </c>
      <c r="AJ389" s="415">
        <f t="shared" si="263"/>
        <v>0</v>
      </c>
      <c r="AK389" s="415">
        <f t="shared" si="264"/>
        <v>0</v>
      </c>
      <c r="AL389" s="416">
        <f t="shared" si="265"/>
        <v>0</v>
      </c>
      <c r="AM389" s="417">
        <f t="shared" si="266"/>
        <v>0</v>
      </c>
      <c r="AN389" s="406">
        <f t="shared" si="267"/>
        <v>0</v>
      </c>
      <c r="AO389" s="416">
        <f t="shared" si="268"/>
        <v>0</v>
      </c>
      <c r="AP389" s="416">
        <f t="shared" si="269"/>
        <v>0</v>
      </c>
      <c r="AQ389" s="416">
        <f t="shared" si="270"/>
        <v>0</v>
      </c>
      <c r="AR389" s="418">
        <f t="shared" si="271"/>
        <v>0</v>
      </c>
      <c r="AS389" s="416">
        <f t="shared" si="272"/>
        <v>0</v>
      </c>
      <c r="AT389" s="416">
        <f t="shared" si="273"/>
        <v>0</v>
      </c>
      <c r="AU389" s="416">
        <f t="shared" si="274"/>
        <v>0</v>
      </c>
      <c r="AV389" s="434" t="str">
        <f t="shared" si="275"/>
        <v/>
      </c>
      <c r="AW389" s="421" t="str">
        <f t="shared" si="276"/>
        <v/>
      </c>
      <c r="AX389" s="422">
        <f t="shared" si="277"/>
        <v>0</v>
      </c>
      <c r="AY389" s="422">
        <f t="shared" si="278"/>
        <v>0</v>
      </c>
      <c r="AZ389" s="421">
        <f t="shared" si="279"/>
        <v>0</v>
      </c>
      <c r="BA389" s="423">
        <f t="shared" si="280"/>
        <v>0</v>
      </c>
      <c r="BB389" s="432"/>
      <c r="BC389" s="436"/>
      <c r="BD389" s="436"/>
      <c r="BE389" s="436"/>
      <c r="BF389" s="436"/>
      <c r="BG389" s="436"/>
      <c r="BH389" s="436"/>
      <c r="BI389" s="436"/>
      <c r="BJ389" s="436"/>
      <c r="BK389" s="436"/>
      <c r="BL389" s="436"/>
      <c r="BM389" s="436"/>
      <c r="BN389" s="436"/>
      <c r="BO389" s="436"/>
      <c r="BP389" s="436"/>
    </row>
    <row r="390" spans="1:68" s="437" customFormat="1" ht="38.25" customHeight="1">
      <c r="A390" s="426">
        <v>372</v>
      </c>
      <c r="B390" s="429"/>
      <c r="C390" s="429"/>
      <c r="D390" s="395"/>
      <c r="E390" s="396"/>
      <c r="F390" s="396"/>
      <c r="G390" s="396"/>
      <c r="H390" s="397" t="str">
        <f t="shared" si="250"/>
        <v/>
      </c>
      <c r="I390" s="427"/>
      <c r="J390" s="396"/>
      <c r="K390" s="435"/>
      <c r="L390" s="399">
        <f t="shared" si="251"/>
        <v>0</v>
      </c>
      <c r="M390" s="400" t="str">
        <f t="shared" si="252"/>
        <v/>
      </c>
      <c r="N390" s="401"/>
      <c r="O390" s="395"/>
      <c r="P390" s="402" t="str">
        <f t="shared" si="253"/>
        <v/>
      </c>
      <c r="Q390" s="428"/>
      <c r="R390" s="404">
        <v>0</v>
      </c>
      <c r="S390" s="402">
        <f t="shared" si="254"/>
        <v>0</v>
      </c>
      <c r="T390" s="406">
        <f t="shared" si="255"/>
        <v>0</v>
      </c>
      <c r="U390" s="407" t="str">
        <f t="shared" si="256"/>
        <v/>
      </c>
      <c r="V390" s="408"/>
      <c r="W390" s="395"/>
      <c r="X390" s="395"/>
      <c r="Y390" s="402" t="str">
        <f t="shared" si="257"/>
        <v/>
      </c>
      <c r="Z390" s="429"/>
      <c r="AA390" s="429"/>
      <c r="AB390" s="430"/>
      <c r="AC390" s="410">
        <f t="shared" si="258"/>
        <v>0</v>
      </c>
      <c r="AD390" s="411"/>
      <c r="AE390" s="412"/>
      <c r="AF390" s="413">
        <f t="shared" si="259"/>
        <v>0</v>
      </c>
      <c r="AG390" s="414">
        <f t="shared" si="260"/>
        <v>0</v>
      </c>
      <c r="AH390" s="415">
        <f t="shared" si="261"/>
        <v>0</v>
      </c>
      <c r="AI390" s="415" t="str">
        <f t="shared" si="262"/>
        <v/>
      </c>
      <c r="AJ390" s="415">
        <f t="shared" si="263"/>
        <v>0</v>
      </c>
      <c r="AK390" s="415">
        <f t="shared" si="264"/>
        <v>0</v>
      </c>
      <c r="AL390" s="416">
        <f t="shared" si="265"/>
        <v>0</v>
      </c>
      <c r="AM390" s="417">
        <f t="shared" si="266"/>
        <v>0</v>
      </c>
      <c r="AN390" s="406">
        <f t="shared" si="267"/>
        <v>0</v>
      </c>
      <c r="AO390" s="416">
        <f t="shared" si="268"/>
        <v>0</v>
      </c>
      <c r="AP390" s="416">
        <f t="shared" si="269"/>
        <v>0</v>
      </c>
      <c r="AQ390" s="416">
        <f t="shared" si="270"/>
        <v>0</v>
      </c>
      <c r="AR390" s="418">
        <f t="shared" si="271"/>
        <v>0</v>
      </c>
      <c r="AS390" s="416">
        <f t="shared" si="272"/>
        <v>0</v>
      </c>
      <c r="AT390" s="416">
        <f t="shared" si="273"/>
        <v>0</v>
      </c>
      <c r="AU390" s="416">
        <f t="shared" si="274"/>
        <v>0</v>
      </c>
      <c r="AV390" s="434" t="str">
        <f t="shared" si="275"/>
        <v/>
      </c>
      <c r="AW390" s="421" t="str">
        <f t="shared" si="276"/>
        <v/>
      </c>
      <c r="AX390" s="422">
        <f t="shared" si="277"/>
        <v>0</v>
      </c>
      <c r="AY390" s="422">
        <f t="shared" si="278"/>
        <v>0</v>
      </c>
      <c r="AZ390" s="421">
        <f t="shared" si="279"/>
        <v>0</v>
      </c>
      <c r="BA390" s="423">
        <f t="shared" si="280"/>
        <v>0</v>
      </c>
      <c r="BB390" s="432"/>
      <c r="BC390" s="436"/>
      <c r="BD390" s="436"/>
      <c r="BE390" s="436"/>
      <c r="BF390" s="436"/>
      <c r="BG390" s="436"/>
      <c r="BH390" s="436"/>
      <c r="BI390" s="436"/>
      <c r="BJ390" s="436"/>
      <c r="BK390" s="436"/>
      <c r="BL390" s="436"/>
      <c r="BM390" s="436"/>
      <c r="BN390" s="436"/>
      <c r="BO390" s="436"/>
      <c r="BP390" s="436"/>
    </row>
    <row r="391" spans="1:68" s="437" customFormat="1" ht="38.25" customHeight="1">
      <c r="A391" s="426">
        <v>373</v>
      </c>
      <c r="B391" s="429"/>
      <c r="C391" s="429"/>
      <c r="D391" s="395"/>
      <c r="E391" s="396"/>
      <c r="F391" s="396"/>
      <c r="G391" s="396"/>
      <c r="H391" s="397" t="str">
        <f t="shared" si="250"/>
        <v/>
      </c>
      <c r="I391" s="427"/>
      <c r="J391" s="396"/>
      <c r="K391" s="435"/>
      <c r="L391" s="399">
        <f t="shared" si="251"/>
        <v>0</v>
      </c>
      <c r="M391" s="400" t="str">
        <f t="shared" si="252"/>
        <v/>
      </c>
      <c r="N391" s="401"/>
      <c r="O391" s="395"/>
      <c r="P391" s="402" t="str">
        <f t="shared" si="253"/>
        <v/>
      </c>
      <c r="Q391" s="428"/>
      <c r="R391" s="404">
        <v>0</v>
      </c>
      <c r="S391" s="402">
        <f t="shared" si="254"/>
        <v>0</v>
      </c>
      <c r="T391" s="406">
        <f t="shared" si="255"/>
        <v>0</v>
      </c>
      <c r="U391" s="407" t="str">
        <f t="shared" si="256"/>
        <v/>
      </c>
      <c r="V391" s="408"/>
      <c r="W391" s="395"/>
      <c r="X391" s="395"/>
      <c r="Y391" s="402" t="str">
        <f t="shared" si="257"/>
        <v/>
      </c>
      <c r="Z391" s="429"/>
      <c r="AA391" s="429"/>
      <c r="AB391" s="430"/>
      <c r="AC391" s="410">
        <f t="shared" si="258"/>
        <v>0</v>
      </c>
      <c r="AD391" s="411"/>
      <c r="AE391" s="412"/>
      <c r="AF391" s="413">
        <f t="shared" si="259"/>
        <v>0</v>
      </c>
      <c r="AG391" s="414">
        <f t="shared" si="260"/>
        <v>0</v>
      </c>
      <c r="AH391" s="415">
        <f t="shared" si="261"/>
        <v>0</v>
      </c>
      <c r="AI391" s="415" t="str">
        <f t="shared" si="262"/>
        <v/>
      </c>
      <c r="AJ391" s="415">
        <f t="shared" si="263"/>
        <v>0</v>
      </c>
      <c r="AK391" s="415">
        <f t="shared" si="264"/>
        <v>0</v>
      </c>
      <c r="AL391" s="416">
        <f t="shared" si="265"/>
        <v>0</v>
      </c>
      <c r="AM391" s="417">
        <f t="shared" si="266"/>
        <v>0</v>
      </c>
      <c r="AN391" s="406">
        <f t="shared" si="267"/>
        <v>0</v>
      </c>
      <c r="AO391" s="416">
        <f t="shared" si="268"/>
        <v>0</v>
      </c>
      <c r="AP391" s="416">
        <f t="shared" si="269"/>
        <v>0</v>
      </c>
      <c r="AQ391" s="416">
        <f t="shared" si="270"/>
        <v>0</v>
      </c>
      <c r="AR391" s="418">
        <f t="shared" si="271"/>
        <v>0</v>
      </c>
      <c r="AS391" s="416">
        <f t="shared" si="272"/>
        <v>0</v>
      </c>
      <c r="AT391" s="416">
        <f t="shared" si="273"/>
        <v>0</v>
      </c>
      <c r="AU391" s="416">
        <f t="shared" si="274"/>
        <v>0</v>
      </c>
      <c r="AV391" s="434" t="str">
        <f t="shared" si="275"/>
        <v/>
      </c>
      <c r="AW391" s="421" t="str">
        <f t="shared" si="276"/>
        <v/>
      </c>
      <c r="AX391" s="422">
        <f t="shared" si="277"/>
        <v>0</v>
      </c>
      <c r="AY391" s="422">
        <f t="shared" si="278"/>
        <v>0</v>
      </c>
      <c r="AZ391" s="421">
        <f t="shared" si="279"/>
        <v>0</v>
      </c>
      <c r="BA391" s="423">
        <f t="shared" si="280"/>
        <v>0</v>
      </c>
      <c r="BB391" s="432"/>
      <c r="BC391" s="436"/>
      <c r="BD391" s="436"/>
      <c r="BE391" s="436"/>
      <c r="BF391" s="436"/>
      <c r="BG391" s="436"/>
      <c r="BH391" s="436"/>
      <c r="BI391" s="436"/>
      <c r="BJ391" s="436"/>
      <c r="BK391" s="436"/>
      <c r="BL391" s="436"/>
      <c r="BM391" s="436"/>
      <c r="BN391" s="436"/>
      <c r="BO391" s="436"/>
      <c r="BP391" s="436"/>
    </row>
    <row r="392" spans="1:68" s="437" customFormat="1" ht="38.25" customHeight="1">
      <c r="A392" s="426">
        <v>374</v>
      </c>
      <c r="B392" s="429"/>
      <c r="C392" s="429"/>
      <c r="D392" s="395"/>
      <c r="E392" s="396"/>
      <c r="F392" s="396"/>
      <c r="G392" s="396"/>
      <c r="H392" s="397" t="str">
        <f t="shared" si="250"/>
        <v/>
      </c>
      <c r="I392" s="427"/>
      <c r="J392" s="396"/>
      <c r="K392" s="435"/>
      <c r="L392" s="399">
        <f t="shared" si="251"/>
        <v>0</v>
      </c>
      <c r="M392" s="400" t="str">
        <f t="shared" si="252"/>
        <v/>
      </c>
      <c r="N392" s="401"/>
      <c r="O392" s="395"/>
      <c r="P392" s="402" t="str">
        <f t="shared" si="253"/>
        <v/>
      </c>
      <c r="Q392" s="428"/>
      <c r="R392" s="404">
        <v>0</v>
      </c>
      <c r="S392" s="402">
        <f t="shared" si="254"/>
        <v>0</v>
      </c>
      <c r="T392" s="406">
        <f t="shared" si="255"/>
        <v>0</v>
      </c>
      <c r="U392" s="407" t="str">
        <f t="shared" si="256"/>
        <v/>
      </c>
      <c r="V392" s="408"/>
      <c r="W392" s="395"/>
      <c r="X392" s="395"/>
      <c r="Y392" s="402" t="str">
        <f t="shared" si="257"/>
        <v/>
      </c>
      <c r="Z392" s="429"/>
      <c r="AA392" s="429"/>
      <c r="AB392" s="430"/>
      <c r="AC392" s="410">
        <f t="shared" si="258"/>
        <v>0</v>
      </c>
      <c r="AD392" s="411"/>
      <c r="AE392" s="412"/>
      <c r="AF392" s="413">
        <f t="shared" si="259"/>
        <v>0</v>
      </c>
      <c r="AG392" s="414">
        <f t="shared" si="260"/>
        <v>0</v>
      </c>
      <c r="AH392" s="415">
        <f t="shared" si="261"/>
        <v>0</v>
      </c>
      <c r="AI392" s="415" t="str">
        <f t="shared" si="262"/>
        <v/>
      </c>
      <c r="AJ392" s="415">
        <f t="shared" si="263"/>
        <v>0</v>
      </c>
      <c r="AK392" s="415">
        <f t="shared" si="264"/>
        <v>0</v>
      </c>
      <c r="AL392" s="416">
        <f t="shared" si="265"/>
        <v>0</v>
      </c>
      <c r="AM392" s="417">
        <f t="shared" si="266"/>
        <v>0</v>
      </c>
      <c r="AN392" s="406">
        <f t="shared" si="267"/>
        <v>0</v>
      </c>
      <c r="AO392" s="416">
        <f t="shared" si="268"/>
        <v>0</v>
      </c>
      <c r="AP392" s="416">
        <f t="shared" si="269"/>
        <v>0</v>
      </c>
      <c r="AQ392" s="416">
        <f t="shared" si="270"/>
        <v>0</v>
      </c>
      <c r="AR392" s="418">
        <f t="shared" si="271"/>
        <v>0</v>
      </c>
      <c r="AS392" s="416">
        <f t="shared" si="272"/>
        <v>0</v>
      </c>
      <c r="AT392" s="416">
        <f t="shared" si="273"/>
        <v>0</v>
      </c>
      <c r="AU392" s="416">
        <f t="shared" si="274"/>
        <v>0</v>
      </c>
      <c r="AV392" s="434" t="str">
        <f t="shared" si="275"/>
        <v/>
      </c>
      <c r="AW392" s="421" t="str">
        <f t="shared" si="276"/>
        <v/>
      </c>
      <c r="AX392" s="422">
        <f t="shared" si="277"/>
        <v>0</v>
      </c>
      <c r="AY392" s="422">
        <f t="shared" si="278"/>
        <v>0</v>
      </c>
      <c r="AZ392" s="421">
        <f t="shared" si="279"/>
        <v>0</v>
      </c>
      <c r="BA392" s="423">
        <f t="shared" si="280"/>
        <v>0</v>
      </c>
      <c r="BB392" s="432"/>
      <c r="BC392" s="436"/>
      <c r="BD392" s="436"/>
      <c r="BE392" s="436"/>
      <c r="BF392" s="436"/>
      <c r="BG392" s="436"/>
      <c r="BH392" s="436"/>
      <c r="BI392" s="436"/>
      <c r="BJ392" s="436"/>
      <c r="BK392" s="436"/>
      <c r="BL392" s="436"/>
      <c r="BM392" s="436"/>
      <c r="BN392" s="436"/>
      <c r="BO392" s="436"/>
      <c r="BP392" s="436"/>
    </row>
    <row r="393" spans="1:68" s="437" customFormat="1" ht="38.25" customHeight="1">
      <c r="A393" s="426">
        <v>375</v>
      </c>
      <c r="B393" s="429"/>
      <c r="C393" s="429"/>
      <c r="D393" s="395"/>
      <c r="E393" s="396"/>
      <c r="F393" s="396"/>
      <c r="G393" s="396"/>
      <c r="H393" s="397" t="str">
        <f t="shared" si="250"/>
        <v/>
      </c>
      <c r="I393" s="427"/>
      <c r="J393" s="396"/>
      <c r="K393" s="435"/>
      <c r="L393" s="399">
        <f t="shared" si="251"/>
        <v>0</v>
      </c>
      <c r="M393" s="400" t="str">
        <f t="shared" si="252"/>
        <v/>
      </c>
      <c r="N393" s="401"/>
      <c r="O393" s="395"/>
      <c r="P393" s="402" t="str">
        <f t="shared" si="253"/>
        <v/>
      </c>
      <c r="Q393" s="428"/>
      <c r="R393" s="404">
        <v>0</v>
      </c>
      <c r="S393" s="402">
        <f t="shared" si="254"/>
        <v>0</v>
      </c>
      <c r="T393" s="406">
        <f t="shared" si="255"/>
        <v>0</v>
      </c>
      <c r="U393" s="407" t="str">
        <f t="shared" si="256"/>
        <v/>
      </c>
      <c r="V393" s="408"/>
      <c r="W393" s="395"/>
      <c r="X393" s="395"/>
      <c r="Y393" s="402" t="str">
        <f t="shared" si="257"/>
        <v/>
      </c>
      <c r="Z393" s="429"/>
      <c r="AA393" s="429"/>
      <c r="AB393" s="430"/>
      <c r="AC393" s="410">
        <f t="shared" si="258"/>
        <v>0</v>
      </c>
      <c r="AD393" s="411"/>
      <c r="AE393" s="412"/>
      <c r="AF393" s="413">
        <f t="shared" si="259"/>
        <v>0</v>
      </c>
      <c r="AG393" s="414">
        <f t="shared" si="260"/>
        <v>0</v>
      </c>
      <c r="AH393" s="415">
        <f t="shared" si="261"/>
        <v>0</v>
      </c>
      <c r="AI393" s="415" t="str">
        <f t="shared" si="262"/>
        <v/>
      </c>
      <c r="AJ393" s="415">
        <f t="shared" si="263"/>
        <v>0</v>
      </c>
      <c r="AK393" s="415">
        <f t="shared" si="264"/>
        <v>0</v>
      </c>
      <c r="AL393" s="416">
        <f t="shared" si="265"/>
        <v>0</v>
      </c>
      <c r="AM393" s="417">
        <f t="shared" si="266"/>
        <v>0</v>
      </c>
      <c r="AN393" s="406">
        <f t="shared" si="267"/>
        <v>0</v>
      </c>
      <c r="AO393" s="416">
        <f t="shared" si="268"/>
        <v>0</v>
      </c>
      <c r="AP393" s="416">
        <f t="shared" si="269"/>
        <v>0</v>
      </c>
      <c r="AQ393" s="416">
        <f t="shared" si="270"/>
        <v>0</v>
      </c>
      <c r="AR393" s="418">
        <f t="shared" si="271"/>
        <v>0</v>
      </c>
      <c r="AS393" s="416">
        <f t="shared" si="272"/>
        <v>0</v>
      </c>
      <c r="AT393" s="416">
        <f t="shared" si="273"/>
        <v>0</v>
      </c>
      <c r="AU393" s="416">
        <f t="shared" si="274"/>
        <v>0</v>
      </c>
      <c r="AV393" s="434" t="str">
        <f t="shared" si="275"/>
        <v/>
      </c>
      <c r="AW393" s="421" t="str">
        <f t="shared" si="276"/>
        <v/>
      </c>
      <c r="AX393" s="422">
        <f t="shared" si="277"/>
        <v>0</v>
      </c>
      <c r="AY393" s="422">
        <f t="shared" si="278"/>
        <v>0</v>
      </c>
      <c r="AZ393" s="421">
        <f t="shared" si="279"/>
        <v>0</v>
      </c>
      <c r="BA393" s="423">
        <f t="shared" si="280"/>
        <v>0</v>
      </c>
      <c r="BB393" s="432"/>
      <c r="BC393" s="436"/>
      <c r="BD393" s="436"/>
      <c r="BE393" s="436"/>
      <c r="BF393" s="436"/>
      <c r="BG393" s="436"/>
      <c r="BH393" s="436"/>
      <c r="BI393" s="436"/>
      <c r="BJ393" s="436"/>
      <c r="BK393" s="436"/>
      <c r="BL393" s="436"/>
      <c r="BM393" s="436"/>
      <c r="BN393" s="436"/>
      <c r="BO393" s="436"/>
      <c r="BP393" s="436"/>
    </row>
    <row r="394" spans="1:68" s="437" customFormat="1" ht="38.25" customHeight="1">
      <c r="A394" s="426">
        <v>376</v>
      </c>
      <c r="B394" s="429"/>
      <c r="C394" s="429"/>
      <c r="D394" s="395"/>
      <c r="E394" s="396"/>
      <c r="F394" s="396"/>
      <c r="G394" s="396"/>
      <c r="H394" s="397" t="str">
        <f t="shared" si="250"/>
        <v/>
      </c>
      <c r="I394" s="427"/>
      <c r="J394" s="396"/>
      <c r="K394" s="435"/>
      <c r="L394" s="399">
        <f t="shared" si="251"/>
        <v>0</v>
      </c>
      <c r="M394" s="400" t="str">
        <f t="shared" si="252"/>
        <v/>
      </c>
      <c r="N394" s="401"/>
      <c r="O394" s="395"/>
      <c r="P394" s="402" t="str">
        <f t="shared" si="253"/>
        <v/>
      </c>
      <c r="Q394" s="428"/>
      <c r="R394" s="404">
        <v>0</v>
      </c>
      <c r="S394" s="402">
        <f t="shared" si="254"/>
        <v>0</v>
      </c>
      <c r="T394" s="406">
        <f t="shared" si="255"/>
        <v>0</v>
      </c>
      <c r="U394" s="407" t="str">
        <f t="shared" si="256"/>
        <v/>
      </c>
      <c r="V394" s="408"/>
      <c r="W394" s="395"/>
      <c r="X394" s="395"/>
      <c r="Y394" s="402" t="str">
        <f t="shared" si="257"/>
        <v/>
      </c>
      <c r="Z394" s="429"/>
      <c r="AA394" s="429"/>
      <c r="AB394" s="430"/>
      <c r="AC394" s="410">
        <f t="shared" si="258"/>
        <v>0</v>
      </c>
      <c r="AD394" s="411"/>
      <c r="AE394" s="412"/>
      <c r="AF394" s="413">
        <f t="shared" si="259"/>
        <v>0</v>
      </c>
      <c r="AG394" s="414">
        <f t="shared" si="260"/>
        <v>0</v>
      </c>
      <c r="AH394" s="415">
        <f t="shared" si="261"/>
        <v>0</v>
      </c>
      <c r="AI394" s="415" t="str">
        <f t="shared" si="262"/>
        <v/>
      </c>
      <c r="AJ394" s="415">
        <f t="shared" si="263"/>
        <v>0</v>
      </c>
      <c r="AK394" s="415">
        <f t="shared" si="264"/>
        <v>0</v>
      </c>
      <c r="AL394" s="416">
        <f t="shared" si="265"/>
        <v>0</v>
      </c>
      <c r="AM394" s="417">
        <f t="shared" si="266"/>
        <v>0</v>
      </c>
      <c r="AN394" s="406">
        <f t="shared" si="267"/>
        <v>0</v>
      </c>
      <c r="AO394" s="416">
        <f t="shared" si="268"/>
        <v>0</v>
      </c>
      <c r="AP394" s="416">
        <f t="shared" si="269"/>
        <v>0</v>
      </c>
      <c r="AQ394" s="416">
        <f t="shared" si="270"/>
        <v>0</v>
      </c>
      <c r="AR394" s="418">
        <f t="shared" si="271"/>
        <v>0</v>
      </c>
      <c r="AS394" s="416">
        <f t="shared" si="272"/>
        <v>0</v>
      </c>
      <c r="AT394" s="416">
        <f t="shared" si="273"/>
        <v>0</v>
      </c>
      <c r="AU394" s="416">
        <f t="shared" si="274"/>
        <v>0</v>
      </c>
      <c r="AV394" s="434" t="str">
        <f t="shared" si="275"/>
        <v/>
      </c>
      <c r="AW394" s="421" t="str">
        <f t="shared" si="276"/>
        <v/>
      </c>
      <c r="AX394" s="422">
        <f t="shared" si="277"/>
        <v>0</v>
      </c>
      <c r="AY394" s="422">
        <f t="shared" si="278"/>
        <v>0</v>
      </c>
      <c r="AZ394" s="421">
        <f t="shared" si="279"/>
        <v>0</v>
      </c>
      <c r="BA394" s="423">
        <f t="shared" si="280"/>
        <v>0</v>
      </c>
      <c r="BB394" s="432"/>
      <c r="BC394" s="436"/>
      <c r="BD394" s="436"/>
      <c r="BE394" s="436"/>
      <c r="BF394" s="436"/>
      <c r="BG394" s="436"/>
      <c r="BH394" s="436"/>
      <c r="BI394" s="436"/>
      <c r="BJ394" s="436"/>
      <c r="BK394" s="436"/>
      <c r="BL394" s="436"/>
      <c r="BM394" s="436"/>
      <c r="BN394" s="436"/>
      <c r="BO394" s="436"/>
      <c r="BP394" s="436"/>
    </row>
    <row r="395" spans="1:68" s="437" customFormat="1" ht="38.25" customHeight="1">
      <c r="A395" s="426">
        <v>377</v>
      </c>
      <c r="B395" s="429"/>
      <c r="C395" s="429"/>
      <c r="D395" s="395"/>
      <c r="E395" s="396"/>
      <c r="F395" s="396"/>
      <c r="G395" s="396"/>
      <c r="H395" s="397" t="str">
        <f t="shared" si="250"/>
        <v/>
      </c>
      <c r="I395" s="427"/>
      <c r="J395" s="396"/>
      <c r="K395" s="435"/>
      <c r="L395" s="399">
        <f t="shared" si="251"/>
        <v>0</v>
      </c>
      <c r="M395" s="400" t="str">
        <f t="shared" si="252"/>
        <v/>
      </c>
      <c r="N395" s="401"/>
      <c r="O395" s="395"/>
      <c r="P395" s="402" t="str">
        <f t="shared" si="253"/>
        <v/>
      </c>
      <c r="Q395" s="428"/>
      <c r="R395" s="404">
        <v>0</v>
      </c>
      <c r="S395" s="402">
        <f t="shared" si="254"/>
        <v>0</v>
      </c>
      <c r="T395" s="406">
        <f t="shared" si="255"/>
        <v>0</v>
      </c>
      <c r="U395" s="407" t="str">
        <f t="shared" si="256"/>
        <v/>
      </c>
      <c r="V395" s="408"/>
      <c r="W395" s="395"/>
      <c r="X395" s="395"/>
      <c r="Y395" s="402" t="str">
        <f t="shared" si="257"/>
        <v/>
      </c>
      <c r="Z395" s="429"/>
      <c r="AA395" s="429"/>
      <c r="AB395" s="430"/>
      <c r="AC395" s="410">
        <f t="shared" si="258"/>
        <v>0</v>
      </c>
      <c r="AD395" s="411"/>
      <c r="AE395" s="412"/>
      <c r="AF395" s="413">
        <f t="shared" si="259"/>
        <v>0</v>
      </c>
      <c r="AG395" s="414">
        <f t="shared" si="260"/>
        <v>0</v>
      </c>
      <c r="AH395" s="415">
        <f t="shared" si="261"/>
        <v>0</v>
      </c>
      <c r="AI395" s="415" t="str">
        <f t="shared" si="262"/>
        <v/>
      </c>
      <c r="AJ395" s="415">
        <f t="shared" si="263"/>
        <v>0</v>
      </c>
      <c r="AK395" s="415">
        <f t="shared" si="264"/>
        <v>0</v>
      </c>
      <c r="AL395" s="416">
        <f t="shared" si="265"/>
        <v>0</v>
      </c>
      <c r="AM395" s="417">
        <f t="shared" si="266"/>
        <v>0</v>
      </c>
      <c r="AN395" s="406">
        <f t="shared" si="267"/>
        <v>0</v>
      </c>
      <c r="AO395" s="416">
        <f t="shared" si="268"/>
        <v>0</v>
      </c>
      <c r="AP395" s="416">
        <f t="shared" si="269"/>
        <v>0</v>
      </c>
      <c r="AQ395" s="416">
        <f t="shared" si="270"/>
        <v>0</v>
      </c>
      <c r="AR395" s="418">
        <f t="shared" si="271"/>
        <v>0</v>
      </c>
      <c r="AS395" s="416">
        <f t="shared" si="272"/>
        <v>0</v>
      </c>
      <c r="AT395" s="416">
        <f t="shared" si="273"/>
        <v>0</v>
      </c>
      <c r="AU395" s="416">
        <f t="shared" si="274"/>
        <v>0</v>
      </c>
      <c r="AV395" s="434" t="str">
        <f t="shared" si="275"/>
        <v/>
      </c>
      <c r="AW395" s="421" t="str">
        <f t="shared" si="276"/>
        <v/>
      </c>
      <c r="AX395" s="422">
        <f t="shared" si="277"/>
        <v>0</v>
      </c>
      <c r="AY395" s="422">
        <f t="shared" si="278"/>
        <v>0</v>
      </c>
      <c r="AZ395" s="421">
        <f t="shared" si="279"/>
        <v>0</v>
      </c>
      <c r="BA395" s="423">
        <f t="shared" si="280"/>
        <v>0</v>
      </c>
      <c r="BB395" s="432"/>
      <c r="BC395" s="436"/>
      <c r="BD395" s="436"/>
      <c r="BE395" s="436"/>
      <c r="BF395" s="436"/>
      <c r="BG395" s="436"/>
      <c r="BH395" s="436"/>
      <c r="BI395" s="436"/>
      <c r="BJ395" s="436"/>
      <c r="BK395" s="436"/>
      <c r="BL395" s="436"/>
      <c r="BM395" s="436"/>
      <c r="BN395" s="436"/>
      <c r="BO395" s="436"/>
      <c r="BP395" s="436"/>
    </row>
    <row r="396" spans="1:68" s="437" customFormat="1" ht="38.25" customHeight="1">
      <c r="A396" s="426">
        <v>378</v>
      </c>
      <c r="B396" s="429"/>
      <c r="C396" s="429"/>
      <c r="D396" s="395"/>
      <c r="E396" s="396"/>
      <c r="F396" s="396"/>
      <c r="G396" s="396"/>
      <c r="H396" s="397" t="str">
        <f t="shared" si="250"/>
        <v/>
      </c>
      <c r="I396" s="427"/>
      <c r="J396" s="396"/>
      <c r="K396" s="435"/>
      <c r="L396" s="399">
        <f t="shared" si="251"/>
        <v>0</v>
      </c>
      <c r="M396" s="400" t="str">
        <f t="shared" si="252"/>
        <v/>
      </c>
      <c r="N396" s="401"/>
      <c r="O396" s="395"/>
      <c r="P396" s="402" t="str">
        <f t="shared" si="253"/>
        <v/>
      </c>
      <c r="Q396" s="428"/>
      <c r="R396" s="404">
        <v>0</v>
      </c>
      <c r="S396" s="402">
        <f t="shared" si="254"/>
        <v>0</v>
      </c>
      <c r="T396" s="406">
        <f t="shared" si="255"/>
        <v>0</v>
      </c>
      <c r="U396" s="407" t="str">
        <f t="shared" si="256"/>
        <v/>
      </c>
      <c r="V396" s="408"/>
      <c r="W396" s="395"/>
      <c r="X396" s="395"/>
      <c r="Y396" s="402" t="str">
        <f t="shared" si="257"/>
        <v/>
      </c>
      <c r="Z396" s="429"/>
      <c r="AA396" s="429"/>
      <c r="AB396" s="430"/>
      <c r="AC396" s="410">
        <f t="shared" si="258"/>
        <v>0</v>
      </c>
      <c r="AD396" s="411"/>
      <c r="AE396" s="412"/>
      <c r="AF396" s="413">
        <f t="shared" si="259"/>
        <v>0</v>
      </c>
      <c r="AG396" s="414">
        <f t="shared" si="260"/>
        <v>0</v>
      </c>
      <c r="AH396" s="415">
        <f t="shared" si="261"/>
        <v>0</v>
      </c>
      <c r="AI396" s="415" t="str">
        <f t="shared" si="262"/>
        <v/>
      </c>
      <c r="AJ396" s="415">
        <f t="shared" si="263"/>
        <v>0</v>
      </c>
      <c r="AK396" s="415">
        <f t="shared" si="264"/>
        <v>0</v>
      </c>
      <c r="AL396" s="416">
        <f t="shared" si="265"/>
        <v>0</v>
      </c>
      <c r="AM396" s="417">
        <f t="shared" si="266"/>
        <v>0</v>
      </c>
      <c r="AN396" s="406">
        <f t="shared" si="267"/>
        <v>0</v>
      </c>
      <c r="AO396" s="416">
        <f t="shared" si="268"/>
        <v>0</v>
      </c>
      <c r="AP396" s="416">
        <f t="shared" si="269"/>
        <v>0</v>
      </c>
      <c r="AQ396" s="416">
        <f t="shared" si="270"/>
        <v>0</v>
      </c>
      <c r="AR396" s="418">
        <f t="shared" si="271"/>
        <v>0</v>
      </c>
      <c r="AS396" s="416">
        <f t="shared" si="272"/>
        <v>0</v>
      </c>
      <c r="AT396" s="416">
        <f t="shared" si="273"/>
        <v>0</v>
      </c>
      <c r="AU396" s="416">
        <f t="shared" si="274"/>
        <v>0</v>
      </c>
      <c r="AV396" s="434" t="str">
        <f t="shared" si="275"/>
        <v/>
      </c>
      <c r="AW396" s="421" t="str">
        <f t="shared" si="276"/>
        <v/>
      </c>
      <c r="AX396" s="422">
        <f t="shared" si="277"/>
        <v>0</v>
      </c>
      <c r="AY396" s="422">
        <f t="shared" si="278"/>
        <v>0</v>
      </c>
      <c r="AZ396" s="421">
        <f t="shared" si="279"/>
        <v>0</v>
      </c>
      <c r="BA396" s="423">
        <f t="shared" si="280"/>
        <v>0</v>
      </c>
      <c r="BB396" s="432"/>
      <c r="BC396" s="436"/>
      <c r="BD396" s="436"/>
      <c r="BE396" s="436"/>
      <c r="BF396" s="436"/>
      <c r="BG396" s="436"/>
      <c r="BH396" s="436"/>
      <c r="BI396" s="436"/>
      <c r="BJ396" s="436"/>
      <c r="BK396" s="436"/>
      <c r="BL396" s="436"/>
      <c r="BM396" s="436"/>
      <c r="BN396" s="436"/>
      <c r="BO396" s="436"/>
      <c r="BP396" s="436"/>
    </row>
    <row r="397" spans="1:68" s="437" customFormat="1" ht="38.25" customHeight="1">
      <c r="A397" s="426">
        <v>379</v>
      </c>
      <c r="B397" s="429"/>
      <c r="C397" s="429"/>
      <c r="D397" s="395"/>
      <c r="E397" s="396"/>
      <c r="F397" s="396"/>
      <c r="G397" s="396"/>
      <c r="H397" s="397" t="str">
        <f t="shared" si="250"/>
        <v/>
      </c>
      <c r="I397" s="427"/>
      <c r="J397" s="396"/>
      <c r="K397" s="435"/>
      <c r="L397" s="399">
        <f t="shared" si="251"/>
        <v>0</v>
      </c>
      <c r="M397" s="400" t="str">
        <f t="shared" si="252"/>
        <v/>
      </c>
      <c r="N397" s="401"/>
      <c r="O397" s="395"/>
      <c r="P397" s="402" t="str">
        <f t="shared" si="253"/>
        <v/>
      </c>
      <c r="Q397" s="428"/>
      <c r="R397" s="404">
        <v>0</v>
      </c>
      <c r="S397" s="402">
        <f t="shared" si="254"/>
        <v>0</v>
      </c>
      <c r="T397" s="406">
        <f t="shared" si="255"/>
        <v>0</v>
      </c>
      <c r="U397" s="407" t="str">
        <f t="shared" si="256"/>
        <v/>
      </c>
      <c r="V397" s="408"/>
      <c r="W397" s="395"/>
      <c r="X397" s="395"/>
      <c r="Y397" s="402" t="str">
        <f t="shared" si="257"/>
        <v/>
      </c>
      <c r="Z397" s="429"/>
      <c r="AA397" s="429"/>
      <c r="AB397" s="430"/>
      <c r="AC397" s="410">
        <f t="shared" si="258"/>
        <v>0</v>
      </c>
      <c r="AD397" s="411"/>
      <c r="AE397" s="412"/>
      <c r="AF397" s="413">
        <f t="shared" si="259"/>
        <v>0</v>
      </c>
      <c r="AG397" s="414">
        <f t="shared" si="260"/>
        <v>0</v>
      </c>
      <c r="AH397" s="415">
        <f t="shared" si="261"/>
        <v>0</v>
      </c>
      <c r="AI397" s="415" t="str">
        <f t="shared" si="262"/>
        <v/>
      </c>
      <c r="AJ397" s="415">
        <f t="shared" si="263"/>
        <v>0</v>
      </c>
      <c r="AK397" s="415">
        <f t="shared" si="264"/>
        <v>0</v>
      </c>
      <c r="AL397" s="416">
        <f t="shared" si="265"/>
        <v>0</v>
      </c>
      <c r="AM397" s="417">
        <f t="shared" si="266"/>
        <v>0</v>
      </c>
      <c r="AN397" s="406">
        <f t="shared" si="267"/>
        <v>0</v>
      </c>
      <c r="AO397" s="416">
        <f t="shared" si="268"/>
        <v>0</v>
      </c>
      <c r="AP397" s="416">
        <f t="shared" si="269"/>
        <v>0</v>
      </c>
      <c r="AQ397" s="416">
        <f t="shared" si="270"/>
        <v>0</v>
      </c>
      <c r="AR397" s="418">
        <f t="shared" si="271"/>
        <v>0</v>
      </c>
      <c r="AS397" s="416">
        <f t="shared" si="272"/>
        <v>0</v>
      </c>
      <c r="AT397" s="416">
        <f t="shared" si="273"/>
        <v>0</v>
      </c>
      <c r="AU397" s="416">
        <f t="shared" si="274"/>
        <v>0</v>
      </c>
      <c r="AV397" s="434" t="str">
        <f t="shared" si="275"/>
        <v/>
      </c>
      <c r="AW397" s="421" t="str">
        <f t="shared" si="276"/>
        <v/>
      </c>
      <c r="AX397" s="422">
        <f t="shared" si="277"/>
        <v>0</v>
      </c>
      <c r="AY397" s="422">
        <f t="shared" si="278"/>
        <v>0</v>
      </c>
      <c r="AZ397" s="421">
        <f t="shared" si="279"/>
        <v>0</v>
      </c>
      <c r="BA397" s="423">
        <f t="shared" si="280"/>
        <v>0</v>
      </c>
      <c r="BB397" s="432"/>
      <c r="BC397" s="436"/>
      <c r="BD397" s="436"/>
      <c r="BE397" s="436"/>
      <c r="BF397" s="436"/>
      <c r="BG397" s="436"/>
      <c r="BH397" s="436"/>
      <c r="BI397" s="436"/>
      <c r="BJ397" s="436"/>
      <c r="BK397" s="436"/>
      <c r="BL397" s="436"/>
      <c r="BM397" s="436"/>
      <c r="BN397" s="436"/>
      <c r="BO397" s="436"/>
      <c r="BP397" s="436"/>
    </row>
    <row r="398" spans="1:68" s="437" customFormat="1" ht="38.25" customHeight="1">
      <c r="A398" s="426">
        <v>380</v>
      </c>
      <c r="B398" s="429"/>
      <c r="C398" s="429"/>
      <c r="D398" s="395"/>
      <c r="E398" s="396"/>
      <c r="F398" s="396"/>
      <c r="G398" s="396"/>
      <c r="H398" s="397" t="str">
        <f t="shared" si="250"/>
        <v/>
      </c>
      <c r="I398" s="427"/>
      <c r="J398" s="396"/>
      <c r="K398" s="435"/>
      <c r="L398" s="399">
        <f t="shared" si="251"/>
        <v>0</v>
      </c>
      <c r="M398" s="400" t="str">
        <f t="shared" si="252"/>
        <v/>
      </c>
      <c r="N398" s="401"/>
      <c r="O398" s="395"/>
      <c r="P398" s="402" t="str">
        <f t="shared" si="253"/>
        <v/>
      </c>
      <c r="Q398" s="428"/>
      <c r="R398" s="404">
        <v>0</v>
      </c>
      <c r="S398" s="402">
        <f t="shared" si="254"/>
        <v>0</v>
      </c>
      <c r="T398" s="406">
        <f t="shared" si="255"/>
        <v>0</v>
      </c>
      <c r="U398" s="407" t="str">
        <f t="shared" si="256"/>
        <v/>
      </c>
      <c r="V398" s="408"/>
      <c r="W398" s="395"/>
      <c r="X398" s="395"/>
      <c r="Y398" s="402" t="str">
        <f t="shared" si="257"/>
        <v/>
      </c>
      <c r="Z398" s="429"/>
      <c r="AA398" s="429"/>
      <c r="AB398" s="430"/>
      <c r="AC398" s="410">
        <f t="shared" si="258"/>
        <v>0</v>
      </c>
      <c r="AD398" s="411"/>
      <c r="AE398" s="412"/>
      <c r="AF398" s="413">
        <f t="shared" si="259"/>
        <v>0</v>
      </c>
      <c r="AG398" s="414">
        <f t="shared" si="260"/>
        <v>0</v>
      </c>
      <c r="AH398" s="415">
        <f t="shared" si="261"/>
        <v>0</v>
      </c>
      <c r="AI398" s="415" t="str">
        <f t="shared" si="262"/>
        <v/>
      </c>
      <c r="AJ398" s="415">
        <f t="shared" si="263"/>
        <v>0</v>
      </c>
      <c r="AK398" s="415">
        <f t="shared" si="264"/>
        <v>0</v>
      </c>
      <c r="AL398" s="416">
        <f t="shared" si="265"/>
        <v>0</v>
      </c>
      <c r="AM398" s="417">
        <f t="shared" si="266"/>
        <v>0</v>
      </c>
      <c r="AN398" s="406">
        <f t="shared" si="267"/>
        <v>0</v>
      </c>
      <c r="AO398" s="416">
        <f t="shared" si="268"/>
        <v>0</v>
      </c>
      <c r="AP398" s="416">
        <f t="shared" si="269"/>
        <v>0</v>
      </c>
      <c r="AQ398" s="416">
        <f t="shared" si="270"/>
        <v>0</v>
      </c>
      <c r="AR398" s="418">
        <f t="shared" si="271"/>
        <v>0</v>
      </c>
      <c r="AS398" s="416">
        <f t="shared" si="272"/>
        <v>0</v>
      </c>
      <c r="AT398" s="416">
        <f t="shared" si="273"/>
        <v>0</v>
      </c>
      <c r="AU398" s="416">
        <f t="shared" si="274"/>
        <v>0</v>
      </c>
      <c r="AV398" s="434" t="str">
        <f t="shared" si="275"/>
        <v/>
      </c>
      <c r="AW398" s="421" t="str">
        <f t="shared" si="276"/>
        <v/>
      </c>
      <c r="AX398" s="422">
        <f t="shared" si="277"/>
        <v>0</v>
      </c>
      <c r="AY398" s="422">
        <f t="shared" si="278"/>
        <v>0</v>
      </c>
      <c r="AZ398" s="421">
        <f t="shared" si="279"/>
        <v>0</v>
      </c>
      <c r="BA398" s="423">
        <f t="shared" si="280"/>
        <v>0</v>
      </c>
      <c r="BB398" s="432"/>
      <c r="BC398" s="436"/>
      <c r="BD398" s="436"/>
      <c r="BE398" s="436"/>
      <c r="BF398" s="436"/>
      <c r="BG398" s="436"/>
      <c r="BH398" s="436"/>
      <c r="BI398" s="436"/>
      <c r="BJ398" s="436"/>
      <c r="BK398" s="436"/>
      <c r="BL398" s="436"/>
      <c r="BM398" s="436"/>
      <c r="BN398" s="436"/>
      <c r="BO398" s="436"/>
      <c r="BP398" s="436"/>
    </row>
    <row r="399" spans="1:68" s="437" customFormat="1" ht="38.25" customHeight="1">
      <c r="A399" s="426">
        <v>381</v>
      </c>
      <c r="B399" s="429"/>
      <c r="C399" s="429"/>
      <c r="D399" s="395"/>
      <c r="E399" s="396"/>
      <c r="F399" s="396"/>
      <c r="G399" s="396"/>
      <c r="H399" s="397" t="str">
        <f t="shared" si="250"/>
        <v/>
      </c>
      <c r="I399" s="427"/>
      <c r="J399" s="396"/>
      <c r="K399" s="435"/>
      <c r="L399" s="399">
        <f t="shared" si="251"/>
        <v>0</v>
      </c>
      <c r="M399" s="400" t="str">
        <f t="shared" si="252"/>
        <v/>
      </c>
      <c r="N399" s="401"/>
      <c r="O399" s="395"/>
      <c r="P399" s="402" t="str">
        <f t="shared" si="253"/>
        <v/>
      </c>
      <c r="Q399" s="428"/>
      <c r="R399" s="404">
        <v>0</v>
      </c>
      <c r="S399" s="402">
        <f t="shared" si="254"/>
        <v>0</v>
      </c>
      <c r="T399" s="406">
        <f t="shared" si="255"/>
        <v>0</v>
      </c>
      <c r="U399" s="407" t="str">
        <f t="shared" si="256"/>
        <v/>
      </c>
      <c r="V399" s="408"/>
      <c r="W399" s="395"/>
      <c r="X399" s="395"/>
      <c r="Y399" s="402" t="str">
        <f t="shared" si="257"/>
        <v/>
      </c>
      <c r="Z399" s="429"/>
      <c r="AA399" s="429"/>
      <c r="AB399" s="430"/>
      <c r="AC399" s="410">
        <f t="shared" si="258"/>
        <v>0</v>
      </c>
      <c r="AD399" s="411"/>
      <c r="AE399" s="412"/>
      <c r="AF399" s="413">
        <f t="shared" si="259"/>
        <v>0</v>
      </c>
      <c r="AG399" s="414">
        <f t="shared" si="260"/>
        <v>0</v>
      </c>
      <c r="AH399" s="415">
        <f t="shared" si="261"/>
        <v>0</v>
      </c>
      <c r="AI399" s="415" t="str">
        <f t="shared" si="262"/>
        <v/>
      </c>
      <c r="AJ399" s="415">
        <f t="shared" si="263"/>
        <v>0</v>
      </c>
      <c r="AK399" s="415">
        <f t="shared" si="264"/>
        <v>0</v>
      </c>
      <c r="AL399" s="416">
        <f t="shared" si="265"/>
        <v>0</v>
      </c>
      <c r="AM399" s="417">
        <f t="shared" si="266"/>
        <v>0</v>
      </c>
      <c r="AN399" s="406">
        <f t="shared" si="267"/>
        <v>0</v>
      </c>
      <c r="AO399" s="416">
        <f t="shared" si="268"/>
        <v>0</v>
      </c>
      <c r="AP399" s="416">
        <f t="shared" si="269"/>
        <v>0</v>
      </c>
      <c r="AQ399" s="416">
        <f t="shared" si="270"/>
        <v>0</v>
      </c>
      <c r="AR399" s="418">
        <f t="shared" si="271"/>
        <v>0</v>
      </c>
      <c r="AS399" s="416">
        <f t="shared" si="272"/>
        <v>0</v>
      </c>
      <c r="AT399" s="416">
        <f t="shared" si="273"/>
        <v>0</v>
      </c>
      <c r="AU399" s="416">
        <f t="shared" si="274"/>
        <v>0</v>
      </c>
      <c r="AV399" s="434" t="str">
        <f t="shared" si="275"/>
        <v/>
      </c>
      <c r="AW399" s="421" t="str">
        <f t="shared" si="276"/>
        <v/>
      </c>
      <c r="AX399" s="422">
        <f t="shared" si="277"/>
        <v>0</v>
      </c>
      <c r="AY399" s="422">
        <f t="shared" si="278"/>
        <v>0</v>
      </c>
      <c r="AZ399" s="421">
        <f t="shared" si="279"/>
        <v>0</v>
      </c>
      <c r="BA399" s="423">
        <f t="shared" si="280"/>
        <v>0</v>
      </c>
      <c r="BB399" s="432"/>
      <c r="BC399" s="436"/>
      <c r="BD399" s="436"/>
      <c r="BE399" s="436"/>
      <c r="BF399" s="436"/>
      <c r="BG399" s="436"/>
      <c r="BH399" s="436"/>
      <c r="BI399" s="436"/>
      <c r="BJ399" s="436"/>
      <c r="BK399" s="436"/>
      <c r="BL399" s="436"/>
      <c r="BM399" s="436"/>
      <c r="BN399" s="436"/>
      <c r="BO399" s="436"/>
      <c r="BP399" s="436"/>
    </row>
    <row r="400" spans="1:68" s="437" customFormat="1" ht="38.25" customHeight="1">
      <c r="A400" s="426">
        <v>382</v>
      </c>
      <c r="B400" s="429"/>
      <c r="C400" s="429"/>
      <c r="D400" s="395"/>
      <c r="E400" s="396"/>
      <c r="F400" s="396"/>
      <c r="G400" s="396"/>
      <c r="H400" s="397" t="str">
        <f t="shared" si="250"/>
        <v/>
      </c>
      <c r="I400" s="427"/>
      <c r="J400" s="396"/>
      <c r="K400" s="435"/>
      <c r="L400" s="399">
        <f t="shared" si="251"/>
        <v>0</v>
      </c>
      <c r="M400" s="400" t="str">
        <f t="shared" si="252"/>
        <v/>
      </c>
      <c r="N400" s="401"/>
      <c r="O400" s="395"/>
      <c r="P400" s="402" t="str">
        <f t="shared" si="253"/>
        <v/>
      </c>
      <c r="Q400" s="428"/>
      <c r="R400" s="404">
        <v>0</v>
      </c>
      <c r="S400" s="402">
        <f t="shared" si="254"/>
        <v>0</v>
      </c>
      <c r="T400" s="406">
        <f t="shared" si="255"/>
        <v>0</v>
      </c>
      <c r="U400" s="407" t="str">
        <f t="shared" si="256"/>
        <v/>
      </c>
      <c r="V400" s="408"/>
      <c r="W400" s="395"/>
      <c r="X400" s="395"/>
      <c r="Y400" s="402" t="str">
        <f t="shared" si="257"/>
        <v/>
      </c>
      <c r="Z400" s="429"/>
      <c r="AA400" s="429"/>
      <c r="AB400" s="430"/>
      <c r="AC400" s="410">
        <f t="shared" si="258"/>
        <v>0</v>
      </c>
      <c r="AD400" s="411"/>
      <c r="AE400" s="412"/>
      <c r="AF400" s="413">
        <f t="shared" si="259"/>
        <v>0</v>
      </c>
      <c r="AG400" s="414">
        <f t="shared" si="260"/>
        <v>0</v>
      </c>
      <c r="AH400" s="415">
        <f t="shared" si="261"/>
        <v>0</v>
      </c>
      <c r="AI400" s="415" t="str">
        <f t="shared" si="262"/>
        <v/>
      </c>
      <c r="AJ400" s="415">
        <f t="shared" si="263"/>
        <v>0</v>
      </c>
      <c r="AK400" s="415">
        <f t="shared" si="264"/>
        <v>0</v>
      </c>
      <c r="AL400" s="416">
        <f t="shared" si="265"/>
        <v>0</v>
      </c>
      <c r="AM400" s="417">
        <f t="shared" si="266"/>
        <v>0</v>
      </c>
      <c r="AN400" s="406">
        <f t="shared" si="267"/>
        <v>0</v>
      </c>
      <c r="AO400" s="416">
        <f t="shared" si="268"/>
        <v>0</v>
      </c>
      <c r="AP400" s="416">
        <f t="shared" si="269"/>
        <v>0</v>
      </c>
      <c r="AQ400" s="416">
        <f t="shared" si="270"/>
        <v>0</v>
      </c>
      <c r="AR400" s="418">
        <f t="shared" si="271"/>
        <v>0</v>
      </c>
      <c r="AS400" s="416">
        <f t="shared" si="272"/>
        <v>0</v>
      </c>
      <c r="AT400" s="416">
        <f t="shared" si="273"/>
        <v>0</v>
      </c>
      <c r="AU400" s="416">
        <f t="shared" si="274"/>
        <v>0</v>
      </c>
      <c r="AV400" s="434" t="str">
        <f t="shared" si="275"/>
        <v/>
      </c>
      <c r="AW400" s="421" t="str">
        <f t="shared" si="276"/>
        <v/>
      </c>
      <c r="AX400" s="422">
        <f t="shared" si="277"/>
        <v>0</v>
      </c>
      <c r="AY400" s="422">
        <f t="shared" si="278"/>
        <v>0</v>
      </c>
      <c r="AZ400" s="421">
        <f t="shared" si="279"/>
        <v>0</v>
      </c>
      <c r="BA400" s="423">
        <f t="shared" si="280"/>
        <v>0</v>
      </c>
      <c r="BB400" s="432"/>
      <c r="BC400" s="436"/>
      <c r="BD400" s="436"/>
      <c r="BE400" s="436"/>
      <c r="BF400" s="436"/>
      <c r="BG400" s="436"/>
      <c r="BH400" s="436"/>
      <c r="BI400" s="436"/>
      <c r="BJ400" s="436"/>
      <c r="BK400" s="436"/>
      <c r="BL400" s="436"/>
      <c r="BM400" s="436"/>
      <c r="BN400" s="436"/>
      <c r="BO400" s="436"/>
      <c r="BP400" s="436"/>
    </row>
    <row r="401" spans="1:68" s="437" customFormat="1" ht="38.25" customHeight="1">
      <c r="A401" s="426">
        <v>383</v>
      </c>
      <c r="B401" s="429"/>
      <c r="C401" s="429"/>
      <c r="D401" s="395"/>
      <c r="E401" s="396"/>
      <c r="F401" s="396"/>
      <c r="G401" s="396"/>
      <c r="H401" s="397" t="str">
        <f t="shared" si="250"/>
        <v/>
      </c>
      <c r="I401" s="427"/>
      <c r="J401" s="396"/>
      <c r="K401" s="435"/>
      <c r="L401" s="399">
        <f t="shared" si="251"/>
        <v>0</v>
      </c>
      <c r="M401" s="400" t="str">
        <f t="shared" si="252"/>
        <v/>
      </c>
      <c r="N401" s="401"/>
      <c r="O401" s="395"/>
      <c r="P401" s="402" t="str">
        <f t="shared" si="253"/>
        <v/>
      </c>
      <c r="Q401" s="428"/>
      <c r="R401" s="404">
        <v>0</v>
      </c>
      <c r="S401" s="402">
        <f t="shared" si="254"/>
        <v>0</v>
      </c>
      <c r="T401" s="406">
        <f t="shared" si="255"/>
        <v>0</v>
      </c>
      <c r="U401" s="407" t="str">
        <f t="shared" si="256"/>
        <v/>
      </c>
      <c r="V401" s="408"/>
      <c r="W401" s="395"/>
      <c r="X401" s="395"/>
      <c r="Y401" s="402" t="str">
        <f t="shared" si="257"/>
        <v/>
      </c>
      <c r="Z401" s="429"/>
      <c r="AA401" s="429"/>
      <c r="AB401" s="430"/>
      <c r="AC401" s="410">
        <f t="shared" si="258"/>
        <v>0</v>
      </c>
      <c r="AD401" s="411"/>
      <c r="AE401" s="412"/>
      <c r="AF401" s="413">
        <f t="shared" si="259"/>
        <v>0</v>
      </c>
      <c r="AG401" s="414">
        <f t="shared" si="260"/>
        <v>0</v>
      </c>
      <c r="AH401" s="415">
        <f t="shared" si="261"/>
        <v>0</v>
      </c>
      <c r="AI401" s="415" t="str">
        <f t="shared" si="262"/>
        <v/>
      </c>
      <c r="AJ401" s="415">
        <f t="shared" si="263"/>
        <v>0</v>
      </c>
      <c r="AK401" s="415">
        <f t="shared" si="264"/>
        <v>0</v>
      </c>
      <c r="AL401" s="416">
        <f t="shared" si="265"/>
        <v>0</v>
      </c>
      <c r="AM401" s="417">
        <f t="shared" si="266"/>
        <v>0</v>
      </c>
      <c r="AN401" s="406">
        <f t="shared" si="267"/>
        <v>0</v>
      </c>
      <c r="AO401" s="416">
        <f t="shared" si="268"/>
        <v>0</v>
      </c>
      <c r="AP401" s="416">
        <f t="shared" si="269"/>
        <v>0</v>
      </c>
      <c r="AQ401" s="416">
        <f t="shared" si="270"/>
        <v>0</v>
      </c>
      <c r="AR401" s="418">
        <f t="shared" si="271"/>
        <v>0</v>
      </c>
      <c r="AS401" s="416">
        <f t="shared" si="272"/>
        <v>0</v>
      </c>
      <c r="AT401" s="416">
        <f t="shared" si="273"/>
        <v>0</v>
      </c>
      <c r="AU401" s="416">
        <f t="shared" si="274"/>
        <v>0</v>
      </c>
      <c r="AV401" s="434" t="str">
        <f t="shared" si="275"/>
        <v/>
      </c>
      <c r="AW401" s="421" t="str">
        <f t="shared" si="276"/>
        <v/>
      </c>
      <c r="AX401" s="422">
        <f t="shared" si="277"/>
        <v>0</v>
      </c>
      <c r="AY401" s="422">
        <f t="shared" si="278"/>
        <v>0</v>
      </c>
      <c r="AZ401" s="421">
        <f t="shared" si="279"/>
        <v>0</v>
      </c>
      <c r="BA401" s="423">
        <f t="shared" si="280"/>
        <v>0</v>
      </c>
      <c r="BB401" s="432"/>
      <c r="BC401" s="436"/>
      <c r="BD401" s="436"/>
      <c r="BE401" s="436"/>
      <c r="BF401" s="436"/>
      <c r="BG401" s="436"/>
      <c r="BH401" s="436"/>
      <c r="BI401" s="436"/>
      <c r="BJ401" s="436"/>
      <c r="BK401" s="436"/>
      <c r="BL401" s="436"/>
      <c r="BM401" s="436"/>
      <c r="BN401" s="436"/>
      <c r="BO401" s="436"/>
      <c r="BP401" s="436"/>
    </row>
    <row r="402" spans="1:68" s="437" customFormat="1" ht="38.25" customHeight="1">
      <c r="A402" s="426">
        <v>384</v>
      </c>
      <c r="B402" s="429"/>
      <c r="C402" s="429"/>
      <c r="D402" s="395"/>
      <c r="E402" s="396"/>
      <c r="F402" s="396"/>
      <c r="G402" s="396"/>
      <c r="H402" s="397" t="str">
        <f t="shared" si="250"/>
        <v/>
      </c>
      <c r="I402" s="427"/>
      <c r="J402" s="396"/>
      <c r="K402" s="435"/>
      <c r="L402" s="399">
        <f t="shared" si="251"/>
        <v>0</v>
      </c>
      <c r="M402" s="400" t="str">
        <f t="shared" si="252"/>
        <v/>
      </c>
      <c r="N402" s="401"/>
      <c r="O402" s="395"/>
      <c r="P402" s="402" t="str">
        <f t="shared" si="253"/>
        <v/>
      </c>
      <c r="Q402" s="428"/>
      <c r="R402" s="404">
        <v>0</v>
      </c>
      <c r="S402" s="402">
        <f t="shared" si="254"/>
        <v>0</v>
      </c>
      <c r="T402" s="406">
        <f t="shared" si="255"/>
        <v>0</v>
      </c>
      <c r="U402" s="407" t="str">
        <f t="shared" si="256"/>
        <v/>
      </c>
      <c r="V402" s="408"/>
      <c r="W402" s="395"/>
      <c r="X402" s="395"/>
      <c r="Y402" s="402" t="str">
        <f t="shared" si="257"/>
        <v/>
      </c>
      <c r="Z402" s="429"/>
      <c r="AA402" s="429"/>
      <c r="AB402" s="430"/>
      <c r="AC402" s="410">
        <f t="shared" si="258"/>
        <v>0</v>
      </c>
      <c r="AD402" s="411"/>
      <c r="AE402" s="412"/>
      <c r="AF402" s="413">
        <f t="shared" si="259"/>
        <v>0</v>
      </c>
      <c r="AG402" s="414">
        <f t="shared" si="260"/>
        <v>0</v>
      </c>
      <c r="AH402" s="415">
        <f t="shared" si="261"/>
        <v>0</v>
      </c>
      <c r="AI402" s="415" t="str">
        <f t="shared" si="262"/>
        <v/>
      </c>
      <c r="AJ402" s="415">
        <f t="shared" si="263"/>
        <v>0</v>
      </c>
      <c r="AK402" s="415">
        <f t="shared" si="264"/>
        <v>0</v>
      </c>
      <c r="AL402" s="416">
        <f t="shared" si="265"/>
        <v>0</v>
      </c>
      <c r="AM402" s="417">
        <f t="shared" si="266"/>
        <v>0</v>
      </c>
      <c r="AN402" s="406">
        <f t="shared" si="267"/>
        <v>0</v>
      </c>
      <c r="AO402" s="416">
        <f t="shared" si="268"/>
        <v>0</v>
      </c>
      <c r="AP402" s="416">
        <f t="shared" si="269"/>
        <v>0</v>
      </c>
      <c r="AQ402" s="416">
        <f t="shared" si="270"/>
        <v>0</v>
      </c>
      <c r="AR402" s="418">
        <f t="shared" si="271"/>
        <v>0</v>
      </c>
      <c r="AS402" s="416">
        <f t="shared" si="272"/>
        <v>0</v>
      </c>
      <c r="AT402" s="416">
        <f t="shared" si="273"/>
        <v>0</v>
      </c>
      <c r="AU402" s="416">
        <f t="shared" si="274"/>
        <v>0</v>
      </c>
      <c r="AV402" s="434" t="str">
        <f t="shared" si="275"/>
        <v/>
      </c>
      <c r="AW402" s="421" t="str">
        <f t="shared" si="276"/>
        <v/>
      </c>
      <c r="AX402" s="422">
        <f t="shared" si="277"/>
        <v>0</v>
      </c>
      <c r="AY402" s="422">
        <f t="shared" si="278"/>
        <v>0</v>
      </c>
      <c r="AZ402" s="421">
        <f t="shared" si="279"/>
        <v>0</v>
      </c>
      <c r="BA402" s="423">
        <f t="shared" si="280"/>
        <v>0</v>
      </c>
      <c r="BB402" s="432"/>
      <c r="BC402" s="436"/>
      <c r="BD402" s="436"/>
      <c r="BE402" s="436"/>
      <c r="BF402" s="436"/>
      <c r="BG402" s="436"/>
      <c r="BH402" s="436"/>
      <c r="BI402" s="436"/>
      <c r="BJ402" s="436"/>
      <c r="BK402" s="436"/>
      <c r="BL402" s="436"/>
      <c r="BM402" s="436"/>
      <c r="BN402" s="436"/>
      <c r="BO402" s="436"/>
      <c r="BP402" s="436"/>
    </row>
    <row r="403" spans="1:68" s="437" customFormat="1" ht="38.25" customHeight="1">
      <c r="A403" s="426">
        <v>385</v>
      </c>
      <c r="B403" s="429"/>
      <c r="C403" s="429"/>
      <c r="D403" s="395"/>
      <c r="E403" s="396"/>
      <c r="F403" s="396"/>
      <c r="G403" s="396"/>
      <c r="H403" s="397" t="str">
        <f t="shared" si="250"/>
        <v/>
      </c>
      <c r="I403" s="427"/>
      <c r="J403" s="396"/>
      <c r="K403" s="435"/>
      <c r="L403" s="399">
        <f t="shared" si="251"/>
        <v>0</v>
      </c>
      <c r="M403" s="400" t="str">
        <f t="shared" si="252"/>
        <v/>
      </c>
      <c r="N403" s="401"/>
      <c r="O403" s="395"/>
      <c r="P403" s="402" t="str">
        <f t="shared" si="253"/>
        <v/>
      </c>
      <c r="Q403" s="428"/>
      <c r="R403" s="404">
        <v>0</v>
      </c>
      <c r="S403" s="402">
        <f t="shared" si="254"/>
        <v>0</v>
      </c>
      <c r="T403" s="406">
        <f t="shared" si="255"/>
        <v>0</v>
      </c>
      <c r="U403" s="407" t="str">
        <f t="shared" si="256"/>
        <v/>
      </c>
      <c r="V403" s="408"/>
      <c r="W403" s="395"/>
      <c r="X403" s="395"/>
      <c r="Y403" s="402" t="str">
        <f t="shared" si="257"/>
        <v/>
      </c>
      <c r="Z403" s="429"/>
      <c r="AA403" s="429"/>
      <c r="AB403" s="430"/>
      <c r="AC403" s="410">
        <f t="shared" si="258"/>
        <v>0</v>
      </c>
      <c r="AD403" s="411"/>
      <c r="AE403" s="412"/>
      <c r="AF403" s="413">
        <f t="shared" si="259"/>
        <v>0</v>
      </c>
      <c r="AG403" s="414">
        <f t="shared" si="260"/>
        <v>0</v>
      </c>
      <c r="AH403" s="415">
        <f t="shared" si="261"/>
        <v>0</v>
      </c>
      <c r="AI403" s="415" t="str">
        <f t="shared" si="262"/>
        <v/>
      </c>
      <c r="AJ403" s="415">
        <f t="shared" si="263"/>
        <v>0</v>
      </c>
      <c r="AK403" s="415">
        <f t="shared" si="264"/>
        <v>0</v>
      </c>
      <c r="AL403" s="416">
        <f t="shared" si="265"/>
        <v>0</v>
      </c>
      <c r="AM403" s="417">
        <f t="shared" si="266"/>
        <v>0</v>
      </c>
      <c r="AN403" s="406">
        <f t="shared" si="267"/>
        <v>0</v>
      </c>
      <c r="AO403" s="416">
        <f t="shared" si="268"/>
        <v>0</v>
      </c>
      <c r="AP403" s="416">
        <f t="shared" si="269"/>
        <v>0</v>
      </c>
      <c r="AQ403" s="416">
        <f t="shared" si="270"/>
        <v>0</v>
      </c>
      <c r="AR403" s="418">
        <f t="shared" si="271"/>
        <v>0</v>
      </c>
      <c r="AS403" s="416">
        <f t="shared" si="272"/>
        <v>0</v>
      </c>
      <c r="AT403" s="416">
        <f t="shared" si="273"/>
        <v>0</v>
      </c>
      <c r="AU403" s="416">
        <f t="shared" si="274"/>
        <v>0</v>
      </c>
      <c r="AV403" s="434" t="str">
        <f t="shared" si="275"/>
        <v/>
      </c>
      <c r="AW403" s="421" t="str">
        <f t="shared" si="276"/>
        <v/>
      </c>
      <c r="AX403" s="422">
        <f t="shared" si="277"/>
        <v>0</v>
      </c>
      <c r="AY403" s="422">
        <f t="shared" si="278"/>
        <v>0</v>
      </c>
      <c r="AZ403" s="421">
        <f t="shared" si="279"/>
        <v>0</v>
      </c>
      <c r="BA403" s="423">
        <f t="shared" si="280"/>
        <v>0</v>
      </c>
      <c r="BB403" s="432"/>
      <c r="BC403" s="436"/>
      <c r="BD403" s="436"/>
      <c r="BE403" s="436"/>
      <c r="BF403" s="436"/>
      <c r="BG403" s="436"/>
      <c r="BH403" s="436"/>
      <c r="BI403" s="436"/>
      <c r="BJ403" s="436"/>
      <c r="BK403" s="436"/>
      <c r="BL403" s="436"/>
      <c r="BM403" s="436"/>
      <c r="BN403" s="436"/>
      <c r="BO403" s="436"/>
      <c r="BP403" s="436"/>
    </row>
    <row r="404" spans="1:68" s="437" customFormat="1" ht="38.25" customHeight="1">
      <c r="A404" s="426">
        <v>386</v>
      </c>
      <c r="B404" s="429"/>
      <c r="C404" s="429"/>
      <c r="D404" s="395"/>
      <c r="E404" s="396"/>
      <c r="F404" s="396"/>
      <c r="G404" s="396"/>
      <c r="H404" s="397" t="str">
        <f t="shared" si="250"/>
        <v/>
      </c>
      <c r="I404" s="427"/>
      <c r="J404" s="396"/>
      <c r="K404" s="435"/>
      <c r="L404" s="399">
        <f t="shared" si="251"/>
        <v>0</v>
      </c>
      <c r="M404" s="400" t="str">
        <f t="shared" si="252"/>
        <v/>
      </c>
      <c r="N404" s="401"/>
      <c r="O404" s="395"/>
      <c r="P404" s="402" t="str">
        <f t="shared" si="253"/>
        <v/>
      </c>
      <c r="Q404" s="428"/>
      <c r="R404" s="404">
        <v>0</v>
      </c>
      <c r="S404" s="402">
        <f t="shared" si="254"/>
        <v>0</v>
      </c>
      <c r="T404" s="406">
        <f t="shared" si="255"/>
        <v>0</v>
      </c>
      <c r="U404" s="407" t="str">
        <f t="shared" si="256"/>
        <v/>
      </c>
      <c r="V404" s="408"/>
      <c r="W404" s="395"/>
      <c r="X404" s="395"/>
      <c r="Y404" s="402" t="str">
        <f t="shared" si="257"/>
        <v/>
      </c>
      <c r="Z404" s="429"/>
      <c r="AA404" s="429"/>
      <c r="AB404" s="430"/>
      <c r="AC404" s="410">
        <f t="shared" si="258"/>
        <v>0</v>
      </c>
      <c r="AD404" s="411"/>
      <c r="AE404" s="412"/>
      <c r="AF404" s="413">
        <f t="shared" si="259"/>
        <v>0</v>
      </c>
      <c r="AG404" s="414">
        <f t="shared" si="260"/>
        <v>0</v>
      </c>
      <c r="AH404" s="415">
        <f t="shared" si="261"/>
        <v>0</v>
      </c>
      <c r="AI404" s="415" t="str">
        <f t="shared" si="262"/>
        <v/>
      </c>
      <c r="AJ404" s="415">
        <f t="shared" si="263"/>
        <v>0</v>
      </c>
      <c r="AK404" s="415">
        <f t="shared" si="264"/>
        <v>0</v>
      </c>
      <c r="AL404" s="416">
        <f t="shared" si="265"/>
        <v>0</v>
      </c>
      <c r="AM404" s="417">
        <f t="shared" si="266"/>
        <v>0</v>
      </c>
      <c r="AN404" s="406">
        <f t="shared" si="267"/>
        <v>0</v>
      </c>
      <c r="AO404" s="416">
        <f t="shared" si="268"/>
        <v>0</v>
      </c>
      <c r="AP404" s="416">
        <f t="shared" si="269"/>
        <v>0</v>
      </c>
      <c r="AQ404" s="416">
        <f t="shared" si="270"/>
        <v>0</v>
      </c>
      <c r="AR404" s="418">
        <f t="shared" si="271"/>
        <v>0</v>
      </c>
      <c r="AS404" s="416">
        <f t="shared" si="272"/>
        <v>0</v>
      </c>
      <c r="AT404" s="416">
        <f t="shared" si="273"/>
        <v>0</v>
      </c>
      <c r="AU404" s="416">
        <f t="shared" si="274"/>
        <v>0</v>
      </c>
      <c r="AV404" s="434" t="str">
        <f t="shared" si="275"/>
        <v/>
      </c>
      <c r="AW404" s="421" t="str">
        <f t="shared" si="276"/>
        <v/>
      </c>
      <c r="AX404" s="422">
        <f t="shared" si="277"/>
        <v>0</v>
      </c>
      <c r="AY404" s="422">
        <f t="shared" si="278"/>
        <v>0</v>
      </c>
      <c r="AZ404" s="421">
        <f t="shared" si="279"/>
        <v>0</v>
      </c>
      <c r="BA404" s="423">
        <f t="shared" si="280"/>
        <v>0</v>
      </c>
      <c r="BB404" s="432"/>
      <c r="BC404" s="436"/>
      <c r="BD404" s="436"/>
      <c r="BE404" s="436"/>
      <c r="BF404" s="436"/>
      <c r="BG404" s="436"/>
      <c r="BH404" s="436"/>
      <c r="BI404" s="436"/>
      <c r="BJ404" s="436"/>
      <c r="BK404" s="436"/>
      <c r="BL404" s="436"/>
      <c r="BM404" s="436"/>
      <c r="BN404" s="436"/>
      <c r="BO404" s="436"/>
      <c r="BP404" s="436"/>
    </row>
    <row r="405" spans="1:68" s="437" customFormat="1" ht="38.25" customHeight="1">
      <c r="A405" s="426">
        <v>387</v>
      </c>
      <c r="B405" s="429"/>
      <c r="C405" s="429"/>
      <c r="D405" s="395"/>
      <c r="E405" s="396"/>
      <c r="F405" s="396"/>
      <c r="G405" s="396"/>
      <c r="H405" s="397" t="str">
        <f t="shared" si="250"/>
        <v/>
      </c>
      <c r="I405" s="427"/>
      <c r="J405" s="396"/>
      <c r="K405" s="435"/>
      <c r="L405" s="399">
        <f t="shared" si="251"/>
        <v>0</v>
      </c>
      <c r="M405" s="400" t="str">
        <f t="shared" si="252"/>
        <v/>
      </c>
      <c r="N405" s="401"/>
      <c r="O405" s="395"/>
      <c r="P405" s="402" t="str">
        <f t="shared" si="253"/>
        <v/>
      </c>
      <c r="Q405" s="428"/>
      <c r="R405" s="404">
        <v>0</v>
      </c>
      <c r="S405" s="402">
        <f t="shared" si="254"/>
        <v>0</v>
      </c>
      <c r="T405" s="406">
        <f t="shared" si="255"/>
        <v>0</v>
      </c>
      <c r="U405" s="407" t="str">
        <f t="shared" si="256"/>
        <v/>
      </c>
      <c r="V405" s="408"/>
      <c r="W405" s="395"/>
      <c r="X405" s="395"/>
      <c r="Y405" s="402" t="str">
        <f t="shared" si="257"/>
        <v/>
      </c>
      <c r="Z405" s="429"/>
      <c r="AA405" s="429"/>
      <c r="AB405" s="430"/>
      <c r="AC405" s="410">
        <f t="shared" si="258"/>
        <v>0</v>
      </c>
      <c r="AD405" s="411"/>
      <c r="AE405" s="412"/>
      <c r="AF405" s="413">
        <f t="shared" si="259"/>
        <v>0</v>
      </c>
      <c r="AG405" s="414">
        <f t="shared" si="260"/>
        <v>0</v>
      </c>
      <c r="AH405" s="415">
        <f t="shared" si="261"/>
        <v>0</v>
      </c>
      <c r="AI405" s="415" t="str">
        <f t="shared" si="262"/>
        <v/>
      </c>
      <c r="AJ405" s="415">
        <f t="shared" si="263"/>
        <v>0</v>
      </c>
      <c r="AK405" s="415">
        <f t="shared" si="264"/>
        <v>0</v>
      </c>
      <c r="AL405" s="416">
        <f t="shared" si="265"/>
        <v>0</v>
      </c>
      <c r="AM405" s="417">
        <f t="shared" si="266"/>
        <v>0</v>
      </c>
      <c r="AN405" s="406">
        <f t="shared" si="267"/>
        <v>0</v>
      </c>
      <c r="AO405" s="416">
        <f t="shared" si="268"/>
        <v>0</v>
      </c>
      <c r="AP405" s="416">
        <f t="shared" si="269"/>
        <v>0</v>
      </c>
      <c r="AQ405" s="416">
        <f t="shared" si="270"/>
        <v>0</v>
      </c>
      <c r="AR405" s="418">
        <f t="shared" si="271"/>
        <v>0</v>
      </c>
      <c r="AS405" s="416">
        <f t="shared" si="272"/>
        <v>0</v>
      </c>
      <c r="AT405" s="416">
        <f t="shared" si="273"/>
        <v>0</v>
      </c>
      <c r="AU405" s="416">
        <f t="shared" si="274"/>
        <v>0</v>
      </c>
      <c r="AV405" s="434" t="str">
        <f t="shared" si="275"/>
        <v/>
      </c>
      <c r="AW405" s="421" t="str">
        <f t="shared" si="276"/>
        <v/>
      </c>
      <c r="AX405" s="422">
        <f t="shared" si="277"/>
        <v>0</v>
      </c>
      <c r="AY405" s="422">
        <f t="shared" si="278"/>
        <v>0</v>
      </c>
      <c r="AZ405" s="421">
        <f t="shared" si="279"/>
        <v>0</v>
      </c>
      <c r="BA405" s="423">
        <f t="shared" si="280"/>
        <v>0</v>
      </c>
      <c r="BB405" s="432"/>
      <c r="BC405" s="436"/>
      <c r="BD405" s="436"/>
      <c r="BE405" s="436"/>
      <c r="BF405" s="436"/>
      <c r="BG405" s="436"/>
      <c r="BH405" s="436"/>
      <c r="BI405" s="436"/>
      <c r="BJ405" s="436"/>
      <c r="BK405" s="436"/>
      <c r="BL405" s="436"/>
      <c r="BM405" s="436"/>
      <c r="BN405" s="436"/>
      <c r="BO405" s="436"/>
      <c r="BP405" s="436"/>
    </row>
    <row r="406" spans="1:68" s="437" customFormat="1" ht="38.25" customHeight="1">
      <c r="A406" s="426">
        <v>388</v>
      </c>
      <c r="B406" s="429"/>
      <c r="C406" s="429"/>
      <c r="D406" s="395"/>
      <c r="E406" s="396"/>
      <c r="F406" s="396"/>
      <c r="G406" s="396"/>
      <c r="H406" s="397" t="str">
        <f t="shared" si="250"/>
        <v/>
      </c>
      <c r="I406" s="427"/>
      <c r="J406" s="396"/>
      <c r="K406" s="435"/>
      <c r="L406" s="399">
        <f t="shared" si="251"/>
        <v>0</v>
      </c>
      <c r="M406" s="400" t="str">
        <f t="shared" si="252"/>
        <v/>
      </c>
      <c r="N406" s="401"/>
      <c r="O406" s="395"/>
      <c r="P406" s="402" t="str">
        <f t="shared" si="253"/>
        <v/>
      </c>
      <c r="Q406" s="428"/>
      <c r="R406" s="404">
        <v>0</v>
      </c>
      <c r="S406" s="402">
        <f t="shared" si="254"/>
        <v>0</v>
      </c>
      <c r="T406" s="406">
        <f t="shared" si="255"/>
        <v>0</v>
      </c>
      <c r="U406" s="407" t="str">
        <f t="shared" si="256"/>
        <v/>
      </c>
      <c r="V406" s="408"/>
      <c r="W406" s="395"/>
      <c r="X406" s="395"/>
      <c r="Y406" s="402" t="str">
        <f t="shared" si="257"/>
        <v/>
      </c>
      <c r="Z406" s="429"/>
      <c r="AA406" s="429"/>
      <c r="AB406" s="430"/>
      <c r="AC406" s="410">
        <f t="shared" si="258"/>
        <v>0</v>
      </c>
      <c r="AD406" s="411"/>
      <c r="AE406" s="412"/>
      <c r="AF406" s="413">
        <f t="shared" si="259"/>
        <v>0</v>
      </c>
      <c r="AG406" s="414">
        <f t="shared" si="260"/>
        <v>0</v>
      </c>
      <c r="AH406" s="415">
        <f t="shared" si="261"/>
        <v>0</v>
      </c>
      <c r="AI406" s="415" t="str">
        <f t="shared" si="262"/>
        <v/>
      </c>
      <c r="AJ406" s="415">
        <f t="shared" si="263"/>
        <v>0</v>
      </c>
      <c r="AK406" s="415">
        <f t="shared" si="264"/>
        <v>0</v>
      </c>
      <c r="AL406" s="416">
        <f t="shared" si="265"/>
        <v>0</v>
      </c>
      <c r="AM406" s="417">
        <f t="shared" si="266"/>
        <v>0</v>
      </c>
      <c r="AN406" s="406">
        <f t="shared" si="267"/>
        <v>0</v>
      </c>
      <c r="AO406" s="416">
        <f t="shared" si="268"/>
        <v>0</v>
      </c>
      <c r="AP406" s="416">
        <f t="shared" si="269"/>
        <v>0</v>
      </c>
      <c r="AQ406" s="416">
        <f t="shared" si="270"/>
        <v>0</v>
      </c>
      <c r="AR406" s="418">
        <f t="shared" si="271"/>
        <v>0</v>
      </c>
      <c r="AS406" s="416">
        <f t="shared" si="272"/>
        <v>0</v>
      </c>
      <c r="AT406" s="416">
        <f t="shared" si="273"/>
        <v>0</v>
      </c>
      <c r="AU406" s="416">
        <f t="shared" si="274"/>
        <v>0</v>
      </c>
      <c r="AV406" s="434" t="str">
        <f t="shared" si="275"/>
        <v/>
      </c>
      <c r="AW406" s="421" t="str">
        <f t="shared" si="276"/>
        <v/>
      </c>
      <c r="AX406" s="422">
        <f t="shared" si="277"/>
        <v>0</v>
      </c>
      <c r="AY406" s="422">
        <f t="shared" si="278"/>
        <v>0</v>
      </c>
      <c r="AZ406" s="421">
        <f t="shared" si="279"/>
        <v>0</v>
      </c>
      <c r="BA406" s="423">
        <f t="shared" si="280"/>
        <v>0</v>
      </c>
      <c r="BB406" s="432"/>
      <c r="BC406" s="436"/>
      <c r="BD406" s="436"/>
      <c r="BE406" s="436"/>
      <c r="BF406" s="436"/>
      <c r="BG406" s="436"/>
      <c r="BH406" s="436"/>
      <c r="BI406" s="436"/>
      <c r="BJ406" s="436"/>
      <c r="BK406" s="436"/>
      <c r="BL406" s="436"/>
      <c r="BM406" s="436"/>
      <c r="BN406" s="436"/>
      <c r="BO406" s="436"/>
      <c r="BP406" s="436"/>
    </row>
    <row r="407" spans="1:68" s="437" customFormat="1" ht="38.25" customHeight="1">
      <c r="A407" s="426">
        <v>389</v>
      </c>
      <c r="B407" s="429"/>
      <c r="C407" s="429"/>
      <c r="D407" s="395"/>
      <c r="E407" s="396"/>
      <c r="F407" s="396"/>
      <c r="G407" s="396"/>
      <c r="H407" s="397" t="str">
        <f t="shared" si="250"/>
        <v/>
      </c>
      <c r="I407" s="427"/>
      <c r="J407" s="396"/>
      <c r="K407" s="435"/>
      <c r="L407" s="399">
        <f t="shared" si="251"/>
        <v>0</v>
      </c>
      <c r="M407" s="400" t="str">
        <f t="shared" si="252"/>
        <v/>
      </c>
      <c r="N407" s="401"/>
      <c r="O407" s="395"/>
      <c r="P407" s="402" t="str">
        <f t="shared" si="253"/>
        <v/>
      </c>
      <c r="Q407" s="428"/>
      <c r="R407" s="404">
        <v>0</v>
      </c>
      <c r="S407" s="402">
        <f t="shared" si="254"/>
        <v>0</v>
      </c>
      <c r="T407" s="406">
        <f t="shared" si="255"/>
        <v>0</v>
      </c>
      <c r="U407" s="407" t="str">
        <f t="shared" si="256"/>
        <v/>
      </c>
      <c r="V407" s="408"/>
      <c r="W407" s="395"/>
      <c r="X407" s="395"/>
      <c r="Y407" s="402" t="str">
        <f t="shared" si="257"/>
        <v/>
      </c>
      <c r="Z407" s="429"/>
      <c r="AA407" s="429"/>
      <c r="AB407" s="430"/>
      <c r="AC407" s="410">
        <f t="shared" si="258"/>
        <v>0</v>
      </c>
      <c r="AD407" s="411"/>
      <c r="AE407" s="412"/>
      <c r="AF407" s="413">
        <f t="shared" si="259"/>
        <v>0</v>
      </c>
      <c r="AG407" s="414">
        <f t="shared" si="260"/>
        <v>0</v>
      </c>
      <c r="AH407" s="415">
        <f t="shared" si="261"/>
        <v>0</v>
      </c>
      <c r="AI407" s="415" t="str">
        <f t="shared" si="262"/>
        <v/>
      </c>
      <c r="AJ407" s="415">
        <f t="shared" si="263"/>
        <v>0</v>
      </c>
      <c r="AK407" s="415">
        <f t="shared" si="264"/>
        <v>0</v>
      </c>
      <c r="AL407" s="416">
        <f t="shared" si="265"/>
        <v>0</v>
      </c>
      <c r="AM407" s="417">
        <f t="shared" si="266"/>
        <v>0</v>
      </c>
      <c r="AN407" s="406">
        <f t="shared" si="267"/>
        <v>0</v>
      </c>
      <c r="AO407" s="416">
        <f t="shared" si="268"/>
        <v>0</v>
      </c>
      <c r="AP407" s="416">
        <f t="shared" si="269"/>
        <v>0</v>
      </c>
      <c r="AQ407" s="416">
        <f t="shared" si="270"/>
        <v>0</v>
      </c>
      <c r="AR407" s="418">
        <f t="shared" si="271"/>
        <v>0</v>
      </c>
      <c r="AS407" s="416">
        <f t="shared" si="272"/>
        <v>0</v>
      </c>
      <c r="AT407" s="416">
        <f t="shared" si="273"/>
        <v>0</v>
      </c>
      <c r="AU407" s="416">
        <f t="shared" si="274"/>
        <v>0</v>
      </c>
      <c r="AV407" s="434" t="str">
        <f t="shared" si="275"/>
        <v/>
      </c>
      <c r="AW407" s="421" t="str">
        <f t="shared" si="276"/>
        <v/>
      </c>
      <c r="AX407" s="422">
        <f t="shared" si="277"/>
        <v>0</v>
      </c>
      <c r="AY407" s="422">
        <f t="shared" si="278"/>
        <v>0</v>
      </c>
      <c r="AZ407" s="421">
        <f t="shared" si="279"/>
        <v>0</v>
      </c>
      <c r="BA407" s="423">
        <f t="shared" si="280"/>
        <v>0</v>
      </c>
      <c r="BB407" s="432"/>
      <c r="BC407" s="436"/>
      <c r="BD407" s="436"/>
      <c r="BE407" s="436"/>
      <c r="BF407" s="436"/>
      <c r="BG407" s="436"/>
      <c r="BH407" s="436"/>
      <c r="BI407" s="436"/>
      <c r="BJ407" s="436"/>
      <c r="BK407" s="436"/>
      <c r="BL407" s="436"/>
      <c r="BM407" s="436"/>
      <c r="BN407" s="436"/>
      <c r="BO407" s="436"/>
      <c r="BP407" s="436"/>
    </row>
    <row r="408" spans="1:68" s="437" customFormat="1" ht="38.25" customHeight="1">
      <c r="A408" s="426">
        <v>390</v>
      </c>
      <c r="B408" s="429"/>
      <c r="C408" s="429"/>
      <c r="D408" s="395"/>
      <c r="E408" s="396"/>
      <c r="F408" s="396"/>
      <c r="G408" s="396"/>
      <c r="H408" s="397" t="str">
        <f t="shared" si="250"/>
        <v/>
      </c>
      <c r="I408" s="427"/>
      <c r="J408" s="396"/>
      <c r="K408" s="435"/>
      <c r="L408" s="399">
        <f t="shared" si="251"/>
        <v>0</v>
      </c>
      <c r="M408" s="400" t="str">
        <f t="shared" si="252"/>
        <v/>
      </c>
      <c r="N408" s="401"/>
      <c r="O408" s="395"/>
      <c r="P408" s="402" t="str">
        <f t="shared" si="253"/>
        <v/>
      </c>
      <c r="Q408" s="428"/>
      <c r="R408" s="404">
        <v>0</v>
      </c>
      <c r="S408" s="402">
        <f t="shared" si="254"/>
        <v>0</v>
      </c>
      <c r="T408" s="406">
        <f t="shared" si="255"/>
        <v>0</v>
      </c>
      <c r="U408" s="407" t="str">
        <f t="shared" si="256"/>
        <v/>
      </c>
      <c r="V408" s="408"/>
      <c r="W408" s="395"/>
      <c r="X408" s="395"/>
      <c r="Y408" s="402" t="str">
        <f t="shared" si="257"/>
        <v/>
      </c>
      <c r="Z408" s="429"/>
      <c r="AA408" s="429"/>
      <c r="AB408" s="430"/>
      <c r="AC408" s="410">
        <f t="shared" si="258"/>
        <v>0</v>
      </c>
      <c r="AD408" s="411"/>
      <c r="AE408" s="412"/>
      <c r="AF408" s="413">
        <f t="shared" si="259"/>
        <v>0</v>
      </c>
      <c r="AG408" s="414">
        <f t="shared" si="260"/>
        <v>0</v>
      </c>
      <c r="AH408" s="415">
        <f t="shared" si="261"/>
        <v>0</v>
      </c>
      <c r="AI408" s="415" t="str">
        <f t="shared" si="262"/>
        <v/>
      </c>
      <c r="AJ408" s="415">
        <f t="shared" si="263"/>
        <v>0</v>
      </c>
      <c r="AK408" s="415">
        <f t="shared" si="264"/>
        <v>0</v>
      </c>
      <c r="AL408" s="416">
        <f t="shared" si="265"/>
        <v>0</v>
      </c>
      <c r="AM408" s="417">
        <f t="shared" si="266"/>
        <v>0</v>
      </c>
      <c r="AN408" s="406">
        <f t="shared" si="267"/>
        <v>0</v>
      </c>
      <c r="AO408" s="416">
        <f t="shared" si="268"/>
        <v>0</v>
      </c>
      <c r="AP408" s="416">
        <f t="shared" si="269"/>
        <v>0</v>
      </c>
      <c r="AQ408" s="416">
        <f t="shared" si="270"/>
        <v>0</v>
      </c>
      <c r="AR408" s="418">
        <f t="shared" si="271"/>
        <v>0</v>
      </c>
      <c r="AS408" s="416">
        <f t="shared" si="272"/>
        <v>0</v>
      </c>
      <c r="AT408" s="416">
        <f t="shared" si="273"/>
        <v>0</v>
      </c>
      <c r="AU408" s="416">
        <f t="shared" si="274"/>
        <v>0</v>
      </c>
      <c r="AV408" s="434" t="str">
        <f t="shared" si="275"/>
        <v/>
      </c>
      <c r="AW408" s="421" t="str">
        <f t="shared" si="276"/>
        <v/>
      </c>
      <c r="AX408" s="422">
        <f t="shared" si="277"/>
        <v>0</v>
      </c>
      <c r="AY408" s="422">
        <f t="shared" si="278"/>
        <v>0</v>
      </c>
      <c r="AZ408" s="421">
        <f t="shared" si="279"/>
        <v>0</v>
      </c>
      <c r="BA408" s="423">
        <f t="shared" si="280"/>
        <v>0</v>
      </c>
      <c r="BB408" s="432"/>
      <c r="BC408" s="436"/>
      <c r="BD408" s="436"/>
      <c r="BE408" s="436"/>
      <c r="BF408" s="436"/>
      <c r="BG408" s="436"/>
      <c r="BH408" s="436"/>
      <c r="BI408" s="436"/>
      <c r="BJ408" s="436"/>
      <c r="BK408" s="436"/>
      <c r="BL408" s="436"/>
      <c r="BM408" s="436"/>
      <c r="BN408" s="436"/>
      <c r="BO408" s="436"/>
      <c r="BP408" s="436"/>
    </row>
    <row r="409" spans="1:68" s="437" customFormat="1" ht="38.25" customHeight="1">
      <c r="A409" s="426">
        <v>391</v>
      </c>
      <c r="B409" s="429"/>
      <c r="C409" s="429"/>
      <c r="D409" s="395"/>
      <c r="E409" s="396"/>
      <c r="F409" s="396"/>
      <c r="G409" s="396"/>
      <c r="H409" s="397" t="str">
        <f t="shared" si="250"/>
        <v/>
      </c>
      <c r="I409" s="427"/>
      <c r="J409" s="396"/>
      <c r="K409" s="435"/>
      <c r="L409" s="399">
        <f t="shared" si="251"/>
        <v>0</v>
      </c>
      <c r="M409" s="400" t="str">
        <f t="shared" si="252"/>
        <v/>
      </c>
      <c r="N409" s="401"/>
      <c r="O409" s="395"/>
      <c r="P409" s="402" t="str">
        <f t="shared" si="253"/>
        <v/>
      </c>
      <c r="Q409" s="428"/>
      <c r="R409" s="404">
        <v>0</v>
      </c>
      <c r="S409" s="402">
        <f t="shared" si="254"/>
        <v>0</v>
      </c>
      <c r="T409" s="406">
        <f t="shared" si="255"/>
        <v>0</v>
      </c>
      <c r="U409" s="407" t="str">
        <f t="shared" si="256"/>
        <v/>
      </c>
      <c r="V409" s="408"/>
      <c r="W409" s="395"/>
      <c r="X409" s="395"/>
      <c r="Y409" s="402" t="str">
        <f t="shared" si="257"/>
        <v/>
      </c>
      <c r="Z409" s="429"/>
      <c r="AA409" s="429"/>
      <c r="AB409" s="430"/>
      <c r="AC409" s="410">
        <f t="shared" si="258"/>
        <v>0</v>
      </c>
      <c r="AD409" s="411"/>
      <c r="AE409" s="412"/>
      <c r="AF409" s="413">
        <f t="shared" si="259"/>
        <v>0</v>
      </c>
      <c r="AG409" s="414">
        <f t="shared" si="260"/>
        <v>0</v>
      </c>
      <c r="AH409" s="415">
        <f t="shared" si="261"/>
        <v>0</v>
      </c>
      <c r="AI409" s="415" t="str">
        <f t="shared" si="262"/>
        <v/>
      </c>
      <c r="AJ409" s="415">
        <f t="shared" si="263"/>
        <v>0</v>
      </c>
      <c r="AK409" s="415">
        <f t="shared" si="264"/>
        <v>0</v>
      </c>
      <c r="AL409" s="416">
        <f t="shared" si="265"/>
        <v>0</v>
      </c>
      <c r="AM409" s="417">
        <f t="shared" si="266"/>
        <v>0</v>
      </c>
      <c r="AN409" s="406">
        <f t="shared" si="267"/>
        <v>0</v>
      </c>
      <c r="AO409" s="416">
        <f t="shared" si="268"/>
        <v>0</v>
      </c>
      <c r="AP409" s="416">
        <f t="shared" si="269"/>
        <v>0</v>
      </c>
      <c r="AQ409" s="416">
        <f t="shared" si="270"/>
        <v>0</v>
      </c>
      <c r="AR409" s="418">
        <f t="shared" si="271"/>
        <v>0</v>
      </c>
      <c r="AS409" s="416">
        <f t="shared" si="272"/>
        <v>0</v>
      </c>
      <c r="AT409" s="416">
        <f t="shared" si="273"/>
        <v>0</v>
      </c>
      <c r="AU409" s="416">
        <f t="shared" si="274"/>
        <v>0</v>
      </c>
      <c r="AV409" s="434" t="str">
        <f t="shared" si="275"/>
        <v/>
      </c>
      <c r="AW409" s="421" t="str">
        <f t="shared" si="276"/>
        <v/>
      </c>
      <c r="AX409" s="422">
        <f t="shared" si="277"/>
        <v>0</v>
      </c>
      <c r="AY409" s="422">
        <f t="shared" si="278"/>
        <v>0</v>
      </c>
      <c r="AZ409" s="421">
        <f t="shared" si="279"/>
        <v>0</v>
      </c>
      <c r="BA409" s="423">
        <f t="shared" si="280"/>
        <v>0</v>
      </c>
      <c r="BB409" s="432"/>
      <c r="BC409" s="436"/>
      <c r="BD409" s="436"/>
      <c r="BE409" s="436"/>
      <c r="BF409" s="436"/>
      <c r="BG409" s="436"/>
      <c r="BH409" s="436"/>
      <c r="BI409" s="436"/>
      <c r="BJ409" s="436"/>
      <c r="BK409" s="436"/>
      <c r="BL409" s="436"/>
      <c r="BM409" s="436"/>
      <c r="BN409" s="436"/>
      <c r="BO409" s="436"/>
      <c r="BP409" s="436"/>
    </row>
    <row r="410" spans="1:68" s="437" customFormat="1" ht="38.25" customHeight="1">
      <c r="A410" s="426">
        <v>392</v>
      </c>
      <c r="B410" s="429"/>
      <c r="C410" s="429"/>
      <c r="D410" s="395"/>
      <c r="E410" s="396"/>
      <c r="F410" s="396"/>
      <c r="G410" s="396"/>
      <c r="H410" s="397" t="str">
        <f t="shared" si="250"/>
        <v/>
      </c>
      <c r="I410" s="427"/>
      <c r="J410" s="396"/>
      <c r="K410" s="435"/>
      <c r="L410" s="399">
        <f t="shared" si="251"/>
        <v>0</v>
      </c>
      <c r="M410" s="400" t="str">
        <f t="shared" si="252"/>
        <v/>
      </c>
      <c r="N410" s="401"/>
      <c r="O410" s="395"/>
      <c r="P410" s="402" t="str">
        <f t="shared" si="253"/>
        <v/>
      </c>
      <c r="Q410" s="428"/>
      <c r="R410" s="404">
        <v>0</v>
      </c>
      <c r="S410" s="402">
        <f t="shared" si="254"/>
        <v>0</v>
      </c>
      <c r="T410" s="406">
        <f t="shared" si="255"/>
        <v>0</v>
      </c>
      <c r="U410" s="407" t="str">
        <f t="shared" si="256"/>
        <v/>
      </c>
      <c r="V410" s="408"/>
      <c r="W410" s="395"/>
      <c r="X410" s="395"/>
      <c r="Y410" s="402" t="str">
        <f t="shared" si="257"/>
        <v/>
      </c>
      <c r="Z410" s="429"/>
      <c r="AA410" s="429"/>
      <c r="AB410" s="430"/>
      <c r="AC410" s="410">
        <f t="shared" si="258"/>
        <v>0</v>
      </c>
      <c r="AD410" s="411"/>
      <c r="AE410" s="412"/>
      <c r="AF410" s="413">
        <f t="shared" si="259"/>
        <v>0</v>
      </c>
      <c r="AG410" s="414">
        <f t="shared" si="260"/>
        <v>0</v>
      </c>
      <c r="AH410" s="415">
        <f t="shared" si="261"/>
        <v>0</v>
      </c>
      <c r="AI410" s="415" t="str">
        <f t="shared" si="262"/>
        <v/>
      </c>
      <c r="AJ410" s="415">
        <f t="shared" si="263"/>
        <v>0</v>
      </c>
      <c r="AK410" s="415">
        <f t="shared" si="264"/>
        <v>0</v>
      </c>
      <c r="AL410" s="416">
        <f t="shared" si="265"/>
        <v>0</v>
      </c>
      <c r="AM410" s="417">
        <f t="shared" si="266"/>
        <v>0</v>
      </c>
      <c r="AN410" s="406">
        <f t="shared" si="267"/>
        <v>0</v>
      </c>
      <c r="AO410" s="416">
        <f t="shared" si="268"/>
        <v>0</v>
      </c>
      <c r="AP410" s="416">
        <f t="shared" si="269"/>
        <v>0</v>
      </c>
      <c r="AQ410" s="416">
        <f t="shared" si="270"/>
        <v>0</v>
      </c>
      <c r="AR410" s="418">
        <f t="shared" si="271"/>
        <v>0</v>
      </c>
      <c r="AS410" s="416">
        <f t="shared" si="272"/>
        <v>0</v>
      </c>
      <c r="AT410" s="416">
        <f t="shared" si="273"/>
        <v>0</v>
      </c>
      <c r="AU410" s="416">
        <f t="shared" si="274"/>
        <v>0</v>
      </c>
      <c r="AV410" s="434" t="str">
        <f t="shared" si="275"/>
        <v/>
      </c>
      <c r="AW410" s="421" t="str">
        <f t="shared" si="276"/>
        <v/>
      </c>
      <c r="AX410" s="422">
        <f t="shared" si="277"/>
        <v>0</v>
      </c>
      <c r="AY410" s="422">
        <f t="shared" si="278"/>
        <v>0</v>
      </c>
      <c r="AZ410" s="421">
        <f t="shared" si="279"/>
        <v>0</v>
      </c>
      <c r="BA410" s="423">
        <f t="shared" si="280"/>
        <v>0</v>
      </c>
      <c r="BB410" s="432"/>
      <c r="BC410" s="436"/>
      <c r="BD410" s="436"/>
      <c r="BE410" s="436"/>
      <c r="BF410" s="436"/>
      <c r="BG410" s="436"/>
      <c r="BH410" s="436"/>
      <c r="BI410" s="436"/>
      <c r="BJ410" s="436"/>
      <c r="BK410" s="436"/>
      <c r="BL410" s="436"/>
      <c r="BM410" s="436"/>
      <c r="BN410" s="436"/>
      <c r="BO410" s="436"/>
      <c r="BP410" s="436"/>
    </row>
    <row r="411" spans="1:68" s="437" customFormat="1" ht="38.25" customHeight="1">
      <c r="A411" s="426">
        <v>393</v>
      </c>
      <c r="B411" s="429"/>
      <c r="C411" s="429"/>
      <c r="D411" s="395"/>
      <c r="E411" s="396"/>
      <c r="F411" s="396"/>
      <c r="G411" s="396"/>
      <c r="H411" s="397" t="str">
        <f t="shared" si="250"/>
        <v/>
      </c>
      <c r="I411" s="427"/>
      <c r="J411" s="396"/>
      <c r="K411" s="435"/>
      <c r="L411" s="399">
        <f t="shared" si="251"/>
        <v>0</v>
      </c>
      <c r="M411" s="400" t="str">
        <f t="shared" si="252"/>
        <v/>
      </c>
      <c r="N411" s="401"/>
      <c r="O411" s="395"/>
      <c r="P411" s="402" t="str">
        <f t="shared" si="253"/>
        <v/>
      </c>
      <c r="Q411" s="428"/>
      <c r="R411" s="404">
        <v>0</v>
      </c>
      <c r="S411" s="402">
        <f t="shared" si="254"/>
        <v>0</v>
      </c>
      <c r="T411" s="406">
        <f t="shared" si="255"/>
        <v>0</v>
      </c>
      <c r="U411" s="407" t="str">
        <f t="shared" si="256"/>
        <v/>
      </c>
      <c r="V411" s="408"/>
      <c r="W411" s="395"/>
      <c r="X411" s="395"/>
      <c r="Y411" s="402" t="str">
        <f t="shared" si="257"/>
        <v/>
      </c>
      <c r="Z411" s="429"/>
      <c r="AA411" s="429"/>
      <c r="AB411" s="430"/>
      <c r="AC411" s="410">
        <f t="shared" si="258"/>
        <v>0</v>
      </c>
      <c r="AD411" s="411"/>
      <c r="AE411" s="412"/>
      <c r="AF411" s="413">
        <f t="shared" si="259"/>
        <v>0</v>
      </c>
      <c r="AG411" s="414">
        <f t="shared" si="260"/>
        <v>0</v>
      </c>
      <c r="AH411" s="415">
        <f t="shared" si="261"/>
        <v>0</v>
      </c>
      <c r="AI411" s="415" t="str">
        <f t="shared" si="262"/>
        <v/>
      </c>
      <c r="AJ411" s="415">
        <f t="shared" si="263"/>
        <v>0</v>
      </c>
      <c r="AK411" s="415">
        <f t="shared" si="264"/>
        <v>0</v>
      </c>
      <c r="AL411" s="416">
        <f t="shared" si="265"/>
        <v>0</v>
      </c>
      <c r="AM411" s="417">
        <f t="shared" si="266"/>
        <v>0</v>
      </c>
      <c r="AN411" s="406">
        <f t="shared" si="267"/>
        <v>0</v>
      </c>
      <c r="AO411" s="416">
        <f t="shared" si="268"/>
        <v>0</v>
      </c>
      <c r="AP411" s="416">
        <f t="shared" si="269"/>
        <v>0</v>
      </c>
      <c r="AQ411" s="416">
        <f t="shared" si="270"/>
        <v>0</v>
      </c>
      <c r="AR411" s="418">
        <f t="shared" si="271"/>
        <v>0</v>
      </c>
      <c r="AS411" s="416">
        <f t="shared" si="272"/>
        <v>0</v>
      </c>
      <c r="AT411" s="416">
        <f t="shared" si="273"/>
        <v>0</v>
      </c>
      <c r="AU411" s="416">
        <f t="shared" si="274"/>
        <v>0</v>
      </c>
      <c r="AV411" s="434" t="str">
        <f t="shared" si="275"/>
        <v/>
      </c>
      <c r="AW411" s="421" t="str">
        <f t="shared" si="276"/>
        <v/>
      </c>
      <c r="AX411" s="422">
        <f t="shared" si="277"/>
        <v>0</v>
      </c>
      <c r="AY411" s="422">
        <f t="shared" si="278"/>
        <v>0</v>
      </c>
      <c r="AZ411" s="421">
        <f t="shared" si="279"/>
        <v>0</v>
      </c>
      <c r="BA411" s="423">
        <f t="shared" si="280"/>
        <v>0</v>
      </c>
      <c r="BB411" s="432"/>
      <c r="BC411" s="436"/>
      <c r="BD411" s="436"/>
      <c r="BE411" s="436"/>
      <c r="BF411" s="436"/>
      <c r="BG411" s="436"/>
      <c r="BH411" s="436"/>
      <c r="BI411" s="436"/>
      <c r="BJ411" s="436"/>
      <c r="BK411" s="436"/>
      <c r="BL411" s="436"/>
      <c r="BM411" s="436"/>
      <c r="BN411" s="436"/>
      <c r="BO411" s="436"/>
      <c r="BP411" s="436"/>
    </row>
    <row r="412" spans="1:68" s="437" customFormat="1" ht="38.25" customHeight="1">
      <c r="A412" s="426">
        <v>394</v>
      </c>
      <c r="B412" s="429"/>
      <c r="C412" s="429"/>
      <c r="D412" s="395"/>
      <c r="E412" s="396"/>
      <c r="F412" s="396"/>
      <c r="G412" s="396"/>
      <c r="H412" s="397" t="str">
        <f t="shared" si="250"/>
        <v/>
      </c>
      <c r="I412" s="427"/>
      <c r="J412" s="396"/>
      <c r="K412" s="435"/>
      <c r="L412" s="399">
        <f t="shared" si="251"/>
        <v>0</v>
      </c>
      <c r="M412" s="400" t="str">
        <f t="shared" si="252"/>
        <v/>
      </c>
      <c r="N412" s="401"/>
      <c r="O412" s="395"/>
      <c r="P412" s="402" t="str">
        <f t="shared" si="253"/>
        <v/>
      </c>
      <c r="Q412" s="428"/>
      <c r="R412" s="404">
        <v>0</v>
      </c>
      <c r="S412" s="402">
        <f t="shared" si="254"/>
        <v>0</v>
      </c>
      <c r="T412" s="406">
        <f t="shared" si="255"/>
        <v>0</v>
      </c>
      <c r="U412" s="407" t="str">
        <f t="shared" si="256"/>
        <v/>
      </c>
      <c r="V412" s="408"/>
      <c r="W412" s="395"/>
      <c r="X412" s="395"/>
      <c r="Y412" s="402" t="str">
        <f t="shared" si="257"/>
        <v/>
      </c>
      <c r="Z412" s="429"/>
      <c r="AA412" s="429"/>
      <c r="AB412" s="430"/>
      <c r="AC412" s="410">
        <f t="shared" si="258"/>
        <v>0</v>
      </c>
      <c r="AD412" s="411"/>
      <c r="AE412" s="412"/>
      <c r="AF412" s="413">
        <f t="shared" si="259"/>
        <v>0</v>
      </c>
      <c r="AG412" s="414">
        <f t="shared" si="260"/>
        <v>0</v>
      </c>
      <c r="AH412" s="415">
        <f t="shared" si="261"/>
        <v>0</v>
      </c>
      <c r="AI412" s="415" t="str">
        <f t="shared" si="262"/>
        <v/>
      </c>
      <c r="AJ412" s="415">
        <f t="shared" si="263"/>
        <v>0</v>
      </c>
      <c r="AK412" s="415">
        <f t="shared" si="264"/>
        <v>0</v>
      </c>
      <c r="AL412" s="416">
        <f t="shared" si="265"/>
        <v>0</v>
      </c>
      <c r="AM412" s="417">
        <f t="shared" si="266"/>
        <v>0</v>
      </c>
      <c r="AN412" s="406">
        <f t="shared" si="267"/>
        <v>0</v>
      </c>
      <c r="AO412" s="416">
        <f t="shared" si="268"/>
        <v>0</v>
      </c>
      <c r="AP412" s="416">
        <f t="shared" si="269"/>
        <v>0</v>
      </c>
      <c r="AQ412" s="416">
        <f t="shared" si="270"/>
        <v>0</v>
      </c>
      <c r="AR412" s="418">
        <f t="shared" si="271"/>
        <v>0</v>
      </c>
      <c r="AS412" s="416">
        <f t="shared" si="272"/>
        <v>0</v>
      </c>
      <c r="AT412" s="416">
        <f t="shared" si="273"/>
        <v>0</v>
      </c>
      <c r="AU412" s="416">
        <f t="shared" si="274"/>
        <v>0</v>
      </c>
      <c r="AV412" s="434" t="str">
        <f t="shared" si="275"/>
        <v/>
      </c>
      <c r="AW412" s="421" t="str">
        <f t="shared" si="276"/>
        <v/>
      </c>
      <c r="AX412" s="422">
        <f t="shared" si="277"/>
        <v>0</v>
      </c>
      <c r="AY412" s="422">
        <f t="shared" si="278"/>
        <v>0</v>
      </c>
      <c r="AZ412" s="421">
        <f t="shared" si="279"/>
        <v>0</v>
      </c>
      <c r="BA412" s="423">
        <f t="shared" si="280"/>
        <v>0</v>
      </c>
      <c r="BB412" s="432"/>
      <c r="BC412" s="436"/>
      <c r="BD412" s="436"/>
      <c r="BE412" s="436"/>
      <c r="BF412" s="436"/>
      <c r="BG412" s="436"/>
      <c r="BH412" s="436"/>
      <c r="BI412" s="436"/>
      <c r="BJ412" s="436"/>
      <c r="BK412" s="436"/>
      <c r="BL412" s="436"/>
      <c r="BM412" s="436"/>
      <c r="BN412" s="436"/>
      <c r="BO412" s="436"/>
      <c r="BP412" s="436"/>
    </row>
    <row r="413" spans="1:68" s="437" customFormat="1" ht="38.25" customHeight="1">
      <c r="A413" s="426">
        <v>395</v>
      </c>
      <c r="B413" s="429"/>
      <c r="C413" s="429"/>
      <c r="D413" s="395"/>
      <c r="E413" s="396"/>
      <c r="F413" s="396"/>
      <c r="G413" s="396"/>
      <c r="H413" s="397" t="str">
        <f t="shared" si="250"/>
        <v/>
      </c>
      <c r="I413" s="427"/>
      <c r="J413" s="396"/>
      <c r="K413" s="435"/>
      <c r="L413" s="399">
        <f t="shared" si="251"/>
        <v>0</v>
      </c>
      <c r="M413" s="400" t="str">
        <f t="shared" si="252"/>
        <v/>
      </c>
      <c r="N413" s="401"/>
      <c r="O413" s="395"/>
      <c r="P413" s="402" t="str">
        <f t="shared" si="253"/>
        <v/>
      </c>
      <c r="Q413" s="428"/>
      <c r="R413" s="404">
        <v>0</v>
      </c>
      <c r="S413" s="402">
        <f t="shared" si="254"/>
        <v>0</v>
      </c>
      <c r="T413" s="406">
        <f t="shared" si="255"/>
        <v>0</v>
      </c>
      <c r="U413" s="407" t="str">
        <f t="shared" si="256"/>
        <v/>
      </c>
      <c r="V413" s="408"/>
      <c r="W413" s="395"/>
      <c r="X413" s="395"/>
      <c r="Y413" s="402" t="str">
        <f t="shared" si="257"/>
        <v/>
      </c>
      <c r="Z413" s="429"/>
      <c r="AA413" s="429"/>
      <c r="AB413" s="430"/>
      <c r="AC413" s="410">
        <f t="shared" si="258"/>
        <v>0</v>
      </c>
      <c r="AD413" s="411"/>
      <c r="AE413" s="412"/>
      <c r="AF413" s="413">
        <f t="shared" si="259"/>
        <v>0</v>
      </c>
      <c r="AG413" s="414">
        <f t="shared" si="260"/>
        <v>0</v>
      </c>
      <c r="AH413" s="415">
        <f t="shared" si="261"/>
        <v>0</v>
      </c>
      <c r="AI413" s="415" t="str">
        <f t="shared" si="262"/>
        <v/>
      </c>
      <c r="AJ413" s="415">
        <f t="shared" si="263"/>
        <v>0</v>
      </c>
      <c r="AK413" s="415">
        <f t="shared" si="264"/>
        <v>0</v>
      </c>
      <c r="AL413" s="416">
        <f t="shared" si="265"/>
        <v>0</v>
      </c>
      <c r="AM413" s="417">
        <f t="shared" si="266"/>
        <v>0</v>
      </c>
      <c r="AN413" s="406">
        <f t="shared" si="267"/>
        <v>0</v>
      </c>
      <c r="AO413" s="416">
        <f t="shared" si="268"/>
        <v>0</v>
      </c>
      <c r="AP413" s="416">
        <f t="shared" si="269"/>
        <v>0</v>
      </c>
      <c r="AQ413" s="416">
        <f t="shared" si="270"/>
        <v>0</v>
      </c>
      <c r="AR413" s="418">
        <f t="shared" si="271"/>
        <v>0</v>
      </c>
      <c r="AS413" s="416">
        <f t="shared" si="272"/>
        <v>0</v>
      </c>
      <c r="AT413" s="416">
        <f t="shared" si="273"/>
        <v>0</v>
      </c>
      <c r="AU413" s="416">
        <f t="shared" si="274"/>
        <v>0</v>
      </c>
      <c r="AV413" s="434" t="str">
        <f t="shared" si="275"/>
        <v/>
      </c>
      <c r="AW413" s="421" t="str">
        <f t="shared" si="276"/>
        <v/>
      </c>
      <c r="AX413" s="422">
        <f t="shared" si="277"/>
        <v>0</v>
      </c>
      <c r="AY413" s="422">
        <f t="shared" si="278"/>
        <v>0</v>
      </c>
      <c r="AZ413" s="421">
        <f t="shared" si="279"/>
        <v>0</v>
      </c>
      <c r="BA413" s="423">
        <f t="shared" si="280"/>
        <v>0</v>
      </c>
      <c r="BB413" s="432"/>
      <c r="BC413" s="436"/>
      <c r="BD413" s="436"/>
      <c r="BE413" s="436"/>
      <c r="BF413" s="436"/>
      <c r="BG413" s="436"/>
      <c r="BH413" s="436"/>
      <c r="BI413" s="436"/>
      <c r="BJ413" s="436"/>
      <c r="BK413" s="436"/>
      <c r="BL413" s="436"/>
      <c r="BM413" s="436"/>
      <c r="BN413" s="436"/>
      <c r="BO413" s="436"/>
      <c r="BP413" s="436"/>
    </row>
    <row r="414" spans="1:68" s="437" customFormat="1" ht="38.25" customHeight="1">
      <c r="A414" s="426">
        <v>396</v>
      </c>
      <c r="B414" s="429"/>
      <c r="C414" s="429"/>
      <c r="D414" s="395"/>
      <c r="E414" s="396"/>
      <c r="F414" s="396"/>
      <c r="G414" s="396"/>
      <c r="H414" s="397" t="str">
        <f t="shared" si="250"/>
        <v/>
      </c>
      <c r="I414" s="427"/>
      <c r="J414" s="396"/>
      <c r="K414" s="435"/>
      <c r="L414" s="399">
        <f t="shared" si="251"/>
        <v>0</v>
      </c>
      <c r="M414" s="400" t="str">
        <f t="shared" si="252"/>
        <v/>
      </c>
      <c r="N414" s="401"/>
      <c r="O414" s="395"/>
      <c r="P414" s="402" t="str">
        <f t="shared" si="253"/>
        <v/>
      </c>
      <c r="Q414" s="428"/>
      <c r="R414" s="404">
        <v>0</v>
      </c>
      <c r="S414" s="402">
        <f t="shared" si="254"/>
        <v>0</v>
      </c>
      <c r="T414" s="406">
        <f t="shared" si="255"/>
        <v>0</v>
      </c>
      <c r="U414" s="407" t="str">
        <f t="shared" si="256"/>
        <v/>
      </c>
      <c r="V414" s="408"/>
      <c r="W414" s="395"/>
      <c r="X414" s="395"/>
      <c r="Y414" s="402" t="str">
        <f t="shared" si="257"/>
        <v/>
      </c>
      <c r="Z414" s="429"/>
      <c r="AA414" s="429"/>
      <c r="AB414" s="430"/>
      <c r="AC414" s="410">
        <f t="shared" si="258"/>
        <v>0</v>
      </c>
      <c r="AD414" s="411"/>
      <c r="AE414" s="412"/>
      <c r="AF414" s="413">
        <f t="shared" si="259"/>
        <v>0</v>
      </c>
      <c r="AG414" s="414">
        <f t="shared" si="260"/>
        <v>0</v>
      </c>
      <c r="AH414" s="415">
        <f t="shared" si="261"/>
        <v>0</v>
      </c>
      <c r="AI414" s="415" t="str">
        <f t="shared" si="262"/>
        <v/>
      </c>
      <c r="AJ414" s="415">
        <f t="shared" si="263"/>
        <v>0</v>
      </c>
      <c r="AK414" s="415">
        <f t="shared" si="264"/>
        <v>0</v>
      </c>
      <c r="AL414" s="416">
        <f t="shared" si="265"/>
        <v>0</v>
      </c>
      <c r="AM414" s="417">
        <f t="shared" si="266"/>
        <v>0</v>
      </c>
      <c r="AN414" s="406">
        <f t="shared" si="267"/>
        <v>0</v>
      </c>
      <c r="AO414" s="416">
        <f t="shared" si="268"/>
        <v>0</v>
      </c>
      <c r="AP414" s="416">
        <f t="shared" si="269"/>
        <v>0</v>
      </c>
      <c r="AQ414" s="416">
        <f t="shared" si="270"/>
        <v>0</v>
      </c>
      <c r="AR414" s="418">
        <f t="shared" si="271"/>
        <v>0</v>
      </c>
      <c r="AS414" s="416">
        <f t="shared" si="272"/>
        <v>0</v>
      </c>
      <c r="AT414" s="416">
        <f t="shared" si="273"/>
        <v>0</v>
      </c>
      <c r="AU414" s="416">
        <f t="shared" si="274"/>
        <v>0</v>
      </c>
      <c r="AV414" s="434" t="str">
        <f t="shared" si="275"/>
        <v/>
      </c>
      <c r="AW414" s="421" t="str">
        <f t="shared" si="276"/>
        <v/>
      </c>
      <c r="AX414" s="422">
        <f t="shared" si="277"/>
        <v>0</v>
      </c>
      <c r="AY414" s="422">
        <f t="shared" si="278"/>
        <v>0</v>
      </c>
      <c r="AZ414" s="421">
        <f t="shared" si="279"/>
        <v>0</v>
      </c>
      <c r="BA414" s="423">
        <f t="shared" si="280"/>
        <v>0</v>
      </c>
      <c r="BB414" s="432"/>
      <c r="BC414" s="436"/>
      <c r="BD414" s="436"/>
      <c r="BE414" s="436"/>
      <c r="BF414" s="436"/>
      <c r="BG414" s="436"/>
      <c r="BH414" s="436"/>
      <c r="BI414" s="436"/>
      <c r="BJ414" s="436"/>
      <c r="BK414" s="436"/>
      <c r="BL414" s="436"/>
      <c r="BM414" s="436"/>
      <c r="BN414" s="436"/>
      <c r="BO414" s="436"/>
      <c r="BP414" s="436"/>
    </row>
    <row r="415" spans="1:68" s="437" customFormat="1" ht="38.25" customHeight="1">
      <c r="A415" s="426">
        <v>397</v>
      </c>
      <c r="B415" s="429"/>
      <c r="C415" s="429"/>
      <c r="D415" s="395"/>
      <c r="E415" s="396"/>
      <c r="F415" s="396"/>
      <c r="G415" s="396"/>
      <c r="H415" s="397" t="str">
        <f t="shared" si="250"/>
        <v/>
      </c>
      <c r="I415" s="427"/>
      <c r="J415" s="396"/>
      <c r="K415" s="435"/>
      <c r="L415" s="399">
        <f t="shared" si="251"/>
        <v>0</v>
      </c>
      <c r="M415" s="400" t="str">
        <f t="shared" si="252"/>
        <v/>
      </c>
      <c r="N415" s="401"/>
      <c r="O415" s="395"/>
      <c r="P415" s="402" t="str">
        <f t="shared" si="253"/>
        <v/>
      </c>
      <c r="Q415" s="428"/>
      <c r="R415" s="404">
        <v>0</v>
      </c>
      <c r="S415" s="402">
        <f t="shared" si="254"/>
        <v>0</v>
      </c>
      <c r="T415" s="406">
        <f t="shared" si="255"/>
        <v>0</v>
      </c>
      <c r="U415" s="407" t="str">
        <f t="shared" si="256"/>
        <v/>
      </c>
      <c r="V415" s="408"/>
      <c r="W415" s="395"/>
      <c r="X415" s="395"/>
      <c r="Y415" s="402" t="str">
        <f t="shared" si="257"/>
        <v/>
      </c>
      <c r="Z415" s="429"/>
      <c r="AA415" s="429"/>
      <c r="AB415" s="430"/>
      <c r="AC415" s="410">
        <f t="shared" si="258"/>
        <v>0</v>
      </c>
      <c r="AD415" s="411"/>
      <c r="AE415" s="412"/>
      <c r="AF415" s="413">
        <f t="shared" si="259"/>
        <v>0</v>
      </c>
      <c r="AG415" s="414">
        <f t="shared" si="260"/>
        <v>0</v>
      </c>
      <c r="AH415" s="415">
        <f t="shared" si="261"/>
        <v>0</v>
      </c>
      <c r="AI415" s="415" t="str">
        <f t="shared" si="262"/>
        <v/>
      </c>
      <c r="AJ415" s="415">
        <f t="shared" si="263"/>
        <v>0</v>
      </c>
      <c r="AK415" s="415">
        <f t="shared" si="264"/>
        <v>0</v>
      </c>
      <c r="AL415" s="416">
        <f t="shared" si="265"/>
        <v>0</v>
      </c>
      <c r="AM415" s="417">
        <f t="shared" si="266"/>
        <v>0</v>
      </c>
      <c r="AN415" s="406">
        <f t="shared" si="267"/>
        <v>0</v>
      </c>
      <c r="AO415" s="416">
        <f t="shared" si="268"/>
        <v>0</v>
      </c>
      <c r="AP415" s="416">
        <f t="shared" si="269"/>
        <v>0</v>
      </c>
      <c r="AQ415" s="416">
        <f t="shared" si="270"/>
        <v>0</v>
      </c>
      <c r="AR415" s="418">
        <f t="shared" si="271"/>
        <v>0</v>
      </c>
      <c r="AS415" s="416">
        <f t="shared" si="272"/>
        <v>0</v>
      </c>
      <c r="AT415" s="416">
        <f t="shared" si="273"/>
        <v>0</v>
      </c>
      <c r="AU415" s="416">
        <f t="shared" si="274"/>
        <v>0</v>
      </c>
      <c r="AV415" s="434" t="str">
        <f t="shared" si="275"/>
        <v/>
      </c>
      <c r="AW415" s="421" t="str">
        <f t="shared" si="276"/>
        <v/>
      </c>
      <c r="AX415" s="422">
        <f t="shared" si="277"/>
        <v>0</v>
      </c>
      <c r="AY415" s="422">
        <f t="shared" si="278"/>
        <v>0</v>
      </c>
      <c r="AZ415" s="421">
        <f t="shared" si="279"/>
        <v>0</v>
      </c>
      <c r="BA415" s="423">
        <f t="shared" si="280"/>
        <v>0</v>
      </c>
      <c r="BB415" s="432"/>
      <c r="BC415" s="436"/>
      <c r="BD415" s="436"/>
      <c r="BE415" s="436"/>
      <c r="BF415" s="436"/>
      <c r="BG415" s="436"/>
      <c r="BH415" s="436"/>
      <c r="BI415" s="436"/>
      <c r="BJ415" s="436"/>
      <c r="BK415" s="436"/>
      <c r="BL415" s="436"/>
      <c r="BM415" s="436"/>
      <c r="BN415" s="436"/>
      <c r="BO415" s="436"/>
      <c r="BP415" s="436"/>
    </row>
    <row r="416" spans="1:68" s="437" customFormat="1" ht="38.25" customHeight="1">
      <c r="A416" s="426">
        <v>398</v>
      </c>
      <c r="B416" s="429"/>
      <c r="C416" s="429"/>
      <c r="D416" s="395"/>
      <c r="E416" s="396"/>
      <c r="F416" s="396"/>
      <c r="G416" s="396"/>
      <c r="H416" s="397" t="str">
        <f t="shared" si="250"/>
        <v/>
      </c>
      <c r="I416" s="427"/>
      <c r="J416" s="396"/>
      <c r="K416" s="435"/>
      <c r="L416" s="399">
        <f t="shared" si="251"/>
        <v>0</v>
      </c>
      <c r="M416" s="400" t="str">
        <f t="shared" si="252"/>
        <v/>
      </c>
      <c r="N416" s="401"/>
      <c r="O416" s="395"/>
      <c r="P416" s="402" t="str">
        <f t="shared" si="253"/>
        <v/>
      </c>
      <c r="Q416" s="428"/>
      <c r="R416" s="404">
        <v>0</v>
      </c>
      <c r="S416" s="402">
        <f t="shared" si="254"/>
        <v>0</v>
      </c>
      <c r="T416" s="406">
        <f t="shared" si="255"/>
        <v>0</v>
      </c>
      <c r="U416" s="407" t="str">
        <f t="shared" si="256"/>
        <v/>
      </c>
      <c r="V416" s="408"/>
      <c r="W416" s="395"/>
      <c r="X416" s="395"/>
      <c r="Y416" s="402" t="str">
        <f t="shared" si="257"/>
        <v/>
      </c>
      <c r="Z416" s="429"/>
      <c r="AA416" s="429"/>
      <c r="AB416" s="430"/>
      <c r="AC416" s="410">
        <f t="shared" si="258"/>
        <v>0</v>
      </c>
      <c r="AD416" s="411"/>
      <c r="AE416" s="412"/>
      <c r="AF416" s="413">
        <f t="shared" si="259"/>
        <v>0</v>
      </c>
      <c r="AG416" s="414">
        <f t="shared" si="260"/>
        <v>0</v>
      </c>
      <c r="AH416" s="415">
        <f t="shared" si="261"/>
        <v>0</v>
      </c>
      <c r="AI416" s="415" t="str">
        <f t="shared" si="262"/>
        <v/>
      </c>
      <c r="AJ416" s="415">
        <f t="shared" si="263"/>
        <v>0</v>
      </c>
      <c r="AK416" s="415">
        <f t="shared" si="264"/>
        <v>0</v>
      </c>
      <c r="AL416" s="416">
        <f t="shared" si="265"/>
        <v>0</v>
      </c>
      <c r="AM416" s="417">
        <f t="shared" si="266"/>
        <v>0</v>
      </c>
      <c r="AN416" s="406">
        <f t="shared" si="267"/>
        <v>0</v>
      </c>
      <c r="AO416" s="416">
        <f t="shared" si="268"/>
        <v>0</v>
      </c>
      <c r="AP416" s="416">
        <f t="shared" si="269"/>
        <v>0</v>
      </c>
      <c r="AQ416" s="416">
        <f t="shared" si="270"/>
        <v>0</v>
      </c>
      <c r="AR416" s="418">
        <f t="shared" si="271"/>
        <v>0</v>
      </c>
      <c r="AS416" s="416">
        <f t="shared" si="272"/>
        <v>0</v>
      </c>
      <c r="AT416" s="416">
        <f t="shared" si="273"/>
        <v>0</v>
      </c>
      <c r="AU416" s="416">
        <f t="shared" si="274"/>
        <v>0</v>
      </c>
      <c r="AV416" s="434" t="str">
        <f t="shared" si="275"/>
        <v/>
      </c>
      <c r="AW416" s="421" t="str">
        <f t="shared" si="276"/>
        <v/>
      </c>
      <c r="AX416" s="422">
        <f t="shared" si="277"/>
        <v>0</v>
      </c>
      <c r="AY416" s="422">
        <f t="shared" si="278"/>
        <v>0</v>
      </c>
      <c r="AZ416" s="421">
        <f t="shared" si="279"/>
        <v>0</v>
      </c>
      <c r="BA416" s="423">
        <f t="shared" si="280"/>
        <v>0</v>
      </c>
      <c r="BB416" s="432"/>
      <c r="BC416" s="436"/>
      <c r="BD416" s="436"/>
      <c r="BE416" s="436"/>
      <c r="BF416" s="436"/>
      <c r="BG416" s="436"/>
      <c r="BH416" s="436"/>
      <c r="BI416" s="436"/>
      <c r="BJ416" s="436"/>
      <c r="BK416" s="436"/>
      <c r="BL416" s="436"/>
      <c r="BM416" s="436"/>
      <c r="BN416" s="436"/>
      <c r="BO416" s="436"/>
      <c r="BP416" s="436"/>
    </row>
    <row r="417" spans="1:68" s="437" customFormat="1" ht="38.25" customHeight="1">
      <c r="A417" s="426">
        <v>399</v>
      </c>
      <c r="B417" s="429"/>
      <c r="C417" s="429"/>
      <c r="D417" s="395"/>
      <c r="E417" s="396"/>
      <c r="F417" s="396"/>
      <c r="G417" s="396"/>
      <c r="H417" s="397" t="str">
        <f t="shared" si="250"/>
        <v/>
      </c>
      <c r="I417" s="427"/>
      <c r="J417" s="396"/>
      <c r="K417" s="435"/>
      <c r="L417" s="399">
        <f t="shared" si="251"/>
        <v>0</v>
      </c>
      <c r="M417" s="400" t="str">
        <f t="shared" si="252"/>
        <v/>
      </c>
      <c r="N417" s="401"/>
      <c r="O417" s="395"/>
      <c r="P417" s="402" t="str">
        <f t="shared" si="253"/>
        <v/>
      </c>
      <c r="Q417" s="428"/>
      <c r="R417" s="404">
        <v>0</v>
      </c>
      <c r="S417" s="402">
        <f t="shared" si="254"/>
        <v>0</v>
      </c>
      <c r="T417" s="406">
        <f t="shared" si="255"/>
        <v>0</v>
      </c>
      <c r="U417" s="407" t="str">
        <f t="shared" si="256"/>
        <v/>
      </c>
      <c r="V417" s="408"/>
      <c r="W417" s="395"/>
      <c r="X417" s="395"/>
      <c r="Y417" s="402" t="str">
        <f t="shared" si="257"/>
        <v/>
      </c>
      <c r="Z417" s="429"/>
      <c r="AA417" s="429"/>
      <c r="AB417" s="430"/>
      <c r="AC417" s="410">
        <f t="shared" si="258"/>
        <v>0</v>
      </c>
      <c r="AD417" s="411"/>
      <c r="AE417" s="412"/>
      <c r="AF417" s="413">
        <f t="shared" si="259"/>
        <v>0</v>
      </c>
      <c r="AG417" s="414">
        <f t="shared" si="260"/>
        <v>0</v>
      </c>
      <c r="AH417" s="415">
        <f t="shared" si="261"/>
        <v>0</v>
      </c>
      <c r="AI417" s="415" t="str">
        <f t="shared" si="262"/>
        <v/>
      </c>
      <c r="AJ417" s="415">
        <f t="shared" si="263"/>
        <v>0</v>
      </c>
      <c r="AK417" s="415">
        <f t="shared" si="264"/>
        <v>0</v>
      </c>
      <c r="AL417" s="416">
        <f t="shared" si="265"/>
        <v>0</v>
      </c>
      <c r="AM417" s="417">
        <f t="shared" si="266"/>
        <v>0</v>
      </c>
      <c r="AN417" s="406">
        <f t="shared" si="267"/>
        <v>0</v>
      </c>
      <c r="AO417" s="416">
        <f t="shared" si="268"/>
        <v>0</v>
      </c>
      <c r="AP417" s="416">
        <f t="shared" si="269"/>
        <v>0</v>
      </c>
      <c r="AQ417" s="416">
        <f t="shared" si="270"/>
        <v>0</v>
      </c>
      <c r="AR417" s="418">
        <f t="shared" si="271"/>
        <v>0</v>
      </c>
      <c r="AS417" s="416">
        <f t="shared" si="272"/>
        <v>0</v>
      </c>
      <c r="AT417" s="416">
        <f t="shared" si="273"/>
        <v>0</v>
      </c>
      <c r="AU417" s="416">
        <f t="shared" si="274"/>
        <v>0</v>
      </c>
      <c r="AV417" s="434" t="str">
        <f t="shared" si="275"/>
        <v/>
      </c>
      <c r="AW417" s="421" t="str">
        <f t="shared" si="276"/>
        <v/>
      </c>
      <c r="AX417" s="422">
        <f t="shared" si="277"/>
        <v>0</v>
      </c>
      <c r="AY417" s="422">
        <f t="shared" si="278"/>
        <v>0</v>
      </c>
      <c r="AZ417" s="421">
        <f t="shared" si="279"/>
        <v>0</v>
      </c>
      <c r="BA417" s="423">
        <f t="shared" si="280"/>
        <v>0</v>
      </c>
      <c r="BB417" s="432"/>
      <c r="BC417" s="436"/>
      <c r="BD417" s="436"/>
      <c r="BE417" s="436"/>
      <c r="BF417" s="436"/>
      <c r="BG417" s="436"/>
      <c r="BH417" s="436"/>
      <c r="BI417" s="436"/>
      <c r="BJ417" s="436"/>
      <c r="BK417" s="436"/>
      <c r="BL417" s="436"/>
      <c r="BM417" s="436"/>
      <c r="BN417" s="436"/>
      <c r="BO417" s="436"/>
      <c r="BP417" s="436"/>
    </row>
    <row r="418" spans="1:68" s="437" customFormat="1" ht="38.25" customHeight="1">
      <c r="A418" s="426">
        <v>400</v>
      </c>
      <c r="B418" s="429"/>
      <c r="C418" s="429"/>
      <c r="D418" s="395"/>
      <c r="E418" s="396"/>
      <c r="F418" s="396"/>
      <c r="G418" s="396"/>
      <c r="H418" s="397" t="str">
        <f t="shared" si="250"/>
        <v/>
      </c>
      <c r="I418" s="427"/>
      <c r="J418" s="396"/>
      <c r="K418" s="435"/>
      <c r="L418" s="399">
        <f t="shared" si="251"/>
        <v>0</v>
      </c>
      <c r="M418" s="400" t="str">
        <f t="shared" si="252"/>
        <v/>
      </c>
      <c r="N418" s="401"/>
      <c r="O418" s="395"/>
      <c r="P418" s="402" t="str">
        <f t="shared" si="253"/>
        <v/>
      </c>
      <c r="Q418" s="428"/>
      <c r="R418" s="404">
        <v>0</v>
      </c>
      <c r="S418" s="402">
        <f t="shared" si="254"/>
        <v>0</v>
      </c>
      <c r="T418" s="406">
        <f t="shared" si="255"/>
        <v>0</v>
      </c>
      <c r="U418" s="407" t="str">
        <f t="shared" si="256"/>
        <v/>
      </c>
      <c r="V418" s="408"/>
      <c r="W418" s="395"/>
      <c r="X418" s="395"/>
      <c r="Y418" s="402" t="str">
        <f t="shared" si="257"/>
        <v/>
      </c>
      <c r="Z418" s="429"/>
      <c r="AA418" s="429"/>
      <c r="AB418" s="430"/>
      <c r="AC418" s="410">
        <f t="shared" si="258"/>
        <v>0</v>
      </c>
      <c r="AD418" s="411"/>
      <c r="AE418" s="412"/>
      <c r="AF418" s="413">
        <f t="shared" si="259"/>
        <v>0</v>
      </c>
      <c r="AG418" s="414">
        <f t="shared" si="260"/>
        <v>0</v>
      </c>
      <c r="AH418" s="415">
        <f t="shared" si="261"/>
        <v>0</v>
      </c>
      <c r="AI418" s="415" t="str">
        <f t="shared" si="262"/>
        <v/>
      </c>
      <c r="AJ418" s="415">
        <f t="shared" si="263"/>
        <v>0</v>
      </c>
      <c r="AK418" s="415">
        <f t="shared" si="264"/>
        <v>0</v>
      </c>
      <c r="AL418" s="416">
        <f t="shared" si="265"/>
        <v>0</v>
      </c>
      <c r="AM418" s="417">
        <f t="shared" si="266"/>
        <v>0</v>
      </c>
      <c r="AN418" s="406">
        <f t="shared" si="267"/>
        <v>0</v>
      </c>
      <c r="AO418" s="416">
        <f t="shared" si="268"/>
        <v>0</v>
      </c>
      <c r="AP418" s="416">
        <f t="shared" si="269"/>
        <v>0</v>
      </c>
      <c r="AQ418" s="416">
        <f t="shared" si="270"/>
        <v>0</v>
      </c>
      <c r="AR418" s="418">
        <f t="shared" si="271"/>
        <v>0</v>
      </c>
      <c r="AS418" s="416">
        <f t="shared" si="272"/>
        <v>0</v>
      </c>
      <c r="AT418" s="416">
        <f t="shared" si="273"/>
        <v>0</v>
      </c>
      <c r="AU418" s="416">
        <f t="shared" si="274"/>
        <v>0</v>
      </c>
      <c r="AV418" s="434" t="str">
        <f t="shared" si="275"/>
        <v/>
      </c>
      <c r="AW418" s="421" t="str">
        <f t="shared" si="276"/>
        <v/>
      </c>
      <c r="AX418" s="422">
        <f t="shared" si="277"/>
        <v>0</v>
      </c>
      <c r="AY418" s="422">
        <f t="shared" si="278"/>
        <v>0</v>
      </c>
      <c r="AZ418" s="421">
        <f t="shared" si="279"/>
        <v>0</v>
      </c>
      <c r="BA418" s="423">
        <f t="shared" si="280"/>
        <v>0</v>
      </c>
      <c r="BB418" s="432"/>
      <c r="BC418" s="436"/>
      <c r="BD418" s="436"/>
      <c r="BE418" s="436"/>
      <c r="BF418" s="436"/>
      <c r="BG418" s="436"/>
      <c r="BH418" s="436"/>
      <c r="BI418" s="436"/>
      <c r="BJ418" s="436"/>
      <c r="BK418" s="436"/>
      <c r="BL418" s="436"/>
      <c r="BM418" s="436"/>
      <c r="BN418" s="436"/>
      <c r="BO418" s="436"/>
      <c r="BP418" s="436"/>
    </row>
    <row r="419" spans="1:68" s="437" customFormat="1" ht="38.25" customHeight="1">
      <c r="A419" s="426">
        <v>401</v>
      </c>
      <c r="B419" s="429"/>
      <c r="C419" s="429"/>
      <c r="D419" s="395"/>
      <c r="E419" s="396"/>
      <c r="F419" s="396"/>
      <c r="G419" s="396"/>
      <c r="H419" s="397" t="str">
        <f t="shared" si="250"/>
        <v/>
      </c>
      <c r="I419" s="427"/>
      <c r="J419" s="396"/>
      <c r="K419" s="435"/>
      <c r="L419" s="399">
        <f t="shared" si="251"/>
        <v>0</v>
      </c>
      <c r="M419" s="400" t="str">
        <f t="shared" si="252"/>
        <v/>
      </c>
      <c r="N419" s="401"/>
      <c r="O419" s="395"/>
      <c r="P419" s="402" t="str">
        <f t="shared" si="253"/>
        <v/>
      </c>
      <c r="Q419" s="428"/>
      <c r="R419" s="404">
        <v>0</v>
      </c>
      <c r="S419" s="402">
        <f t="shared" si="254"/>
        <v>0</v>
      </c>
      <c r="T419" s="406">
        <f t="shared" si="255"/>
        <v>0</v>
      </c>
      <c r="U419" s="407" t="str">
        <f t="shared" si="256"/>
        <v/>
      </c>
      <c r="V419" s="408"/>
      <c r="W419" s="395"/>
      <c r="X419" s="395"/>
      <c r="Y419" s="402" t="str">
        <f t="shared" si="257"/>
        <v/>
      </c>
      <c r="Z419" s="429"/>
      <c r="AA419" s="429"/>
      <c r="AB419" s="430"/>
      <c r="AC419" s="410">
        <f t="shared" si="258"/>
        <v>0</v>
      </c>
      <c r="AD419" s="411"/>
      <c r="AE419" s="412"/>
      <c r="AF419" s="413">
        <f t="shared" si="259"/>
        <v>0</v>
      </c>
      <c r="AG419" s="414">
        <f t="shared" si="260"/>
        <v>0</v>
      </c>
      <c r="AH419" s="415">
        <f t="shared" si="261"/>
        <v>0</v>
      </c>
      <c r="AI419" s="415" t="str">
        <f t="shared" si="262"/>
        <v/>
      </c>
      <c r="AJ419" s="415">
        <f t="shared" si="263"/>
        <v>0</v>
      </c>
      <c r="AK419" s="415">
        <f t="shared" si="264"/>
        <v>0</v>
      </c>
      <c r="AL419" s="416">
        <f t="shared" si="265"/>
        <v>0</v>
      </c>
      <c r="AM419" s="417">
        <f t="shared" si="266"/>
        <v>0</v>
      </c>
      <c r="AN419" s="406">
        <f t="shared" si="267"/>
        <v>0</v>
      </c>
      <c r="AO419" s="416">
        <f t="shared" si="268"/>
        <v>0</v>
      </c>
      <c r="AP419" s="416">
        <f t="shared" si="269"/>
        <v>0</v>
      </c>
      <c r="AQ419" s="416">
        <f t="shared" si="270"/>
        <v>0</v>
      </c>
      <c r="AR419" s="418">
        <f t="shared" si="271"/>
        <v>0</v>
      </c>
      <c r="AS419" s="416">
        <f t="shared" si="272"/>
        <v>0</v>
      </c>
      <c r="AT419" s="416">
        <f t="shared" si="273"/>
        <v>0</v>
      </c>
      <c r="AU419" s="416">
        <f t="shared" si="274"/>
        <v>0</v>
      </c>
      <c r="AV419" s="434" t="str">
        <f t="shared" si="275"/>
        <v/>
      </c>
      <c r="AW419" s="421" t="str">
        <f t="shared" si="276"/>
        <v/>
      </c>
      <c r="AX419" s="422">
        <f t="shared" si="277"/>
        <v>0</v>
      </c>
      <c r="AY419" s="422">
        <f t="shared" si="278"/>
        <v>0</v>
      </c>
      <c r="AZ419" s="421">
        <f t="shared" si="279"/>
        <v>0</v>
      </c>
      <c r="BA419" s="423">
        <f t="shared" si="280"/>
        <v>0</v>
      </c>
      <c r="BB419" s="432"/>
      <c r="BC419" s="436"/>
      <c r="BD419" s="436"/>
      <c r="BE419" s="436"/>
      <c r="BF419" s="436"/>
      <c r="BG419" s="436"/>
      <c r="BH419" s="436"/>
      <c r="BI419" s="436"/>
      <c r="BJ419" s="436"/>
      <c r="BK419" s="436"/>
      <c r="BL419" s="436"/>
      <c r="BM419" s="436"/>
      <c r="BN419" s="436"/>
      <c r="BO419" s="436"/>
      <c r="BP419" s="436"/>
    </row>
    <row r="420" spans="1:68" s="437" customFormat="1" ht="38.25" customHeight="1">
      <c r="A420" s="426">
        <v>402</v>
      </c>
      <c r="B420" s="429"/>
      <c r="C420" s="429"/>
      <c r="D420" s="395"/>
      <c r="E420" s="396"/>
      <c r="F420" s="396"/>
      <c r="G420" s="396"/>
      <c r="H420" s="397" t="str">
        <f t="shared" si="250"/>
        <v/>
      </c>
      <c r="I420" s="427"/>
      <c r="J420" s="396"/>
      <c r="K420" s="435"/>
      <c r="L420" s="399">
        <f t="shared" si="251"/>
        <v>0</v>
      </c>
      <c r="M420" s="400" t="str">
        <f t="shared" si="252"/>
        <v/>
      </c>
      <c r="N420" s="401"/>
      <c r="O420" s="395"/>
      <c r="P420" s="402" t="str">
        <f t="shared" si="253"/>
        <v/>
      </c>
      <c r="Q420" s="428"/>
      <c r="R420" s="404">
        <v>0</v>
      </c>
      <c r="S420" s="402">
        <f t="shared" si="254"/>
        <v>0</v>
      </c>
      <c r="T420" s="406">
        <f t="shared" si="255"/>
        <v>0</v>
      </c>
      <c r="U420" s="407" t="str">
        <f t="shared" si="256"/>
        <v/>
      </c>
      <c r="V420" s="408"/>
      <c r="W420" s="395"/>
      <c r="X420" s="395"/>
      <c r="Y420" s="402" t="str">
        <f t="shared" si="257"/>
        <v/>
      </c>
      <c r="Z420" s="429"/>
      <c r="AA420" s="429"/>
      <c r="AB420" s="430"/>
      <c r="AC420" s="410">
        <f t="shared" si="258"/>
        <v>0</v>
      </c>
      <c r="AD420" s="411"/>
      <c r="AE420" s="412"/>
      <c r="AF420" s="413">
        <f t="shared" si="259"/>
        <v>0</v>
      </c>
      <c r="AG420" s="414">
        <f t="shared" si="260"/>
        <v>0</v>
      </c>
      <c r="AH420" s="415">
        <f t="shared" si="261"/>
        <v>0</v>
      </c>
      <c r="AI420" s="415" t="str">
        <f t="shared" si="262"/>
        <v/>
      </c>
      <c r="AJ420" s="415">
        <f t="shared" si="263"/>
        <v>0</v>
      </c>
      <c r="AK420" s="415">
        <f t="shared" si="264"/>
        <v>0</v>
      </c>
      <c r="AL420" s="416">
        <f t="shared" si="265"/>
        <v>0</v>
      </c>
      <c r="AM420" s="417">
        <f t="shared" si="266"/>
        <v>0</v>
      </c>
      <c r="AN420" s="406">
        <f t="shared" si="267"/>
        <v>0</v>
      </c>
      <c r="AO420" s="416">
        <f t="shared" si="268"/>
        <v>0</v>
      </c>
      <c r="AP420" s="416">
        <f t="shared" si="269"/>
        <v>0</v>
      </c>
      <c r="AQ420" s="416">
        <f t="shared" si="270"/>
        <v>0</v>
      </c>
      <c r="AR420" s="418">
        <f t="shared" si="271"/>
        <v>0</v>
      </c>
      <c r="AS420" s="416">
        <f t="shared" si="272"/>
        <v>0</v>
      </c>
      <c r="AT420" s="416">
        <f t="shared" si="273"/>
        <v>0</v>
      </c>
      <c r="AU420" s="416">
        <f t="shared" si="274"/>
        <v>0</v>
      </c>
      <c r="AV420" s="434" t="str">
        <f t="shared" si="275"/>
        <v/>
      </c>
      <c r="AW420" s="421" t="str">
        <f t="shared" si="276"/>
        <v/>
      </c>
      <c r="AX420" s="422">
        <f t="shared" si="277"/>
        <v>0</v>
      </c>
      <c r="AY420" s="422">
        <f t="shared" si="278"/>
        <v>0</v>
      </c>
      <c r="AZ420" s="421">
        <f t="shared" si="279"/>
        <v>0</v>
      </c>
      <c r="BA420" s="423">
        <f t="shared" si="280"/>
        <v>0</v>
      </c>
      <c r="BB420" s="432"/>
      <c r="BC420" s="436"/>
      <c r="BD420" s="436"/>
      <c r="BE420" s="436"/>
      <c r="BF420" s="436"/>
      <c r="BG420" s="436"/>
      <c r="BH420" s="436"/>
      <c r="BI420" s="436"/>
      <c r="BJ420" s="436"/>
      <c r="BK420" s="436"/>
      <c r="BL420" s="436"/>
      <c r="BM420" s="436"/>
      <c r="BN420" s="436"/>
      <c r="BO420" s="436"/>
      <c r="BP420" s="436"/>
    </row>
    <row r="421" spans="1:68" s="437" customFormat="1" ht="38.25" customHeight="1">
      <c r="A421" s="426">
        <v>403</v>
      </c>
      <c r="B421" s="429"/>
      <c r="C421" s="429"/>
      <c r="D421" s="395"/>
      <c r="E421" s="396"/>
      <c r="F421" s="396"/>
      <c r="G421" s="396"/>
      <c r="H421" s="397" t="str">
        <f t="shared" si="250"/>
        <v/>
      </c>
      <c r="I421" s="427"/>
      <c r="J421" s="396"/>
      <c r="K421" s="435"/>
      <c r="L421" s="399">
        <f t="shared" si="251"/>
        <v>0</v>
      </c>
      <c r="M421" s="400" t="str">
        <f t="shared" si="252"/>
        <v/>
      </c>
      <c r="N421" s="401"/>
      <c r="O421" s="395"/>
      <c r="P421" s="402" t="str">
        <f t="shared" si="253"/>
        <v/>
      </c>
      <c r="Q421" s="428"/>
      <c r="R421" s="404">
        <v>0</v>
      </c>
      <c r="S421" s="402">
        <f t="shared" si="254"/>
        <v>0</v>
      </c>
      <c r="T421" s="406">
        <f t="shared" si="255"/>
        <v>0</v>
      </c>
      <c r="U421" s="407" t="str">
        <f t="shared" si="256"/>
        <v/>
      </c>
      <c r="V421" s="408"/>
      <c r="W421" s="395"/>
      <c r="X421" s="395"/>
      <c r="Y421" s="402" t="str">
        <f t="shared" si="257"/>
        <v/>
      </c>
      <c r="Z421" s="429"/>
      <c r="AA421" s="429"/>
      <c r="AB421" s="430"/>
      <c r="AC421" s="410">
        <f t="shared" si="258"/>
        <v>0</v>
      </c>
      <c r="AD421" s="411"/>
      <c r="AE421" s="412"/>
      <c r="AF421" s="413">
        <f t="shared" si="259"/>
        <v>0</v>
      </c>
      <c r="AG421" s="414">
        <f t="shared" si="260"/>
        <v>0</v>
      </c>
      <c r="AH421" s="415">
        <f t="shared" si="261"/>
        <v>0</v>
      </c>
      <c r="AI421" s="415" t="str">
        <f t="shared" si="262"/>
        <v/>
      </c>
      <c r="AJ421" s="415">
        <f t="shared" si="263"/>
        <v>0</v>
      </c>
      <c r="AK421" s="415">
        <f t="shared" si="264"/>
        <v>0</v>
      </c>
      <c r="AL421" s="416">
        <f t="shared" si="265"/>
        <v>0</v>
      </c>
      <c r="AM421" s="417">
        <f t="shared" si="266"/>
        <v>0</v>
      </c>
      <c r="AN421" s="406">
        <f t="shared" si="267"/>
        <v>0</v>
      </c>
      <c r="AO421" s="416">
        <f t="shared" si="268"/>
        <v>0</v>
      </c>
      <c r="AP421" s="416">
        <f t="shared" si="269"/>
        <v>0</v>
      </c>
      <c r="AQ421" s="416">
        <f t="shared" si="270"/>
        <v>0</v>
      </c>
      <c r="AR421" s="418">
        <f t="shared" si="271"/>
        <v>0</v>
      </c>
      <c r="AS421" s="416">
        <f t="shared" si="272"/>
        <v>0</v>
      </c>
      <c r="AT421" s="416">
        <f t="shared" si="273"/>
        <v>0</v>
      </c>
      <c r="AU421" s="416">
        <f t="shared" si="274"/>
        <v>0</v>
      </c>
      <c r="AV421" s="434" t="str">
        <f t="shared" si="275"/>
        <v/>
      </c>
      <c r="AW421" s="421" t="str">
        <f t="shared" si="276"/>
        <v/>
      </c>
      <c r="AX421" s="422">
        <f t="shared" si="277"/>
        <v>0</v>
      </c>
      <c r="AY421" s="422">
        <f t="shared" si="278"/>
        <v>0</v>
      </c>
      <c r="AZ421" s="421">
        <f t="shared" si="279"/>
        <v>0</v>
      </c>
      <c r="BA421" s="423">
        <f t="shared" si="280"/>
        <v>0</v>
      </c>
      <c r="BB421" s="432"/>
      <c r="BC421" s="436"/>
      <c r="BD421" s="436"/>
      <c r="BE421" s="436"/>
      <c r="BF421" s="436"/>
      <c r="BG421" s="436"/>
      <c r="BH421" s="436"/>
      <c r="BI421" s="436"/>
      <c r="BJ421" s="436"/>
      <c r="BK421" s="436"/>
      <c r="BL421" s="436"/>
      <c r="BM421" s="436"/>
      <c r="BN421" s="436"/>
      <c r="BO421" s="436"/>
      <c r="BP421" s="436"/>
    </row>
    <row r="422" spans="1:68" s="437" customFormat="1" ht="38.25" customHeight="1">
      <c r="A422" s="426">
        <v>404</v>
      </c>
      <c r="B422" s="429"/>
      <c r="C422" s="429"/>
      <c r="D422" s="395"/>
      <c r="E422" s="396"/>
      <c r="F422" s="396"/>
      <c r="G422" s="396"/>
      <c r="H422" s="397" t="str">
        <f t="shared" si="250"/>
        <v/>
      </c>
      <c r="I422" s="427"/>
      <c r="J422" s="396"/>
      <c r="K422" s="435"/>
      <c r="L422" s="399">
        <f t="shared" si="251"/>
        <v>0</v>
      </c>
      <c r="M422" s="400" t="str">
        <f t="shared" si="252"/>
        <v/>
      </c>
      <c r="N422" s="401"/>
      <c r="O422" s="395"/>
      <c r="P422" s="402" t="str">
        <f t="shared" si="253"/>
        <v/>
      </c>
      <c r="Q422" s="428"/>
      <c r="R422" s="404">
        <v>0</v>
      </c>
      <c r="S422" s="402">
        <f t="shared" si="254"/>
        <v>0</v>
      </c>
      <c r="T422" s="406">
        <f t="shared" si="255"/>
        <v>0</v>
      </c>
      <c r="U422" s="407" t="str">
        <f t="shared" si="256"/>
        <v/>
      </c>
      <c r="V422" s="408"/>
      <c r="W422" s="395"/>
      <c r="X422" s="395"/>
      <c r="Y422" s="402" t="str">
        <f t="shared" si="257"/>
        <v/>
      </c>
      <c r="Z422" s="429"/>
      <c r="AA422" s="429"/>
      <c r="AB422" s="430"/>
      <c r="AC422" s="410">
        <f t="shared" si="258"/>
        <v>0</v>
      </c>
      <c r="AD422" s="411"/>
      <c r="AE422" s="412"/>
      <c r="AF422" s="413">
        <f t="shared" si="259"/>
        <v>0</v>
      </c>
      <c r="AG422" s="414">
        <f t="shared" si="260"/>
        <v>0</v>
      </c>
      <c r="AH422" s="415">
        <f t="shared" si="261"/>
        <v>0</v>
      </c>
      <c r="AI422" s="415" t="str">
        <f t="shared" si="262"/>
        <v/>
      </c>
      <c r="AJ422" s="415">
        <f t="shared" si="263"/>
        <v>0</v>
      </c>
      <c r="AK422" s="415">
        <f t="shared" si="264"/>
        <v>0</v>
      </c>
      <c r="AL422" s="416">
        <f t="shared" si="265"/>
        <v>0</v>
      </c>
      <c r="AM422" s="417">
        <f t="shared" si="266"/>
        <v>0</v>
      </c>
      <c r="AN422" s="406">
        <f t="shared" si="267"/>
        <v>0</v>
      </c>
      <c r="AO422" s="416">
        <f t="shared" si="268"/>
        <v>0</v>
      </c>
      <c r="AP422" s="416">
        <f t="shared" si="269"/>
        <v>0</v>
      </c>
      <c r="AQ422" s="416">
        <f t="shared" si="270"/>
        <v>0</v>
      </c>
      <c r="AR422" s="418">
        <f t="shared" si="271"/>
        <v>0</v>
      </c>
      <c r="AS422" s="416">
        <f t="shared" si="272"/>
        <v>0</v>
      </c>
      <c r="AT422" s="416">
        <f t="shared" si="273"/>
        <v>0</v>
      </c>
      <c r="AU422" s="416">
        <f t="shared" si="274"/>
        <v>0</v>
      </c>
      <c r="AV422" s="434" t="str">
        <f t="shared" si="275"/>
        <v/>
      </c>
      <c r="AW422" s="421" t="str">
        <f t="shared" si="276"/>
        <v/>
      </c>
      <c r="AX422" s="422">
        <f t="shared" si="277"/>
        <v>0</v>
      </c>
      <c r="AY422" s="422">
        <f t="shared" si="278"/>
        <v>0</v>
      </c>
      <c r="AZ422" s="421">
        <f t="shared" si="279"/>
        <v>0</v>
      </c>
      <c r="BA422" s="423">
        <f t="shared" si="280"/>
        <v>0</v>
      </c>
      <c r="BB422" s="432"/>
      <c r="BC422" s="436"/>
      <c r="BD422" s="436"/>
      <c r="BE422" s="436"/>
      <c r="BF422" s="436"/>
      <c r="BG422" s="436"/>
      <c r="BH422" s="436"/>
      <c r="BI422" s="436"/>
      <c r="BJ422" s="436"/>
      <c r="BK422" s="436"/>
      <c r="BL422" s="436"/>
      <c r="BM422" s="436"/>
      <c r="BN422" s="436"/>
      <c r="BO422" s="436"/>
      <c r="BP422" s="436"/>
    </row>
    <row r="423" spans="1:68" s="437" customFormat="1" ht="38.25" customHeight="1">
      <c r="A423" s="426">
        <v>405</v>
      </c>
      <c r="B423" s="429"/>
      <c r="C423" s="429"/>
      <c r="D423" s="395"/>
      <c r="E423" s="396"/>
      <c r="F423" s="396"/>
      <c r="G423" s="396"/>
      <c r="H423" s="397" t="str">
        <f t="shared" ref="H423:H486" si="281">IF(OR((F423=""),(G423="")),"",(E423*((($F423*52)-$G423)+1)))</f>
        <v/>
      </c>
      <c r="I423" s="427"/>
      <c r="J423" s="396"/>
      <c r="K423" s="435"/>
      <c r="L423" s="399">
        <f t="shared" ref="L423:L486" si="282">IF((V423="LTL16"),IF_ENERGY_REACHINFREEZERCOOLER,IF(AND(($J423="Y"),OR(($K423="None"),($K423="Natural Gas"),($K423="Fuel Oil"))),IF_COOLING,IF(AND(($J423="Y"),($K423="Electric Resistance")),(IF_COOLING+IF_ELECTRICRESISTANCE_HEAT),IF(AND(($J423="Y"),($K423="Heat Pump")),(IF_COOLING+IF_ELECTRICHPHEAT),IF(AND(($J423="N"),($K423="Electric Resistance")),IF_ELECTRICRESISTANCE_HEAT,IF(AND(($J423="N"),($K423="Heat Pump")),IF_ELECTRICHPHEAT,0))))))</f>
        <v>0</v>
      </c>
      <c r="M423" s="400" t="str">
        <f t="shared" ref="M423:M486" si="283">IF(OR((I423=""),(D423="")),"",IF(AND((I423="Exterior"),(E423&lt;=12)),0,VLOOKUP(D423,BUILDINGTYPE_CF_TABLE,2,FALSE)))</f>
        <v/>
      </c>
      <c r="N423" s="401"/>
      <c r="O423" s="395"/>
      <c r="P423" s="402" t="str">
        <f t="shared" ref="P423:P486" si="284">IF((O423=""),"",VLOOKUP($O423,LOOKUP_WATTAGES,3,0))</f>
        <v/>
      </c>
      <c r="Q423" s="428"/>
      <c r="R423" s="404">
        <v>0</v>
      </c>
      <c r="S423" s="402">
        <f t="shared" ref="S423:S486" si="285">IF((O423=""),0,VLOOKUP($O423,LOOKUP_WATTAGES,2,0))</f>
        <v>0</v>
      </c>
      <c r="T423" s="406">
        <f t="shared" ref="T423:T486" si="286">IF((M423=""),0,((((((Q423*S423)/1000)*ISR_FIXTURE)*(1-R423))*IF(($J423="Y"),IF_DEMAND,1))*M423))</f>
        <v>0</v>
      </c>
      <c r="U423" s="407" t="str">
        <f t="shared" ref="U423:U486" si="287">IF((H423=""),"",(((((((Q423*S423)*H423)*OHAF)*ISR_FIXTURE)*IF(($J423="Y"),$L423,1))*(1-R423))/1000))</f>
        <v/>
      </c>
      <c r="V423" s="408"/>
      <c r="W423" s="395"/>
      <c r="X423" s="395"/>
      <c r="Y423" s="402" t="str">
        <f t="shared" ref="Y423:Y486" si="288">IF((X423=""),"",VLOOKUP($X423,REPLACEMENT_LOOKUP_WATTAGES,2,0))</f>
        <v/>
      </c>
      <c r="Z423" s="429"/>
      <c r="AA423" s="429"/>
      <c r="AB423" s="430"/>
      <c r="AC423" s="410">
        <f t="shared" ref="AC423:AC486" si="289">Q423</f>
        <v>0</v>
      </c>
      <c r="AD423" s="411"/>
      <c r="AE423" s="412"/>
      <c r="AF423" s="413">
        <f t="shared" ref="AF423:AF486" si="290">IF((R423&gt;0),R423,IF((V423="LTN7"),0.3,IF((AD423=""),0,(VLOOKUP($AD423,CONTROL_SAVINGS,3,0)))))</f>
        <v>0</v>
      </c>
      <c r="AG423" s="414">
        <f t="shared" ref="AG423:AG486" si="291">AC423*AM423</f>
        <v>0</v>
      </c>
      <c r="AH423" s="415">
        <f t="shared" ref="AH423:AH486" si="292">IF((R423&gt;0),1,0)</f>
        <v>0</v>
      </c>
      <c r="AI423" s="415" t="str">
        <f t="shared" ref="AI423:AI486" si="293">IF((AD423=""),"",IF(AND((AD423="LTC7"),(V423&lt;&gt;"LTL16")),1,0))</f>
        <v/>
      </c>
      <c r="AJ423" s="415">
        <f t="shared" ref="AJ423:AJ486" si="294">IF(($AE423=""),0,IF(($AL423&gt;=VLOOKUP($AD423,CONTROLS_LOOKUP,2,FALSE)),0,1))</f>
        <v>0</v>
      </c>
      <c r="AK423" s="415">
        <f t="shared" ref="AK423:AK486" si="295">IF(($AE423=""),0,IF(($AL423&gt;=VLOOKUP($AD423,CONTROLS_LOOKUP,3,FALSE)),0,1))</f>
        <v>0</v>
      </c>
      <c r="AL423" s="416">
        <f t="shared" ref="AL423:AL486" si="296">IF((AE423=""),0,((AC423*AM423)/AE423))</f>
        <v>0</v>
      </c>
      <c r="AM423" s="417">
        <f t="shared" ref="AM423:AM486" si="297">IF((X423=""),0,VLOOKUP($X423,REPLACEMENT_LOOKUP_WATTAGES,3,0))</f>
        <v>0</v>
      </c>
      <c r="AN423" s="406">
        <f t="shared" ref="AN423:AN486" si="298">IF((M423=""),0,IF((V423="LTL16"),(((((AC423*AM423)/1000)*ISR_FIXTURE)*IF(($J423="Y"),IF_DEMAND_REACHINFREEZERCOOLER,1))*M423),((((((AC423*AM423)/1000)*ISR_FIXTURE)*IF(($J423="Y"),IF_DEMAND,1))*M423)*IF((V423="LTN7"),(1-0.3),1))))</f>
        <v>0</v>
      </c>
      <c r="AO423" s="416">
        <f t="shared" ref="AO423:AO486" si="299">IF(ISNUMBER(AM423),((((((((AC423*AM423)*$E423)*((($F423*52)-$G423)+1))*OHAF)*ISR_FIXTURE)*IF(($J423="Y"),$L423,1))/1000)*IF((V423="LTN7"),(1-0.3),1)))</f>
        <v>0</v>
      </c>
      <c r="AP423" s="416">
        <f t="shared" ref="AP423:AP486" si="300">IF(($K423="Fuel Oil"),($AO423*IF_FUELOIL),0)</f>
        <v>0</v>
      </c>
      <c r="AQ423" s="416">
        <f t="shared" ref="AQ423:AQ486" si="301">IF(($K423="Natural Gas"),($AO423*IF_NATURALGAS),0)</f>
        <v>0</v>
      </c>
      <c r="AR423" s="418">
        <f t="shared" ref="AR423:AR486" si="302">IF(ISNUMBER(T423),(T423-AN423),"")</f>
        <v>0</v>
      </c>
      <c r="AS423" s="416">
        <f t="shared" ref="AS423:AS486" si="303">IF(ISNUMBER(U423),(U423-AO423),0)</f>
        <v>0</v>
      </c>
      <c r="AT423" s="416">
        <f t="shared" ref="AT423:AT486" si="304">IF(($K423="Fuel Oil"),($AS423*IF_FUELOIL),0)</f>
        <v>0</v>
      </c>
      <c r="AU423" s="416">
        <f t="shared" ref="AU423:AU486" si="305">IF(($K423="Natural Gas"),($AS423*IF_NATURALGAS),0)</f>
        <v>0</v>
      </c>
      <c r="AV423" s="434" t="str">
        <f t="shared" ref="AV423:AV486" si="306">IF((V423=""),"",VLOOKUP(V423,INCENTIVE_AMOUNTS,2,0))</f>
        <v/>
      </c>
      <c r="AW423" s="421" t="str">
        <f t="shared" ref="AW423:AW486" si="307">IF(ISNUMBER(AV423),(AC423*AV423),"")</f>
        <v/>
      </c>
      <c r="AX423" s="422">
        <f t="shared" ref="AX423:AX486" si="308">IFERROR(IF(ISBLANK(AD423),IF((N423="EXIT_Sign"),(AW423/2),IF(OR((N423="Incand_Halogen"),(N423="Incand_Standard")),((AW423*2)/3),(AW423/3))),(IF((N423="EXIT_Sign"),(AW423/2),IF(OR((N423="Incand_Halogen"),(N423="Incand_Standard")),((AW423*2)/3),(AW423/3)))+(30*AE423))),0)</f>
        <v>0</v>
      </c>
      <c r="AY423" s="422">
        <f t="shared" ref="AY423:AY486" si="309">IFERROR(IF(ISBLANK(AD423),IF((N423="EXIT_Sign"),(AW423/2),IF(OR((N423="Incand_Halogen"),(N423="Incand_Standard")),(AW423/3),((AW423*2)/3))),(IF((N423="EXIT_Sign"),(AW423/2),IF(OR((N423="Incand_Halogen"),(N423="Incand_Standard")),(AW423/3),((AW423*2)/3)))+(30*AE423))),0)</f>
        <v>0</v>
      </c>
      <c r="AZ423" s="421">
        <f t="shared" ref="AZ423:AZ486" si="310">AY423+AX423</f>
        <v>0</v>
      </c>
      <c r="BA423" s="423">
        <f t="shared" ref="BA423:BA486" si="311">IF(AND((Q423&gt;0),(S423&gt;0),(AC423&gt;0),(AM423&gt;0)),(((Q423*S423)-(AC423*AM423))/((Q423*S423))),0)</f>
        <v>0</v>
      </c>
      <c r="BB423" s="432"/>
      <c r="BC423" s="436"/>
      <c r="BD423" s="436"/>
      <c r="BE423" s="436"/>
      <c r="BF423" s="436"/>
      <c r="BG423" s="436"/>
      <c r="BH423" s="436"/>
      <c r="BI423" s="436"/>
      <c r="BJ423" s="436"/>
      <c r="BK423" s="436"/>
      <c r="BL423" s="436"/>
      <c r="BM423" s="436"/>
      <c r="BN423" s="436"/>
      <c r="BO423" s="436"/>
      <c r="BP423" s="436"/>
    </row>
    <row r="424" spans="1:68" s="437" customFormat="1" ht="38.25" customHeight="1">
      <c r="A424" s="426">
        <v>406</v>
      </c>
      <c r="B424" s="429"/>
      <c r="C424" s="429"/>
      <c r="D424" s="395"/>
      <c r="E424" s="396"/>
      <c r="F424" s="396"/>
      <c r="G424" s="396"/>
      <c r="H424" s="397" t="str">
        <f t="shared" si="281"/>
        <v/>
      </c>
      <c r="I424" s="427"/>
      <c r="J424" s="396"/>
      <c r="K424" s="435"/>
      <c r="L424" s="399">
        <f t="shared" si="282"/>
        <v>0</v>
      </c>
      <c r="M424" s="400" t="str">
        <f t="shared" si="283"/>
        <v/>
      </c>
      <c r="N424" s="401"/>
      <c r="O424" s="395"/>
      <c r="P424" s="402" t="str">
        <f t="shared" si="284"/>
        <v/>
      </c>
      <c r="Q424" s="428"/>
      <c r="R424" s="404">
        <v>0</v>
      </c>
      <c r="S424" s="402">
        <f t="shared" si="285"/>
        <v>0</v>
      </c>
      <c r="T424" s="406">
        <f t="shared" si="286"/>
        <v>0</v>
      </c>
      <c r="U424" s="407" t="str">
        <f t="shared" si="287"/>
        <v/>
      </c>
      <c r="V424" s="408"/>
      <c r="W424" s="395"/>
      <c r="X424" s="395"/>
      <c r="Y424" s="402" t="str">
        <f t="shared" si="288"/>
        <v/>
      </c>
      <c r="Z424" s="429"/>
      <c r="AA424" s="429"/>
      <c r="AB424" s="430"/>
      <c r="AC424" s="410">
        <f t="shared" si="289"/>
        <v>0</v>
      </c>
      <c r="AD424" s="411"/>
      <c r="AE424" s="412"/>
      <c r="AF424" s="413">
        <f t="shared" si="290"/>
        <v>0</v>
      </c>
      <c r="AG424" s="414">
        <f t="shared" si="291"/>
        <v>0</v>
      </c>
      <c r="AH424" s="415">
        <f t="shared" si="292"/>
        <v>0</v>
      </c>
      <c r="AI424" s="415" t="str">
        <f t="shared" si="293"/>
        <v/>
      </c>
      <c r="AJ424" s="415">
        <f t="shared" si="294"/>
        <v>0</v>
      </c>
      <c r="AK424" s="415">
        <f t="shared" si="295"/>
        <v>0</v>
      </c>
      <c r="AL424" s="416">
        <f t="shared" si="296"/>
        <v>0</v>
      </c>
      <c r="AM424" s="417">
        <f t="shared" si="297"/>
        <v>0</v>
      </c>
      <c r="AN424" s="406">
        <f t="shared" si="298"/>
        <v>0</v>
      </c>
      <c r="AO424" s="416">
        <f t="shared" si="299"/>
        <v>0</v>
      </c>
      <c r="AP424" s="416">
        <f t="shared" si="300"/>
        <v>0</v>
      </c>
      <c r="AQ424" s="416">
        <f t="shared" si="301"/>
        <v>0</v>
      </c>
      <c r="AR424" s="418">
        <f t="shared" si="302"/>
        <v>0</v>
      </c>
      <c r="AS424" s="416">
        <f t="shared" si="303"/>
        <v>0</v>
      </c>
      <c r="AT424" s="416">
        <f t="shared" si="304"/>
        <v>0</v>
      </c>
      <c r="AU424" s="416">
        <f t="shared" si="305"/>
        <v>0</v>
      </c>
      <c r="AV424" s="434" t="str">
        <f t="shared" si="306"/>
        <v/>
      </c>
      <c r="AW424" s="421" t="str">
        <f t="shared" si="307"/>
        <v/>
      </c>
      <c r="AX424" s="422">
        <f t="shared" si="308"/>
        <v>0</v>
      </c>
      <c r="AY424" s="422">
        <f t="shared" si="309"/>
        <v>0</v>
      </c>
      <c r="AZ424" s="421">
        <f t="shared" si="310"/>
        <v>0</v>
      </c>
      <c r="BA424" s="423">
        <f t="shared" si="311"/>
        <v>0</v>
      </c>
      <c r="BB424" s="432"/>
      <c r="BC424" s="436"/>
      <c r="BD424" s="436"/>
      <c r="BE424" s="436"/>
      <c r="BF424" s="436"/>
      <c r="BG424" s="436"/>
      <c r="BH424" s="436"/>
      <c r="BI424" s="436"/>
      <c r="BJ424" s="436"/>
      <c r="BK424" s="436"/>
      <c r="BL424" s="436"/>
      <c r="BM424" s="436"/>
      <c r="BN424" s="436"/>
      <c r="BO424" s="436"/>
      <c r="BP424" s="436"/>
    </row>
    <row r="425" spans="1:68" s="437" customFormat="1" ht="38.25" customHeight="1">
      <c r="A425" s="426">
        <v>407</v>
      </c>
      <c r="B425" s="429"/>
      <c r="C425" s="429"/>
      <c r="D425" s="395"/>
      <c r="E425" s="396"/>
      <c r="F425" s="396"/>
      <c r="G425" s="396"/>
      <c r="H425" s="397" t="str">
        <f t="shared" si="281"/>
        <v/>
      </c>
      <c r="I425" s="427"/>
      <c r="J425" s="396"/>
      <c r="K425" s="435"/>
      <c r="L425" s="399">
        <f t="shared" si="282"/>
        <v>0</v>
      </c>
      <c r="M425" s="400" t="str">
        <f t="shared" si="283"/>
        <v/>
      </c>
      <c r="N425" s="401"/>
      <c r="O425" s="395"/>
      <c r="P425" s="402" t="str">
        <f t="shared" si="284"/>
        <v/>
      </c>
      <c r="Q425" s="428"/>
      <c r="R425" s="404">
        <v>0</v>
      </c>
      <c r="S425" s="402">
        <f t="shared" si="285"/>
        <v>0</v>
      </c>
      <c r="T425" s="406">
        <f t="shared" si="286"/>
        <v>0</v>
      </c>
      <c r="U425" s="407" t="str">
        <f t="shared" si="287"/>
        <v/>
      </c>
      <c r="V425" s="408"/>
      <c r="W425" s="395"/>
      <c r="X425" s="395"/>
      <c r="Y425" s="402" t="str">
        <f t="shared" si="288"/>
        <v/>
      </c>
      <c r="Z425" s="429"/>
      <c r="AA425" s="429"/>
      <c r="AB425" s="430"/>
      <c r="AC425" s="410">
        <f t="shared" si="289"/>
        <v>0</v>
      </c>
      <c r="AD425" s="411"/>
      <c r="AE425" s="412"/>
      <c r="AF425" s="413">
        <f t="shared" si="290"/>
        <v>0</v>
      </c>
      <c r="AG425" s="414">
        <f t="shared" si="291"/>
        <v>0</v>
      </c>
      <c r="AH425" s="415">
        <f t="shared" si="292"/>
        <v>0</v>
      </c>
      <c r="AI425" s="415" t="str">
        <f t="shared" si="293"/>
        <v/>
      </c>
      <c r="AJ425" s="415">
        <f t="shared" si="294"/>
        <v>0</v>
      </c>
      <c r="AK425" s="415">
        <f t="shared" si="295"/>
        <v>0</v>
      </c>
      <c r="AL425" s="416">
        <f t="shared" si="296"/>
        <v>0</v>
      </c>
      <c r="AM425" s="417">
        <f t="shared" si="297"/>
        <v>0</v>
      </c>
      <c r="AN425" s="406">
        <f t="shared" si="298"/>
        <v>0</v>
      </c>
      <c r="AO425" s="416">
        <f t="shared" si="299"/>
        <v>0</v>
      </c>
      <c r="AP425" s="416">
        <f t="shared" si="300"/>
        <v>0</v>
      </c>
      <c r="AQ425" s="416">
        <f t="shared" si="301"/>
        <v>0</v>
      </c>
      <c r="AR425" s="418">
        <f t="shared" si="302"/>
        <v>0</v>
      </c>
      <c r="AS425" s="416">
        <f t="shared" si="303"/>
        <v>0</v>
      </c>
      <c r="AT425" s="416">
        <f t="shared" si="304"/>
        <v>0</v>
      </c>
      <c r="AU425" s="416">
        <f t="shared" si="305"/>
        <v>0</v>
      </c>
      <c r="AV425" s="434" t="str">
        <f t="shared" si="306"/>
        <v/>
      </c>
      <c r="AW425" s="421" t="str">
        <f t="shared" si="307"/>
        <v/>
      </c>
      <c r="AX425" s="422">
        <f t="shared" si="308"/>
        <v>0</v>
      </c>
      <c r="AY425" s="422">
        <f t="shared" si="309"/>
        <v>0</v>
      </c>
      <c r="AZ425" s="421">
        <f t="shared" si="310"/>
        <v>0</v>
      </c>
      <c r="BA425" s="423">
        <f t="shared" si="311"/>
        <v>0</v>
      </c>
      <c r="BB425" s="432"/>
      <c r="BC425" s="436"/>
      <c r="BD425" s="436"/>
      <c r="BE425" s="436"/>
      <c r="BF425" s="436"/>
      <c r="BG425" s="436"/>
      <c r="BH425" s="436"/>
      <c r="BI425" s="436"/>
      <c r="BJ425" s="436"/>
      <c r="BK425" s="436"/>
      <c r="BL425" s="436"/>
      <c r="BM425" s="436"/>
      <c r="BN425" s="436"/>
      <c r="BO425" s="436"/>
      <c r="BP425" s="436"/>
    </row>
    <row r="426" spans="1:68" s="437" customFormat="1" ht="38.25" customHeight="1">
      <c r="A426" s="426">
        <v>408</v>
      </c>
      <c r="B426" s="429"/>
      <c r="C426" s="429"/>
      <c r="D426" s="395"/>
      <c r="E426" s="396"/>
      <c r="F426" s="396"/>
      <c r="G426" s="396"/>
      <c r="H426" s="397" t="str">
        <f t="shared" si="281"/>
        <v/>
      </c>
      <c r="I426" s="427"/>
      <c r="J426" s="396"/>
      <c r="K426" s="435"/>
      <c r="L426" s="399">
        <f t="shared" si="282"/>
        <v>0</v>
      </c>
      <c r="M426" s="400" t="str">
        <f t="shared" si="283"/>
        <v/>
      </c>
      <c r="N426" s="401"/>
      <c r="O426" s="395"/>
      <c r="P426" s="402" t="str">
        <f t="shared" si="284"/>
        <v/>
      </c>
      <c r="Q426" s="428"/>
      <c r="R426" s="404">
        <v>0</v>
      </c>
      <c r="S426" s="402">
        <f t="shared" si="285"/>
        <v>0</v>
      </c>
      <c r="T426" s="406">
        <f t="shared" si="286"/>
        <v>0</v>
      </c>
      <c r="U426" s="407" t="str">
        <f t="shared" si="287"/>
        <v/>
      </c>
      <c r="V426" s="408"/>
      <c r="W426" s="395"/>
      <c r="X426" s="395"/>
      <c r="Y426" s="402" t="str">
        <f t="shared" si="288"/>
        <v/>
      </c>
      <c r="Z426" s="429"/>
      <c r="AA426" s="429"/>
      <c r="AB426" s="430"/>
      <c r="AC426" s="410">
        <f t="shared" si="289"/>
        <v>0</v>
      </c>
      <c r="AD426" s="411"/>
      <c r="AE426" s="412"/>
      <c r="AF426" s="413">
        <f t="shared" si="290"/>
        <v>0</v>
      </c>
      <c r="AG426" s="414">
        <f t="shared" si="291"/>
        <v>0</v>
      </c>
      <c r="AH426" s="415">
        <f t="shared" si="292"/>
        <v>0</v>
      </c>
      <c r="AI426" s="415" t="str">
        <f t="shared" si="293"/>
        <v/>
      </c>
      <c r="AJ426" s="415">
        <f t="shared" si="294"/>
        <v>0</v>
      </c>
      <c r="AK426" s="415">
        <f t="shared" si="295"/>
        <v>0</v>
      </c>
      <c r="AL426" s="416">
        <f t="shared" si="296"/>
        <v>0</v>
      </c>
      <c r="AM426" s="417">
        <f t="shared" si="297"/>
        <v>0</v>
      </c>
      <c r="AN426" s="406">
        <f t="shared" si="298"/>
        <v>0</v>
      </c>
      <c r="AO426" s="416">
        <f t="shared" si="299"/>
        <v>0</v>
      </c>
      <c r="AP426" s="416">
        <f t="shared" si="300"/>
        <v>0</v>
      </c>
      <c r="AQ426" s="416">
        <f t="shared" si="301"/>
        <v>0</v>
      </c>
      <c r="AR426" s="418">
        <f t="shared" si="302"/>
        <v>0</v>
      </c>
      <c r="AS426" s="416">
        <f t="shared" si="303"/>
        <v>0</v>
      </c>
      <c r="AT426" s="416">
        <f t="shared" si="304"/>
        <v>0</v>
      </c>
      <c r="AU426" s="416">
        <f t="shared" si="305"/>
        <v>0</v>
      </c>
      <c r="AV426" s="434" t="str">
        <f t="shared" si="306"/>
        <v/>
      </c>
      <c r="AW426" s="421" t="str">
        <f t="shared" si="307"/>
        <v/>
      </c>
      <c r="AX426" s="422">
        <f t="shared" si="308"/>
        <v>0</v>
      </c>
      <c r="AY426" s="422">
        <f t="shared" si="309"/>
        <v>0</v>
      </c>
      <c r="AZ426" s="421">
        <f t="shared" si="310"/>
        <v>0</v>
      </c>
      <c r="BA426" s="423">
        <f t="shared" si="311"/>
        <v>0</v>
      </c>
      <c r="BB426" s="432"/>
      <c r="BC426" s="436"/>
      <c r="BD426" s="436"/>
      <c r="BE426" s="436"/>
      <c r="BF426" s="436"/>
      <c r="BG426" s="436"/>
      <c r="BH426" s="436"/>
      <c r="BI426" s="436"/>
      <c r="BJ426" s="436"/>
      <c r="BK426" s="436"/>
      <c r="BL426" s="436"/>
      <c r="BM426" s="436"/>
      <c r="BN426" s="436"/>
      <c r="BO426" s="436"/>
      <c r="BP426" s="436"/>
    </row>
    <row r="427" spans="1:68" s="437" customFormat="1" ht="38.25" customHeight="1">
      <c r="A427" s="426">
        <v>409</v>
      </c>
      <c r="B427" s="429"/>
      <c r="C427" s="429"/>
      <c r="D427" s="395"/>
      <c r="E427" s="396"/>
      <c r="F427" s="396"/>
      <c r="G427" s="396"/>
      <c r="H427" s="397" t="str">
        <f t="shared" si="281"/>
        <v/>
      </c>
      <c r="I427" s="427"/>
      <c r="J427" s="396"/>
      <c r="K427" s="435"/>
      <c r="L427" s="399">
        <f t="shared" si="282"/>
        <v>0</v>
      </c>
      <c r="M427" s="400" t="str">
        <f t="shared" si="283"/>
        <v/>
      </c>
      <c r="N427" s="401"/>
      <c r="O427" s="395"/>
      <c r="P427" s="402" t="str">
        <f t="shared" si="284"/>
        <v/>
      </c>
      <c r="Q427" s="428"/>
      <c r="R427" s="404">
        <v>0</v>
      </c>
      <c r="S427" s="402">
        <f t="shared" si="285"/>
        <v>0</v>
      </c>
      <c r="T427" s="406">
        <f t="shared" si="286"/>
        <v>0</v>
      </c>
      <c r="U427" s="407" t="str">
        <f t="shared" si="287"/>
        <v/>
      </c>
      <c r="V427" s="408"/>
      <c r="W427" s="395"/>
      <c r="X427" s="395"/>
      <c r="Y427" s="402" t="str">
        <f t="shared" si="288"/>
        <v/>
      </c>
      <c r="Z427" s="429"/>
      <c r="AA427" s="429"/>
      <c r="AB427" s="430"/>
      <c r="AC427" s="410">
        <f t="shared" si="289"/>
        <v>0</v>
      </c>
      <c r="AD427" s="411"/>
      <c r="AE427" s="412"/>
      <c r="AF427" s="413">
        <f t="shared" si="290"/>
        <v>0</v>
      </c>
      <c r="AG427" s="414">
        <f t="shared" si="291"/>
        <v>0</v>
      </c>
      <c r="AH427" s="415">
        <f t="shared" si="292"/>
        <v>0</v>
      </c>
      <c r="AI427" s="415" t="str">
        <f t="shared" si="293"/>
        <v/>
      </c>
      <c r="AJ427" s="415">
        <f t="shared" si="294"/>
        <v>0</v>
      </c>
      <c r="AK427" s="415">
        <f t="shared" si="295"/>
        <v>0</v>
      </c>
      <c r="AL427" s="416">
        <f t="shared" si="296"/>
        <v>0</v>
      </c>
      <c r="AM427" s="417">
        <f t="shared" si="297"/>
        <v>0</v>
      </c>
      <c r="AN427" s="406">
        <f t="shared" si="298"/>
        <v>0</v>
      </c>
      <c r="AO427" s="416">
        <f t="shared" si="299"/>
        <v>0</v>
      </c>
      <c r="AP427" s="416">
        <f t="shared" si="300"/>
        <v>0</v>
      </c>
      <c r="AQ427" s="416">
        <f t="shared" si="301"/>
        <v>0</v>
      </c>
      <c r="AR427" s="418">
        <f t="shared" si="302"/>
        <v>0</v>
      </c>
      <c r="AS427" s="416">
        <f t="shared" si="303"/>
        <v>0</v>
      </c>
      <c r="AT427" s="416">
        <f t="shared" si="304"/>
        <v>0</v>
      </c>
      <c r="AU427" s="416">
        <f t="shared" si="305"/>
        <v>0</v>
      </c>
      <c r="AV427" s="434" t="str">
        <f t="shared" si="306"/>
        <v/>
      </c>
      <c r="AW427" s="421" t="str">
        <f t="shared" si="307"/>
        <v/>
      </c>
      <c r="AX427" s="422">
        <f t="shared" si="308"/>
        <v>0</v>
      </c>
      <c r="AY427" s="422">
        <f t="shared" si="309"/>
        <v>0</v>
      </c>
      <c r="AZ427" s="421">
        <f t="shared" si="310"/>
        <v>0</v>
      </c>
      <c r="BA427" s="423">
        <f t="shared" si="311"/>
        <v>0</v>
      </c>
      <c r="BB427" s="432"/>
      <c r="BC427" s="436"/>
      <c r="BD427" s="436"/>
      <c r="BE427" s="436"/>
      <c r="BF427" s="436"/>
      <c r="BG427" s="436"/>
      <c r="BH427" s="436"/>
      <c r="BI427" s="436"/>
      <c r="BJ427" s="436"/>
      <c r="BK427" s="436"/>
      <c r="BL427" s="436"/>
      <c r="BM427" s="436"/>
      <c r="BN427" s="436"/>
      <c r="BO427" s="436"/>
      <c r="BP427" s="436"/>
    </row>
    <row r="428" spans="1:68" s="437" customFormat="1" ht="38.25" customHeight="1">
      <c r="A428" s="426">
        <v>410</v>
      </c>
      <c r="B428" s="429"/>
      <c r="C428" s="429"/>
      <c r="D428" s="395"/>
      <c r="E428" s="396"/>
      <c r="F428" s="396"/>
      <c r="G428" s="396"/>
      <c r="H428" s="397" t="str">
        <f t="shared" si="281"/>
        <v/>
      </c>
      <c r="I428" s="427"/>
      <c r="J428" s="396"/>
      <c r="K428" s="435"/>
      <c r="L428" s="399">
        <f t="shared" si="282"/>
        <v>0</v>
      </c>
      <c r="M428" s="400" t="str">
        <f t="shared" si="283"/>
        <v/>
      </c>
      <c r="N428" s="401"/>
      <c r="O428" s="395"/>
      <c r="P428" s="402" t="str">
        <f t="shared" si="284"/>
        <v/>
      </c>
      <c r="Q428" s="428"/>
      <c r="R428" s="404">
        <v>0</v>
      </c>
      <c r="S428" s="402">
        <f t="shared" si="285"/>
        <v>0</v>
      </c>
      <c r="T428" s="406">
        <f t="shared" si="286"/>
        <v>0</v>
      </c>
      <c r="U428" s="407" t="str">
        <f t="shared" si="287"/>
        <v/>
      </c>
      <c r="V428" s="408"/>
      <c r="W428" s="395"/>
      <c r="X428" s="395"/>
      <c r="Y428" s="402" t="str">
        <f t="shared" si="288"/>
        <v/>
      </c>
      <c r="Z428" s="429"/>
      <c r="AA428" s="429"/>
      <c r="AB428" s="430"/>
      <c r="AC428" s="410">
        <f t="shared" si="289"/>
        <v>0</v>
      </c>
      <c r="AD428" s="411"/>
      <c r="AE428" s="412"/>
      <c r="AF428" s="413">
        <f t="shared" si="290"/>
        <v>0</v>
      </c>
      <c r="AG428" s="414">
        <f t="shared" si="291"/>
        <v>0</v>
      </c>
      <c r="AH428" s="415">
        <f t="shared" si="292"/>
        <v>0</v>
      </c>
      <c r="AI428" s="415" t="str">
        <f t="shared" si="293"/>
        <v/>
      </c>
      <c r="AJ428" s="415">
        <f t="shared" si="294"/>
        <v>0</v>
      </c>
      <c r="AK428" s="415">
        <f t="shared" si="295"/>
        <v>0</v>
      </c>
      <c r="AL428" s="416">
        <f t="shared" si="296"/>
        <v>0</v>
      </c>
      <c r="AM428" s="417">
        <f t="shared" si="297"/>
        <v>0</v>
      </c>
      <c r="AN428" s="406">
        <f t="shared" si="298"/>
        <v>0</v>
      </c>
      <c r="AO428" s="416">
        <f t="shared" si="299"/>
        <v>0</v>
      </c>
      <c r="AP428" s="416">
        <f t="shared" si="300"/>
        <v>0</v>
      </c>
      <c r="AQ428" s="416">
        <f t="shared" si="301"/>
        <v>0</v>
      </c>
      <c r="AR428" s="418">
        <f t="shared" si="302"/>
        <v>0</v>
      </c>
      <c r="AS428" s="416">
        <f t="shared" si="303"/>
        <v>0</v>
      </c>
      <c r="AT428" s="416">
        <f t="shared" si="304"/>
        <v>0</v>
      </c>
      <c r="AU428" s="416">
        <f t="shared" si="305"/>
        <v>0</v>
      </c>
      <c r="AV428" s="434" t="str">
        <f t="shared" si="306"/>
        <v/>
      </c>
      <c r="AW428" s="421" t="str">
        <f t="shared" si="307"/>
        <v/>
      </c>
      <c r="AX428" s="422">
        <f t="shared" si="308"/>
        <v>0</v>
      </c>
      <c r="AY428" s="422">
        <f t="shared" si="309"/>
        <v>0</v>
      </c>
      <c r="AZ428" s="421">
        <f t="shared" si="310"/>
        <v>0</v>
      </c>
      <c r="BA428" s="423">
        <f t="shared" si="311"/>
        <v>0</v>
      </c>
      <c r="BB428" s="432"/>
      <c r="BC428" s="436"/>
      <c r="BD428" s="436"/>
      <c r="BE428" s="436"/>
      <c r="BF428" s="436"/>
      <c r="BG428" s="436"/>
      <c r="BH428" s="436"/>
      <c r="BI428" s="436"/>
      <c r="BJ428" s="436"/>
      <c r="BK428" s="436"/>
      <c r="BL428" s="436"/>
      <c r="BM428" s="436"/>
      <c r="BN428" s="436"/>
      <c r="BO428" s="436"/>
      <c r="BP428" s="436"/>
    </row>
    <row r="429" spans="1:68" s="437" customFormat="1" ht="38.25" customHeight="1">
      <c r="A429" s="426">
        <v>411</v>
      </c>
      <c r="B429" s="429"/>
      <c r="C429" s="429"/>
      <c r="D429" s="395"/>
      <c r="E429" s="396"/>
      <c r="F429" s="396"/>
      <c r="G429" s="396"/>
      <c r="H429" s="397" t="str">
        <f t="shared" si="281"/>
        <v/>
      </c>
      <c r="I429" s="427"/>
      <c r="J429" s="396"/>
      <c r="K429" s="435"/>
      <c r="L429" s="399">
        <f t="shared" si="282"/>
        <v>0</v>
      </c>
      <c r="M429" s="400" t="str">
        <f t="shared" si="283"/>
        <v/>
      </c>
      <c r="N429" s="401"/>
      <c r="O429" s="395"/>
      <c r="P429" s="402" t="str">
        <f t="shared" si="284"/>
        <v/>
      </c>
      <c r="Q429" s="428"/>
      <c r="R429" s="404">
        <v>0</v>
      </c>
      <c r="S429" s="402">
        <f t="shared" si="285"/>
        <v>0</v>
      </c>
      <c r="T429" s="406">
        <f t="shared" si="286"/>
        <v>0</v>
      </c>
      <c r="U429" s="407" t="str">
        <f t="shared" si="287"/>
        <v/>
      </c>
      <c r="V429" s="408"/>
      <c r="W429" s="395"/>
      <c r="X429" s="395"/>
      <c r="Y429" s="402" t="str">
        <f t="shared" si="288"/>
        <v/>
      </c>
      <c r="Z429" s="429"/>
      <c r="AA429" s="429"/>
      <c r="AB429" s="430"/>
      <c r="AC429" s="410">
        <f t="shared" si="289"/>
        <v>0</v>
      </c>
      <c r="AD429" s="411"/>
      <c r="AE429" s="412"/>
      <c r="AF429" s="413">
        <f t="shared" si="290"/>
        <v>0</v>
      </c>
      <c r="AG429" s="414">
        <f t="shared" si="291"/>
        <v>0</v>
      </c>
      <c r="AH429" s="415">
        <f t="shared" si="292"/>
        <v>0</v>
      </c>
      <c r="AI429" s="415" t="str">
        <f t="shared" si="293"/>
        <v/>
      </c>
      <c r="AJ429" s="415">
        <f t="shared" si="294"/>
        <v>0</v>
      </c>
      <c r="AK429" s="415">
        <f t="shared" si="295"/>
        <v>0</v>
      </c>
      <c r="AL429" s="416">
        <f t="shared" si="296"/>
        <v>0</v>
      </c>
      <c r="AM429" s="417">
        <f t="shared" si="297"/>
        <v>0</v>
      </c>
      <c r="AN429" s="406">
        <f t="shared" si="298"/>
        <v>0</v>
      </c>
      <c r="AO429" s="416">
        <f t="shared" si="299"/>
        <v>0</v>
      </c>
      <c r="AP429" s="416">
        <f t="shared" si="300"/>
        <v>0</v>
      </c>
      <c r="AQ429" s="416">
        <f t="shared" si="301"/>
        <v>0</v>
      </c>
      <c r="AR429" s="418">
        <f t="shared" si="302"/>
        <v>0</v>
      </c>
      <c r="AS429" s="416">
        <f t="shared" si="303"/>
        <v>0</v>
      </c>
      <c r="AT429" s="416">
        <f t="shared" si="304"/>
        <v>0</v>
      </c>
      <c r="AU429" s="416">
        <f t="shared" si="305"/>
        <v>0</v>
      </c>
      <c r="AV429" s="434" t="str">
        <f t="shared" si="306"/>
        <v/>
      </c>
      <c r="AW429" s="421" t="str">
        <f t="shared" si="307"/>
        <v/>
      </c>
      <c r="AX429" s="422">
        <f t="shared" si="308"/>
        <v>0</v>
      </c>
      <c r="AY429" s="422">
        <f t="shared" si="309"/>
        <v>0</v>
      </c>
      <c r="AZ429" s="421">
        <f t="shared" si="310"/>
        <v>0</v>
      </c>
      <c r="BA429" s="423">
        <f t="shared" si="311"/>
        <v>0</v>
      </c>
      <c r="BB429" s="432"/>
      <c r="BC429" s="436"/>
      <c r="BD429" s="436"/>
      <c r="BE429" s="436"/>
      <c r="BF429" s="436"/>
      <c r="BG429" s="436"/>
      <c r="BH429" s="436"/>
      <c r="BI429" s="436"/>
      <c r="BJ429" s="436"/>
      <c r="BK429" s="436"/>
      <c r="BL429" s="436"/>
      <c r="BM429" s="436"/>
      <c r="BN429" s="436"/>
      <c r="BO429" s="436"/>
      <c r="BP429" s="436"/>
    </row>
    <row r="430" spans="1:68" s="437" customFormat="1" ht="38.25" customHeight="1">
      <c r="A430" s="426">
        <v>412</v>
      </c>
      <c r="B430" s="429"/>
      <c r="C430" s="429"/>
      <c r="D430" s="395"/>
      <c r="E430" s="396"/>
      <c r="F430" s="396"/>
      <c r="G430" s="396"/>
      <c r="H430" s="397" t="str">
        <f t="shared" si="281"/>
        <v/>
      </c>
      <c r="I430" s="427"/>
      <c r="J430" s="396"/>
      <c r="K430" s="435"/>
      <c r="L430" s="399">
        <f t="shared" si="282"/>
        <v>0</v>
      </c>
      <c r="M430" s="400" t="str">
        <f t="shared" si="283"/>
        <v/>
      </c>
      <c r="N430" s="401"/>
      <c r="O430" s="395"/>
      <c r="P430" s="402" t="str">
        <f t="shared" si="284"/>
        <v/>
      </c>
      <c r="Q430" s="428"/>
      <c r="R430" s="404">
        <v>0</v>
      </c>
      <c r="S430" s="402">
        <f t="shared" si="285"/>
        <v>0</v>
      </c>
      <c r="T430" s="406">
        <f t="shared" si="286"/>
        <v>0</v>
      </c>
      <c r="U430" s="407" t="str">
        <f t="shared" si="287"/>
        <v/>
      </c>
      <c r="V430" s="408"/>
      <c r="W430" s="395"/>
      <c r="X430" s="395"/>
      <c r="Y430" s="402" t="str">
        <f t="shared" si="288"/>
        <v/>
      </c>
      <c r="Z430" s="429"/>
      <c r="AA430" s="429"/>
      <c r="AB430" s="430"/>
      <c r="AC430" s="410">
        <f t="shared" si="289"/>
        <v>0</v>
      </c>
      <c r="AD430" s="411"/>
      <c r="AE430" s="412"/>
      <c r="AF430" s="413">
        <f t="shared" si="290"/>
        <v>0</v>
      </c>
      <c r="AG430" s="414">
        <f t="shared" si="291"/>
        <v>0</v>
      </c>
      <c r="AH430" s="415">
        <f t="shared" si="292"/>
        <v>0</v>
      </c>
      <c r="AI430" s="415" t="str">
        <f t="shared" si="293"/>
        <v/>
      </c>
      <c r="AJ430" s="415">
        <f t="shared" si="294"/>
        <v>0</v>
      </c>
      <c r="AK430" s="415">
        <f t="shared" si="295"/>
        <v>0</v>
      </c>
      <c r="AL430" s="416">
        <f t="shared" si="296"/>
        <v>0</v>
      </c>
      <c r="AM430" s="417">
        <f t="shared" si="297"/>
        <v>0</v>
      </c>
      <c r="AN430" s="406">
        <f t="shared" si="298"/>
        <v>0</v>
      </c>
      <c r="AO430" s="416">
        <f t="shared" si="299"/>
        <v>0</v>
      </c>
      <c r="AP430" s="416">
        <f t="shared" si="300"/>
        <v>0</v>
      </c>
      <c r="AQ430" s="416">
        <f t="shared" si="301"/>
        <v>0</v>
      </c>
      <c r="AR430" s="418">
        <f t="shared" si="302"/>
        <v>0</v>
      </c>
      <c r="AS430" s="416">
        <f t="shared" si="303"/>
        <v>0</v>
      </c>
      <c r="AT430" s="416">
        <f t="shared" si="304"/>
        <v>0</v>
      </c>
      <c r="AU430" s="416">
        <f t="shared" si="305"/>
        <v>0</v>
      </c>
      <c r="AV430" s="434" t="str">
        <f t="shared" si="306"/>
        <v/>
      </c>
      <c r="AW430" s="421" t="str">
        <f t="shared" si="307"/>
        <v/>
      </c>
      <c r="AX430" s="422">
        <f t="shared" si="308"/>
        <v>0</v>
      </c>
      <c r="AY430" s="422">
        <f t="shared" si="309"/>
        <v>0</v>
      </c>
      <c r="AZ430" s="421">
        <f t="shared" si="310"/>
        <v>0</v>
      </c>
      <c r="BA430" s="423">
        <f t="shared" si="311"/>
        <v>0</v>
      </c>
      <c r="BB430" s="432"/>
      <c r="BC430" s="436"/>
      <c r="BD430" s="436"/>
      <c r="BE430" s="436"/>
      <c r="BF430" s="436"/>
      <c r="BG430" s="436"/>
      <c r="BH430" s="436"/>
      <c r="BI430" s="436"/>
      <c r="BJ430" s="436"/>
      <c r="BK430" s="436"/>
      <c r="BL430" s="436"/>
      <c r="BM430" s="436"/>
      <c r="BN430" s="436"/>
      <c r="BO430" s="436"/>
      <c r="BP430" s="436"/>
    </row>
    <row r="431" spans="1:68" s="437" customFormat="1" ht="38.25" customHeight="1">
      <c r="A431" s="426">
        <v>413</v>
      </c>
      <c r="B431" s="429"/>
      <c r="C431" s="429"/>
      <c r="D431" s="395"/>
      <c r="E431" s="396"/>
      <c r="F431" s="396"/>
      <c r="G431" s="396"/>
      <c r="H431" s="397" t="str">
        <f t="shared" si="281"/>
        <v/>
      </c>
      <c r="I431" s="427"/>
      <c r="J431" s="396"/>
      <c r="K431" s="435"/>
      <c r="L431" s="399">
        <f t="shared" si="282"/>
        <v>0</v>
      </c>
      <c r="M431" s="400" t="str">
        <f t="shared" si="283"/>
        <v/>
      </c>
      <c r="N431" s="401"/>
      <c r="O431" s="395"/>
      <c r="P431" s="402" t="str">
        <f t="shared" si="284"/>
        <v/>
      </c>
      <c r="Q431" s="428"/>
      <c r="R431" s="404">
        <v>0</v>
      </c>
      <c r="S431" s="402">
        <f t="shared" si="285"/>
        <v>0</v>
      </c>
      <c r="T431" s="406">
        <f t="shared" si="286"/>
        <v>0</v>
      </c>
      <c r="U431" s="407" t="str">
        <f t="shared" si="287"/>
        <v/>
      </c>
      <c r="V431" s="408"/>
      <c r="W431" s="395"/>
      <c r="X431" s="395"/>
      <c r="Y431" s="402" t="str">
        <f t="shared" si="288"/>
        <v/>
      </c>
      <c r="Z431" s="429"/>
      <c r="AA431" s="429"/>
      <c r="AB431" s="430"/>
      <c r="AC431" s="410">
        <f t="shared" si="289"/>
        <v>0</v>
      </c>
      <c r="AD431" s="411"/>
      <c r="AE431" s="412"/>
      <c r="AF431" s="413">
        <f t="shared" si="290"/>
        <v>0</v>
      </c>
      <c r="AG431" s="414">
        <f t="shared" si="291"/>
        <v>0</v>
      </c>
      <c r="AH431" s="415">
        <f t="shared" si="292"/>
        <v>0</v>
      </c>
      <c r="AI431" s="415" t="str">
        <f t="shared" si="293"/>
        <v/>
      </c>
      <c r="AJ431" s="415">
        <f t="shared" si="294"/>
        <v>0</v>
      </c>
      <c r="AK431" s="415">
        <f t="shared" si="295"/>
        <v>0</v>
      </c>
      <c r="AL431" s="416">
        <f t="shared" si="296"/>
        <v>0</v>
      </c>
      <c r="AM431" s="417">
        <f t="shared" si="297"/>
        <v>0</v>
      </c>
      <c r="AN431" s="406">
        <f t="shared" si="298"/>
        <v>0</v>
      </c>
      <c r="AO431" s="416">
        <f t="shared" si="299"/>
        <v>0</v>
      </c>
      <c r="AP431" s="416">
        <f t="shared" si="300"/>
        <v>0</v>
      </c>
      <c r="AQ431" s="416">
        <f t="shared" si="301"/>
        <v>0</v>
      </c>
      <c r="AR431" s="418">
        <f t="shared" si="302"/>
        <v>0</v>
      </c>
      <c r="AS431" s="416">
        <f t="shared" si="303"/>
        <v>0</v>
      </c>
      <c r="AT431" s="416">
        <f t="shared" si="304"/>
        <v>0</v>
      </c>
      <c r="AU431" s="416">
        <f t="shared" si="305"/>
        <v>0</v>
      </c>
      <c r="AV431" s="434" t="str">
        <f t="shared" si="306"/>
        <v/>
      </c>
      <c r="AW431" s="421" t="str">
        <f t="shared" si="307"/>
        <v/>
      </c>
      <c r="AX431" s="422">
        <f t="shared" si="308"/>
        <v>0</v>
      </c>
      <c r="AY431" s="422">
        <f t="shared" si="309"/>
        <v>0</v>
      </c>
      <c r="AZ431" s="421">
        <f t="shared" si="310"/>
        <v>0</v>
      </c>
      <c r="BA431" s="423">
        <f t="shared" si="311"/>
        <v>0</v>
      </c>
      <c r="BB431" s="432"/>
      <c r="BC431" s="436"/>
      <c r="BD431" s="436"/>
      <c r="BE431" s="436"/>
      <c r="BF431" s="436"/>
      <c r="BG431" s="436"/>
      <c r="BH431" s="436"/>
      <c r="BI431" s="436"/>
      <c r="BJ431" s="436"/>
      <c r="BK431" s="436"/>
      <c r="BL431" s="436"/>
      <c r="BM431" s="436"/>
      <c r="BN431" s="436"/>
      <c r="BO431" s="436"/>
      <c r="BP431" s="436"/>
    </row>
    <row r="432" spans="1:68" s="437" customFormat="1" ht="38.25" customHeight="1">
      <c r="A432" s="426">
        <v>414</v>
      </c>
      <c r="B432" s="429"/>
      <c r="C432" s="429"/>
      <c r="D432" s="395"/>
      <c r="E432" s="396"/>
      <c r="F432" s="396"/>
      <c r="G432" s="396"/>
      <c r="H432" s="397" t="str">
        <f t="shared" si="281"/>
        <v/>
      </c>
      <c r="I432" s="427"/>
      <c r="J432" s="396"/>
      <c r="K432" s="435"/>
      <c r="L432" s="399">
        <f t="shared" si="282"/>
        <v>0</v>
      </c>
      <c r="M432" s="400" t="str">
        <f t="shared" si="283"/>
        <v/>
      </c>
      <c r="N432" s="401"/>
      <c r="O432" s="395"/>
      <c r="P432" s="402" t="str">
        <f t="shared" si="284"/>
        <v/>
      </c>
      <c r="Q432" s="428"/>
      <c r="R432" s="404">
        <v>0</v>
      </c>
      <c r="S432" s="402">
        <f t="shared" si="285"/>
        <v>0</v>
      </c>
      <c r="T432" s="406">
        <f t="shared" si="286"/>
        <v>0</v>
      </c>
      <c r="U432" s="407" t="str">
        <f t="shared" si="287"/>
        <v/>
      </c>
      <c r="V432" s="408"/>
      <c r="W432" s="395"/>
      <c r="X432" s="395"/>
      <c r="Y432" s="402" t="str">
        <f t="shared" si="288"/>
        <v/>
      </c>
      <c r="Z432" s="429"/>
      <c r="AA432" s="429"/>
      <c r="AB432" s="430"/>
      <c r="AC432" s="410">
        <f t="shared" si="289"/>
        <v>0</v>
      </c>
      <c r="AD432" s="411"/>
      <c r="AE432" s="412"/>
      <c r="AF432" s="413">
        <f t="shared" si="290"/>
        <v>0</v>
      </c>
      <c r="AG432" s="414">
        <f t="shared" si="291"/>
        <v>0</v>
      </c>
      <c r="AH432" s="415">
        <f t="shared" si="292"/>
        <v>0</v>
      </c>
      <c r="AI432" s="415" t="str">
        <f t="shared" si="293"/>
        <v/>
      </c>
      <c r="AJ432" s="415">
        <f t="shared" si="294"/>
        <v>0</v>
      </c>
      <c r="AK432" s="415">
        <f t="shared" si="295"/>
        <v>0</v>
      </c>
      <c r="AL432" s="416">
        <f t="shared" si="296"/>
        <v>0</v>
      </c>
      <c r="AM432" s="417">
        <f t="shared" si="297"/>
        <v>0</v>
      </c>
      <c r="AN432" s="406">
        <f t="shared" si="298"/>
        <v>0</v>
      </c>
      <c r="AO432" s="416">
        <f t="shared" si="299"/>
        <v>0</v>
      </c>
      <c r="AP432" s="416">
        <f t="shared" si="300"/>
        <v>0</v>
      </c>
      <c r="AQ432" s="416">
        <f t="shared" si="301"/>
        <v>0</v>
      </c>
      <c r="AR432" s="418">
        <f t="shared" si="302"/>
        <v>0</v>
      </c>
      <c r="AS432" s="416">
        <f t="shared" si="303"/>
        <v>0</v>
      </c>
      <c r="AT432" s="416">
        <f t="shared" si="304"/>
        <v>0</v>
      </c>
      <c r="AU432" s="416">
        <f t="shared" si="305"/>
        <v>0</v>
      </c>
      <c r="AV432" s="434" t="str">
        <f t="shared" si="306"/>
        <v/>
      </c>
      <c r="AW432" s="421" t="str">
        <f t="shared" si="307"/>
        <v/>
      </c>
      <c r="AX432" s="422">
        <f t="shared" si="308"/>
        <v>0</v>
      </c>
      <c r="AY432" s="422">
        <f t="shared" si="309"/>
        <v>0</v>
      </c>
      <c r="AZ432" s="421">
        <f t="shared" si="310"/>
        <v>0</v>
      </c>
      <c r="BA432" s="423">
        <f t="shared" si="311"/>
        <v>0</v>
      </c>
      <c r="BB432" s="432"/>
      <c r="BC432" s="436"/>
      <c r="BD432" s="436"/>
      <c r="BE432" s="436"/>
      <c r="BF432" s="436"/>
      <c r="BG432" s="436"/>
      <c r="BH432" s="436"/>
      <c r="BI432" s="436"/>
      <c r="BJ432" s="436"/>
      <c r="BK432" s="436"/>
      <c r="BL432" s="436"/>
      <c r="BM432" s="436"/>
      <c r="BN432" s="436"/>
      <c r="BO432" s="436"/>
      <c r="BP432" s="436"/>
    </row>
    <row r="433" spans="1:68" s="437" customFormat="1" ht="38.25" customHeight="1">
      <c r="A433" s="426">
        <v>415</v>
      </c>
      <c r="B433" s="429"/>
      <c r="C433" s="429"/>
      <c r="D433" s="395"/>
      <c r="E433" s="396"/>
      <c r="F433" s="396"/>
      <c r="G433" s="396"/>
      <c r="H433" s="397" t="str">
        <f t="shared" si="281"/>
        <v/>
      </c>
      <c r="I433" s="427"/>
      <c r="J433" s="396"/>
      <c r="K433" s="435"/>
      <c r="L433" s="399">
        <f t="shared" si="282"/>
        <v>0</v>
      </c>
      <c r="M433" s="400" t="str">
        <f t="shared" si="283"/>
        <v/>
      </c>
      <c r="N433" s="401"/>
      <c r="O433" s="395"/>
      <c r="P433" s="402" t="str">
        <f t="shared" si="284"/>
        <v/>
      </c>
      <c r="Q433" s="428"/>
      <c r="R433" s="404">
        <v>0</v>
      </c>
      <c r="S433" s="402">
        <f t="shared" si="285"/>
        <v>0</v>
      </c>
      <c r="T433" s="406">
        <f t="shared" si="286"/>
        <v>0</v>
      </c>
      <c r="U433" s="407" t="str">
        <f t="shared" si="287"/>
        <v/>
      </c>
      <c r="V433" s="408"/>
      <c r="W433" s="395"/>
      <c r="X433" s="395"/>
      <c r="Y433" s="402" t="str">
        <f t="shared" si="288"/>
        <v/>
      </c>
      <c r="Z433" s="429"/>
      <c r="AA433" s="429"/>
      <c r="AB433" s="430"/>
      <c r="AC433" s="410">
        <f t="shared" si="289"/>
        <v>0</v>
      </c>
      <c r="AD433" s="411"/>
      <c r="AE433" s="412"/>
      <c r="AF433" s="413">
        <f t="shared" si="290"/>
        <v>0</v>
      </c>
      <c r="AG433" s="414">
        <f t="shared" si="291"/>
        <v>0</v>
      </c>
      <c r="AH433" s="415">
        <f t="shared" si="292"/>
        <v>0</v>
      </c>
      <c r="AI433" s="415" t="str">
        <f t="shared" si="293"/>
        <v/>
      </c>
      <c r="AJ433" s="415">
        <f t="shared" si="294"/>
        <v>0</v>
      </c>
      <c r="AK433" s="415">
        <f t="shared" si="295"/>
        <v>0</v>
      </c>
      <c r="AL433" s="416">
        <f t="shared" si="296"/>
        <v>0</v>
      </c>
      <c r="AM433" s="417">
        <f t="shared" si="297"/>
        <v>0</v>
      </c>
      <c r="AN433" s="406">
        <f t="shared" si="298"/>
        <v>0</v>
      </c>
      <c r="AO433" s="416">
        <f t="shared" si="299"/>
        <v>0</v>
      </c>
      <c r="AP433" s="416">
        <f t="shared" si="300"/>
        <v>0</v>
      </c>
      <c r="AQ433" s="416">
        <f t="shared" si="301"/>
        <v>0</v>
      </c>
      <c r="AR433" s="418">
        <f t="shared" si="302"/>
        <v>0</v>
      </c>
      <c r="AS433" s="416">
        <f t="shared" si="303"/>
        <v>0</v>
      </c>
      <c r="AT433" s="416">
        <f t="shared" si="304"/>
        <v>0</v>
      </c>
      <c r="AU433" s="416">
        <f t="shared" si="305"/>
        <v>0</v>
      </c>
      <c r="AV433" s="434" t="str">
        <f t="shared" si="306"/>
        <v/>
      </c>
      <c r="AW433" s="421" t="str">
        <f t="shared" si="307"/>
        <v/>
      </c>
      <c r="AX433" s="422">
        <f t="shared" si="308"/>
        <v>0</v>
      </c>
      <c r="AY433" s="422">
        <f t="shared" si="309"/>
        <v>0</v>
      </c>
      <c r="AZ433" s="421">
        <f t="shared" si="310"/>
        <v>0</v>
      </c>
      <c r="BA433" s="423">
        <f t="shared" si="311"/>
        <v>0</v>
      </c>
      <c r="BB433" s="432"/>
      <c r="BC433" s="436"/>
      <c r="BD433" s="436"/>
      <c r="BE433" s="436"/>
      <c r="BF433" s="436"/>
      <c r="BG433" s="436"/>
      <c r="BH433" s="436"/>
      <c r="BI433" s="436"/>
      <c r="BJ433" s="436"/>
      <c r="BK433" s="436"/>
      <c r="BL433" s="436"/>
      <c r="BM433" s="436"/>
      <c r="BN433" s="436"/>
      <c r="BO433" s="436"/>
      <c r="BP433" s="436"/>
    </row>
    <row r="434" spans="1:68" s="437" customFormat="1" ht="38.25" customHeight="1">
      <c r="A434" s="426">
        <v>416</v>
      </c>
      <c r="B434" s="429"/>
      <c r="C434" s="429"/>
      <c r="D434" s="395"/>
      <c r="E434" s="396"/>
      <c r="F434" s="396"/>
      <c r="G434" s="396"/>
      <c r="H434" s="397" t="str">
        <f t="shared" si="281"/>
        <v/>
      </c>
      <c r="I434" s="427"/>
      <c r="J434" s="396"/>
      <c r="K434" s="435"/>
      <c r="L434" s="399">
        <f t="shared" si="282"/>
        <v>0</v>
      </c>
      <c r="M434" s="400" t="str">
        <f t="shared" si="283"/>
        <v/>
      </c>
      <c r="N434" s="401"/>
      <c r="O434" s="395"/>
      <c r="P434" s="402" t="str">
        <f t="shared" si="284"/>
        <v/>
      </c>
      <c r="Q434" s="428"/>
      <c r="R434" s="404">
        <v>0</v>
      </c>
      <c r="S434" s="402">
        <f t="shared" si="285"/>
        <v>0</v>
      </c>
      <c r="T434" s="406">
        <f t="shared" si="286"/>
        <v>0</v>
      </c>
      <c r="U434" s="407" t="str">
        <f t="shared" si="287"/>
        <v/>
      </c>
      <c r="V434" s="408"/>
      <c r="W434" s="395"/>
      <c r="X434" s="395"/>
      <c r="Y434" s="402" t="str">
        <f t="shared" si="288"/>
        <v/>
      </c>
      <c r="Z434" s="429"/>
      <c r="AA434" s="429"/>
      <c r="AB434" s="430"/>
      <c r="AC434" s="410">
        <f t="shared" si="289"/>
        <v>0</v>
      </c>
      <c r="AD434" s="411"/>
      <c r="AE434" s="412"/>
      <c r="AF434" s="413">
        <f t="shared" si="290"/>
        <v>0</v>
      </c>
      <c r="AG434" s="414">
        <f t="shared" si="291"/>
        <v>0</v>
      </c>
      <c r="AH434" s="415">
        <f t="shared" si="292"/>
        <v>0</v>
      </c>
      <c r="AI434" s="415" t="str">
        <f t="shared" si="293"/>
        <v/>
      </c>
      <c r="AJ434" s="415">
        <f t="shared" si="294"/>
        <v>0</v>
      </c>
      <c r="AK434" s="415">
        <f t="shared" si="295"/>
        <v>0</v>
      </c>
      <c r="AL434" s="416">
        <f t="shared" si="296"/>
        <v>0</v>
      </c>
      <c r="AM434" s="417">
        <f t="shared" si="297"/>
        <v>0</v>
      </c>
      <c r="AN434" s="406">
        <f t="shared" si="298"/>
        <v>0</v>
      </c>
      <c r="AO434" s="416">
        <f t="shared" si="299"/>
        <v>0</v>
      </c>
      <c r="AP434" s="416">
        <f t="shared" si="300"/>
        <v>0</v>
      </c>
      <c r="AQ434" s="416">
        <f t="shared" si="301"/>
        <v>0</v>
      </c>
      <c r="AR434" s="418">
        <f t="shared" si="302"/>
        <v>0</v>
      </c>
      <c r="AS434" s="416">
        <f t="shared" si="303"/>
        <v>0</v>
      </c>
      <c r="AT434" s="416">
        <f t="shared" si="304"/>
        <v>0</v>
      </c>
      <c r="AU434" s="416">
        <f t="shared" si="305"/>
        <v>0</v>
      </c>
      <c r="AV434" s="434" t="str">
        <f t="shared" si="306"/>
        <v/>
      </c>
      <c r="AW434" s="421" t="str">
        <f t="shared" si="307"/>
        <v/>
      </c>
      <c r="AX434" s="422">
        <f t="shared" si="308"/>
        <v>0</v>
      </c>
      <c r="AY434" s="422">
        <f t="shared" si="309"/>
        <v>0</v>
      </c>
      <c r="AZ434" s="421">
        <f t="shared" si="310"/>
        <v>0</v>
      </c>
      <c r="BA434" s="423">
        <f t="shared" si="311"/>
        <v>0</v>
      </c>
      <c r="BB434" s="432"/>
      <c r="BC434" s="436"/>
      <c r="BD434" s="436"/>
      <c r="BE434" s="436"/>
      <c r="BF434" s="436"/>
      <c r="BG434" s="436"/>
      <c r="BH434" s="436"/>
      <c r="BI434" s="436"/>
      <c r="BJ434" s="436"/>
      <c r="BK434" s="436"/>
      <c r="BL434" s="436"/>
      <c r="BM434" s="436"/>
      <c r="BN434" s="436"/>
      <c r="BO434" s="436"/>
      <c r="BP434" s="436"/>
    </row>
    <row r="435" spans="1:68" s="437" customFormat="1" ht="38.25" customHeight="1">
      <c r="A435" s="426">
        <v>417</v>
      </c>
      <c r="B435" s="429"/>
      <c r="C435" s="429"/>
      <c r="D435" s="395"/>
      <c r="E435" s="396"/>
      <c r="F435" s="396"/>
      <c r="G435" s="396"/>
      <c r="H435" s="397" t="str">
        <f t="shared" si="281"/>
        <v/>
      </c>
      <c r="I435" s="427"/>
      <c r="J435" s="396"/>
      <c r="K435" s="435"/>
      <c r="L435" s="399">
        <f t="shared" si="282"/>
        <v>0</v>
      </c>
      <c r="M435" s="400" t="str">
        <f t="shared" si="283"/>
        <v/>
      </c>
      <c r="N435" s="401"/>
      <c r="O435" s="395"/>
      <c r="P435" s="402" t="str">
        <f t="shared" si="284"/>
        <v/>
      </c>
      <c r="Q435" s="428"/>
      <c r="R435" s="404">
        <v>0</v>
      </c>
      <c r="S435" s="402">
        <f t="shared" si="285"/>
        <v>0</v>
      </c>
      <c r="T435" s="406">
        <f t="shared" si="286"/>
        <v>0</v>
      </c>
      <c r="U435" s="407" t="str">
        <f t="shared" si="287"/>
        <v/>
      </c>
      <c r="V435" s="408"/>
      <c r="W435" s="395"/>
      <c r="X435" s="395"/>
      <c r="Y435" s="402" t="str">
        <f t="shared" si="288"/>
        <v/>
      </c>
      <c r="Z435" s="429"/>
      <c r="AA435" s="429"/>
      <c r="AB435" s="430"/>
      <c r="AC435" s="410">
        <f t="shared" si="289"/>
        <v>0</v>
      </c>
      <c r="AD435" s="411"/>
      <c r="AE435" s="412"/>
      <c r="AF435" s="413">
        <f t="shared" si="290"/>
        <v>0</v>
      </c>
      <c r="AG435" s="414">
        <f t="shared" si="291"/>
        <v>0</v>
      </c>
      <c r="AH435" s="415">
        <f t="shared" si="292"/>
        <v>0</v>
      </c>
      <c r="AI435" s="415" t="str">
        <f t="shared" si="293"/>
        <v/>
      </c>
      <c r="AJ435" s="415">
        <f t="shared" si="294"/>
        <v>0</v>
      </c>
      <c r="AK435" s="415">
        <f t="shared" si="295"/>
        <v>0</v>
      </c>
      <c r="AL435" s="416">
        <f t="shared" si="296"/>
        <v>0</v>
      </c>
      <c r="AM435" s="417">
        <f t="shared" si="297"/>
        <v>0</v>
      </c>
      <c r="AN435" s="406">
        <f t="shared" si="298"/>
        <v>0</v>
      </c>
      <c r="AO435" s="416">
        <f t="shared" si="299"/>
        <v>0</v>
      </c>
      <c r="AP435" s="416">
        <f t="shared" si="300"/>
        <v>0</v>
      </c>
      <c r="AQ435" s="416">
        <f t="shared" si="301"/>
        <v>0</v>
      </c>
      <c r="AR435" s="418">
        <f t="shared" si="302"/>
        <v>0</v>
      </c>
      <c r="AS435" s="416">
        <f t="shared" si="303"/>
        <v>0</v>
      </c>
      <c r="AT435" s="416">
        <f t="shared" si="304"/>
        <v>0</v>
      </c>
      <c r="AU435" s="416">
        <f t="shared" si="305"/>
        <v>0</v>
      </c>
      <c r="AV435" s="434" t="str">
        <f t="shared" si="306"/>
        <v/>
      </c>
      <c r="AW435" s="421" t="str">
        <f t="shared" si="307"/>
        <v/>
      </c>
      <c r="AX435" s="422">
        <f t="shared" si="308"/>
        <v>0</v>
      </c>
      <c r="AY435" s="422">
        <f t="shared" si="309"/>
        <v>0</v>
      </c>
      <c r="AZ435" s="421">
        <f t="shared" si="310"/>
        <v>0</v>
      </c>
      <c r="BA435" s="423">
        <f t="shared" si="311"/>
        <v>0</v>
      </c>
      <c r="BB435" s="432"/>
      <c r="BC435" s="436"/>
      <c r="BD435" s="436"/>
      <c r="BE435" s="436"/>
      <c r="BF435" s="436"/>
      <c r="BG435" s="436"/>
      <c r="BH435" s="436"/>
      <c r="BI435" s="436"/>
      <c r="BJ435" s="436"/>
      <c r="BK435" s="436"/>
      <c r="BL435" s="436"/>
      <c r="BM435" s="436"/>
      <c r="BN435" s="436"/>
      <c r="BO435" s="436"/>
      <c r="BP435" s="436"/>
    </row>
    <row r="436" spans="1:68" s="437" customFormat="1" ht="38.25" customHeight="1">
      <c r="A436" s="426">
        <v>418</v>
      </c>
      <c r="B436" s="429"/>
      <c r="C436" s="429"/>
      <c r="D436" s="395"/>
      <c r="E436" s="396"/>
      <c r="F436" s="396"/>
      <c r="G436" s="396"/>
      <c r="H436" s="397" t="str">
        <f t="shared" si="281"/>
        <v/>
      </c>
      <c r="I436" s="427"/>
      <c r="J436" s="396"/>
      <c r="K436" s="435"/>
      <c r="L436" s="399">
        <f t="shared" si="282"/>
        <v>0</v>
      </c>
      <c r="M436" s="400" t="str">
        <f t="shared" si="283"/>
        <v/>
      </c>
      <c r="N436" s="401"/>
      <c r="O436" s="395"/>
      <c r="P436" s="402" t="str">
        <f t="shared" si="284"/>
        <v/>
      </c>
      <c r="Q436" s="428"/>
      <c r="R436" s="404">
        <v>0</v>
      </c>
      <c r="S436" s="402">
        <f t="shared" si="285"/>
        <v>0</v>
      </c>
      <c r="T436" s="406">
        <f t="shared" si="286"/>
        <v>0</v>
      </c>
      <c r="U436" s="407" t="str">
        <f t="shared" si="287"/>
        <v/>
      </c>
      <c r="V436" s="408"/>
      <c r="W436" s="395"/>
      <c r="X436" s="395"/>
      <c r="Y436" s="402" t="str">
        <f t="shared" si="288"/>
        <v/>
      </c>
      <c r="Z436" s="429"/>
      <c r="AA436" s="429"/>
      <c r="AB436" s="430"/>
      <c r="AC436" s="410">
        <f t="shared" si="289"/>
        <v>0</v>
      </c>
      <c r="AD436" s="411"/>
      <c r="AE436" s="412"/>
      <c r="AF436" s="413">
        <f t="shared" si="290"/>
        <v>0</v>
      </c>
      <c r="AG436" s="414">
        <f t="shared" si="291"/>
        <v>0</v>
      </c>
      <c r="AH436" s="415">
        <f t="shared" si="292"/>
        <v>0</v>
      </c>
      <c r="AI436" s="415" t="str">
        <f t="shared" si="293"/>
        <v/>
      </c>
      <c r="AJ436" s="415">
        <f t="shared" si="294"/>
        <v>0</v>
      </c>
      <c r="AK436" s="415">
        <f t="shared" si="295"/>
        <v>0</v>
      </c>
      <c r="AL436" s="416">
        <f t="shared" si="296"/>
        <v>0</v>
      </c>
      <c r="AM436" s="417">
        <f t="shared" si="297"/>
        <v>0</v>
      </c>
      <c r="AN436" s="406">
        <f t="shared" si="298"/>
        <v>0</v>
      </c>
      <c r="AO436" s="416">
        <f t="shared" si="299"/>
        <v>0</v>
      </c>
      <c r="AP436" s="416">
        <f t="shared" si="300"/>
        <v>0</v>
      </c>
      <c r="AQ436" s="416">
        <f t="shared" si="301"/>
        <v>0</v>
      </c>
      <c r="AR436" s="418">
        <f t="shared" si="302"/>
        <v>0</v>
      </c>
      <c r="AS436" s="416">
        <f t="shared" si="303"/>
        <v>0</v>
      </c>
      <c r="AT436" s="416">
        <f t="shared" si="304"/>
        <v>0</v>
      </c>
      <c r="AU436" s="416">
        <f t="shared" si="305"/>
        <v>0</v>
      </c>
      <c r="AV436" s="434" t="str">
        <f t="shared" si="306"/>
        <v/>
      </c>
      <c r="AW436" s="421" t="str">
        <f t="shared" si="307"/>
        <v/>
      </c>
      <c r="AX436" s="422">
        <f t="shared" si="308"/>
        <v>0</v>
      </c>
      <c r="AY436" s="422">
        <f t="shared" si="309"/>
        <v>0</v>
      </c>
      <c r="AZ436" s="421">
        <f t="shared" si="310"/>
        <v>0</v>
      </c>
      <c r="BA436" s="423">
        <f t="shared" si="311"/>
        <v>0</v>
      </c>
      <c r="BB436" s="432"/>
      <c r="BC436" s="436"/>
      <c r="BD436" s="436"/>
      <c r="BE436" s="436"/>
      <c r="BF436" s="436"/>
      <c r="BG436" s="436"/>
      <c r="BH436" s="436"/>
      <c r="BI436" s="436"/>
      <c r="BJ436" s="436"/>
      <c r="BK436" s="436"/>
      <c r="BL436" s="436"/>
      <c r="BM436" s="436"/>
      <c r="BN436" s="436"/>
      <c r="BO436" s="436"/>
      <c r="BP436" s="436"/>
    </row>
    <row r="437" spans="1:68" s="437" customFormat="1" ht="38.25" customHeight="1">
      <c r="A437" s="426">
        <v>419</v>
      </c>
      <c r="B437" s="429"/>
      <c r="C437" s="429"/>
      <c r="D437" s="395"/>
      <c r="E437" s="396"/>
      <c r="F437" s="396"/>
      <c r="G437" s="396"/>
      <c r="H437" s="397" t="str">
        <f t="shared" si="281"/>
        <v/>
      </c>
      <c r="I437" s="427"/>
      <c r="J437" s="396"/>
      <c r="K437" s="435"/>
      <c r="L437" s="399">
        <f t="shared" si="282"/>
        <v>0</v>
      </c>
      <c r="M437" s="400" t="str">
        <f t="shared" si="283"/>
        <v/>
      </c>
      <c r="N437" s="401"/>
      <c r="O437" s="395"/>
      <c r="P437" s="402" t="str">
        <f t="shared" si="284"/>
        <v/>
      </c>
      <c r="Q437" s="428"/>
      <c r="R437" s="404">
        <v>0</v>
      </c>
      <c r="S437" s="402">
        <f t="shared" si="285"/>
        <v>0</v>
      </c>
      <c r="T437" s="406">
        <f t="shared" si="286"/>
        <v>0</v>
      </c>
      <c r="U437" s="407" t="str">
        <f t="shared" si="287"/>
        <v/>
      </c>
      <c r="V437" s="408"/>
      <c r="W437" s="395"/>
      <c r="X437" s="395"/>
      <c r="Y437" s="402" t="str">
        <f t="shared" si="288"/>
        <v/>
      </c>
      <c r="Z437" s="429"/>
      <c r="AA437" s="429"/>
      <c r="AB437" s="430"/>
      <c r="AC437" s="410">
        <f t="shared" si="289"/>
        <v>0</v>
      </c>
      <c r="AD437" s="411"/>
      <c r="AE437" s="412"/>
      <c r="AF437" s="413">
        <f t="shared" si="290"/>
        <v>0</v>
      </c>
      <c r="AG437" s="414">
        <f t="shared" si="291"/>
        <v>0</v>
      </c>
      <c r="AH437" s="415">
        <f t="shared" si="292"/>
        <v>0</v>
      </c>
      <c r="AI437" s="415" t="str">
        <f t="shared" si="293"/>
        <v/>
      </c>
      <c r="AJ437" s="415">
        <f t="shared" si="294"/>
        <v>0</v>
      </c>
      <c r="AK437" s="415">
        <f t="shared" si="295"/>
        <v>0</v>
      </c>
      <c r="AL437" s="416">
        <f t="shared" si="296"/>
        <v>0</v>
      </c>
      <c r="AM437" s="417">
        <f t="shared" si="297"/>
        <v>0</v>
      </c>
      <c r="AN437" s="406">
        <f t="shared" si="298"/>
        <v>0</v>
      </c>
      <c r="AO437" s="416">
        <f t="shared" si="299"/>
        <v>0</v>
      </c>
      <c r="AP437" s="416">
        <f t="shared" si="300"/>
        <v>0</v>
      </c>
      <c r="AQ437" s="416">
        <f t="shared" si="301"/>
        <v>0</v>
      </c>
      <c r="AR437" s="418">
        <f t="shared" si="302"/>
        <v>0</v>
      </c>
      <c r="AS437" s="416">
        <f t="shared" si="303"/>
        <v>0</v>
      </c>
      <c r="AT437" s="416">
        <f t="shared" si="304"/>
        <v>0</v>
      </c>
      <c r="AU437" s="416">
        <f t="shared" si="305"/>
        <v>0</v>
      </c>
      <c r="AV437" s="434" t="str">
        <f t="shared" si="306"/>
        <v/>
      </c>
      <c r="AW437" s="421" t="str">
        <f t="shared" si="307"/>
        <v/>
      </c>
      <c r="AX437" s="422">
        <f t="shared" si="308"/>
        <v>0</v>
      </c>
      <c r="AY437" s="422">
        <f t="shared" si="309"/>
        <v>0</v>
      </c>
      <c r="AZ437" s="421">
        <f t="shared" si="310"/>
        <v>0</v>
      </c>
      <c r="BA437" s="423">
        <f t="shared" si="311"/>
        <v>0</v>
      </c>
      <c r="BB437" s="432"/>
      <c r="BC437" s="436"/>
      <c r="BD437" s="436"/>
      <c r="BE437" s="436"/>
      <c r="BF437" s="436"/>
      <c r="BG437" s="436"/>
      <c r="BH437" s="436"/>
      <c r="BI437" s="436"/>
      <c r="BJ437" s="436"/>
      <c r="BK437" s="436"/>
      <c r="BL437" s="436"/>
      <c r="BM437" s="436"/>
      <c r="BN437" s="436"/>
      <c r="BO437" s="436"/>
      <c r="BP437" s="436"/>
    </row>
    <row r="438" spans="1:68" s="437" customFormat="1" ht="38.25" customHeight="1">
      <c r="A438" s="426">
        <v>420</v>
      </c>
      <c r="B438" s="429"/>
      <c r="C438" s="429"/>
      <c r="D438" s="395"/>
      <c r="E438" s="396"/>
      <c r="F438" s="396"/>
      <c r="G438" s="396"/>
      <c r="H438" s="397" t="str">
        <f t="shared" si="281"/>
        <v/>
      </c>
      <c r="I438" s="427"/>
      <c r="J438" s="396"/>
      <c r="K438" s="435"/>
      <c r="L438" s="399">
        <f t="shared" si="282"/>
        <v>0</v>
      </c>
      <c r="M438" s="400" t="str">
        <f t="shared" si="283"/>
        <v/>
      </c>
      <c r="N438" s="401"/>
      <c r="O438" s="395"/>
      <c r="P438" s="402" t="str">
        <f t="shared" si="284"/>
        <v/>
      </c>
      <c r="Q438" s="428"/>
      <c r="R438" s="404">
        <v>0</v>
      </c>
      <c r="S438" s="402">
        <f t="shared" si="285"/>
        <v>0</v>
      </c>
      <c r="T438" s="406">
        <f t="shared" si="286"/>
        <v>0</v>
      </c>
      <c r="U438" s="407" t="str">
        <f t="shared" si="287"/>
        <v/>
      </c>
      <c r="V438" s="408"/>
      <c r="W438" s="395"/>
      <c r="X438" s="395"/>
      <c r="Y438" s="402" t="str">
        <f t="shared" si="288"/>
        <v/>
      </c>
      <c r="Z438" s="429"/>
      <c r="AA438" s="429"/>
      <c r="AB438" s="430"/>
      <c r="AC438" s="410">
        <f t="shared" si="289"/>
        <v>0</v>
      </c>
      <c r="AD438" s="411"/>
      <c r="AE438" s="412"/>
      <c r="AF438" s="413">
        <f t="shared" si="290"/>
        <v>0</v>
      </c>
      <c r="AG438" s="414">
        <f t="shared" si="291"/>
        <v>0</v>
      </c>
      <c r="AH438" s="415">
        <f t="shared" si="292"/>
        <v>0</v>
      </c>
      <c r="AI438" s="415" t="str">
        <f t="shared" si="293"/>
        <v/>
      </c>
      <c r="AJ438" s="415">
        <f t="shared" si="294"/>
        <v>0</v>
      </c>
      <c r="AK438" s="415">
        <f t="shared" si="295"/>
        <v>0</v>
      </c>
      <c r="AL438" s="416">
        <f t="shared" si="296"/>
        <v>0</v>
      </c>
      <c r="AM438" s="417">
        <f t="shared" si="297"/>
        <v>0</v>
      </c>
      <c r="AN438" s="406">
        <f t="shared" si="298"/>
        <v>0</v>
      </c>
      <c r="AO438" s="416">
        <f t="shared" si="299"/>
        <v>0</v>
      </c>
      <c r="AP438" s="416">
        <f t="shared" si="300"/>
        <v>0</v>
      </c>
      <c r="AQ438" s="416">
        <f t="shared" si="301"/>
        <v>0</v>
      </c>
      <c r="AR438" s="418">
        <f t="shared" si="302"/>
        <v>0</v>
      </c>
      <c r="AS438" s="416">
        <f t="shared" si="303"/>
        <v>0</v>
      </c>
      <c r="AT438" s="416">
        <f t="shared" si="304"/>
        <v>0</v>
      </c>
      <c r="AU438" s="416">
        <f t="shared" si="305"/>
        <v>0</v>
      </c>
      <c r="AV438" s="434" t="str">
        <f t="shared" si="306"/>
        <v/>
      </c>
      <c r="AW438" s="421" t="str">
        <f t="shared" si="307"/>
        <v/>
      </c>
      <c r="AX438" s="422">
        <f t="shared" si="308"/>
        <v>0</v>
      </c>
      <c r="AY438" s="422">
        <f t="shared" si="309"/>
        <v>0</v>
      </c>
      <c r="AZ438" s="421">
        <f t="shared" si="310"/>
        <v>0</v>
      </c>
      <c r="BA438" s="423">
        <f t="shared" si="311"/>
        <v>0</v>
      </c>
      <c r="BB438" s="432"/>
      <c r="BC438" s="436"/>
      <c r="BD438" s="436"/>
      <c r="BE438" s="436"/>
      <c r="BF438" s="436"/>
      <c r="BG438" s="436"/>
      <c r="BH438" s="436"/>
      <c r="BI438" s="436"/>
      <c r="BJ438" s="436"/>
      <c r="BK438" s="436"/>
      <c r="BL438" s="436"/>
      <c r="BM438" s="436"/>
      <c r="BN438" s="436"/>
      <c r="BO438" s="436"/>
      <c r="BP438" s="436"/>
    </row>
    <row r="439" spans="1:68" s="437" customFormat="1" ht="38.25" customHeight="1">
      <c r="A439" s="426">
        <v>421</v>
      </c>
      <c r="B439" s="429"/>
      <c r="C439" s="429"/>
      <c r="D439" s="395"/>
      <c r="E439" s="396"/>
      <c r="F439" s="396"/>
      <c r="G439" s="396"/>
      <c r="H439" s="397" t="str">
        <f t="shared" si="281"/>
        <v/>
      </c>
      <c r="I439" s="427"/>
      <c r="J439" s="396"/>
      <c r="K439" s="435"/>
      <c r="L439" s="399">
        <f t="shared" si="282"/>
        <v>0</v>
      </c>
      <c r="M439" s="400" t="str">
        <f t="shared" si="283"/>
        <v/>
      </c>
      <c r="N439" s="401"/>
      <c r="O439" s="395"/>
      <c r="P439" s="402" t="str">
        <f t="shared" si="284"/>
        <v/>
      </c>
      <c r="Q439" s="428"/>
      <c r="R439" s="404">
        <v>0</v>
      </c>
      <c r="S439" s="402">
        <f t="shared" si="285"/>
        <v>0</v>
      </c>
      <c r="T439" s="406">
        <f t="shared" si="286"/>
        <v>0</v>
      </c>
      <c r="U439" s="407" t="str">
        <f t="shared" si="287"/>
        <v/>
      </c>
      <c r="V439" s="408"/>
      <c r="W439" s="395"/>
      <c r="X439" s="395"/>
      <c r="Y439" s="402" t="str">
        <f t="shared" si="288"/>
        <v/>
      </c>
      <c r="Z439" s="429"/>
      <c r="AA439" s="429"/>
      <c r="AB439" s="430"/>
      <c r="AC439" s="410">
        <f t="shared" si="289"/>
        <v>0</v>
      </c>
      <c r="AD439" s="411"/>
      <c r="AE439" s="412"/>
      <c r="AF439" s="413">
        <f t="shared" si="290"/>
        <v>0</v>
      </c>
      <c r="AG439" s="414">
        <f t="shared" si="291"/>
        <v>0</v>
      </c>
      <c r="AH439" s="415">
        <f t="shared" si="292"/>
        <v>0</v>
      </c>
      <c r="AI439" s="415" t="str">
        <f t="shared" si="293"/>
        <v/>
      </c>
      <c r="AJ439" s="415">
        <f t="shared" si="294"/>
        <v>0</v>
      </c>
      <c r="AK439" s="415">
        <f t="shared" si="295"/>
        <v>0</v>
      </c>
      <c r="AL439" s="416">
        <f t="shared" si="296"/>
        <v>0</v>
      </c>
      <c r="AM439" s="417">
        <f t="shared" si="297"/>
        <v>0</v>
      </c>
      <c r="AN439" s="406">
        <f t="shared" si="298"/>
        <v>0</v>
      </c>
      <c r="AO439" s="416">
        <f t="shared" si="299"/>
        <v>0</v>
      </c>
      <c r="AP439" s="416">
        <f t="shared" si="300"/>
        <v>0</v>
      </c>
      <c r="AQ439" s="416">
        <f t="shared" si="301"/>
        <v>0</v>
      </c>
      <c r="AR439" s="418">
        <f t="shared" si="302"/>
        <v>0</v>
      </c>
      <c r="AS439" s="416">
        <f t="shared" si="303"/>
        <v>0</v>
      </c>
      <c r="AT439" s="416">
        <f t="shared" si="304"/>
        <v>0</v>
      </c>
      <c r="AU439" s="416">
        <f t="shared" si="305"/>
        <v>0</v>
      </c>
      <c r="AV439" s="434" t="str">
        <f t="shared" si="306"/>
        <v/>
      </c>
      <c r="AW439" s="421" t="str">
        <f t="shared" si="307"/>
        <v/>
      </c>
      <c r="AX439" s="422">
        <f t="shared" si="308"/>
        <v>0</v>
      </c>
      <c r="AY439" s="422">
        <f t="shared" si="309"/>
        <v>0</v>
      </c>
      <c r="AZ439" s="421">
        <f t="shared" si="310"/>
        <v>0</v>
      </c>
      <c r="BA439" s="423">
        <f t="shared" si="311"/>
        <v>0</v>
      </c>
      <c r="BB439" s="432"/>
      <c r="BC439" s="436"/>
      <c r="BD439" s="436"/>
      <c r="BE439" s="436"/>
      <c r="BF439" s="436"/>
      <c r="BG439" s="436"/>
      <c r="BH439" s="436"/>
      <c r="BI439" s="436"/>
      <c r="BJ439" s="436"/>
      <c r="BK439" s="436"/>
      <c r="BL439" s="436"/>
      <c r="BM439" s="436"/>
      <c r="BN439" s="436"/>
      <c r="BO439" s="436"/>
      <c r="BP439" s="436"/>
    </row>
    <row r="440" spans="1:68" s="437" customFormat="1" ht="38.25" customHeight="1">
      <c r="A440" s="426">
        <v>422</v>
      </c>
      <c r="B440" s="429"/>
      <c r="C440" s="429"/>
      <c r="D440" s="395"/>
      <c r="E440" s="396"/>
      <c r="F440" s="396"/>
      <c r="G440" s="396"/>
      <c r="H440" s="397" t="str">
        <f t="shared" si="281"/>
        <v/>
      </c>
      <c r="I440" s="427"/>
      <c r="J440" s="396"/>
      <c r="K440" s="435"/>
      <c r="L440" s="399">
        <f t="shared" si="282"/>
        <v>0</v>
      </c>
      <c r="M440" s="400" t="str">
        <f t="shared" si="283"/>
        <v/>
      </c>
      <c r="N440" s="401"/>
      <c r="O440" s="395"/>
      <c r="P440" s="402" t="str">
        <f t="shared" si="284"/>
        <v/>
      </c>
      <c r="Q440" s="428"/>
      <c r="R440" s="404">
        <v>0</v>
      </c>
      <c r="S440" s="402">
        <f t="shared" si="285"/>
        <v>0</v>
      </c>
      <c r="T440" s="406">
        <f t="shared" si="286"/>
        <v>0</v>
      </c>
      <c r="U440" s="407" t="str">
        <f t="shared" si="287"/>
        <v/>
      </c>
      <c r="V440" s="408"/>
      <c r="W440" s="395"/>
      <c r="X440" s="395"/>
      <c r="Y440" s="402" t="str">
        <f t="shared" si="288"/>
        <v/>
      </c>
      <c r="Z440" s="429"/>
      <c r="AA440" s="429"/>
      <c r="AB440" s="430"/>
      <c r="AC440" s="410">
        <f t="shared" si="289"/>
        <v>0</v>
      </c>
      <c r="AD440" s="411"/>
      <c r="AE440" s="412"/>
      <c r="AF440" s="413">
        <f t="shared" si="290"/>
        <v>0</v>
      </c>
      <c r="AG440" s="414">
        <f t="shared" si="291"/>
        <v>0</v>
      </c>
      <c r="AH440" s="415">
        <f t="shared" si="292"/>
        <v>0</v>
      </c>
      <c r="AI440" s="415" t="str">
        <f t="shared" si="293"/>
        <v/>
      </c>
      <c r="AJ440" s="415">
        <f t="shared" si="294"/>
        <v>0</v>
      </c>
      <c r="AK440" s="415">
        <f t="shared" si="295"/>
        <v>0</v>
      </c>
      <c r="AL440" s="416">
        <f t="shared" si="296"/>
        <v>0</v>
      </c>
      <c r="AM440" s="417">
        <f t="shared" si="297"/>
        <v>0</v>
      </c>
      <c r="AN440" s="406">
        <f t="shared" si="298"/>
        <v>0</v>
      </c>
      <c r="AO440" s="416">
        <f t="shared" si="299"/>
        <v>0</v>
      </c>
      <c r="AP440" s="416">
        <f t="shared" si="300"/>
        <v>0</v>
      </c>
      <c r="AQ440" s="416">
        <f t="shared" si="301"/>
        <v>0</v>
      </c>
      <c r="AR440" s="418">
        <f t="shared" si="302"/>
        <v>0</v>
      </c>
      <c r="AS440" s="416">
        <f t="shared" si="303"/>
        <v>0</v>
      </c>
      <c r="AT440" s="416">
        <f t="shared" si="304"/>
        <v>0</v>
      </c>
      <c r="AU440" s="416">
        <f t="shared" si="305"/>
        <v>0</v>
      </c>
      <c r="AV440" s="434" t="str">
        <f t="shared" si="306"/>
        <v/>
      </c>
      <c r="AW440" s="421" t="str">
        <f t="shared" si="307"/>
        <v/>
      </c>
      <c r="AX440" s="422">
        <f t="shared" si="308"/>
        <v>0</v>
      </c>
      <c r="AY440" s="422">
        <f t="shared" si="309"/>
        <v>0</v>
      </c>
      <c r="AZ440" s="421">
        <f t="shared" si="310"/>
        <v>0</v>
      </c>
      <c r="BA440" s="423">
        <f t="shared" si="311"/>
        <v>0</v>
      </c>
      <c r="BB440" s="432"/>
      <c r="BC440" s="436"/>
      <c r="BD440" s="436"/>
      <c r="BE440" s="436"/>
      <c r="BF440" s="436"/>
      <c r="BG440" s="436"/>
      <c r="BH440" s="436"/>
      <c r="BI440" s="436"/>
      <c r="BJ440" s="436"/>
      <c r="BK440" s="436"/>
      <c r="BL440" s="436"/>
      <c r="BM440" s="436"/>
      <c r="BN440" s="436"/>
      <c r="BO440" s="436"/>
      <c r="BP440" s="436"/>
    </row>
    <row r="441" spans="1:68" s="437" customFormat="1" ht="38.25" customHeight="1">
      <c r="A441" s="426">
        <v>423</v>
      </c>
      <c r="B441" s="429"/>
      <c r="C441" s="429"/>
      <c r="D441" s="395"/>
      <c r="E441" s="396"/>
      <c r="F441" s="396"/>
      <c r="G441" s="396"/>
      <c r="H441" s="397" t="str">
        <f t="shared" si="281"/>
        <v/>
      </c>
      <c r="I441" s="427"/>
      <c r="J441" s="396"/>
      <c r="K441" s="435"/>
      <c r="L441" s="399">
        <f t="shared" si="282"/>
        <v>0</v>
      </c>
      <c r="M441" s="400" t="str">
        <f t="shared" si="283"/>
        <v/>
      </c>
      <c r="N441" s="401"/>
      <c r="O441" s="395"/>
      <c r="P441" s="402" t="str">
        <f t="shared" si="284"/>
        <v/>
      </c>
      <c r="Q441" s="428"/>
      <c r="R441" s="404">
        <v>0</v>
      </c>
      <c r="S441" s="402">
        <f t="shared" si="285"/>
        <v>0</v>
      </c>
      <c r="T441" s="406">
        <f t="shared" si="286"/>
        <v>0</v>
      </c>
      <c r="U441" s="407" t="str">
        <f t="shared" si="287"/>
        <v/>
      </c>
      <c r="V441" s="408"/>
      <c r="W441" s="395"/>
      <c r="X441" s="395"/>
      <c r="Y441" s="402" t="str">
        <f t="shared" si="288"/>
        <v/>
      </c>
      <c r="Z441" s="429"/>
      <c r="AA441" s="429"/>
      <c r="AB441" s="430"/>
      <c r="AC441" s="410">
        <f t="shared" si="289"/>
        <v>0</v>
      </c>
      <c r="AD441" s="411"/>
      <c r="AE441" s="412"/>
      <c r="AF441" s="413">
        <f t="shared" si="290"/>
        <v>0</v>
      </c>
      <c r="AG441" s="414">
        <f t="shared" si="291"/>
        <v>0</v>
      </c>
      <c r="AH441" s="415">
        <f t="shared" si="292"/>
        <v>0</v>
      </c>
      <c r="AI441" s="415" t="str">
        <f t="shared" si="293"/>
        <v/>
      </c>
      <c r="AJ441" s="415">
        <f t="shared" si="294"/>
        <v>0</v>
      </c>
      <c r="AK441" s="415">
        <f t="shared" si="295"/>
        <v>0</v>
      </c>
      <c r="AL441" s="416">
        <f t="shared" si="296"/>
        <v>0</v>
      </c>
      <c r="AM441" s="417">
        <f t="shared" si="297"/>
        <v>0</v>
      </c>
      <c r="AN441" s="406">
        <f t="shared" si="298"/>
        <v>0</v>
      </c>
      <c r="AO441" s="416">
        <f t="shared" si="299"/>
        <v>0</v>
      </c>
      <c r="AP441" s="416">
        <f t="shared" si="300"/>
        <v>0</v>
      </c>
      <c r="AQ441" s="416">
        <f t="shared" si="301"/>
        <v>0</v>
      </c>
      <c r="AR441" s="418">
        <f t="shared" si="302"/>
        <v>0</v>
      </c>
      <c r="AS441" s="416">
        <f t="shared" si="303"/>
        <v>0</v>
      </c>
      <c r="AT441" s="416">
        <f t="shared" si="304"/>
        <v>0</v>
      </c>
      <c r="AU441" s="416">
        <f t="shared" si="305"/>
        <v>0</v>
      </c>
      <c r="AV441" s="434" t="str">
        <f t="shared" si="306"/>
        <v/>
      </c>
      <c r="AW441" s="421" t="str">
        <f t="shared" si="307"/>
        <v/>
      </c>
      <c r="AX441" s="422">
        <f t="shared" si="308"/>
        <v>0</v>
      </c>
      <c r="AY441" s="422">
        <f t="shared" si="309"/>
        <v>0</v>
      </c>
      <c r="AZ441" s="421">
        <f t="shared" si="310"/>
        <v>0</v>
      </c>
      <c r="BA441" s="423">
        <f t="shared" si="311"/>
        <v>0</v>
      </c>
      <c r="BB441" s="432"/>
      <c r="BC441" s="436"/>
      <c r="BD441" s="436"/>
      <c r="BE441" s="436"/>
      <c r="BF441" s="436"/>
      <c r="BG441" s="436"/>
      <c r="BH441" s="436"/>
      <c r="BI441" s="436"/>
      <c r="BJ441" s="436"/>
      <c r="BK441" s="436"/>
      <c r="BL441" s="436"/>
      <c r="BM441" s="436"/>
      <c r="BN441" s="436"/>
      <c r="BO441" s="436"/>
      <c r="BP441" s="436"/>
    </row>
    <row r="442" spans="1:68" s="437" customFormat="1" ht="38.25" customHeight="1">
      <c r="A442" s="426">
        <v>424</v>
      </c>
      <c r="B442" s="429"/>
      <c r="C442" s="429"/>
      <c r="D442" s="395"/>
      <c r="E442" s="396"/>
      <c r="F442" s="396"/>
      <c r="G442" s="396"/>
      <c r="H442" s="397" t="str">
        <f t="shared" si="281"/>
        <v/>
      </c>
      <c r="I442" s="427"/>
      <c r="J442" s="396"/>
      <c r="K442" s="435"/>
      <c r="L442" s="399">
        <f t="shared" si="282"/>
        <v>0</v>
      </c>
      <c r="M442" s="400" t="str">
        <f t="shared" si="283"/>
        <v/>
      </c>
      <c r="N442" s="401"/>
      <c r="O442" s="395"/>
      <c r="P442" s="402" t="str">
        <f t="shared" si="284"/>
        <v/>
      </c>
      <c r="Q442" s="428"/>
      <c r="R442" s="404">
        <v>0</v>
      </c>
      <c r="S442" s="402">
        <f t="shared" si="285"/>
        <v>0</v>
      </c>
      <c r="T442" s="406">
        <f t="shared" si="286"/>
        <v>0</v>
      </c>
      <c r="U442" s="407" t="str">
        <f t="shared" si="287"/>
        <v/>
      </c>
      <c r="V442" s="408"/>
      <c r="W442" s="395"/>
      <c r="X442" s="395"/>
      <c r="Y442" s="402" t="str">
        <f t="shared" si="288"/>
        <v/>
      </c>
      <c r="Z442" s="429"/>
      <c r="AA442" s="429"/>
      <c r="AB442" s="430"/>
      <c r="AC442" s="410">
        <f t="shared" si="289"/>
        <v>0</v>
      </c>
      <c r="AD442" s="411"/>
      <c r="AE442" s="412"/>
      <c r="AF442" s="413">
        <f t="shared" si="290"/>
        <v>0</v>
      </c>
      <c r="AG442" s="414">
        <f t="shared" si="291"/>
        <v>0</v>
      </c>
      <c r="AH442" s="415">
        <f t="shared" si="292"/>
        <v>0</v>
      </c>
      <c r="AI442" s="415" t="str">
        <f t="shared" si="293"/>
        <v/>
      </c>
      <c r="AJ442" s="415">
        <f t="shared" si="294"/>
        <v>0</v>
      </c>
      <c r="AK442" s="415">
        <f t="shared" si="295"/>
        <v>0</v>
      </c>
      <c r="AL442" s="416">
        <f t="shared" si="296"/>
        <v>0</v>
      </c>
      <c r="AM442" s="417">
        <f t="shared" si="297"/>
        <v>0</v>
      </c>
      <c r="AN442" s="406">
        <f t="shared" si="298"/>
        <v>0</v>
      </c>
      <c r="AO442" s="416">
        <f t="shared" si="299"/>
        <v>0</v>
      </c>
      <c r="AP442" s="416">
        <f t="shared" si="300"/>
        <v>0</v>
      </c>
      <c r="AQ442" s="416">
        <f t="shared" si="301"/>
        <v>0</v>
      </c>
      <c r="AR442" s="418">
        <f t="shared" si="302"/>
        <v>0</v>
      </c>
      <c r="AS442" s="416">
        <f t="shared" si="303"/>
        <v>0</v>
      </c>
      <c r="AT442" s="416">
        <f t="shared" si="304"/>
        <v>0</v>
      </c>
      <c r="AU442" s="416">
        <f t="shared" si="305"/>
        <v>0</v>
      </c>
      <c r="AV442" s="434" t="str">
        <f t="shared" si="306"/>
        <v/>
      </c>
      <c r="AW442" s="421" t="str">
        <f t="shared" si="307"/>
        <v/>
      </c>
      <c r="AX442" s="422">
        <f t="shared" si="308"/>
        <v>0</v>
      </c>
      <c r="AY442" s="422">
        <f t="shared" si="309"/>
        <v>0</v>
      </c>
      <c r="AZ442" s="421">
        <f t="shared" si="310"/>
        <v>0</v>
      </c>
      <c r="BA442" s="423">
        <f t="shared" si="311"/>
        <v>0</v>
      </c>
      <c r="BB442" s="432"/>
      <c r="BC442" s="436"/>
      <c r="BD442" s="436"/>
      <c r="BE442" s="436"/>
      <c r="BF442" s="436"/>
      <c r="BG442" s="436"/>
      <c r="BH442" s="436"/>
      <c r="BI442" s="436"/>
      <c r="BJ442" s="436"/>
      <c r="BK442" s="436"/>
      <c r="BL442" s="436"/>
      <c r="BM442" s="436"/>
      <c r="BN442" s="436"/>
      <c r="BO442" s="436"/>
      <c r="BP442" s="436"/>
    </row>
    <row r="443" spans="1:68" s="437" customFormat="1" ht="38.25" customHeight="1">
      <c r="A443" s="426">
        <v>425</v>
      </c>
      <c r="B443" s="429"/>
      <c r="C443" s="429"/>
      <c r="D443" s="395"/>
      <c r="E443" s="396"/>
      <c r="F443" s="396"/>
      <c r="G443" s="396"/>
      <c r="H443" s="397" t="str">
        <f t="shared" si="281"/>
        <v/>
      </c>
      <c r="I443" s="427"/>
      <c r="J443" s="396"/>
      <c r="K443" s="435"/>
      <c r="L443" s="399">
        <f t="shared" si="282"/>
        <v>0</v>
      </c>
      <c r="M443" s="400" t="str">
        <f t="shared" si="283"/>
        <v/>
      </c>
      <c r="N443" s="401"/>
      <c r="O443" s="395"/>
      <c r="P443" s="402" t="str">
        <f t="shared" si="284"/>
        <v/>
      </c>
      <c r="Q443" s="428"/>
      <c r="R443" s="404">
        <v>0</v>
      </c>
      <c r="S443" s="402">
        <f t="shared" si="285"/>
        <v>0</v>
      </c>
      <c r="T443" s="406">
        <f t="shared" si="286"/>
        <v>0</v>
      </c>
      <c r="U443" s="407" t="str">
        <f t="shared" si="287"/>
        <v/>
      </c>
      <c r="V443" s="408"/>
      <c r="W443" s="395"/>
      <c r="X443" s="395"/>
      <c r="Y443" s="402" t="str">
        <f t="shared" si="288"/>
        <v/>
      </c>
      <c r="Z443" s="429"/>
      <c r="AA443" s="429"/>
      <c r="AB443" s="430"/>
      <c r="AC443" s="410">
        <f t="shared" si="289"/>
        <v>0</v>
      </c>
      <c r="AD443" s="411"/>
      <c r="AE443" s="412"/>
      <c r="AF443" s="413">
        <f t="shared" si="290"/>
        <v>0</v>
      </c>
      <c r="AG443" s="414">
        <f t="shared" si="291"/>
        <v>0</v>
      </c>
      <c r="AH443" s="415">
        <f t="shared" si="292"/>
        <v>0</v>
      </c>
      <c r="AI443" s="415" t="str">
        <f t="shared" si="293"/>
        <v/>
      </c>
      <c r="AJ443" s="415">
        <f t="shared" si="294"/>
        <v>0</v>
      </c>
      <c r="AK443" s="415">
        <f t="shared" si="295"/>
        <v>0</v>
      </c>
      <c r="AL443" s="416">
        <f t="shared" si="296"/>
        <v>0</v>
      </c>
      <c r="AM443" s="417">
        <f t="shared" si="297"/>
        <v>0</v>
      </c>
      <c r="AN443" s="406">
        <f t="shared" si="298"/>
        <v>0</v>
      </c>
      <c r="AO443" s="416">
        <f t="shared" si="299"/>
        <v>0</v>
      </c>
      <c r="AP443" s="416">
        <f t="shared" si="300"/>
        <v>0</v>
      </c>
      <c r="AQ443" s="416">
        <f t="shared" si="301"/>
        <v>0</v>
      </c>
      <c r="AR443" s="418">
        <f t="shared" si="302"/>
        <v>0</v>
      </c>
      <c r="AS443" s="416">
        <f t="shared" si="303"/>
        <v>0</v>
      </c>
      <c r="AT443" s="416">
        <f t="shared" si="304"/>
        <v>0</v>
      </c>
      <c r="AU443" s="416">
        <f t="shared" si="305"/>
        <v>0</v>
      </c>
      <c r="AV443" s="434" t="str">
        <f t="shared" si="306"/>
        <v/>
      </c>
      <c r="AW443" s="421" t="str">
        <f t="shared" si="307"/>
        <v/>
      </c>
      <c r="AX443" s="422">
        <f t="shared" si="308"/>
        <v>0</v>
      </c>
      <c r="AY443" s="422">
        <f t="shared" si="309"/>
        <v>0</v>
      </c>
      <c r="AZ443" s="421">
        <f t="shared" si="310"/>
        <v>0</v>
      </c>
      <c r="BA443" s="423">
        <f t="shared" si="311"/>
        <v>0</v>
      </c>
      <c r="BB443" s="432"/>
      <c r="BC443" s="436"/>
      <c r="BD443" s="436"/>
      <c r="BE443" s="436"/>
      <c r="BF443" s="436"/>
      <c r="BG443" s="436"/>
      <c r="BH443" s="436"/>
      <c r="BI443" s="436"/>
      <c r="BJ443" s="436"/>
      <c r="BK443" s="436"/>
      <c r="BL443" s="436"/>
      <c r="BM443" s="436"/>
      <c r="BN443" s="436"/>
      <c r="BO443" s="436"/>
      <c r="BP443" s="436"/>
    </row>
    <row r="444" spans="1:68" s="437" customFormat="1" ht="38.25" customHeight="1">
      <c r="A444" s="426">
        <v>426</v>
      </c>
      <c r="B444" s="429"/>
      <c r="C444" s="429"/>
      <c r="D444" s="395"/>
      <c r="E444" s="396"/>
      <c r="F444" s="396"/>
      <c r="G444" s="396"/>
      <c r="H444" s="397" t="str">
        <f t="shared" si="281"/>
        <v/>
      </c>
      <c r="I444" s="427"/>
      <c r="J444" s="396"/>
      <c r="K444" s="435"/>
      <c r="L444" s="399">
        <f t="shared" si="282"/>
        <v>0</v>
      </c>
      <c r="M444" s="400" t="str">
        <f t="shared" si="283"/>
        <v/>
      </c>
      <c r="N444" s="401"/>
      <c r="O444" s="395"/>
      <c r="P444" s="402" t="str">
        <f t="shared" si="284"/>
        <v/>
      </c>
      <c r="Q444" s="428"/>
      <c r="R444" s="404">
        <v>0</v>
      </c>
      <c r="S444" s="402">
        <f t="shared" si="285"/>
        <v>0</v>
      </c>
      <c r="T444" s="406">
        <f t="shared" si="286"/>
        <v>0</v>
      </c>
      <c r="U444" s="407" t="str">
        <f t="shared" si="287"/>
        <v/>
      </c>
      <c r="V444" s="408"/>
      <c r="W444" s="395"/>
      <c r="X444" s="395"/>
      <c r="Y444" s="402" t="str">
        <f t="shared" si="288"/>
        <v/>
      </c>
      <c r="Z444" s="429"/>
      <c r="AA444" s="429"/>
      <c r="AB444" s="430"/>
      <c r="AC444" s="410">
        <f t="shared" si="289"/>
        <v>0</v>
      </c>
      <c r="AD444" s="411"/>
      <c r="AE444" s="412"/>
      <c r="AF444" s="413">
        <f t="shared" si="290"/>
        <v>0</v>
      </c>
      <c r="AG444" s="414">
        <f t="shared" si="291"/>
        <v>0</v>
      </c>
      <c r="AH444" s="415">
        <f t="shared" si="292"/>
        <v>0</v>
      </c>
      <c r="AI444" s="415" t="str">
        <f t="shared" si="293"/>
        <v/>
      </c>
      <c r="AJ444" s="415">
        <f t="shared" si="294"/>
        <v>0</v>
      </c>
      <c r="AK444" s="415">
        <f t="shared" si="295"/>
        <v>0</v>
      </c>
      <c r="AL444" s="416">
        <f t="shared" si="296"/>
        <v>0</v>
      </c>
      <c r="AM444" s="417">
        <f t="shared" si="297"/>
        <v>0</v>
      </c>
      <c r="AN444" s="406">
        <f t="shared" si="298"/>
        <v>0</v>
      </c>
      <c r="AO444" s="416">
        <f t="shared" si="299"/>
        <v>0</v>
      </c>
      <c r="AP444" s="416">
        <f t="shared" si="300"/>
        <v>0</v>
      </c>
      <c r="AQ444" s="416">
        <f t="shared" si="301"/>
        <v>0</v>
      </c>
      <c r="AR444" s="418">
        <f t="shared" si="302"/>
        <v>0</v>
      </c>
      <c r="AS444" s="416">
        <f t="shared" si="303"/>
        <v>0</v>
      </c>
      <c r="AT444" s="416">
        <f t="shared" si="304"/>
        <v>0</v>
      </c>
      <c r="AU444" s="416">
        <f t="shared" si="305"/>
        <v>0</v>
      </c>
      <c r="AV444" s="434" t="str">
        <f t="shared" si="306"/>
        <v/>
      </c>
      <c r="AW444" s="421" t="str">
        <f t="shared" si="307"/>
        <v/>
      </c>
      <c r="AX444" s="422">
        <f t="shared" si="308"/>
        <v>0</v>
      </c>
      <c r="AY444" s="422">
        <f t="shared" si="309"/>
        <v>0</v>
      </c>
      <c r="AZ444" s="421">
        <f t="shared" si="310"/>
        <v>0</v>
      </c>
      <c r="BA444" s="423">
        <f t="shared" si="311"/>
        <v>0</v>
      </c>
      <c r="BB444" s="432"/>
      <c r="BC444" s="436"/>
      <c r="BD444" s="436"/>
      <c r="BE444" s="436"/>
      <c r="BF444" s="436"/>
      <c r="BG444" s="436"/>
      <c r="BH444" s="436"/>
      <c r="BI444" s="436"/>
      <c r="BJ444" s="436"/>
      <c r="BK444" s="436"/>
      <c r="BL444" s="436"/>
      <c r="BM444" s="436"/>
      <c r="BN444" s="436"/>
      <c r="BO444" s="436"/>
      <c r="BP444" s="436"/>
    </row>
    <row r="445" spans="1:68" s="437" customFormat="1" ht="38.25" customHeight="1">
      <c r="A445" s="426">
        <v>427</v>
      </c>
      <c r="B445" s="429"/>
      <c r="C445" s="429"/>
      <c r="D445" s="395"/>
      <c r="E445" s="396"/>
      <c r="F445" s="396"/>
      <c r="G445" s="396"/>
      <c r="H445" s="397" t="str">
        <f t="shared" si="281"/>
        <v/>
      </c>
      <c r="I445" s="427"/>
      <c r="J445" s="396"/>
      <c r="K445" s="435"/>
      <c r="L445" s="399">
        <f t="shared" si="282"/>
        <v>0</v>
      </c>
      <c r="M445" s="400" t="str">
        <f t="shared" si="283"/>
        <v/>
      </c>
      <c r="N445" s="401"/>
      <c r="O445" s="395"/>
      <c r="P445" s="402" t="str">
        <f t="shared" si="284"/>
        <v/>
      </c>
      <c r="Q445" s="428"/>
      <c r="R445" s="404">
        <v>0</v>
      </c>
      <c r="S445" s="402">
        <f t="shared" si="285"/>
        <v>0</v>
      </c>
      <c r="T445" s="406">
        <f t="shared" si="286"/>
        <v>0</v>
      </c>
      <c r="U445" s="407" t="str">
        <f t="shared" si="287"/>
        <v/>
      </c>
      <c r="V445" s="408"/>
      <c r="W445" s="395"/>
      <c r="X445" s="395"/>
      <c r="Y445" s="402" t="str">
        <f t="shared" si="288"/>
        <v/>
      </c>
      <c r="Z445" s="429"/>
      <c r="AA445" s="429"/>
      <c r="AB445" s="430"/>
      <c r="AC445" s="410">
        <f t="shared" si="289"/>
        <v>0</v>
      </c>
      <c r="AD445" s="411"/>
      <c r="AE445" s="412"/>
      <c r="AF445" s="413">
        <f t="shared" si="290"/>
        <v>0</v>
      </c>
      <c r="AG445" s="414">
        <f t="shared" si="291"/>
        <v>0</v>
      </c>
      <c r="AH445" s="415">
        <f t="shared" si="292"/>
        <v>0</v>
      </c>
      <c r="AI445" s="415" t="str">
        <f t="shared" si="293"/>
        <v/>
      </c>
      <c r="AJ445" s="415">
        <f t="shared" si="294"/>
        <v>0</v>
      </c>
      <c r="AK445" s="415">
        <f t="shared" si="295"/>
        <v>0</v>
      </c>
      <c r="AL445" s="416">
        <f t="shared" si="296"/>
        <v>0</v>
      </c>
      <c r="AM445" s="417">
        <f t="shared" si="297"/>
        <v>0</v>
      </c>
      <c r="AN445" s="406">
        <f t="shared" si="298"/>
        <v>0</v>
      </c>
      <c r="AO445" s="416">
        <f t="shared" si="299"/>
        <v>0</v>
      </c>
      <c r="AP445" s="416">
        <f t="shared" si="300"/>
        <v>0</v>
      </c>
      <c r="AQ445" s="416">
        <f t="shared" si="301"/>
        <v>0</v>
      </c>
      <c r="AR445" s="418">
        <f t="shared" si="302"/>
        <v>0</v>
      </c>
      <c r="AS445" s="416">
        <f t="shared" si="303"/>
        <v>0</v>
      </c>
      <c r="AT445" s="416">
        <f t="shared" si="304"/>
        <v>0</v>
      </c>
      <c r="AU445" s="416">
        <f t="shared" si="305"/>
        <v>0</v>
      </c>
      <c r="AV445" s="434" t="str">
        <f t="shared" si="306"/>
        <v/>
      </c>
      <c r="AW445" s="421" t="str">
        <f t="shared" si="307"/>
        <v/>
      </c>
      <c r="AX445" s="422">
        <f t="shared" si="308"/>
        <v>0</v>
      </c>
      <c r="AY445" s="422">
        <f t="shared" si="309"/>
        <v>0</v>
      </c>
      <c r="AZ445" s="421">
        <f t="shared" si="310"/>
        <v>0</v>
      </c>
      <c r="BA445" s="423">
        <f t="shared" si="311"/>
        <v>0</v>
      </c>
      <c r="BB445" s="432"/>
      <c r="BC445" s="436"/>
      <c r="BD445" s="436"/>
      <c r="BE445" s="436"/>
      <c r="BF445" s="436"/>
      <c r="BG445" s="436"/>
      <c r="BH445" s="436"/>
      <c r="BI445" s="436"/>
      <c r="BJ445" s="436"/>
      <c r="BK445" s="436"/>
      <c r="BL445" s="436"/>
      <c r="BM445" s="436"/>
      <c r="BN445" s="436"/>
      <c r="BO445" s="436"/>
      <c r="BP445" s="436"/>
    </row>
    <row r="446" spans="1:68" s="437" customFormat="1" ht="38.25" customHeight="1">
      <c r="A446" s="426">
        <v>428</v>
      </c>
      <c r="B446" s="429"/>
      <c r="C446" s="429"/>
      <c r="D446" s="395"/>
      <c r="E446" s="396"/>
      <c r="F446" s="396"/>
      <c r="G446" s="396"/>
      <c r="H446" s="397" t="str">
        <f t="shared" si="281"/>
        <v/>
      </c>
      <c r="I446" s="427"/>
      <c r="J446" s="396"/>
      <c r="K446" s="435"/>
      <c r="L446" s="399">
        <f t="shared" si="282"/>
        <v>0</v>
      </c>
      <c r="M446" s="400" t="str">
        <f t="shared" si="283"/>
        <v/>
      </c>
      <c r="N446" s="401"/>
      <c r="O446" s="395"/>
      <c r="P446" s="402" t="str">
        <f t="shared" si="284"/>
        <v/>
      </c>
      <c r="Q446" s="428"/>
      <c r="R446" s="404">
        <v>0</v>
      </c>
      <c r="S446" s="402">
        <f t="shared" si="285"/>
        <v>0</v>
      </c>
      <c r="T446" s="406">
        <f t="shared" si="286"/>
        <v>0</v>
      </c>
      <c r="U446" s="407" t="str">
        <f t="shared" si="287"/>
        <v/>
      </c>
      <c r="V446" s="408"/>
      <c r="W446" s="395"/>
      <c r="X446" s="395"/>
      <c r="Y446" s="402" t="str">
        <f t="shared" si="288"/>
        <v/>
      </c>
      <c r="Z446" s="429"/>
      <c r="AA446" s="429"/>
      <c r="AB446" s="430"/>
      <c r="AC446" s="410">
        <f t="shared" si="289"/>
        <v>0</v>
      </c>
      <c r="AD446" s="411"/>
      <c r="AE446" s="412"/>
      <c r="AF446" s="413">
        <f t="shared" si="290"/>
        <v>0</v>
      </c>
      <c r="AG446" s="414">
        <f t="shared" si="291"/>
        <v>0</v>
      </c>
      <c r="AH446" s="415">
        <f t="shared" si="292"/>
        <v>0</v>
      </c>
      <c r="AI446" s="415" t="str">
        <f t="shared" si="293"/>
        <v/>
      </c>
      <c r="AJ446" s="415">
        <f t="shared" si="294"/>
        <v>0</v>
      </c>
      <c r="AK446" s="415">
        <f t="shared" si="295"/>
        <v>0</v>
      </c>
      <c r="AL446" s="416">
        <f t="shared" si="296"/>
        <v>0</v>
      </c>
      <c r="AM446" s="417">
        <f t="shared" si="297"/>
        <v>0</v>
      </c>
      <c r="AN446" s="406">
        <f t="shared" si="298"/>
        <v>0</v>
      </c>
      <c r="AO446" s="416">
        <f t="shared" si="299"/>
        <v>0</v>
      </c>
      <c r="AP446" s="416">
        <f t="shared" si="300"/>
        <v>0</v>
      </c>
      <c r="AQ446" s="416">
        <f t="shared" si="301"/>
        <v>0</v>
      </c>
      <c r="AR446" s="418">
        <f t="shared" si="302"/>
        <v>0</v>
      </c>
      <c r="AS446" s="416">
        <f t="shared" si="303"/>
        <v>0</v>
      </c>
      <c r="AT446" s="416">
        <f t="shared" si="304"/>
        <v>0</v>
      </c>
      <c r="AU446" s="416">
        <f t="shared" si="305"/>
        <v>0</v>
      </c>
      <c r="AV446" s="434" t="str">
        <f t="shared" si="306"/>
        <v/>
      </c>
      <c r="AW446" s="421" t="str">
        <f t="shared" si="307"/>
        <v/>
      </c>
      <c r="AX446" s="422">
        <f t="shared" si="308"/>
        <v>0</v>
      </c>
      <c r="AY446" s="422">
        <f t="shared" si="309"/>
        <v>0</v>
      </c>
      <c r="AZ446" s="421">
        <f t="shared" si="310"/>
        <v>0</v>
      </c>
      <c r="BA446" s="423">
        <f t="shared" si="311"/>
        <v>0</v>
      </c>
      <c r="BB446" s="432"/>
      <c r="BC446" s="436"/>
      <c r="BD446" s="436"/>
      <c r="BE446" s="436"/>
      <c r="BF446" s="436"/>
      <c r="BG446" s="436"/>
      <c r="BH446" s="436"/>
      <c r="BI446" s="436"/>
      <c r="BJ446" s="436"/>
      <c r="BK446" s="436"/>
      <c r="BL446" s="436"/>
      <c r="BM446" s="436"/>
      <c r="BN446" s="436"/>
      <c r="BO446" s="436"/>
      <c r="BP446" s="436"/>
    </row>
    <row r="447" spans="1:68" s="437" customFormat="1" ht="38.25" customHeight="1">
      <c r="A447" s="426">
        <v>429</v>
      </c>
      <c r="B447" s="429"/>
      <c r="C447" s="429"/>
      <c r="D447" s="395"/>
      <c r="E447" s="396"/>
      <c r="F447" s="396"/>
      <c r="G447" s="396"/>
      <c r="H447" s="397" t="str">
        <f t="shared" si="281"/>
        <v/>
      </c>
      <c r="I447" s="427"/>
      <c r="J447" s="396"/>
      <c r="K447" s="435"/>
      <c r="L447" s="399">
        <f t="shared" si="282"/>
        <v>0</v>
      </c>
      <c r="M447" s="400" t="str">
        <f t="shared" si="283"/>
        <v/>
      </c>
      <c r="N447" s="401"/>
      <c r="O447" s="395"/>
      <c r="P447" s="402" t="str">
        <f t="shared" si="284"/>
        <v/>
      </c>
      <c r="Q447" s="428"/>
      <c r="R447" s="404">
        <v>0</v>
      </c>
      <c r="S447" s="402">
        <f t="shared" si="285"/>
        <v>0</v>
      </c>
      <c r="T447" s="406">
        <f t="shared" si="286"/>
        <v>0</v>
      </c>
      <c r="U447" s="407" t="str">
        <f t="shared" si="287"/>
        <v/>
      </c>
      <c r="V447" s="408"/>
      <c r="W447" s="395"/>
      <c r="X447" s="395"/>
      <c r="Y447" s="402" t="str">
        <f t="shared" si="288"/>
        <v/>
      </c>
      <c r="Z447" s="429"/>
      <c r="AA447" s="429"/>
      <c r="AB447" s="430"/>
      <c r="AC447" s="410">
        <f t="shared" si="289"/>
        <v>0</v>
      </c>
      <c r="AD447" s="411"/>
      <c r="AE447" s="412"/>
      <c r="AF447" s="413">
        <f t="shared" si="290"/>
        <v>0</v>
      </c>
      <c r="AG447" s="414">
        <f t="shared" si="291"/>
        <v>0</v>
      </c>
      <c r="AH447" s="415">
        <f t="shared" si="292"/>
        <v>0</v>
      </c>
      <c r="AI447" s="415" t="str">
        <f t="shared" si="293"/>
        <v/>
      </c>
      <c r="AJ447" s="415">
        <f t="shared" si="294"/>
        <v>0</v>
      </c>
      <c r="AK447" s="415">
        <f t="shared" si="295"/>
        <v>0</v>
      </c>
      <c r="AL447" s="416">
        <f t="shared" si="296"/>
        <v>0</v>
      </c>
      <c r="AM447" s="417">
        <f t="shared" si="297"/>
        <v>0</v>
      </c>
      <c r="AN447" s="406">
        <f t="shared" si="298"/>
        <v>0</v>
      </c>
      <c r="AO447" s="416">
        <f t="shared" si="299"/>
        <v>0</v>
      </c>
      <c r="AP447" s="416">
        <f t="shared" si="300"/>
        <v>0</v>
      </c>
      <c r="AQ447" s="416">
        <f t="shared" si="301"/>
        <v>0</v>
      </c>
      <c r="AR447" s="418">
        <f t="shared" si="302"/>
        <v>0</v>
      </c>
      <c r="AS447" s="416">
        <f t="shared" si="303"/>
        <v>0</v>
      </c>
      <c r="AT447" s="416">
        <f t="shared" si="304"/>
        <v>0</v>
      </c>
      <c r="AU447" s="416">
        <f t="shared" si="305"/>
        <v>0</v>
      </c>
      <c r="AV447" s="434" t="str">
        <f t="shared" si="306"/>
        <v/>
      </c>
      <c r="AW447" s="421" t="str">
        <f t="shared" si="307"/>
        <v/>
      </c>
      <c r="AX447" s="422">
        <f t="shared" si="308"/>
        <v>0</v>
      </c>
      <c r="AY447" s="422">
        <f t="shared" si="309"/>
        <v>0</v>
      </c>
      <c r="AZ447" s="421">
        <f t="shared" si="310"/>
        <v>0</v>
      </c>
      <c r="BA447" s="423">
        <f t="shared" si="311"/>
        <v>0</v>
      </c>
      <c r="BB447" s="432"/>
      <c r="BC447" s="436"/>
      <c r="BD447" s="436"/>
      <c r="BE447" s="436"/>
      <c r="BF447" s="436"/>
      <c r="BG447" s="436"/>
      <c r="BH447" s="436"/>
      <c r="BI447" s="436"/>
      <c r="BJ447" s="436"/>
      <c r="BK447" s="436"/>
      <c r="BL447" s="436"/>
      <c r="BM447" s="436"/>
      <c r="BN447" s="436"/>
      <c r="BO447" s="436"/>
      <c r="BP447" s="436"/>
    </row>
    <row r="448" spans="1:68" s="437" customFormat="1" ht="38.25" customHeight="1">
      <c r="A448" s="426">
        <v>430</v>
      </c>
      <c r="B448" s="429"/>
      <c r="C448" s="429"/>
      <c r="D448" s="395"/>
      <c r="E448" s="396"/>
      <c r="F448" s="396"/>
      <c r="G448" s="396"/>
      <c r="H448" s="397" t="str">
        <f t="shared" si="281"/>
        <v/>
      </c>
      <c r="I448" s="427"/>
      <c r="J448" s="396"/>
      <c r="K448" s="435"/>
      <c r="L448" s="399">
        <f t="shared" si="282"/>
        <v>0</v>
      </c>
      <c r="M448" s="400" t="str">
        <f t="shared" si="283"/>
        <v/>
      </c>
      <c r="N448" s="401"/>
      <c r="O448" s="395"/>
      <c r="P448" s="402" t="str">
        <f t="shared" si="284"/>
        <v/>
      </c>
      <c r="Q448" s="428"/>
      <c r="R448" s="404">
        <v>0</v>
      </c>
      <c r="S448" s="402">
        <f t="shared" si="285"/>
        <v>0</v>
      </c>
      <c r="T448" s="406">
        <f t="shared" si="286"/>
        <v>0</v>
      </c>
      <c r="U448" s="407" t="str">
        <f t="shared" si="287"/>
        <v/>
      </c>
      <c r="V448" s="408"/>
      <c r="W448" s="395"/>
      <c r="X448" s="395"/>
      <c r="Y448" s="402" t="str">
        <f t="shared" si="288"/>
        <v/>
      </c>
      <c r="Z448" s="429"/>
      <c r="AA448" s="429"/>
      <c r="AB448" s="430"/>
      <c r="AC448" s="410">
        <f t="shared" si="289"/>
        <v>0</v>
      </c>
      <c r="AD448" s="411"/>
      <c r="AE448" s="412"/>
      <c r="AF448" s="413">
        <f t="shared" si="290"/>
        <v>0</v>
      </c>
      <c r="AG448" s="414">
        <f t="shared" si="291"/>
        <v>0</v>
      </c>
      <c r="AH448" s="415">
        <f t="shared" si="292"/>
        <v>0</v>
      </c>
      <c r="AI448" s="415" t="str">
        <f t="shared" si="293"/>
        <v/>
      </c>
      <c r="AJ448" s="415">
        <f t="shared" si="294"/>
        <v>0</v>
      </c>
      <c r="AK448" s="415">
        <f t="shared" si="295"/>
        <v>0</v>
      </c>
      <c r="AL448" s="416">
        <f t="shared" si="296"/>
        <v>0</v>
      </c>
      <c r="AM448" s="417">
        <f t="shared" si="297"/>
        <v>0</v>
      </c>
      <c r="AN448" s="406">
        <f t="shared" si="298"/>
        <v>0</v>
      </c>
      <c r="AO448" s="416">
        <f t="shared" si="299"/>
        <v>0</v>
      </c>
      <c r="AP448" s="416">
        <f t="shared" si="300"/>
        <v>0</v>
      </c>
      <c r="AQ448" s="416">
        <f t="shared" si="301"/>
        <v>0</v>
      </c>
      <c r="AR448" s="418">
        <f t="shared" si="302"/>
        <v>0</v>
      </c>
      <c r="AS448" s="416">
        <f t="shared" si="303"/>
        <v>0</v>
      </c>
      <c r="AT448" s="416">
        <f t="shared" si="304"/>
        <v>0</v>
      </c>
      <c r="AU448" s="416">
        <f t="shared" si="305"/>
        <v>0</v>
      </c>
      <c r="AV448" s="434" t="str">
        <f t="shared" si="306"/>
        <v/>
      </c>
      <c r="AW448" s="421" t="str">
        <f t="shared" si="307"/>
        <v/>
      </c>
      <c r="AX448" s="422">
        <f t="shared" si="308"/>
        <v>0</v>
      </c>
      <c r="AY448" s="422">
        <f t="shared" si="309"/>
        <v>0</v>
      </c>
      <c r="AZ448" s="421">
        <f t="shared" si="310"/>
        <v>0</v>
      </c>
      <c r="BA448" s="423">
        <f t="shared" si="311"/>
        <v>0</v>
      </c>
      <c r="BB448" s="432"/>
      <c r="BC448" s="436"/>
      <c r="BD448" s="436"/>
      <c r="BE448" s="436"/>
      <c r="BF448" s="436"/>
      <c r="BG448" s="436"/>
      <c r="BH448" s="436"/>
      <c r="BI448" s="436"/>
      <c r="BJ448" s="436"/>
      <c r="BK448" s="436"/>
      <c r="BL448" s="436"/>
      <c r="BM448" s="436"/>
      <c r="BN448" s="436"/>
      <c r="BO448" s="436"/>
      <c r="BP448" s="436"/>
    </row>
    <row r="449" spans="1:68" s="437" customFormat="1" ht="38.25" customHeight="1">
      <c r="A449" s="426">
        <v>431</v>
      </c>
      <c r="B449" s="429"/>
      <c r="C449" s="429"/>
      <c r="D449" s="395"/>
      <c r="E449" s="396"/>
      <c r="F449" s="396"/>
      <c r="G449" s="396"/>
      <c r="H449" s="397" t="str">
        <f t="shared" si="281"/>
        <v/>
      </c>
      <c r="I449" s="427"/>
      <c r="J449" s="396"/>
      <c r="K449" s="435"/>
      <c r="L449" s="399">
        <f t="shared" si="282"/>
        <v>0</v>
      </c>
      <c r="M449" s="400" t="str">
        <f t="shared" si="283"/>
        <v/>
      </c>
      <c r="N449" s="401"/>
      <c r="O449" s="395"/>
      <c r="P449" s="402" t="str">
        <f t="shared" si="284"/>
        <v/>
      </c>
      <c r="Q449" s="428"/>
      <c r="R449" s="404">
        <v>0</v>
      </c>
      <c r="S449" s="402">
        <f t="shared" si="285"/>
        <v>0</v>
      </c>
      <c r="T449" s="406">
        <f t="shared" si="286"/>
        <v>0</v>
      </c>
      <c r="U449" s="407" t="str">
        <f t="shared" si="287"/>
        <v/>
      </c>
      <c r="V449" s="408"/>
      <c r="W449" s="395"/>
      <c r="X449" s="395"/>
      <c r="Y449" s="402" t="str">
        <f t="shared" si="288"/>
        <v/>
      </c>
      <c r="Z449" s="429"/>
      <c r="AA449" s="429"/>
      <c r="AB449" s="430"/>
      <c r="AC449" s="410">
        <f t="shared" si="289"/>
        <v>0</v>
      </c>
      <c r="AD449" s="411"/>
      <c r="AE449" s="412"/>
      <c r="AF449" s="413">
        <f t="shared" si="290"/>
        <v>0</v>
      </c>
      <c r="AG449" s="414">
        <f t="shared" si="291"/>
        <v>0</v>
      </c>
      <c r="AH449" s="415">
        <f t="shared" si="292"/>
        <v>0</v>
      </c>
      <c r="AI449" s="415" t="str">
        <f t="shared" si="293"/>
        <v/>
      </c>
      <c r="AJ449" s="415">
        <f t="shared" si="294"/>
        <v>0</v>
      </c>
      <c r="AK449" s="415">
        <f t="shared" si="295"/>
        <v>0</v>
      </c>
      <c r="AL449" s="416">
        <f t="shared" si="296"/>
        <v>0</v>
      </c>
      <c r="AM449" s="417">
        <f t="shared" si="297"/>
        <v>0</v>
      </c>
      <c r="AN449" s="406">
        <f t="shared" si="298"/>
        <v>0</v>
      </c>
      <c r="AO449" s="416">
        <f t="shared" si="299"/>
        <v>0</v>
      </c>
      <c r="AP449" s="416">
        <f t="shared" si="300"/>
        <v>0</v>
      </c>
      <c r="AQ449" s="416">
        <f t="shared" si="301"/>
        <v>0</v>
      </c>
      <c r="AR449" s="418">
        <f t="shared" si="302"/>
        <v>0</v>
      </c>
      <c r="AS449" s="416">
        <f t="shared" si="303"/>
        <v>0</v>
      </c>
      <c r="AT449" s="416">
        <f t="shared" si="304"/>
        <v>0</v>
      </c>
      <c r="AU449" s="416">
        <f t="shared" si="305"/>
        <v>0</v>
      </c>
      <c r="AV449" s="434" t="str">
        <f t="shared" si="306"/>
        <v/>
      </c>
      <c r="AW449" s="421" t="str">
        <f t="shared" si="307"/>
        <v/>
      </c>
      <c r="AX449" s="422">
        <f t="shared" si="308"/>
        <v>0</v>
      </c>
      <c r="AY449" s="422">
        <f t="shared" si="309"/>
        <v>0</v>
      </c>
      <c r="AZ449" s="421">
        <f t="shared" si="310"/>
        <v>0</v>
      </c>
      <c r="BA449" s="423">
        <f t="shared" si="311"/>
        <v>0</v>
      </c>
      <c r="BB449" s="432"/>
      <c r="BC449" s="436"/>
      <c r="BD449" s="436"/>
      <c r="BE449" s="436"/>
      <c r="BF449" s="436"/>
      <c r="BG449" s="436"/>
      <c r="BH449" s="436"/>
      <c r="BI449" s="436"/>
      <c r="BJ449" s="436"/>
      <c r="BK449" s="436"/>
      <c r="BL449" s="436"/>
      <c r="BM449" s="436"/>
      <c r="BN449" s="436"/>
      <c r="BO449" s="436"/>
      <c r="BP449" s="436"/>
    </row>
    <row r="450" spans="1:68" s="437" customFormat="1" ht="38.25" customHeight="1">
      <c r="A450" s="426">
        <v>432</v>
      </c>
      <c r="B450" s="429"/>
      <c r="C450" s="429"/>
      <c r="D450" s="395"/>
      <c r="E450" s="396"/>
      <c r="F450" s="396"/>
      <c r="G450" s="396"/>
      <c r="H450" s="397" t="str">
        <f t="shared" si="281"/>
        <v/>
      </c>
      <c r="I450" s="427"/>
      <c r="J450" s="396"/>
      <c r="K450" s="435"/>
      <c r="L450" s="399">
        <f t="shared" si="282"/>
        <v>0</v>
      </c>
      <c r="M450" s="400" t="str">
        <f t="shared" si="283"/>
        <v/>
      </c>
      <c r="N450" s="401"/>
      <c r="O450" s="395"/>
      <c r="P450" s="402" t="str">
        <f t="shared" si="284"/>
        <v/>
      </c>
      <c r="Q450" s="428"/>
      <c r="R450" s="404">
        <v>0</v>
      </c>
      <c r="S450" s="402">
        <f t="shared" si="285"/>
        <v>0</v>
      </c>
      <c r="T450" s="406">
        <f t="shared" si="286"/>
        <v>0</v>
      </c>
      <c r="U450" s="407" t="str">
        <f t="shared" si="287"/>
        <v/>
      </c>
      <c r="V450" s="408"/>
      <c r="W450" s="395"/>
      <c r="X450" s="395"/>
      <c r="Y450" s="402" t="str">
        <f t="shared" si="288"/>
        <v/>
      </c>
      <c r="Z450" s="429"/>
      <c r="AA450" s="429"/>
      <c r="AB450" s="430"/>
      <c r="AC450" s="410">
        <f t="shared" si="289"/>
        <v>0</v>
      </c>
      <c r="AD450" s="411"/>
      <c r="AE450" s="412"/>
      <c r="AF450" s="413">
        <f t="shared" si="290"/>
        <v>0</v>
      </c>
      <c r="AG450" s="414">
        <f t="shared" si="291"/>
        <v>0</v>
      </c>
      <c r="AH450" s="415">
        <f t="shared" si="292"/>
        <v>0</v>
      </c>
      <c r="AI450" s="415" t="str">
        <f t="shared" si="293"/>
        <v/>
      </c>
      <c r="AJ450" s="415">
        <f t="shared" si="294"/>
        <v>0</v>
      </c>
      <c r="AK450" s="415">
        <f t="shared" si="295"/>
        <v>0</v>
      </c>
      <c r="AL450" s="416">
        <f t="shared" si="296"/>
        <v>0</v>
      </c>
      <c r="AM450" s="417">
        <f t="shared" si="297"/>
        <v>0</v>
      </c>
      <c r="AN450" s="406">
        <f t="shared" si="298"/>
        <v>0</v>
      </c>
      <c r="AO450" s="416">
        <f t="shared" si="299"/>
        <v>0</v>
      </c>
      <c r="AP450" s="416">
        <f t="shared" si="300"/>
        <v>0</v>
      </c>
      <c r="AQ450" s="416">
        <f t="shared" si="301"/>
        <v>0</v>
      </c>
      <c r="AR450" s="418">
        <f t="shared" si="302"/>
        <v>0</v>
      </c>
      <c r="AS450" s="416">
        <f t="shared" si="303"/>
        <v>0</v>
      </c>
      <c r="AT450" s="416">
        <f t="shared" si="304"/>
        <v>0</v>
      </c>
      <c r="AU450" s="416">
        <f t="shared" si="305"/>
        <v>0</v>
      </c>
      <c r="AV450" s="434" t="str">
        <f t="shared" si="306"/>
        <v/>
      </c>
      <c r="AW450" s="421" t="str">
        <f t="shared" si="307"/>
        <v/>
      </c>
      <c r="AX450" s="422">
        <f t="shared" si="308"/>
        <v>0</v>
      </c>
      <c r="AY450" s="422">
        <f t="shared" si="309"/>
        <v>0</v>
      </c>
      <c r="AZ450" s="421">
        <f t="shared" si="310"/>
        <v>0</v>
      </c>
      <c r="BA450" s="423">
        <f t="shared" si="311"/>
        <v>0</v>
      </c>
      <c r="BB450" s="432"/>
      <c r="BC450" s="436"/>
      <c r="BD450" s="436"/>
      <c r="BE450" s="436"/>
      <c r="BF450" s="436"/>
      <c r="BG450" s="436"/>
      <c r="BH450" s="436"/>
      <c r="BI450" s="436"/>
      <c r="BJ450" s="436"/>
      <c r="BK450" s="436"/>
      <c r="BL450" s="436"/>
      <c r="BM450" s="436"/>
      <c r="BN450" s="436"/>
      <c r="BO450" s="436"/>
      <c r="BP450" s="436"/>
    </row>
    <row r="451" spans="1:68" s="437" customFormat="1" ht="38.25" customHeight="1">
      <c r="A451" s="426">
        <v>433</v>
      </c>
      <c r="B451" s="429"/>
      <c r="C451" s="429"/>
      <c r="D451" s="395"/>
      <c r="E451" s="396"/>
      <c r="F451" s="396"/>
      <c r="G451" s="396"/>
      <c r="H451" s="397" t="str">
        <f t="shared" si="281"/>
        <v/>
      </c>
      <c r="I451" s="427"/>
      <c r="J451" s="396"/>
      <c r="K451" s="435"/>
      <c r="L451" s="399">
        <f t="shared" si="282"/>
        <v>0</v>
      </c>
      <c r="M451" s="400" t="str">
        <f t="shared" si="283"/>
        <v/>
      </c>
      <c r="N451" s="401"/>
      <c r="O451" s="395"/>
      <c r="P451" s="402" t="str">
        <f t="shared" si="284"/>
        <v/>
      </c>
      <c r="Q451" s="428"/>
      <c r="R451" s="404">
        <v>0</v>
      </c>
      <c r="S451" s="402">
        <f t="shared" si="285"/>
        <v>0</v>
      </c>
      <c r="T451" s="406">
        <f t="shared" si="286"/>
        <v>0</v>
      </c>
      <c r="U451" s="407" t="str">
        <f t="shared" si="287"/>
        <v/>
      </c>
      <c r="V451" s="408"/>
      <c r="W451" s="395"/>
      <c r="X451" s="395"/>
      <c r="Y451" s="402" t="str">
        <f t="shared" si="288"/>
        <v/>
      </c>
      <c r="Z451" s="429"/>
      <c r="AA451" s="429"/>
      <c r="AB451" s="430"/>
      <c r="AC451" s="410">
        <f t="shared" si="289"/>
        <v>0</v>
      </c>
      <c r="AD451" s="411"/>
      <c r="AE451" s="412"/>
      <c r="AF451" s="413">
        <f t="shared" si="290"/>
        <v>0</v>
      </c>
      <c r="AG451" s="414">
        <f t="shared" si="291"/>
        <v>0</v>
      </c>
      <c r="AH451" s="415">
        <f t="shared" si="292"/>
        <v>0</v>
      </c>
      <c r="AI451" s="415" t="str">
        <f t="shared" si="293"/>
        <v/>
      </c>
      <c r="AJ451" s="415">
        <f t="shared" si="294"/>
        <v>0</v>
      </c>
      <c r="AK451" s="415">
        <f t="shared" si="295"/>
        <v>0</v>
      </c>
      <c r="AL451" s="416">
        <f t="shared" si="296"/>
        <v>0</v>
      </c>
      <c r="AM451" s="417">
        <f t="shared" si="297"/>
        <v>0</v>
      </c>
      <c r="AN451" s="406">
        <f t="shared" si="298"/>
        <v>0</v>
      </c>
      <c r="AO451" s="416">
        <f t="shared" si="299"/>
        <v>0</v>
      </c>
      <c r="AP451" s="416">
        <f t="shared" si="300"/>
        <v>0</v>
      </c>
      <c r="AQ451" s="416">
        <f t="shared" si="301"/>
        <v>0</v>
      </c>
      <c r="AR451" s="418">
        <f t="shared" si="302"/>
        <v>0</v>
      </c>
      <c r="AS451" s="416">
        <f t="shared" si="303"/>
        <v>0</v>
      </c>
      <c r="AT451" s="416">
        <f t="shared" si="304"/>
        <v>0</v>
      </c>
      <c r="AU451" s="416">
        <f t="shared" si="305"/>
        <v>0</v>
      </c>
      <c r="AV451" s="434" t="str">
        <f t="shared" si="306"/>
        <v/>
      </c>
      <c r="AW451" s="421" t="str">
        <f t="shared" si="307"/>
        <v/>
      </c>
      <c r="AX451" s="422">
        <f t="shared" si="308"/>
        <v>0</v>
      </c>
      <c r="AY451" s="422">
        <f t="shared" si="309"/>
        <v>0</v>
      </c>
      <c r="AZ451" s="421">
        <f t="shared" si="310"/>
        <v>0</v>
      </c>
      <c r="BA451" s="423">
        <f t="shared" si="311"/>
        <v>0</v>
      </c>
      <c r="BB451" s="432"/>
      <c r="BC451" s="436"/>
      <c r="BD451" s="436"/>
      <c r="BE451" s="436"/>
      <c r="BF451" s="436"/>
      <c r="BG451" s="436"/>
      <c r="BH451" s="436"/>
      <c r="BI451" s="436"/>
      <c r="BJ451" s="436"/>
      <c r="BK451" s="436"/>
      <c r="BL451" s="436"/>
      <c r="BM451" s="436"/>
      <c r="BN451" s="436"/>
      <c r="BO451" s="436"/>
      <c r="BP451" s="436"/>
    </row>
    <row r="452" spans="1:68" s="437" customFormat="1" ht="38.25" customHeight="1">
      <c r="A452" s="426">
        <v>434</v>
      </c>
      <c r="B452" s="429"/>
      <c r="C452" s="429"/>
      <c r="D452" s="395"/>
      <c r="E452" s="396"/>
      <c r="F452" s="396"/>
      <c r="G452" s="396"/>
      <c r="H452" s="397" t="str">
        <f t="shared" si="281"/>
        <v/>
      </c>
      <c r="I452" s="427"/>
      <c r="J452" s="396"/>
      <c r="K452" s="435"/>
      <c r="L452" s="399">
        <f t="shared" si="282"/>
        <v>0</v>
      </c>
      <c r="M452" s="400" t="str">
        <f t="shared" si="283"/>
        <v/>
      </c>
      <c r="N452" s="401"/>
      <c r="O452" s="395"/>
      <c r="P452" s="402" t="str">
        <f t="shared" si="284"/>
        <v/>
      </c>
      <c r="Q452" s="428"/>
      <c r="R452" s="404">
        <v>0</v>
      </c>
      <c r="S452" s="402">
        <f t="shared" si="285"/>
        <v>0</v>
      </c>
      <c r="T452" s="406">
        <f t="shared" si="286"/>
        <v>0</v>
      </c>
      <c r="U452" s="407" t="str">
        <f t="shared" si="287"/>
        <v/>
      </c>
      <c r="V452" s="408"/>
      <c r="W452" s="395"/>
      <c r="X452" s="395"/>
      <c r="Y452" s="402" t="str">
        <f t="shared" si="288"/>
        <v/>
      </c>
      <c r="Z452" s="429"/>
      <c r="AA452" s="429"/>
      <c r="AB452" s="430"/>
      <c r="AC452" s="410">
        <f t="shared" si="289"/>
        <v>0</v>
      </c>
      <c r="AD452" s="411"/>
      <c r="AE452" s="412"/>
      <c r="AF452" s="413">
        <f t="shared" si="290"/>
        <v>0</v>
      </c>
      <c r="AG452" s="414">
        <f t="shared" si="291"/>
        <v>0</v>
      </c>
      <c r="AH452" s="415">
        <f t="shared" si="292"/>
        <v>0</v>
      </c>
      <c r="AI452" s="415" t="str">
        <f t="shared" si="293"/>
        <v/>
      </c>
      <c r="AJ452" s="415">
        <f t="shared" si="294"/>
        <v>0</v>
      </c>
      <c r="AK452" s="415">
        <f t="shared" si="295"/>
        <v>0</v>
      </c>
      <c r="AL452" s="416">
        <f t="shared" si="296"/>
        <v>0</v>
      </c>
      <c r="AM452" s="417">
        <f t="shared" si="297"/>
        <v>0</v>
      </c>
      <c r="AN452" s="406">
        <f t="shared" si="298"/>
        <v>0</v>
      </c>
      <c r="AO452" s="416">
        <f t="shared" si="299"/>
        <v>0</v>
      </c>
      <c r="AP452" s="416">
        <f t="shared" si="300"/>
        <v>0</v>
      </c>
      <c r="AQ452" s="416">
        <f t="shared" si="301"/>
        <v>0</v>
      </c>
      <c r="AR452" s="418">
        <f t="shared" si="302"/>
        <v>0</v>
      </c>
      <c r="AS452" s="416">
        <f t="shared" si="303"/>
        <v>0</v>
      </c>
      <c r="AT452" s="416">
        <f t="shared" si="304"/>
        <v>0</v>
      </c>
      <c r="AU452" s="416">
        <f t="shared" si="305"/>
        <v>0</v>
      </c>
      <c r="AV452" s="434" t="str">
        <f t="shared" si="306"/>
        <v/>
      </c>
      <c r="AW452" s="421" t="str">
        <f t="shared" si="307"/>
        <v/>
      </c>
      <c r="AX452" s="422">
        <f t="shared" si="308"/>
        <v>0</v>
      </c>
      <c r="AY452" s="422">
        <f t="shared" si="309"/>
        <v>0</v>
      </c>
      <c r="AZ452" s="421">
        <f t="shared" si="310"/>
        <v>0</v>
      </c>
      <c r="BA452" s="423">
        <f t="shared" si="311"/>
        <v>0</v>
      </c>
      <c r="BB452" s="432"/>
      <c r="BC452" s="436"/>
      <c r="BD452" s="436"/>
      <c r="BE452" s="436"/>
      <c r="BF452" s="436"/>
      <c r="BG452" s="436"/>
      <c r="BH452" s="436"/>
      <c r="BI452" s="436"/>
      <c r="BJ452" s="436"/>
      <c r="BK452" s="436"/>
      <c r="BL452" s="436"/>
      <c r="BM452" s="436"/>
      <c r="BN452" s="436"/>
      <c r="BO452" s="436"/>
      <c r="BP452" s="436"/>
    </row>
    <row r="453" spans="1:68" s="437" customFormat="1" ht="38.25" customHeight="1">
      <c r="A453" s="426">
        <v>435</v>
      </c>
      <c r="B453" s="429"/>
      <c r="C453" s="429"/>
      <c r="D453" s="395"/>
      <c r="E453" s="396"/>
      <c r="F453" s="396"/>
      <c r="G453" s="396"/>
      <c r="H453" s="397" t="str">
        <f t="shared" si="281"/>
        <v/>
      </c>
      <c r="I453" s="427"/>
      <c r="J453" s="396"/>
      <c r="K453" s="435"/>
      <c r="L453" s="399">
        <f t="shared" si="282"/>
        <v>0</v>
      </c>
      <c r="M453" s="400" t="str">
        <f t="shared" si="283"/>
        <v/>
      </c>
      <c r="N453" s="401"/>
      <c r="O453" s="395"/>
      <c r="P453" s="402" t="str">
        <f t="shared" si="284"/>
        <v/>
      </c>
      <c r="Q453" s="428"/>
      <c r="R453" s="404">
        <v>0</v>
      </c>
      <c r="S453" s="402">
        <f t="shared" si="285"/>
        <v>0</v>
      </c>
      <c r="T453" s="406">
        <f t="shared" si="286"/>
        <v>0</v>
      </c>
      <c r="U453" s="407" t="str">
        <f t="shared" si="287"/>
        <v/>
      </c>
      <c r="V453" s="408"/>
      <c r="W453" s="395"/>
      <c r="X453" s="395"/>
      <c r="Y453" s="402" t="str">
        <f t="shared" si="288"/>
        <v/>
      </c>
      <c r="Z453" s="429"/>
      <c r="AA453" s="429"/>
      <c r="AB453" s="430"/>
      <c r="AC453" s="410">
        <f t="shared" si="289"/>
        <v>0</v>
      </c>
      <c r="AD453" s="411"/>
      <c r="AE453" s="412"/>
      <c r="AF453" s="413">
        <f t="shared" si="290"/>
        <v>0</v>
      </c>
      <c r="AG453" s="414">
        <f t="shared" si="291"/>
        <v>0</v>
      </c>
      <c r="AH453" s="415">
        <f t="shared" si="292"/>
        <v>0</v>
      </c>
      <c r="AI453" s="415" t="str">
        <f t="shared" si="293"/>
        <v/>
      </c>
      <c r="AJ453" s="415">
        <f t="shared" si="294"/>
        <v>0</v>
      </c>
      <c r="AK453" s="415">
        <f t="shared" si="295"/>
        <v>0</v>
      </c>
      <c r="AL453" s="416">
        <f t="shared" si="296"/>
        <v>0</v>
      </c>
      <c r="AM453" s="417">
        <f t="shared" si="297"/>
        <v>0</v>
      </c>
      <c r="AN453" s="406">
        <f t="shared" si="298"/>
        <v>0</v>
      </c>
      <c r="AO453" s="416">
        <f t="shared" si="299"/>
        <v>0</v>
      </c>
      <c r="AP453" s="416">
        <f t="shared" si="300"/>
        <v>0</v>
      </c>
      <c r="AQ453" s="416">
        <f t="shared" si="301"/>
        <v>0</v>
      </c>
      <c r="AR453" s="418">
        <f t="shared" si="302"/>
        <v>0</v>
      </c>
      <c r="AS453" s="416">
        <f t="shared" si="303"/>
        <v>0</v>
      </c>
      <c r="AT453" s="416">
        <f t="shared" si="304"/>
        <v>0</v>
      </c>
      <c r="AU453" s="416">
        <f t="shared" si="305"/>
        <v>0</v>
      </c>
      <c r="AV453" s="434" t="str">
        <f t="shared" si="306"/>
        <v/>
      </c>
      <c r="AW453" s="421" t="str">
        <f t="shared" si="307"/>
        <v/>
      </c>
      <c r="AX453" s="422">
        <f t="shared" si="308"/>
        <v>0</v>
      </c>
      <c r="AY453" s="422">
        <f t="shared" si="309"/>
        <v>0</v>
      </c>
      <c r="AZ453" s="421">
        <f t="shared" si="310"/>
        <v>0</v>
      </c>
      <c r="BA453" s="423">
        <f t="shared" si="311"/>
        <v>0</v>
      </c>
      <c r="BB453" s="432"/>
      <c r="BC453" s="436"/>
      <c r="BD453" s="436"/>
      <c r="BE453" s="436"/>
      <c r="BF453" s="436"/>
      <c r="BG453" s="436"/>
      <c r="BH453" s="436"/>
      <c r="BI453" s="436"/>
      <c r="BJ453" s="436"/>
      <c r="BK453" s="436"/>
      <c r="BL453" s="436"/>
      <c r="BM453" s="436"/>
      <c r="BN453" s="436"/>
      <c r="BO453" s="436"/>
      <c r="BP453" s="436"/>
    </row>
    <row r="454" spans="1:68" s="437" customFormat="1" ht="38.25" customHeight="1">
      <c r="A454" s="426">
        <v>436</v>
      </c>
      <c r="B454" s="429"/>
      <c r="C454" s="429"/>
      <c r="D454" s="395"/>
      <c r="E454" s="396"/>
      <c r="F454" s="396"/>
      <c r="G454" s="396"/>
      <c r="H454" s="397" t="str">
        <f t="shared" si="281"/>
        <v/>
      </c>
      <c r="I454" s="427"/>
      <c r="J454" s="396"/>
      <c r="K454" s="435"/>
      <c r="L454" s="399">
        <f t="shared" si="282"/>
        <v>0</v>
      </c>
      <c r="M454" s="400" t="str">
        <f t="shared" si="283"/>
        <v/>
      </c>
      <c r="N454" s="401"/>
      <c r="O454" s="395"/>
      <c r="P454" s="402" t="str">
        <f t="shared" si="284"/>
        <v/>
      </c>
      <c r="Q454" s="428"/>
      <c r="R454" s="404">
        <v>0</v>
      </c>
      <c r="S454" s="402">
        <f t="shared" si="285"/>
        <v>0</v>
      </c>
      <c r="T454" s="406">
        <f t="shared" si="286"/>
        <v>0</v>
      </c>
      <c r="U454" s="407" t="str">
        <f t="shared" si="287"/>
        <v/>
      </c>
      <c r="V454" s="408"/>
      <c r="W454" s="395"/>
      <c r="X454" s="395"/>
      <c r="Y454" s="402" t="str">
        <f t="shared" si="288"/>
        <v/>
      </c>
      <c r="Z454" s="429"/>
      <c r="AA454" s="429"/>
      <c r="AB454" s="430"/>
      <c r="AC454" s="410">
        <f t="shared" si="289"/>
        <v>0</v>
      </c>
      <c r="AD454" s="411"/>
      <c r="AE454" s="412"/>
      <c r="AF454" s="413">
        <f t="shared" si="290"/>
        <v>0</v>
      </c>
      <c r="AG454" s="414">
        <f t="shared" si="291"/>
        <v>0</v>
      </c>
      <c r="AH454" s="415">
        <f t="shared" si="292"/>
        <v>0</v>
      </c>
      <c r="AI454" s="415" t="str">
        <f t="shared" si="293"/>
        <v/>
      </c>
      <c r="AJ454" s="415">
        <f t="shared" si="294"/>
        <v>0</v>
      </c>
      <c r="AK454" s="415">
        <f t="shared" si="295"/>
        <v>0</v>
      </c>
      <c r="AL454" s="416">
        <f t="shared" si="296"/>
        <v>0</v>
      </c>
      <c r="AM454" s="417">
        <f t="shared" si="297"/>
        <v>0</v>
      </c>
      <c r="AN454" s="406">
        <f t="shared" si="298"/>
        <v>0</v>
      </c>
      <c r="AO454" s="416">
        <f t="shared" si="299"/>
        <v>0</v>
      </c>
      <c r="AP454" s="416">
        <f t="shared" si="300"/>
        <v>0</v>
      </c>
      <c r="AQ454" s="416">
        <f t="shared" si="301"/>
        <v>0</v>
      </c>
      <c r="AR454" s="418">
        <f t="shared" si="302"/>
        <v>0</v>
      </c>
      <c r="AS454" s="416">
        <f t="shared" si="303"/>
        <v>0</v>
      </c>
      <c r="AT454" s="416">
        <f t="shared" si="304"/>
        <v>0</v>
      </c>
      <c r="AU454" s="416">
        <f t="shared" si="305"/>
        <v>0</v>
      </c>
      <c r="AV454" s="434" t="str">
        <f t="shared" si="306"/>
        <v/>
      </c>
      <c r="AW454" s="421" t="str">
        <f t="shared" si="307"/>
        <v/>
      </c>
      <c r="AX454" s="422">
        <f t="shared" si="308"/>
        <v>0</v>
      </c>
      <c r="AY454" s="422">
        <f t="shared" si="309"/>
        <v>0</v>
      </c>
      <c r="AZ454" s="421">
        <f t="shared" si="310"/>
        <v>0</v>
      </c>
      <c r="BA454" s="423">
        <f t="shared" si="311"/>
        <v>0</v>
      </c>
      <c r="BB454" s="432"/>
      <c r="BC454" s="436"/>
      <c r="BD454" s="436"/>
      <c r="BE454" s="436"/>
      <c r="BF454" s="436"/>
      <c r="BG454" s="436"/>
      <c r="BH454" s="436"/>
      <c r="BI454" s="436"/>
      <c r="BJ454" s="436"/>
      <c r="BK454" s="436"/>
      <c r="BL454" s="436"/>
      <c r="BM454" s="436"/>
      <c r="BN454" s="436"/>
      <c r="BO454" s="436"/>
      <c r="BP454" s="436"/>
    </row>
    <row r="455" spans="1:68" s="437" customFormat="1" ht="38.25" customHeight="1">
      <c r="A455" s="426">
        <v>437</v>
      </c>
      <c r="B455" s="429"/>
      <c r="C455" s="429"/>
      <c r="D455" s="395"/>
      <c r="E455" s="396"/>
      <c r="F455" s="396"/>
      <c r="G455" s="396"/>
      <c r="H455" s="397" t="str">
        <f t="shared" si="281"/>
        <v/>
      </c>
      <c r="I455" s="427"/>
      <c r="J455" s="396"/>
      <c r="K455" s="435"/>
      <c r="L455" s="399">
        <f t="shared" si="282"/>
        <v>0</v>
      </c>
      <c r="M455" s="400" t="str">
        <f t="shared" si="283"/>
        <v/>
      </c>
      <c r="N455" s="401"/>
      <c r="O455" s="395"/>
      <c r="P455" s="402" t="str">
        <f t="shared" si="284"/>
        <v/>
      </c>
      <c r="Q455" s="428"/>
      <c r="R455" s="404">
        <v>0</v>
      </c>
      <c r="S455" s="402">
        <f t="shared" si="285"/>
        <v>0</v>
      </c>
      <c r="T455" s="406">
        <f t="shared" si="286"/>
        <v>0</v>
      </c>
      <c r="U455" s="407" t="str">
        <f t="shared" si="287"/>
        <v/>
      </c>
      <c r="V455" s="408"/>
      <c r="W455" s="395"/>
      <c r="X455" s="395"/>
      <c r="Y455" s="402" t="str">
        <f t="shared" si="288"/>
        <v/>
      </c>
      <c r="Z455" s="429"/>
      <c r="AA455" s="429"/>
      <c r="AB455" s="430"/>
      <c r="AC455" s="410">
        <f t="shared" si="289"/>
        <v>0</v>
      </c>
      <c r="AD455" s="411"/>
      <c r="AE455" s="412"/>
      <c r="AF455" s="413">
        <f t="shared" si="290"/>
        <v>0</v>
      </c>
      <c r="AG455" s="414">
        <f t="shared" si="291"/>
        <v>0</v>
      </c>
      <c r="AH455" s="415">
        <f t="shared" si="292"/>
        <v>0</v>
      </c>
      <c r="AI455" s="415" t="str">
        <f t="shared" si="293"/>
        <v/>
      </c>
      <c r="AJ455" s="415">
        <f t="shared" si="294"/>
        <v>0</v>
      </c>
      <c r="AK455" s="415">
        <f t="shared" si="295"/>
        <v>0</v>
      </c>
      <c r="AL455" s="416">
        <f t="shared" si="296"/>
        <v>0</v>
      </c>
      <c r="AM455" s="417">
        <f t="shared" si="297"/>
        <v>0</v>
      </c>
      <c r="AN455" s="406">
        <f t="shared" si="298"/>
        <v>0</v>
      </c>
      <c r="AO455" s="416">
        <f t="shared" si="299"/>
        <v>0</v>
      </c>
      <c r="AP455" s="416">
        <f t="shared" si="300"/>
        <v>0</v>
      </c>
      <c r="AQ455" s="416">
        <f t="shared" si="301"/>
        <v>0</v>
      </c>
      <c r="AR455" s="418">
        <f t="shared" si="302"/>
        <v>0</v>
      </c>
      <c r="AS455" s="416">
        <f t="shared" si="303"/>
        <v>0</v>
      </c>
      <c r="AT455" s="416">
        <f t="shared" si="304"/>
        <v>0</v>
      </c>
      <c r="AU455" s="416">
        <f t="shared" si="305"/>
        <v>0</v>
      </c>
      <c r="AV455" s="434" t="str">
        <f t="shared" si="306"/>
        <v/>
      </c>
      <c r="AW455" s="421" t="str">
        <f t="shared" si="307"/>
        <v/>
      </c>
      <c r="AX455" s="422">
        <f t="shared" si="308"/>
        <v>0</v>
      </c>
      <c r="AY455" s="422">
        <f t="shared" si="309"/>
        <v>0</v>
      </c>
      <c r="AZ455" s="421">
        <f t="shared" si="310"/>
        <v>0</v>
      </c>
      <c r="BA455" s="423">
        <f t="shared" si="311"/>
        <v>0</v>
      </c>
      <c r="BB455" s="432"/>
      <c r="BC455" s="436"/>
      <c r="BD455" s="436"/>
      <c r="BE455" s="436"/>
      <c r="BF455" s="436"/>
      <c r="BG455" s="436"/>
      <c r="BH455" s="436"/>
      <c r="BI455" s="436"/>
      <c r="BJ455" s="436"/>
      <c r="BK455" s="436"/>
      <c r="BL455" s="436"/>
      <c r="BM455" s="436"/>
      <c r="BN455" s="436"/>
      <c r="BO455" s="436"/>
      <c r="BP455" s="436"/>
    </row>
    <row r="456" spans="1:68" s="437" customFormat="1" ht="38.25" customHeight="1">
      <c r="A456" s="426">
        <v>438</v>
      </c>
      <c r="B456" s="429"/>
      <c r="C456" s="429"/>
      <c r="D456" s="395"/>
      <c r="E456" s="396"/>
      <c r="F456" s="396"/>
      <c r="G456" s="396"/>
      <c r="H456" s="397" t="str">
        <f t="shared" si="281"/>
        <v/>
      </c>
      <c r="I456" s="427"/>
      <c r="J456" s="396"/>
      <c r="K456" s="435"/>
      <c r="L456" s="399">
        <f t="shared" si="282"/>
        <v>0</v>
      </c>
      <c r="M456" s="400" t="str">
        <f t="shared" si="283"/>
        <v/>
      </c>
      <c r="N456" s="401"/>
      <c r="O456" s="395"/>
      <c r="P456" s="402" t="str">
        <f t="shared" si="284"/>
        <v/>
      </c>
      <c r="Q456" s="428"/>
      <c r="R456" s="404">
        <v>0</v>
      </c>
      <c r="S456" s="402">
        <f t="shared" si="285"/>
        <v>0</v>
      </c>
      <c r="T456" s="406">
        <f t="shared" si="286"/>
        <v>0</v>
      </c>
      <c r="U456" s="407" t="str">
        <f t="shared" si="287"/>
        <v/>
      </c>
      <c r="V456" s="408"/>
      <c r="W456" s="395"/>
      <c r="X456" s="395"/>
      <c r="Y456" s="402" t="str">
        <f t="shared" si="288"/>
        <v/>
      </c>
      <c r="Z456" s="429"/>
      <c r="AA456" s="429"/>
      <c r="AB456" s="430"/>
      <c r="AC456" s="410">
        <f t="shared" si="289"/>
        <v>0</v>
      </c>
      <c r="AD456" s="411"/>
      <c r="AE456" s="412"/>
      <c r="AF456" s="413">
        <f t="shared" si="290"/>
        <v>0</v>
      </c>
      <c r="AG456" s="414">
        <f t="shared" si="291"/>
        <v>0</v>
      </c>
      <c r="AH456" s="415">
        <f t="shared" si="292"/>
        <v>0</v>
      </c>
      <c r="AI456" s="415" t="str">
        <f t="shared" si="293"/>
        <v/>
      </c>
      <c r="AJ456" s="415">
        <f t="shared" si="294"/>
        <v>0</v>
      </c>
      <c r="AK456" s="415">
        <f t="shared" si="295"/>
        <v>0</v>
      </c>
      <c r="AL456" s="416">
        <f t="shared" si="296"/>
        <v>0</v>
      </c>
      <c r="AM456" s="417">
        <f t="shared" si="297"/>
        <v>0</v>
      </c>
      <c r="AN456" s="406">
        <f t="shared" si="298"/>
        <v>0</v>
      </c>
      <c r="AO456" s="416">
        <f t="shared" si="299"/>
        <v>0</v>
      </c>
      <c r="AP456" s="416">
        <f t="shared" si="300"/>
        <v>0</v>
      </c>
      <c r="AQ456" s="416">
        <f t="shared" si="301"/>
        <v>0</v>
      </c>
      <c r="AR456" s="418">
        <f t="shared" si="302"/>
        <v>0</v>
      </c>
      <c r="AS456" s="416">
        <f t="shared" si="303"/>
        <v>0</v>
      </c>
      <c r="AT456" s="416">
        <f t="shared" si="304"/>
        <v>0</v>
      </c>
      <c r="AU456" s="416">
        <f t="shared" si="305"/>
        <v>0</v>
      </c>
      <c r="AV456" s="434" t="str">
        <f t="shared" si="306"/>
        <v/>
      </c>
      <c r="AW456" s="421" t="str">
        <f t="shared" si="307"/>
        <v/>
      </c>
      <c r="AX456" s="422">
        <f t="shared" si="308"/>
        <v>0</v>
      </c>
      <c r="AY456" s="422">
        <f t="shared" si="309"/>
        <v>0</v>
      </c>
      <c r="AZ456" s="421">
        <f t="shared" si="310"/>
        <v>0</v>
      </c>
      <c r="BA456" s="423">
        <f t="shared" si="311"/>
        <v>0</v>
      </c>
      <c r="BB456" s="432"/>
      <c r="BC456" s="436"/>
      <c r="BD456" s="436"/>
      <c r="BE456" s="436"/>
      <c r="BF456" s="436"/>
      <c r="BG456" s="436"/>
      <c r="BH456" s="436"/>
      <c r="BI456" s="436"/>
      <c r="BJ456" s="436"/>
      <c r="BK456" s="436"/>
      <c r="BL456" s="436"/>
      <c r="BM456" s="436"/>
      <c r="BN456" s="436"/>
      <c r="BO456" s="436"/>
      <c r="BP456" s="436"/>
    </row>
    <row r="457" spans="1:68" s="437" customFormat="1" ht="38.25" customHeight="1">
      <c r="A457" s="426">
        <v>439</v>
      </c>
      <c r="B457" s="429"/>
      <c r="C457" s="429"/>
      <c r="D457" s="395"/>
      <c r="E457" s="396"/>
      <c r="F457" s="396"/>
      <c r="G457" s="396"/>
      <c r="H457" s="397" t="str">
        <f t="shared" si="281"/>
        <v/>
      </c>
      <c r="I457" s="427"/>
      <c r="J457" s="396"/>
      <c r="K457" s="435"/>
      <c r="L457" s="399">
        <f t="shared" si="282"/>
        <v>0</v>
      </c>
      <c r="M457" s="400" t="str">
        <f t="shared" si="283"/>
        <v/>
      </c>
      <c r="N457" s="401"/>
      <c r="O457" s="395"/>
      <c r="P457" s="402" t="str">
        <f t="shared" si="284"/>
        <v/>
      </c>
      <c r="Q457" s="428"/>
      <c r="R457" s="404">
        <v>0</v>
      </c>
      <c r="S457" s="402">
        <f t="shared" si="285"/>
        <v>0</v>
      </c>
      <c r="T457" s="406">
        <f t="shared" si="286"/>
        <v>0</v>
      </c>
      <c r="U457" s="407" t="str">
        <f t="shared" si="287"/>
        <v/>
      </c>
      <c r="V457" s="408"/>
      <c r="W457" s="395"/>
      <c r="X457" s="395"/>
      <c r="Y457" s="402" t="str">
        <f t="shared" si="288"/>
        <v/>
      </c>
      <c r="Z457" s="429"/>
      <c r="AA457" s="429"/>
      <c r="AB457" s="430"/>
      <c r="AC457" s="410">
        <f t="shared" si="289"/>
        <v>0</v>
      </c>
      <c r="AD457" s="411"/>
      <c r="AE457" s="412"/>
      <c r="AF457" s="413">
        <f t="shared" si="290"/>
        <v>0</v>
      </c>
      <c r="AG457" s="414">
        <f t="shared" si="291"/>
        <v>0</v>
      </c>
      <c r="AH457" s="415">
        <f t="shared" si="292"/>
        <v>0</v>
      </c>
      <c r="AI457" s="415" t="str">
        <f t="shared" si="293"/>
        <v/>
      </c>
      <c r="AJ457" s="415">
        <f t="shared" si="294"/>
        <v>0</v>
      </c>
      <c r="AK457" s="415">
        <f t="shared" si="295"/>
        <v>0</v>
      </c>
      <c r="AL457" s="416">
        <f t="shared" si="296"/>
        <v>0</v>
      </c>
      <c r="AM457" s="417">
        <f t="shared" si="297"/>
        <v>0</v>
      </c>
      <c r="AN457" s="406">
        <f t="shared" si="298"/>
        <v>0</v>
      </c>
      <c r="AO457" s="416">
        <f t="shared" si="299"/>
        <v>0</v>
      </c>
      <c r="AP457" s="416">
        <f t="shared" si="300"/>
        <v>0</v>
      </c>
      <c r="AQ457" s="416">
        <f t="shared" si="301"/>
        <v>0</v>
      </c>
      <c r="AR457" s="418">
        <f t="shared" si="302"/>
        <v>0</v>
      </c>
      <c r="AS457" s="416">
        <f t="shared" si="303"/>
        <v>0</v>
      </c>
      <c r="AT457" s="416">
        <f t="shared" si="304"/>
        <v>0</v>
      </c>
      <c r="AU457" s="416">
        <f t="shared" si="305"/>
        <v>0</v>
      </c>
      <c r="AV457" s="434" t="str">
        <f t="shared" si="306"/>
        <v/>
      </c>
      <c r="AW457" s="421" t="str">
        <f t="shared" si="307"/>
        <v/>
      </c>
      <c r="AX457" s="422">
        <f t="shared" si="308"/>
        <v>0</v>
      </c>
      <c r="AY457" s="422">
        <f t="shared" si="309"/>
        <v>0</v>
      </c>
      <c r="AZ457" s="421">
        <f t="shared" si="310"/>
        <v>0</v>
      </c>
      <c r="BA457" s="423">
        <f t="shared" si="311"/>
        <v>0</v>
      </c>
      <c r="BB457" s="432"/>
      <c r="BC457" s="436"/>
      <c r="BD457" s="436"/>
      <c r="BE457" s="436"/>
      <c r="BF457" s="436"/>
      <c r="BG457" s="436"/>
      <c r="BH457" s="436"/>
      <c r="BI457" s="436"/>
      <c r="BJ457" s="436"/>
      <c r="BK457" s="436"/>
      <c r="BL457" s="436"/>
      <c r="BM457" s="436"/>
      <c r="BN457" s="436"/>
      <c r="BO457" s="436"/>
      <c r="BP457" s="436"/>
    </row>
    <row r="458" spans="1:68" s="437" customFormat="1" ht="38.25" customHeight="1">
      <c r="A458" s="426">
        <v>440</v>
      </c>
      <c r="B458" s="429"/>
      <c r="C458" s="429"/>
      <c r="D458" s="395"/>
      <c r="E458" s="396"/>
      <c r="F458" s="396"/>
      <c r="G458" s="396"/>
      <c r="H458" s="397" t="str">
        <f t="shared" si="281"/>
        <v/>
      </c>
      <c r="I458" s="427"/>
      <c r="J458" s="396"/>
      <c r="K458" s="435"/>
      <c r="L458" s="399">
        <f t="shared" si="282"/>
        <v>0</v>
      </c>
      <c r="M458" s="400" t="str">
        <f t="shared" si="283"/>
        <v/>
      </c>
      <c r="N458" s="401"/>
      <c r="O458" s="395"/>
      <c r="P458" s="402" t="str">
        <f t="shared" si="284"/>
        <v/>
      </c>
      <c r="Q458" s="428"/>
      <c r="R458" s="404">
        <v>0</v>
      </c>
      <c r="S458" s="402">
        <f t="shared" si="285"/>
        <v>0</v>
      </c>
      <c r="T458" s="406">
        <f t="shared" si="286"/>
        <v>0</v>
      </c>
      <c r="U458" s="407" t="str">
        <f t="shared" si="287"/>
        <v/>
      </c>
      <c r="V458" s="408"/>
      <c r="W458" s="395"/>
      <c r="X458" s="395"/>
      <c r="Y458" s="402" t="str">
        <f t="shared" si="288"/>
        <v/>
      </c>
      <c r="Z458" s="429"/>
      <c r="AA458" s="429"/>
      <c r="AB458" s="430"/>
      <c r="AC458" s="410">
        <f t="shared" si="289"/>
        <v>0</v>
      </c>
      <c r="AD458" s="411"/>
      <c r="AE458" s="412"/>
      <c r="AF458" s="413">
        <f t="shared" si="290"/>
        <v>0</v>
      </c>
      <c r="AG458" s="414">
        <f t="shared" si="291"/>
        <v>0</v>
      </c>
      <c r="AH458" s="415">
        <f t="shared" si="292"/>
        <v>0</v>
      </c>
      <c r="AI458" s="415" t="str">
        <f t="shared" si="293"/>
        <v/>
      </c>
      <c r="AJ458" s="415">
        <f t="shared" si="294"/>
        <v>0</v>
      </c>
      <c r="AK458" s="415">
        <f t="shared" si="295"/>
        <v>0</v>
      </c>
      <c r="AL458" s="416">
        <f t="shared" si="296"/>
        <v>0</v>
      </c>
      <c r="AM458" s="417">
        <f t="shared" si="297"/>
        <v>0</v>
      </c>
      <c r="AN458" s="406">
        <f t="shared" si="298"/>
        <v>0</v>
      </c>
      <c r="AO458" s="416">
        <f t="shared" si="299"/>
        <v>0</v>
      </c>
      <c r="AP458" s="416">
        <f t="shared" si="300"/>
        <v>0</v>
      </c>
      <c r="AQ458" s="416">
        <f t="shared" si="301"/>
        <v>0</v>
      </c>
      <c r="AR458" s="418">
        <f t="shared" si="302"/>
        <v>0</v>
      </c>
      <c r="AS458" s="416">
        <f t="shared" si="303"/>
        <v>0</v>
      </c>
      <c r="AT458" s="416">
        <f t="shared" si="304"/>
        <v>0</v>
      </c>
      <c r="AU458" s="416">
        <f t="shared" si="305"/>
        <v>0</v>
      </c>
      <c r="AV458" s="434" t="str">
        <f t="shared" si="306"/>
        <v/>
      </c>
      <c r="AW458" s="421" t="str">
        <f t="shared" si="307"/>
        <v/>
      </c>
      <c r="AX458" s="422">
        <f t="shared" si="308"/>
        <v>0</v>
      </c>
      <c r="AY458" s="422">
        <f t="shared" si="309"/>
        <v>0</v>
      </c>
      <c r="AZ458" s="421">
        <f t="shared" si="310"/>
        <v>0</v>
      </c>
      <c r="BA458" s="423">
        <f t="shared" si="311"/>
        <v>0</v>
      </c>
      <c r="BB458" s="432"/>
      <c r="BC458" s="436"/>
      <c r="BD458" s="436"/>
      <c r="BE458" s="436"/>
      <c r="BF458" s="436"/>
      <c r="BG458" s="436"/>
      <c r="BH458" s="436"/>
      <c r="BI458" s="436"/>
      <c r="BJ458" s="436"/>
      <c r="BK458" s="436"/>
      <c r="BL458" s="436"/>
      <c r="BM458" s="436"/>
      <c r="BN458" s="436"/>
      <c r="BO458" s="436"/>
      <c r="BP458" s="436"/>
    </row>
    <row r="459" spans="1:68" s="437" customFormat="1" ht="38.25" customHeight="1">
      <c r="A459" s="426">
        <v>441</v>
      </c>
      <c r="B459" s="429"/>
      <c r="C459" s="429"/>
      <c r="D459" s="395"/>
      <c r="E459" s="396"/>
      <c r="F459" s="396"/>
      <c r="G459" s="396"/>
      <c r="H459" s="397" t="str">
        <f t="shared" si="281"/>
        <v/>
      </c>
      <c r="I459" s="427"/>
      <c r="J459" s="396"/>
      <c r="K459" s="435"/>
      <c r="L459" s="399">
        <f t="shared" si="282"/>
        <v>0</v>
      </c>
      <c r="M459" s="400" t="str">
        <f t="shared" si="283"/>
        <v/>
      </c>
      <c r="N459" s="401"/>
      <c r="O459" s="395"/>
      <c r="P459" s="402" t="str">
        <f t="shared" si="284"/>
        <v/>
      </c>
      <c r="Q459" s="428"/>
      <c r="R459" s="404">
        <v>0</v>
      </c>
      <c r="S459" s="402">
        <f t="shared" si="285"/>
        <v>0</v>
      </c>
      <c r="T459" s="406">
        <f t="shared" si="286"/>
        <v>0</v>
      </c>
      <c r="U459" s="407" t="str">
        <f t="shared" si="287"/>
        <v/>
      </c>
      <c r="V459" s="408"/>
      <c r="W459" s="395"/>
      <c r="X459" s="395"/>
      <c r="Y459" s="402" t="str">
        <f t="shared" si="288"/>
        <v/>
      </c>
      <c r="Z459" s="429"/>
      <c r="AA459" s="429"/>
      <c r="AB459" s="430"/>
      <c r="AC459" s="410">
        <f t="shared" si="289"/>
        <v>0</v>
      </c>
      <c r="AD459" s="411"/>
      <c r="AE459" s="412"/>
      <c r="AF459" s="413">
        <f t="shared" si="290"/>
        <v>0</v>
      </c>
      <c r="AG459" s="414">
        <f t="shared" si="291"/>
        <v>0</v>
      </c>
      <c r="AH459" s="415">
        <f t="shared" si="292"/>
        <v>0</v>
      </c>
      <c r="AI459" s="415" t="str">
        <f t="shared" si="293"/>
        <v/>
      </c>
      <c r="AJ459" s="415">
        <f t="shared" si="294"/>
        <v>0</v>
      </c>
      <c r="AK459" s="415">
        <f t="shared" si="295"/>
        <v>0</v>
      </c>
      <c r="AL459" s="416">
        <f t="shared" si="296"/>
        <v>0</v>
      </c>
      <c r="AM459" s="417">
        <f t="shared" si="297"/>
        <v>0</v>
      </c>
      <c r="AN459" s="406">
        <f t="shared" si="298"/>
        <v>0</v>
      </c>
      <c r="AO459" s="416">
        <f t="shared" si="299"/>
        <v>0</v>
      </c>
      <c r="AP459" s="416">
        <f t="shared" si="300"/>
        <v>0</v>
      </c>
      <c r="AQ459" s="416">
        <f t="shared" si="301"/>
        <v>0</v>
      </c>
      <c r="AR459" s="418">
        <f t="shared" si="302"/>
        <v>0</v>
      </c>
      <c r="AS459" s="416">
        <f t="shared" si="303"/>
        <v>0</v>
      </c>
      <c r="AT459" s="416">
        <f t="shared" si="304"/>
        <v>0</v>
      </c>
      <c r="AU459" s="416">
        <f t="shared" si="305"/>
        <v>0</v>
      </c>
      <c r="AV459" s="434" t="str">
        <f t="shared" si="306"/>
        <v/>
      </c>
      <c r="AW459" s="421" t="str">
        <f t="shared" si="307"/>
        <v/>
      </c>
      <c r="AX459" s="422">
        <f t="shared" si="308"/>
        <v>0</v>
      </c>
      <c r="AY459" s="422">
        <f t="shared" si="309"/>
        <v>0</v>
      </c>
      <c r="AZ459" s="421">
        <f t="shared" si="310"/>
        <v>0</v>
      </c>
      <c r="BA459" s="423">
        <f t="shared" si="311"/>
        <v>0</v>
      </c>
      <c r="BB459" s="432"/>
      <c r="BC459" s="436"/>
      <c r="BD459" s="436"/>
      <c r="BE459" s="436"/>
      <c r="BF459" s="436"/>
      <c r="BG459" s="436"/>
      <c r="BH459" s="436"/>
      <c r="BI459" s="436"/>
      <c r="BJ459" s="436"/>
      <c r="BK459" s="436"/>
      <c r="BL459" s="436"/>
      <c r="BM459" s="436"/>
      <c r="BN459" s="436"/>
      <c r="BO459" s="436"/>
      <c r="BP459" s="436"/>
    </row>
    <row r="460" spans="1:68" s="437" customFormat="1" ht="38.25" customHeight="1">
      <c r="A460" s="426">
        <v>442</v>
      </c>
      <c r="B460" s="429"/>
      <c r="C460" s="429"/>
      <c r="D460" s="395"/>
      <c r="E460" s="396"/>
      <c r="F460" s="396"/>
      <c r="G460" s="396"/>
      <c r="H460" s="397" t="str">
        <f t="shared" si="281"/>
        <v/>
      </c>
      <c r="I460" s="427"/>
      <c r="J460" s="396"/>
      <c r="K460" s="435"/>
      <c r="L460" s="399">
        <f t="shared" si="282"/>
        <v>0</v>
      </c>
      <c r="M460" s="400" t="str">
        <f t="shared" si="283"/>
        <v/>
      </c>
      <c r="N460" s="401"/>
      <c r="O460" s="395"/>
      <c r="P460" s="402" t="str">
        <f t="shared" si="284"/>
        <v/>
      </c>
      <c r="Q460" s="428"/>
      <c r="R460" s="404">
        <v>0</v>
      </c>
      <c r="S460" s="402">
        <f t="shared" si="285"/>
        <v>0</v>
      </c>
      <c r="T460" s="406">
        <f t="shared" si="286"/>
        <v>0</v>
      </c>
      <c r="U460" s="407" t="str">
        <f t="shared" si="287"/>
        <v/>
      </c>
      <c r="V460" s="408"/>
      <c r="W460" s="395"/>
      <c r="X460" s="395"/>
      <c r="Y460" s="402" t="str">
        <f t="shared" si="288"/>
        <v/>
      </c>
      <c r="Z460" s="429"/>
      <c r="AA460" s="429"/>
      <c r="AB460" s="430"/>
      <c r="AC460" s="410">
        <f t="shared" si="289"/>
        <v>0</v>
      </c>
      <c r="AD460" s="411"/>
      <c r="AE460" s="412"/>
      <c r="AF460" s="413">
        <f t="shared" si="290"/>
        <v>0</v>
      </c>
      <c r="AG460" s="414">
        <f t="shared" si="291"/>
        <v>0</v>
      </c>
      <c r="AH460" s="415">
        <f t="shared" si="292"/>
        <v>0</v>
      </c>
      <c r="AI460" s="415" t="str">
        <f t="shared" si="293"/>
        <v/>
      </c>
      <c r="AJ460" s="415">
        <f t="shared" si="294"/>
        <v>0</v>
      </c>
      <c r="AK460" s="415">
        <f t="shared" si="295"/>
        <v>0</v>
      </c>
      <c r="AL460" s="416">
        <f t="shared" si="296"/>
        <v>0</v>
      </c>
      <c r="AM460" s="417">
        <f t="shared" si="297"/>
        <v>0</v>
      </c>
      <c r="AN460" s="406">
        <f t="shared" si="298"/>
        <v>0</v>
      </c>
      <c r="AO460" s="416">
        <f t="shared" si="299"/>
        <v>0</v>
      </c>
      <c r="AP460" s="416">
        <f t="shared" si="300"/>
        <v>0</v>
      </c>
      <c r="AQ460" s="416">
        <f t="shared" si="301"/>
        <v>0</v>
      </c>
      <c r="AR460" s="418">
        <f t="shared" si="302"/>
        <v>0</v>
      </c>
      <c r="AS460" s="416">
        <f t="shared" si="303"/>
        <v>0</v>
      </c>
      <c r="AT460" s="416">
        <f t="shared" si="304"/>
        <v>0</v>
      </c>
      <c r="AU460" s="416">
        <f t="shared" si="305"/>
        <v>0</v>
      </c>
      <c r="AV460" s="434" t="str">
        <f t="shared" si="306"/>
        <v/>
      </c>
      <c r="AW460" s="421" t="str">
        <f t="shared" si="307"/>
        <v/>
      </c>
      <c r="AX460" s="422">
        <f t="shared" si="308"/>
        <v>0</v>
      </c>
      <c r="AY460" s="422">
        <f t="shared" si="309"/>
        <v>0</v>
      </c>
      <c r="AZ460" s="421">
        <f t="shared" si="310"/>
        <v>0</v>
      </c>
      <c r="BA460" s="423">
        <f t="shared" si="311"/>
        <v>0</v>
      </c>
      <c r="BB460" s="432"/>
      <c r="BC460" s="436"/>
      <c r="BD460" s="436"/>
      <c r="BE460" s="436"/>
      <c r="BF460" s="436"/>
      <c r="BG460" s="436"/>
      <c r="BH460" s="436"/>
      <c r="BI460" s="436"/>
      <c r="BJ460" s="436"/>
      <c r="BK460" s="436"/>
      <c r="BL460" s="436"/>
      <c r="BM460" s="436"/>
      <c r="BN460" s="436"/>
      <c r="BO460" s="436"/>
      <c r="BP460" s="436"/>
    </row>
    <row r="461" spans="1:68" s="437" customFormat="1" ht="38.25" customHeight="1">
      <c r="A461" s="426">
        <v>443</v>
      </c>
      <c r="B461" s="429"/>
      <c r="C461" s="429"/>
      <c r="D461" s="395"/>
      <c r="E461" s="396"/>
      <c r="F461" s="396"/>
      <c r="G461" s="396"/>
      <c r="H461" s="397" t="str">
        <f t="shared" si="281"/>
        <v/>
      </c>
      <c r="I461" s="427"/>
      <c r="J461" s="396"/>
      <c r="K461" s="435"/>
      <c r="L461" s="399">
        <f t="shared" si="282"/>
        <v>0</v>
      </c>
      <c r="M461" s="400" t="str">
        <f t="shared" si="283"/>
        <v/>
      </c>
      <c r="N461" s="401"/>
      <c r="O461" s="395"/>
      <c r="P461" s="402" t="str">
        <f t="shared" si="284"/>
        <v/>
      </c>
      <c r="Q461" s="428"/>
      <c r="R461" s="404">
        <v>0</v>
      </c>
      <c r="S461" s="402">
        <f t="shared" si="285"/>
        <v>0</v>
      </c>
      <c r="T461" s="406">
        <f t="shared" si="286"/>
        <v>0</v>
      </c>
      <c r="U461" s="407" t="str">
        <f t="shared" si="287"/>
        <v/>
      </c>
      <c r="V461" s="408"/>
      <c r="W461" s="395"/>
      <c r="X461" s="395"/>
      <c r="Y461" s="402" t="str">
        <f t="shared" si="288"/>
        <v/>
      </c>
      <c r="Z461" s="429"/>
      <c r="AA461" s="429"/>
      <c r="AB461" s="430"/>
      <c r="AC461" s="410">
        <f t="shared" si="289"/>
        <v>0</v>
      </c>
      <c r="AD461" s="411"/>
      <c r="AE461" s="412"/>
      <c r="AF461" s="413">
        <f t="shared" si="290"/>
        <v>0</v>
      </c>
      <c r="AG461" s="414">
        <f t="shared" si="291"/>
        <v>0</v>
      </c>
      <c r="AH461" s="415">
        <f t="shared" si="292"/>
        <v>0</v>
      </c>
      <c r="AI461" s="415" t="str">
        <f t="shared" si="293"/>
        <v/>
      </c>
      <c r="AJ461" s="415">
        <f t="shared" si="294"/>
        <v>0</v>
      </c>
      <c r="AK461" s="415">
        <f t="shared" si="295"/>
        <v>0</v>
      </c>
      <c r="AL461" s="416">
        <f t="shared" si="296"/>
        <v>0</v>
      </c>
      <c r="AM461" s="417">
        <f t="shared" si="297"/>
        <v>0</v>
      </c>
      <c r="AN461" s="406">
        <f t="shared" si="298"/>
        <v>0</v>
      </c>
      <c r="AO461" s="416">
        <f t="shared" si="299"/>
        <v>0</v>
      </c>
      <c r="AP461" s="416">
        <f t="shared" si="300"/>
        <v>0</v>
      </c>
      <c r="AQ461" s="416">
        <f t="shared" si="301"/>
        <v>0</v>
      </c>
      <c r="AR461" s="418">
        <f t="shared" si="302"/>
        <v>0</v>
      </c>
      <c r="AS461" s="416">
        <f t="shared" si="303"/>
        <v>0</v>
      </c>
      <c r="AT461" s="416">
        <f t="shared" si="304"/>
        <v>0</v>
      </c>
      <c r="AU461" s="416">
        <f t="shared" si="305"/>
        <v>0</v>
      </c>
      <c r="AV461" s="434" t="str">
        <f t="shared" si="306"/>
        <v/>
      </c>
      <c r="AW461" s="421" t="str">
        <f t="shared" si="307"/>
        <v/>
      </c>
      <c r="AX461" s="422">
        <f t="shared" si="308"/>
        <v>0</v>
      </c>
      <c r="AY461" s="422">
        <f t="shared" si="309"/>
        <v>0</v>
      </c>
      <c r="AZ461" s="421">
        <f t="shared" si="310"/>
        <v>0</v>
      </c>
      <c r="BA461" s="423">
        <f t="shared" si="311"/>
        <v>0</v>
      </c>
      <c r="BB461" s="432"/>
      <c r="BC461" s="436"/>
      <c r="BD461" s="436"/>
      <c r="BE461" s="436"/>
      <c r="BF461" s="436"/>
      <c r="BG461" s="436"/>
      <c r="BH461" s="436"/>
      <c r="BI461" s="436"/>
      <c r="BJ461" s="436"/>
      <c r="BK461" s="436"/>
      <c r="BL461" s="436"/>
      <c r="BM461" s="436"/>
      <c r="BN461" s="436"/>
      <c r="BO461" s="436"/>
      <c r="BP461" s="436"/>
    </row>
    <row r="462" spans="1:68" s="437" customFormat="1" ht="38.25" customHeight="1">
      <c r="A462" s="426">
        <v>444</v>
      </c>
      <c r="B462" s="429"/>
      <c r="C462" s="429"/>
      <c r="D462" s="395"/>
      <c r="E462" s="396"/>
      <c r="F462" s="396"/>
      <c r="G462" s="396"/>
      <c r="H462" s="397" t="str">
        <f t="shared" si="281"/>
        <v/>
      </c>
      <c r="I462" s="427"/>
      <c r="J462" s="396"/>
      <c r="K462" s="435"/>
      <c r="L462" s="399">
        <f t="shared" si="282"/>
        <v>0</v>
      </c>
      <c r="M462" s="400" t="str">
        <f t="shared" si="283"/>
        <v/>
      </c>
      <c r="N462" s="401"/>
      <c r="O462" s="395"/>
      <c r="P462" s="402" t="str">
        <f t="shared" si="284"/>
        <v/>
      </c>
      <c r="Q462" s="428"/>
      <c r="R462" s="404">
        <v>0</v>
      </c>
      <c r="S462" s="402">
        <f t="shared" si="285"/>
        <v>0</v>
      </c>
      <c r="T462" s="406">
        <f t="shared" si="286"/>
        <v>0</v>
      </c>
      <c r="U462" s="407" t="str">
        <f t="shared" si="287"/>
        <v/>
      </c>
      <c r="V462" s="408"/>
      <c r="W462" s="395"/>
      <c r="X462" s="395"/>
      <c r="Y462" s="402" t="str">
        <f t="shared" si="288"/>
        <v/>
      </c>
      <c r="Z462" s="429"/>
      <c r="AA462" s="429"/>
      <c r="AB462" s="430"/>
      <c r="AC462" s="410">
        <f t="shared" si="289"/>
        <v>0</v>
      </c>
      <c r="AD462" s="411"/>
      <c r="AE462" s="412"/>
      <c r="AF462" s="413">
        <f t="shared" si="290"/>
        <v>0</v>
      </c>
      <c r="AG462" s="414">
        <f t="shared" si="291"/>
        <v>0</v>
      </c>
      <c r="AH462" s="415">
        <f t="shared" si="292"/>
        <v>0</v>
      </c>
      <c r="AI462" s="415" t="str">
        <f t="shared" si="293"/>
        <v/>
      </c>
      <c r="AJ462" s="415">
        <f t="shared" si="294"/>
        <v>0</v>
      </c>
      <c r="AK462" s="415">
        <f t="shared" si="295"/>
        <v>0</v>
      </c>
      <c r="AL462" s="416">
        <f t="shared" si="296"/>
        <v>0</v>
      </c>
      <c r="AM462" s="417">
        <f t="shared" si="297"/>
        <v>0</v>
      </c>
      <c r="AN462" s="406">
        <f t="shared" si="298"/>
        <v>0</v>
      </c>
      <c r="AO462" s="416">
        <f t="shared" si="299"/>
        <v>0</v>
      </c>
      <c r="AP462" s="416">
        <f t="shared" si="300"/>
        <v>0</v>
      </c>
      <c r="AQ462" s="416">
        <f t="shared" si="301"/>
        <v>0</v>
      </c>
      <c r="AR462" s="418">
        <f t="shared" si="302"/>
        <v>0</v>
      </c>
      <c r="AS462" s="416">
        <f t="shared" si="303"/>
        <v>0</v>
      </c>
      <c r="AT462" s="416">
        <f t="shared" si="304"/>
        <v>0</v>
      </c>
      <c r="AU462" s="416">
        <f t="shared" si="305"/>
        <v>0</v>
      </c>
      <c r="AV462" s="434" t="str">
        <f t="shared" si="306"/>
        <v/>
      </c>
      <c r="AW462" s="421" t="str">
        <f t="shared" si="307"/>
        <v/>
      </c>
      <c r="AX462" s="422">
        <f t="shared" si="308"/>
        <v>0</v>
      </c>
      <c r="AY462" s="422">
        <f t="shared" si="309"/>
        <v>0</v>
      </c>
      <c r="AZ462" s="421">
        <f t="shared" si="310"/>
        <v>0</v>
      </c>
      <c r="BA462" s="423">
        <f t="shared" si="311"/>
        <v>0</v>
      </c>
      <c r="BB462" s="432"/>
      <c r="BC462" s="436"/>
      <c r="BD462" s="436"/>
      <c r="BE462" s="436"/>
      <c r="BF462" s="436"/>
      <c r="BG462" s="436"/>
      <c r="BH462" s="436"/>
      <c r="BI462" s="436"/>
      <c r="BJ462" s="436"/>
      <c r="BK462" s="436"/>
      <c r="BL462" s="436"/>
      <c r="BM462" s="436"/>
      <c r="BN462" s="436"/>
      <c r="BO462" s="436"/>
      <c r="BP462" s="436"/>
    </row>
    <row r="463" spans="1:68" s="437" customFormat="1" ht="38.25" customHeight="1">
      <c r="A463" s="426">
        <v>445</v>
      </c>
      <c r="B463" s="429"/>
      <c r="C463" s="429"/>
      <c r="D463" s="395"/>
      <c r="E463" s="396"/>
      <c r="F463" s="396"/>
      <c r="G463" s="396"/>
      <c r="H463" s="397" t="str">
        <f t="shared" si="281"/>
        <v/>
      </c>
      <c r="I463" s="427"/>
      <c r="J463" s="396"/>
      <c r="K463" s="435"/>
      <c r="L463" s="399">
        <f t="shared" si="282"/>
        <v>0</v>
      </c>
      <c r="M463" s="400" t="str">
        <f t="shared" si="283"/>
        <v/>
      </c>
      <c r="N463" s="401"/>
      <c r="O463" s="395"/>
      <c r="P463" s="402" t="str">
        <f t="shared" si="284"/>
        <v/>
      </c>
      <c r="Q463" s="428"/>
      <c r="R463" s="404">
        <v>0</v>
      </c>
      <c r="S463" s="402">
        <f t="shared" si="285"/>
        <v>0</v>
      </c>
      <c r="T463" s="406">
        <f t="shared" si="286"/>
        <v>0</v>
      </c>
      <c r="U463" s="407" t="str">
        <f t="shared" si="287"/>
        <v/>
      </c>
      <c r="V463" s="408"/>
      <c r="W463" s="395"/>
      <c r="X463" s="395"/>
      <c r="Y463" s="402" t="str">
        <f t="shared" si="288"/>
        <v/>
      </c>
      <c r="Z463" s="429"/>
      <c r="AA463" s="429"/>
      <c r="AB463" s="430"/>
      <c r="AC463" s="410">
        <f t="shared" si="289"/>
        <v>0</v>
      </c>
      <c r="AD463" s="411"/>
      <c r="AE463" s="412"/>
      <c r="AF463" s="413">
        <f t="shared" si="290"/>
        <v>0</v>
      </c>
      <c r="AG463" s="414">
        <f t="shared" si="291"/>
        <v>0</v>
      </c>
      <c r="AH463" s="415">
        <f t="shared" si="292"/>
        <v>0</v>
      </c>
      <c r="AI463" s="415" t="str">
        <f t="shared" si="293"/>
        <v/>
      </c>
      <c r="AJ463" s="415">
        <f t="shared" si="294"/>
        <v>0</v>
      </c>
      <c r="AK463" s="415">
        <f t="shared" si="295"/>
        <v>0</v>
      </c>
      <c r="AL463" s="416">
        <f t="shared" si="296"/>
        <v>0</v>
      </c>
      <c r="AM463" s="417">
        <f t="shared" si="297"/>
        <v>0</v>
      </c>
      <c r="AN463" s="406">
        <f t="shared" si="298"/>
        <v>0</v>
      </c>
      <c r="AO463" s="416">
        <f t="shared" si="299"/>
        <v>0</v>
      </c>
      <c r="AP463" s="416">
        <f t="shared" si="300"/>
        <v>0</v>
      </c>
      <c r="AQ463" s="416">
        <f t="shared" si="301"/>
        <v>0</v>
      </c>
      <c r="AR463" s="418">
        <f t="shared" si="302"/>
        <v>0</v>
      </c>
      <c r="AS463" s="416">
        <f t="shared" si="303"/>
        <v>0</v>
      </c>
      <c r="AT463" s="416">
        <f t="shared" si="304"/>
        <v>0</v>
      </c>
      <c r="AU463" s="416">
        <f t="shared" si="305"/>
        <v>0</v>
      </c>
      <c r="AV463" s="434" t="str">
        <f t="shared" si="306"/>
        <v/>
      </c>
      <c r="AW463" s="421" t="str">
        <f t="shared" si="307"/>
        <v/>
      </c>
      <c r="AX463" s="422">
        <f t="shared" si="308"/>
        <v>0</v>
      </c>
      <c r="AY463" s="422">
        <f t="shared" si="309"/>
        <v>0</v>
      </c>
      <c r="AZ463" s="421">
        <f t="shared" si="310"/>
        <v>0</v>
      </c>
      <c r="BA463" s="423">
        <f t="shared" si="311"/>
        <v>0</v>
      </c>
      <c r="BB463" s="432"/>
      <c r="BC463" s="436"/>
      <c r="BD463" s="436"/>
      <c r="BE463" s="436"/>
      <c r="BF463" s="436"/>
      <c r="BG463" s="436"/>
      <c r="BH463" s="436"/>
      <c r="BI463" s="436"/>
      <c r="BJ463" s="436"/>
      <c r="BK463" s="436"/>
      <c r="BL463" s="436"/>
      <c r="BM463" s="436"/>
      <c r="BN463" s="436"/>
      <c r="BO463" s="436"/>
      <c r="BP463" s="436"/>
    </row>
    <row r="464" spans="1:68" s="437" customFormat="1" ht="38.25" customHeight="1">
      <c r="A464" s="426">
        <v>446</v>
      </c>
      <c r="B464" s="429"/>
      <c r="C464" s="429"/>
      <c r="D464" s="395"/>
      <c r="E464" s="396"/>
      <c r="F464" s="396"/>
      <c r="G464" s="396"/>
      <c r="H464" s="397" t="str">
        <f t="shared" si="281"/>
        <v/>
      </c>
      <c r="I464" s="427"/>
      <c r="J464" s="396"/>
      <c r="K464" s="435"/>
      <c r="L464" s="399">
        <f t="shared" si="282"/>
        <v>0</v>
      </c>
      <c r="M464" s="400" t="str">
        <f t="shared" si="283"/>
        <v/>
      </c>
      <c r="N464" s="401"/>
      <c r="O464" s="395"/>
      <c r="P464" s="402" t="str">
        <f t="shared" si="284"/>
        <v/>
      </c>
      <c r="Q464" s="428"/>
      <c r="R464" s="404">
        <v>0</v>
      </c>
      <c r="S464" s="402">
        <f t="shared" si="285"/>
        <v>0</v>
      </c>
      <c r="T464" s="406">
        <f t="shared" si="286"/>
        <v>0</v>
      </c>
      <c r="U464" s="407" t="str">
        <f t="shared" si="287"/>
        <v/>
      </c>
      <c r="V464" s="408"/>
      <c r="W464" s="395"/>
      <c r="X464" s="395"/>
      <c r="Y464" s="402" t="str">
        <f t="shared" si="288"/>
        <v/>
      </c>
      <c r="Z464" s="429"/>
      <c r="AA464" s="429"/>
      <c r="AB464" s="430"/>
      <c r="AC464" s="410">
        <f t="shared" si="289"/>
        <v>0</v>
      </c>
      <c r="AD464" s="411"/>
      <c r="AE464" s="412"/>
      <c r="AF464" s="413">
        <f t="shared" si="290"/>
        <v>0</v>
      </c>
      <c r="AG464" s="414">
        <f t="shared" si="291"/>
        <v>0</v>
      </c>
      <c r="AH464" s="415">
        <f t="shared" si="292"/>
        <v>0</v>
      </c>
      <c r="AI464" s="415" t="str">
        <f t="shared" si="293"/>
        <v/>
      </c>
      <c r="AJ464" s="415">
        <f t="shared" si="294"/>
        <v>0</v>
      </c>
      <c r="AK464" s="415">
        <f t="shared" si="295"/>
        <v>0</v>
      </c>
      <c r="AL464" s="416">
        <f t="shared" si="296"/>
        <v>0</v>
      </c>
      <c r="AM464" s="417">
        <f t="shared" si="297"/>
        <v>0</v>
      </c>
      <c r="AN464" s="406">
        <f t="shared" si="298"/>
        <v>0</v>
      </c>
      <c r="AO464" s="416">
        <f t="shared" si="299"/>
        <v>0</v>
      </c>
      <c r="AP464" s="416">
        <f t="shared" si="300"/>
        <v>0</v>
      </c>
      <c r="AQ464" s="416">
        <f t="shared" si="301"/>
        <v>0</v>
      </c>
      <c r="AR464" s="418">
        <f t="shared" si="302"/>
        <v>0</v>
      </c>
      <c r="AS464" s="416">
        <f t="shared" si="303"/>
        <v>0</v>
      </c>
      <c r="AT464" s="416">
        <f t="shared" si="304"/>
        <v>0</v>
      </c>
      <c r="AU464" s="416">
        <f t="shared" si="305"/>
        <v>0</v>
      </c>
      <c r="AV464" s="434" t="str">
        <f t="shared" si="306"/>
        <v/>
      </c>
      <c r="AW464" s="421" t="str">
        <f t="shared" si="307"/>
        <v/>
      </c>
      <c r="AX464" s="422">
        <f t="shared" si="308"/>
        <v>0</v>
      </c>
      <c r="AY464" s="422">
        <f t="shared" si="309"/>
        <v>0</v>
      </c>
      <c r="AZ464" s="421">
        <f t="shared" si="310"/>
        <v>0</v>
      </c>
      <c r="BA464" s="423">
        <f t="shared" si="311"/>
        <v>0</v>
      </c>
      <c r="BB464" s="432"/>
      <c r="BC464" s="436"/>
      <c r="BD464" s="436"/>
      <c r="BE464" s="436"/>
      <c r="BF464" s="436"/>
      <c r="BG464" s="436"/>
      <c r="BH464" s="436"/>
      <c r="BI464" s="436"/>
      <c r="BJ464" s="436"/>
      <c r="BK464" s="436"/>
      <c r="BL464" s="436"/>
      <c r="BM464" s="436"/>
      <c r="BN464" s="436"/>
      <c r="BO464" s="436"/>
      <c r="BP464" s="436"/>
    </row>
    <row r="465" spans="1:68" s="437" customFormat="1" ht="38.25" customHeight="1">
      <c r="A465" s="426">
        <v>447</v>
      </c>
      <c r="B465" s="429"/>
      <c r="C465" s="429"/>
      <c r="D465" s="395"/>
      <c r="E465" s="396"/>
      <c r="F465" s="396"/>
      <c r="G465" s="396"/>
      <c r="H465" s="397" t="str">
        <f t="shared" si="281"/>
        <v/>
      </c>
      <c r="I465" s="427"/>
      <c r="J465" s="396"/>
      <c r="K465" s="435"/>
      <c r="L465" s="399">
        <f t="shared" si="282"/>
        <v>0</v>
      </c>
      <c r="M465" s="400" t="str">
        <f t="shared" si="283"/>
        <v/>
      </c>
      <c r="N465" s="401"/>
      <c r="O465" s="395"/>
      <c r="P465" s="402" t="str">
        <f t="shared" si="284"/>
        <v/>
      </c>
      <c r="Q465" s="428"/>
      <c r="R465" s="404">
        <v>0</v>
      </c>
      <c r="S465" s="402">
        <f t="shared" si="285"/>
        <v>0</v>
      </c>
      <c r="T465" s="406">
        <f t="shared" si="286"/>
        <v>0</v>
      </c>
      <c r="U465" s="407" t="str">
        <f t="shared" si="287"/>
        <v/>
      </c>
      <c r="V465" s="408"/>
      <c r="W465" s="395"/>
      <c r="X465" s="395"/>
      <c r="Y465" s="402" t="str">
        <f t="shared" si="288"/>
        <v/>
      </c>
      <c r="Z465" s="429"/>
      <c r="AA465" s="429"/>
      <c r="AB465" s="430"/>
      <c r="AC465" s="410">
        <f t="shared" si="289"/>
        <v>0</v>
      </c>
      <c r="AD465" s="411"/>
      <c r="AE465" s="412"/>
      <c r="AF465" s="413">
        <f t="shared" si="290"/>
        <v>0</v>
      </c>
      <c r="AG465" s="414">
        <f t="shared" si="291"/>
        <v>0</v>
      </c>
      <c r="AH465" s="415">
        <f t="shared" si="292"/>
        <v>0</v>
      </c>
      <c r="AI465" s="415" t="str">
        <f t="shared" si="293"/>
        <v/>
      </c>
      <c r="AJ465" s="415">
        <f t="shared" si="294"/>
        <v>0</v>
      </c>
      <c r="AK465" s="415">
        <f t="shared" si="295"/>
        <v>0</v>
      </c>
      <c r="AL465" s="416">
        <f t="shared" si="296"/>
        <v>0</v>
      </c>
      <c r="AM465" s="417">
        <f t="shared" si="297"/>
        <v>0</v>
      </c>
      <c r="AN465" s="406">
        <f t="shared" si="298"/>
        <v>0</v>
      </c>
      <c r="AO465" s="416">
        <f t="shared" si="299"/>
        <v>0</v>
      </c>
      <c r="AP465" s="416">
        <f t="shared" si="300"/>
        <v>0</v>
      </c>
      <c r="AQ465" s="416">
        <f t="shared" si="301"/>
        <v>0</v>
      </c>
      <c r="AR465" s="418">
        <f t="shared" si="302"/>
        <v>0</v>
      </c>
      <c r="AS465" s="416">
        <f t="shared" si="303"/>
        <v>0</v>
      </c>
      <c r="AT465" s="416">
        <f t="shared" si="304"/>
        <v>0</v>
      </c>
      <c r="AU465" s="416">
        <f t="shared" si="305"/>
        <v>0</v>
      </c>
      <c r="AV465" s="434" t="str">
        <f t="shared" si="306"/>
        <v/>
      </c>
      <c r="AW465" s="421" t="str">
        <f t="shared" si="307"/>
        <v/>
      </c>
      <c r="AX465" s="422">
        <f t="shared" si="308"/>
        <v>0</v>
      </c>
      <c r="AY465" s="422">
        <f t="shared" si="309"/>
        <v>0</v>
      </c>
      <c r="AZ465" s="421">
        <f t="shared" si="310"/>
        <v>0</v>
      </c>
      <c r="BA465" s="423">
        <f t="shared" si="311"/>
        <v>0</v>
      </c>
      <c r="BB465" s="432"/>
      <c r="BC465" s="436"/>
      <c r="BD465" s="436"/>
      <c r="BE465" s="436"/>
      <c r="BF465" s="436"/>
      <c r="BG465" s="436"/>
      <c r="BH465" s="436"/>
      <c r="BI465" s="436"/>
      <c r="BJ465" s="436"/>
      <c r="BK465" s="436"/>
      <c r="BL465" s="436"/>
      <c r="BM465" s="436"/>
      <c r="BN465" s="436"/>
      <c r="BO465" s="436"/>
      <c r="BP465" s="436"/>
    </row>
    <row r="466" spans="1:68" s="437" customFormat="1" ht="38.25" customHeight="1">
      <c r="A466" s="426">
        <v>448</v>
      </c>
      <c r="B466" s="429"/>
      <c r="C466" s="429"/>
      <c r="D466" s="395"/>
      <c r="E466" s="396"/>
      <c r="F466" s="396"/>
      <c r="G466" s="396"/>
      <c r="H466" s="397" t="str">
        <f t="shared" si="281"/>
        <v/>
      </c>
      <c r="I466" s="427"/>
      <c r="J466" s="396"/>
      <c r="K466" s="435"/>
      <c r="L466" s="399">
        <f t="shared" si="282"/>
        <v>0</v>
      </c>
      <c r="M466" s="400" t="str">
        <f t="shared" si="283"/>
        <v/>
      </c>
      <c r="N466" s="401"/>
      <c r="O466" s="395"/>
      <c r="P466" s="402" t="str">
        <f t="shared" si="284"/>
        <v/>
      </c>
      <c r="Q466" s="428"/>
      <c r="R466" s="404">
        <v>0</v>
      </c>
      <c r="S466" s="402">
        <f t="shared" si="285"/>
        <v>0</v>
      </c>
      <c r="T466" s="406">
        <f t="shared" si="286"/>
        <v>0</v>
      </c>
      <c r="U466" s="407" t="str">
        <f t="shared" si="287"/>
        <v/>
      </c>
      <c r="V466" s="408"/>
      <c r="W466" s="395"/>
      <c r="X466" s="395"/>
      <c r="Y466" s="402" t="str">
        <f t="shared" si="288"/>
        <v/>
      </c>
      <c r="Z466" s="429"/>
      <c r="AA466" s="429"/>
      <c r="AB466" s="430"/>
      <c r="AC466" s="410">
        <f t="shared" si="289"/>
        <v>0</v>
      </c>
      <c r="AD466" s="411"/>
      <c r="AE466" s="412"/>
      <c r="AF466" s="413">
        <f t="shared" si="290"/>
        <v>0</v>
      </c>
      <c r="AG466" s="414">
        <f t="shared" si="291"/>
        <v>0</v>
      </c>
      <c r="AH466" s="415">
        <f t="shared" si="292"/>
        <v>0</v>
      </c>
      <c r="AI466" s="415" t="str">
        <f t="shared" si="293"/>
        <v/>
      </c>
      <c r="AJ466" s="415">
        <f t="shared" si="294"/>
        <v>0</v>
      </c>
      <c r="AK466" s="415">
        <f t="shared" si="295"/>
        <v>0</v>
      </c>
      <c r="AL466" s="416">
        <f t="shared" si="296"/>
        <v>0</v>
      </c>
      <c r="AM466" s="417">
        <f t="shared" si="297"/>
        <v>0</v>
      </c>
      <c r="AN466" s="406">
        <f t="shared" si="298"/>
        <v>0</v>
      </c>
      <c r="AO466" s="416">
        <f t="shared" si="299"/>
        <v>0</v>
      </c>
      <c r="AP466" s="416">
        <f t="shared" si="300"/>
        <v>0</v>
      </c>
      <c r="AQ466" s="416">
        <f t="shared" si="301"/>
        <v>0</v>
      </c>
      <c r="AR466" s="418">
        <f t="shared" si="302"/>
        <v>0</v>
      </c>
      <c r="AS466" s="416">
        <f t="shared" si="303"/>
        <v>0</v>
      </c>
      <c r="AT466" s="416">
        <f t="shared" si="304"/>
        <v>0</v>
      </c>
      <c r="AU466" s="416">
        <f t="shared" si="305"/>
        <v>0</v>
      </c>
      <c r="AV466" s="434" t="str">
        <f t="shared" si="306"/>
        <v/>
      </c>
      <c r="AW466" s="421" t="str">
        <f t="shared" si="307"/>
        <v/>
      </c>
      <c r="AX466" s="422">
        <f t="shared" si="308"/>
        <v>0</v>
      </c>
      <c r="AY466" s="422">
        <f t="shared" si="309"/>
        <v>0</v>
      </c>
      <c r="AZ466" s="421">
        <f t="shared" si="310"/>
        <v>0</v>
      </c>
      <c r="BA466" s="423">
        <f t="shared" si="311"/>
        <v>0</v>
      </c>
      <c r="BB466" s="432"/>
      <c r="BC466" s="436"/>
      <c r="BD466" s="436"/>
      <c r="BE466" s="436"/>
      <c r="BF466" s="436"/>
      <c r="BG466" s="436"/>
      <c r="BH466" s="436"/>
      <c r="BI466" s="436"/>
      <c r="BJ466" s="436"/>
      <c r="BK466" s="436"/>
      <c r="BL466" s="436"/>
      <c r="BM466" s="436"/>
      <c r="BN466" s="436"/>
      <c r="BO466" s="436"/>
      <c r="BP466" s="436"/>
    </row>
    <row r="467" spans="1:68" s="437" customFormat="1" ht="38.25" customHeight="1">
      <c r="A467" s="426">
        <v>449</v>
      </c>
      <c r="B467" s="429"/>
      <c r="C467" s="429"/>
      <c r="D467" s="395"/>
      <c r="E467" s="396"/>
      <c r="F467" s="396"/>
      <c r="G467" s="396"/>
      <c r="H467" s="397" t="str">
        <f t="shared" si="281"/>
        <v/>
      </c>
      <c r="I467" s="427"/>
      <c r="J467" s="396"/>
      <c r="K467" s="435"/>
      <c r="L467" s="399">
        <f t="shared" si="282"/>
        <v>0</v>
      </c>
      <c r="M467" s="400" t="str">
        <f t="shared" si="283"/>
        <v/>
      </c>
      <c r="N467" s="401"/>
      <c r="O467" s="395"/>
      <c r="P467" s="402" t="str">
        <f t="shared" si="284"/>
        <v/>
      </c>
      <c r="Q467" s="428"/>
      <c r="R467" s="404">
        <v>0</v>
      </c>
      <c r="S467" s="402">
        <f t="shared" si="285"/>
        <v>0</v>
      </c>
      <c r="T467" s="406">
        <f t="shared" si="286"/>
        <v>0</v>
      </c>
      <c r="U467" s="407" t="str">
        <f t="shared" si="287"/>
        <v/>
      </c>
      <c r="V467" s="408"/>
      <c r="W467" s="395"/>
      <c r="X467" s="395"/>
      <c r="Y467" s="402" t="str">
        <f t="shared" si="288"/>
        <v/>
      </c>
      <c r="Z467" s="429"/>
      <c r="AA467" s="429"/>
      <c r="AB467" s="430"/>
      <c r="AC467" s="410">
        <f t="shared" si="289"/>
        <v>0</v>
      </c>
      <c r="AD467" s="411"/>
      <c r="AE467" s="412"/>
      <c r="AF467" s="413">
        <f t="shared" si="290"/>
        <v>0</v>
      </c>
      <c r="AG467" s="414">
        <f t="shared" si="291"/>
        <v>0</v>
      </c>
      <c r="AH467" s="415">
        <f t="shared" si="292"/>
        <v>0</v>
      </c>
      <c r="AI467" s="415" t="str">
        <f t="shared" si="293"/>
        <v/>
      </c>
      <c r="AJ467" s="415">
        <f t="shared" si="294"/>
        <v>0</v>
      </c>
      <c r="AK467" s="415">
        <f t="shared" si="295"/>
        <v>0</v>
      </c>
      <c r="AL467" s="416">
        <f t="shared" si="296"/>
        <v>0</v>
      </c>
      <c r="AM467" s="417">
        <f t="shared" si="297"/>
        <v>0</v>
      </c>
      <c r="AN467" s="406">
        <f t="shared" si="298"/>
        <v>0</v>
      </c>
      <c r="AO467" s="416">
        <f t="shared" si="299"/>
        <v>0</v>
      </c>
      <c r="AP467" s="416">
        <f t="shared" si="300"/>
        <v>0</v>
      </c>
      <c r="AQ467" s="416">
        <f t="shared" si="301"/>
        <v>0</v>
      </c>
      <c r="AR467" s="418">
        <f t="shared" si="302"/>
        <v>0</v>
      </c>
      <c r="AS467" s="416">
        <f t="shared" si="303"/>
        <v>0</v>
      </c>
      <c r="AT467" s="416">
        <f t="shared" si="304"/>
        <v>0</v>
      </c>
      <c r="AU467" s="416">
        <f t="shared" si="305"/>
        <v>0</v>
      </c>
      <c r="AV467" s="434" t="str">
        <f t="shared" si="306"/>
        <v/>
      </c>
      <c r="AW467" s="421" t="str">
        <f t="shared" si="307"/>
        <v/>
      </c>
      <c r="AX467" s="422">
        <f t="shared" si="308"/>
        <v>0</v>
      </c>
      <c r="AY467" s="422">
        <f t="shared" si="309"/>
        <v>0</v>
      </c>
      <c r="AZ467" s="421">
        <f t="shared" si="310"/>
        <v>0</v>
      </c>
      <c r="BA467" s="423">
        <f t="shared" si="311"/>
        <v>0</v>
      </c>
      <c r="BB467" s="432"/>
      <c r="BC467" s="436"/>
      <c r="BD467" s="436"/>
      <c r="BE467" s="436"/>
      <c r="BF467" s="436"/>
      <c r="BG467" s="436"/>
      <c r="BH467" s="436"/>
      <c r="BI467" s="436"/>
      <c r="BJ467" s="436"/>
      <c r="BK467" s="436"/>
      <c r="BL467" s="436"/>
      <c r="BM467" s="436"/>
      <c r="BN467" s="436"/>
      <c r="BO467" s="436"/>
      <c r="BP467" s="436"/>
    </row>
    <row r="468" spans="1:68" s="437" customFormat="1" ht="38.25" customHeight="1">
      <c r="A468" s="426">
        <v>450</v>
      </c>
      <c r="B468" s="429"/>
      <c r="C468" s="429"/>
      <c r="D468" s="395"/>
      <c r="E468" s="396"/>
      <c r="F468" s="396"/>
      <c r="G468" s="396"/>
      <c r="H468" s="397" t="str">
        <f t="shared" si="281"/>
        <v/>
      </c>
      <c r="I468" s="427"/>
      <c r="J468" s="396"/>
      <c r="K468" s="435"/>
      <c r="L468" s="399">
        <f t="shared" si="282"/>
        <v>0</v>
      </c>
      <c r="M468" s="400" t="str">
        <f t="shared" si="283"/>
        <v/>
      </c>
      <c r="N468" s="401"/>
      <c r="O468" s="395"/>
      <c r="P468" s="402" t="str">
        <f t="shared" si="284"/>
        <v/>
      </c>
      <c r="Q468" s="428"/>
      <c r="R468" s="404">
        <v>0</v>
      </c>
      <c r="S468" s="402">
        <f t="shared" si="285"/>
        <v>0</v>
      </c>
      <c r="T468" s="406">
        <f t="shared" si="286"/>
        <v>0</v>
      </c>
      <c r="U468" s="407" t="str">
        <f t="shared" si="287"/>
        <v/>
      </c>
      <c r="V468" s="408"/>
      <c r="W468" s="395"/>
      <c r="X468" s="395"/>
      <c r="Y468" s="402" t="str">
        <f t="shared" si="288"/>
        <v/>
      </c>
      <c r="Z468" s="429"/>
      <c r="AA468" s="429"/>
      <c r="AB468" s="430"/>
      <c r="AC468" s="410">
        <f t="shared" si="289"/>
        <v>0</v>
      </c>
      <c r="AD468" s="411"/>
      <c r="AE468" s="412"/>
      <c r="AF468" s="413">
        <f t="shared" si="290"/>
        <v>0</v>
      </c>
      <c r="AG468" s="414">
        <f t="shared" si="291"/>
        <v>0</v>
      </c>
      <c r="AH468" s="415">
        <f t="shared" si="292"/>
        <v>0</v>
      </c>
      <c r="AI468" s="415" t="str">
        <f t="shared" si="293"/>
        <v/>
      </c>
      <c r="AJ468" s="415">
        <f t="shared" si="294"/>
        <v>0</v>
      </c>
      <c r="AK468" s="415">
        <f t="shared" si="295"/>
        <v>0</v>
      </c>
      <c r="AL468" s="416">
        <f t="shared" si="296"/>
        <v>0</v>
      </c>
      <c r="AM468" s="417">
        <f t="shared" si="297"/>
        <v>0</v>
      </c>
      <c r="AN468" s="406">
        <f t="shared" si="298"/>
        <v>0</v>
      </c>
      <c r="AO468" s="416">
        <f t="shared" si="299"/>
        <v>0</v>
      </c>
      <c r="AP468" s="416">
        <f t="shared" si="300"/>
        <v>0</v>
      </c>
      <c r="AQ468" s="416">
        <f t="shared" si="301"/>
        <v>0</v>
      </c>
      <c r="AR468" s="418">
        <f t="shared" si="302"/>
        <v>0</v>
      </c>
      <c r="AS468" s="416">
        <f t="shared" si="303"/>
        <v>0</v>
      </c>
      <c r="AT468" s="416">
        <f t="shared" si="304"/>
        <v>0</v>
      </c>
      <c r="AU468" s="416">
        <f t="shared" si="305"/>
        <v>0</v>
      </c>
      <c r="AV468" s="434" t="str">
        <f t="shared" si="306"/>
        <v/>
      </c>
      <c r="AW468" s="421" t="str">
        <f t="shared" si="307"/>
        <v/>
      </c>
      <c r="AX468" s="422">
        <f t="shared" si="308"/>
        <v>0</v>
      </c>
      <c r="AY468" s="422">
        <f t="shared" si="309"/>
        <v>0</v>
      </c>
      <c r="AZ468" s="421">
        <f t="shared" si="310"/>
        <v>0</v>
      </c>
      <c r="BA468" s="423">
        <f t="shared" si="311"/>
        <v>0</v>
      </c>
      <c r="BB468" s="432"/>
      <c r="BC468" s="436"/>
      <c r="BD468" s="436"/>
      <c r="BE468" s="436"/>
      <c r="BF468" s="436"/>
      <c r="BG468" s="436"/>
      <c r="BH468" s="436"/>
      <c r="BI468" s="436"/>
      <c r="BJ468" s="436"/>
      <c r="BK468" s="436"/>
      <c r="BL468" s="436"/>
      <c r="BM468" s="436"/>
      <c r="BN468" s="436"/>
      <c r="BO468" s="436"/>
      <c r="BP468" s="436"/>
    </row>
    <row r="469" spans="1:68" s="437" customFormat="1" ht="38.25" customHeight="1">
      <c r="A469" s="426">
        <v>451</v>
      </c>
      <c r="B469" s="429"/>
      <c r="C469" s="429"/>
      <c r="D469" s="395"/>
      <c r="E469" s="396"/>
      <c r="F469" s="396"/>
      <c r="G469" s="396"/>
      <c r="H469" s="397" t="str">
        <f t="shared" si="281"/>
        <v/>
      </c>
      <c r="I469" s="427"/>
      <c r="J469" s="396"/>
      <c r="K469" s="435"/>
      <c r="L469" s="399">
        <f t="shared" si="282"/>
        <v>0</v>
      </c>
      <c r="M469" s="400" t="str">
        <f t="shared" si="283"/>
        <v/>
      </c>
      <c r="N469" s="401"/>
      <c r="O469" s="395"/>
      <c r="P469" s="402" t="str">
        <f t="shared" si="284"/>
        <v/>
      </c>
      <c r="Q469" s="428"/>
      <c r="R469" s="404">
        <v>0</v>
      </c>
      <c r="S469" s="402">
        <f t="shared" si="285"/>
        <v>0</v>
      </c>
      <c r="T469" s="406">
        <f t="shared" si="286"/>
        <v>0</v>
      </c>
      <c r="U469" s="407" t="str">
        <f t="shared" si="287"/>
        <v/>
      </c>
      <c r="V469" s="408"/>
      <c r="W469" s="395"/>
      <c r="X469" s="395"/>
      <c r="Y469" s="402" t="str">
        <f t="shared" si="288"/>
        <v/>
      </c>
      <c r="Z469" s="429"/>
      <c r="AA469" s="429"/>
      <c r="AB469" s="430"/>
      <c r="AC469" s="410">
        <f t="shared" si="289"/>
        <v>0</v>
      </c>
      <c r="AD469" s="411"/>
      <c r="AE469" s="412"/>
      <c r="AF469" s="413">
        <f t="shared" si="290"/>
        <v>0</v>
      </c>
      <c r="AG469" s="414">
        <f t="shared" si="291"/>
        <v>0</v>
      </c>
      <c r="AH469" s="415">
        <f t="shared" si="292"/>
        <v>0</v>
      </c>
      <c r="AI469" s="415" t="str">
        <f t="shared" si="293"/>
        <v/>
      </c>
      <c r="AJ469" s="415">
        <f t="shared" si="294"/>
        <v>0</v>
      </c>
      <c r="AK469" s="415">
        <f t="shared" si="295"/>
        <v>0</v>
      </c>
      <c r="AL469" s="416">
        <f t="shared" si="296"/>
        <v>0</v>
      </c>
      <c r="AM469" s="417">
        <f t="shared" si="297"/>
        <v>0</v>
      </c>
      <c r="AN469" s="406">
        <f t="shared" si="298"/>
        <v>0</v>
      </c>
      <c r="AO469" s="416">
        <f t="shared" si="299"/>
        <v>0</v>
      </c>
      <c r="AP469" s="416">
        <f t="shared" si="300"/>
        <v>0</v>
      </c>
      <c r="AQ469" s="416">
        <f t="shared" si="301"/>
        <v>0</v>
      </c>
      <c r="AR469" s="418">
        <f t="shared" si="302"/>
        <v>0</v>
      </c>
      <c r="AS469" s="416">
        <f t="shared" si="303"/>
        <v>0</v>
      </c>
      <c r="AT469" s="416">
        <f t="shared" si="304"/>
        <v>0</v>
      </c>
      <c r="AU469" s="416">
        <f t="shared" si="305"/>
        <v>0</v>
      </c>
      <c r="AV469" s="434" t="str">
        <f t="shared" si="306"/>
        <v/>
      </c>
      <c r="AW469" s="421" t="str">
        <f t="shared" si="307"/>
        <v/>
      </c>
      <c r="AX469" s="422">
        <f t="shared" si="308"/>
        <v>0</v>
      </c>
      <c r="AY469" s="422">
        <f t="shared" si="309"/>
        <v>0</v>
      </c>
      <c r="AZ469" s="421">
        <f t="shared" si="310"/>
        <v>0</v>
      </c>
      <c r="BA469" s="423">
        <f t="shared" si="311"/>
        <v>0</v>
      </c>
      <c r="BB469" s="432"/>
      <c r="BC469" s="436"/>
      <c r="BD469" s="436"/>
      <c r="BE469" s="436"/>
      <c r="BF469" s="436"/>
      <c r="BG469" s="436"/>
      <c r="BH469" s="436"/>
      <c r="BI469" s="436"/>
      <c r="BJ469" s="436"/>
      <c r="BK469" s="436"/>
      <c r="BL469" s="436"/>
      <c r="BM469" s="436"/>
      <c r="BN469" s="436"/>
      <c r="BO469" s="436"/>
      <c r="BP469" s="436"/>
    </row>
    <row r="470" spans="1:68" s="437" customFormat="1" ht="38.25" customHeight="1">
      <c r="A470" s="426">
        <v>452</v>
      </c>
      <c r="B470" s="429"/>
      <c r="C470" s="429"/>
      <c r="D470" s="395"/>
      <c r="E470" s="396"/>
      <c r="F470" s="396"/>
      <c r="G470" s="396"/>
      <c r="H470" s="397" t="str">
        <f t="shared" si="281"/>
        <v/>
      </c>
      <c r="I470" s="427"/>
      <c r="J470" s="396"/>
      <c r="K470" s="435"/>
      <c r="L470" s="399">
        <f t="shared" si="282"/>
        <v>0</v>
      </c>
      <c r="M470" s="400" t="str">
        <f t="shared" si="283"/>
        <v/>
      </c>
      <c r="N470" s="401"/>
      <c r="O470" s="395"/>
      <c r="P470" s="402" t="str">
        <f t="shared" si="284"/>
        <v/>
      </c>
      <c r="Q470" s="428"/>
      <c r="R470" s="404">
        <v>0</v>
      </c>
      <c r="S470" s="402">
        <f t="shared" si="285"/>
        <v>0</v>
      </c>
      <c r="T470" s="406">
        <f t="shared" si="286"/>
        <v>0</v>
      </c>
      <c r="U470" s="407" t="str">
        <f t="shared" si="287"/>
        <v/>
      </c>
      <c r="V470" s="408"/>
      <c r="W470" s="395"/>
      <c r="X470" s="395"/>
      <c r="Y470" s="402" t="str">
        <f t="shared" si="288"/>
        <v/>
      </c>
      <c r="Z470" s="429"/>
      <c r="AA470" s="429"/>
      <c r="AB470" s="430"/>
      <c r="AC470" s="410">
        <f t="shared" si="289"/>
        <v>0</v>
      </c>
      <c r="AD470" s="411"/>
      <c r="AE470" s="412"/>
      <c r="AF470" s="413">
        <f t="shared" si="290"/>
        <v>0</v>
      </c>
      <c r="AG470" s="414">
        <f t="shared" si="291"/>
        <v>0</v>
      </c>
      <c r="AH470" s="415">
        <f t="shared" si="292"/>
        <v>0</v>
      </c>
      <c r="AI470" s="415" t="str">
        <f t="shared" si="293"/>
        <v/>
      </c>
      <c r="AJ470" s="415">
        <f t="shared" si="294"/>
        <v>0</v>
      </c>
      <c r="AK470" s="415">
        <f t="shared" si="295"/>
        <v>0</v>
      </c>
      <c r="AL470" s="416">
        <f t="shared" si="296"/>
        <v>0</v>
      </c>
      <c r="AM470" s="417">
        <f t="shared" si="297"/>
        <v>0</v>
      </c>
      <c r="AN470" s="406">
        <f t="shared" si="298"/>
        <v>0</v>
      </c>
      <c r="AO470" s="416">
        <f t="shared" si="299"/>
        <v>0</v>
      </c>
      <c r="AP470" s="416">
        <f t="shared" si="300"/>
        <v>0</v>
      </c>
      <c r="AQ470" s="416">
        <f t="shared" si="301"/>
        <v>0</v>
      </c>
      <c r="AR470" s="418">
        <f t="shared" si="302"/>
        <v>0</v>
      </c>
      <c r="AS470" s="416">
        <f t="shared" si="303"/>
        <v>0</v>
      </c>
      <c r="AT470" s="416">
        <f t="shared" si="304"/>
        <v>0</v>
      </c>
      <c r="AU470" s="416">
        <f t="shared" si="305"/>
        <v>0</v>
      </c>
      <c r="AV470" s="434" t="str">
        <f t="shared" si="306"/>
        <v/>
      </c>
      <c r="AW470" s="421" t="str">
        <f t="shared" si="307"/>
        <v/>
      </c>
      <c r="AX470" s="422">
        <f t="shared" si="308"/>
        <v>0</v>
      </c>
      <c r="AY470" s="422">
        <f t="shared" si="309"/>
        <v>0</v>
      </c>
      <c r="AZ470" s="421">
        <f t="shared" si="310"/>
        <v>0</v>
      </c>
      <c r="BA470" s="423">
        <f t="shared" si="311"/>
        <v>0</v>
      </c>
      <c r="BB470" s="432"/>
      <c r="BC470" s="436"/>
      <c r="BD470" s="436"/>
      <c r="BE470" s="436"/>
      <c r="BF470" s="436"/>
      <c r="BG470" s="436"/>
      <c r="BH470" s="436"/>
      <c r="BI470" s="436"/>
      <c r="BJ470" s="436"/>
      <c r="BK470" s="436"/>
      <c r="BL470" s="436"/>
      <c r="BM470" s="436"/>
      <c r="BN470" s="436"/>
      <c r="BO470" s="436"/>
      <c r="BP470" s="436"/>
    </row>
    <row r="471" spans="1:68" s="437" customFormat="1" ht="38.25" customHeight="1">
      <c r="A471" s="426">
        <v>453</v>
      </c>
      <c r="B471" s="429"/>
      <c r="C471" s="429"/>
      <c r="D471" s="395"/>
      <c r="E471" s="396"/>
      <c r="F471" s="396"/>
      <c r="G471" s="396"/>
      <c r="H471" s="397" t="str">
        <f t="shared" si="281"/>
        <v/>
      </c>
      <c r="I471" s="427"/>
      <c r="J471" s="396"/>
      <c r="K471" s="435"/>
      <c r="L471" s="399">
        <f t="shared" si="282"/>
        <v>0</v>
      </c>
      <c r="M471" s="400" t="str">
        <f t="shared" si="283"/>
        <v/>
      </c>
      <c r="N471" s="401"/>
      <c r="O471" s="395"/>
      <c r="P471" s="402" t="str">
        <f t="shared" si="284"/>
        <v/>
      </c>
      <c r="Q471" s="428"/>
      <c r="R471" s="404">
        <v>0</v>
      </c>
      <c r="S471" s="402">
        <f t="shared" si="285"/>
        <v>0</v>
      </c>
      <c r="T471" s="406">
        <f t="shared" si="286"/>
        <v>0</v>
      </c>
      <c r="U471" s="407" t="str">
        <f t="shared" si="287"/>
        <v/>
      </c>
      <c r="V471" s="408"/>
      <c r="W471" s="395"/>
      <c r="X471" s="395"/>
      <c r="Y471" s="402" t="str">
        <f t="shared" si="288"/>
        <v/>
      </c>
      <c r="Z471" s="429"/>
      <c r="AA471" s="429"/>
      <c r="AB471" s="430"/>
      <c r="AC471" s="410">
        <f t="shared" si="289"/>
        <v>0</v>
      </c>
      <c r="AD471" s="411"/>
      <c r="AE471" s="412"/>
      <c r="AF471" s="413">
        <f t="shared" si="290"/>
        <v>0</v>
      </c>
      <c r="AG471" s="414">
        <f t="shared" si="291"/>
        <v>0</v>
      </c>
      <c r="AH471" s="415">
        <f t="shared" si="292"/>
        <v>0</v>
      </c>
      <c r="AI471" s="415" t="str">
        <f t="shared" si="293"/>
        <v/>
      </c>
      <c r="AJ471" s="415">
        <f t="shared" si="294"/>
        <v>0</v>
      </c>
      <c r="AK471" s="415">
        <f t="shared" si="295"/>
        <v>0</v>
      </c>
      <c r="AL471" s="416">
        <f t="shared" si="296"/>
        <v>0</v>
      </c>
      <c r="AM471" s="417">
        <f t="shared" si="297"/>
        <v>0</v>
      </c>
      <c r="AN471" s="406">
        <f t="shared" si="298"/>
        <v>0</v>
      </c>
      <c r="AO471" s="416">
        <f t="shared" si="299"/>
        <v>0</v>
      </c>
      <c r="AP471" s="416">
        <f t="shared" si="300"/>
        <v>0</v>
      </c>
      <c r="AQ471" s="416">
        <f t="shared" si="301"/>
        <v>0</v>
      </c>
      <c r="AR471" s="418">
        <f t="shared" si="302"/>
        <v>0</v>
      </c>
      <c r="AS471" s="416">
        <f t="shared" si="303"/>
        <v>0</v>
      </c>
      <c r="AT471" s="416">
        <f t="shared" si="304"/>
        <v>0</v>
      </c>
      <c r="AU471" s="416">
        <f t="shared" si="305"/>
        <v>0</v>
      </c>
      <c r="AV471" s="434" t="str">
        <f t="shared" si="306"/>
        <v/>
      </c>
      <c r="AW471" s="421" t="str">
        <f t="shared" si="307"/>
        <v/>
      </c>
      <c r="AX471" s="422">
        <f t="shared" si="308"/>
        <v>0</v>
      </c>
      <c r="AY471" s="422">
        <f t="shared" si="309"/>
        <v>0</v>
      </c>
      <c r="AZ471" s="421">
        <f t="shared" si="310"/>
        <v>0</v>
      </c>
      <c r="BA471" s="423">
        <f t="shared" si="311"/>
        <v>0</v>
      </c>
      <c r="BB471" s="432"/>
      <c r="BC471" s="436"/>
      <c r="BD471" s="436"/>
      <c r="BE471" s="436"/>
      <c r="BF471" s="436"/>
      <c r="BG471" s="436"/>
      <c r="BH471" s="436"/>
      <c r="BI471" s="436"/>
      <c r="BJ471" s="436"/>
      <c r="BK471" s="436"/>
      <c r="BL471" s="436"/>
      <c r="BM471" s="436"/>
      <c r="BN471" s="436"/>
      <c r="BO471" s="436"/>
      <c r="BP471" s="436"/>
    </row>
    <row r="472" spans="1:68" s="437" customFormat="1" ht="38.25" customHeight="1">
      <c r="A472" s="426">
        <v>454</v>
      </c>
      <c r="B472" s="429"/>
      <c r="C472" s="429"/>
      <c r="D472" s="395"/>
      <c r="E472" s="396"/>
      <c r="F472" s="396"/>
      <c r="G472" s="396"/>
      <c r="H472" s="397" t="str">
        <f t="shared" si="281"/>
        <v/>
      </c>
      <c r="I472" s="427"/>
      <c r="J472" s="396"/>
      <c r="K472" s="435"/>
      <c r="L472" s="399">
        <f t="shared" si="282"/>
        <v>0</v>
      </c>
      <c r="M472" s="400" t="str">
        <f t="shared" si="283"/>
        <v/>
      </c>
      <c r="N472" s="401"/>
      <c r="O472" s="395"/>
      <c r="P472" s="402" t="str">
        <f t="shared" si="284"/>
        <v/>
      </c>
      <c r="Q472" s="428"/>
      <c r="R472" s="404">
        <v>0</v>
      </c>
      <c r="S472" s="402">
        <f t="shared" si="285"/>
        <v>0</v>
      </c>
      <c r="T472" s="406">
        <f t="shared" si="286"/>
        <v>0</v>
      </c>
      <c r="U472" s="407" t="str">
        <f t="shared" si="287"/>
        <v/>
      </c>
      <c r="V472" s="408"/>
      <c r="W472" s="395"/>
      <c r="X472" s="395"/>
      <c r="Y472" s="402" t="str">
        <f t="shared" si="288"/>
        <v/>
      </c>
      <c r="Z472" s="429"/>
      <c r="AA472" s="429"/>
      <c r="AB472" s="430"/>
      <c r="AC472" s="410">
        <f t="shared" si="289"/>
        <v>0</v>
      </c>
      <c r="AD472" s="411"/>
      <c r="AE472" s="412"/>
      <c r="AF472" s="413">
        <f t="shared" si="290"/>
        <v>0</v>
      </c>
      <c r="AG472" s="414">
        <f t="shared" si="291"/>
        <v>0</v>
      </c>
      <c r="AH472" s="415">
        <f t="shared" si="292"/>
        <v>0</v>
      </c>
      <c r="AI472" s="415" t="str">
        <f t="shared" si="293"/>
        <v/>
      </c>
      <c r="AJ472" s="415">
        <f t="shared" si="294"/>
        <v>0</v>
      </c>
      <c r="AK472" s="415">
        <f t="shared" si="295"/>
        <v>0</v>
      </c>
      <c r="AL472" s="416">
        <f t="shared" si="296"/>
        <v>0</v>
      </c>
      <c r="AM472" s="417">
        <f t="shared" si="297"/>
        <v>0</v>
      </c>
      <c r="AN472" s="406">
        <f t="shared" si="298"/>
        <v>0</v>
      </c>
      <c r="AO472" s="416">
        <f t="shared" si="299"/>
        <v>0</v>
      </c>
      <c r="AP472" s="416">
        <f t="shared" si="300"/>
        <v>0</v>
      </c>
      <c r="AQ472" s="416">
        <f t="shared" si="301"/>
        <v>0</v>
      </c>
      <c r="AR472" s="418">
        <f t="shared" si="302"/>
        <v>0</v>
      </c>
      <c r="AS472" s="416">
        <f t="shared" si="303"/>
        <v>0</v>
      </c>
      <c r="AT472" s="416">
        <f t="shared" si="304"/>
        <v>0</v>
      </c>
      <c r="AU472" s="416">
        <f t="shared" si="305"/>
        <v>0</v>
      </c>
      <c r="AV472" s="434" t="str">
        <f t="shared" si="306"/>
        <v/>
      </c>
      <c r="AW472" s="421" t="str">
        <f t="shared" si="307"/>
        <v/>
      </c>
      <c r="AX472" s="422">
        <f t="shared" si="308"/>
        <v>0</v>
      </c>
      <c r="AY472" s="422">
        <f t="shared" si="309"/>
        <v>0</v>
      </c>
      <c r="AZ472" s="421">
        <f t="shared" si="310"/>
        <v>0</v>
      </c>
      <c r="BA472" s="423">
        <f t="shared" si="311"/>
        <v>0</v>
      </c>
      <c r="BB472" s="432"/>
      <c r="BC472" s="436"/>
      <c r="BD472" s="436"/>
      <c r="BE472" s="436"/>
      <c r="BF472" s="436"/>
      <c r="BG472" s="436"/>
      <c r="BH472" s="436"/>
      <c r="BI472" s="436"/>
      <c r="BJ472" s="436"/>
      <c r="BK472" s="436"/>
      <c r="BL472" s="436"/>
      <c r="BM472" s="436"/>
      <c r="BN472" s="436"/>
      <c r="BO472" s="436"/>
      <c r="BP472" s="436"/>
    </row>
    <row r="473" spans="1:68" s="437" customFormat="1" ht="38.25" customHeight="1">
      <c r="A473" s="426">
        <v>455</v>
      </c>
      <c r="B473" s="429"/>
      <c r="C473" s="429"/>
      <c r="D473" s="395"/>
      <c r="E473" s="396"/>
      <c r="F473" s="396"/>
      <c r="G473" s="396"/>
      <c r="H473" s="397" t="str">
        <f t="shared" si="281"/>
        <v/>
      </c>
      <c r="I473" s="427"/>
      <c r="J473" s="396"/>
      <c r="K473" s="435"/>
      <c r="L473" s="399">
        <f t="shared" si="282"/>
        <v>0</v>
      </c>
      <c r="M473" s="400" t="str">
        <f t="shared" si="283"/>
        <v/>
      </c>
      <c r="N473" s="401"/>
      <c r="O473" s="395"/>
      <c r="P473" s="402" t="str">
        <f t="shared" si="284"/>
        <v/>
      </c>
      <c r="Q473" s="428"/>
      <c r="R473" s="404">
        <v>0</v>
      </c>
      <c r="S473" s="402">
        <f t="shared" si="285"/>
        <v>0</v>
      </c>
      <c r="T473" s="406">
        <f t="shared" si="286"/>
        <v>0</v>
      </c>
      <c r="U473" s="407" t="str">
        <f t="shared" si="287"/>
        <v/>
      </c>
      <c r="V473" s="408"/>
      <c r="W473" s="395"/>
      <c r="X473" s="395"/>
      <c r="Y473" s="402" t="str">
        <f t="shared" si="288"/>
        <v/>
      </c>
      <c r="Z473" s="429"/>
      <c r="AA473" s="429"/>
      <c r="AB473" s="430"/>
      <c r="AC473" s="410">
        <f t="shared" si="289"/>
        <v>0</v>
      </c>
      <c r="AD473" s="411"/>
      <c r="AE473" s="412"/>
      <c r="AF473" s="413">
        <f t="shared" si="290"/>
        <v>0</v>
      </c>
      <c r="AG473" s="414">
        <f t="shared" si="291"/>
        <v>0</v>
      </c>
      <c r="AH473" s="415">
        <f t="shared" si="292"/>
        <v>0</v>
      </c>
      <c r="AI473" s="415" t="str">
        <f t="shared" si="293"/>
        <v/>
      </c>
      <c r="AJ473" s="415">
        <f t="shared" si="294"/>
        <v>0</v>
      </c>
      <c r="AK473" s="415">
        <f t="shared" si="295"/>
        <v>0</v>
      </c>
      <c r="AL473" s="416">
        <f t="shared" si="296"/>
        <v>0</v>
      </c>
      <c r="AM473" s="417">
        <f t="shared" si="297"/>
        <v>0</v>
      </c>
      <c r="AN473" s="406">
        <f t="shared" si="298"/>
        <v>0</v>
      </c>
      <c r="AO473" s="416">
        <f t="shared" si="299"/>
        <v>0</v>
      </c>
      <c r="AP473" s="416">
        <f t="shared" si="300"/>
        <v>0</v>
      </c>
      <c r="AQ473" s="416">
        <f t="shared" si="301"/>
        <v>0</v>
      </c>
      <c r="AR473" s="418">
        <f t="shared" si="302"/>
        <v>0</v>
      </c>
      <c r="AS473" s="416">
        <f t="shared" si="303"/>
        <v>0</v>
      </c>
      <c r="AT473" s="416">
        <f t="shared" si="304"/>
        <v>0</v>
      </c>
      <c r="AU473" s="416">
        <f t="shared" si="305"/>
        <v>0</v>
      </c>
      <c r="AV473" s="434" t="str">
        <f t="shared" si="306"/>
        <v/>
      </c>
      <c r="AW473" s="421" t="str">
        <f t="shared" si="307"/>
        <v/>
      </c>
      <c r="AX473" s="422">
        <f t="shared" si="308"/>
        <v>0</v>
      </c>
      <c r="AY473" s="422">
        <f t="shared" si="309"/>
        <v>0</v>
      </c>
      <c r="AZ473" s="421">
        <f t="shared" si="310"/>
        <v>0</v>
      </c>
      <c r="BA473" s="423">
        <f t="shared" si="311"/>
        <v>0</v>
      </c>
      <c r="BB473" s="432"/>
      <c r="BC473" s="436"/>
      <c r="BD473" s="436"/>
      <c r="BE473" s="436"/>
      <c r="BF473" s="436"/>
      <c r="BG473" s="436"/>
      <c r="BH473" s="436"/>
      <c r="BI473" s="436"/>
      <c r="BJ473" s="436"/>
      <c r="BK473" s="436"/>
      <c r="BL473" s="436"/>
      <c r="BM473" s="436"/>
      <c r="BN473" s="436"/>
      <c r="BO473" s="436"/>
      <c r="BP473" s="436"/>
    </row>
    <row r="474" spans="1:68" s="437" customFormat="1" ht="38.25" customHeight="1">
      <c r="A474" s="426">
        <v>456</v>
      </c>
      <c r="B474" s="429"/>
      <c r="C474" s="429"/>
      <c r="D474" s="395"/>
      <c r="E474" s="396"/>
      <c r="F474" s="396"/>
      <c r="G474" s="396"/>
      <c r="H474" s="397" t="str">
        <f t="shared" si="281"/>
        <v/>
      </c>
      <c r="I474" s="427"/>
      <c r="J474" s="396"/>
      <c r="K474" s="435"/>
      <c r="L474" s="399">
        <f t="shared" si="282"/>
        <v>0</v>
      </c>
      <c r="M474" s="400" t="str">
        <f t="shared" si="283"/>
        <v/>
      </c>
      <c r="N474" s="401"/>
      <c r="O474" s="395"/>
      <c r="P474" s="402" t="str">
        <f t="shared" si="284"/>
        <v/>
      </c>
      <c r="Q474" s="428"/>
      <c r="R474" s="404">
        <v>0</v>
      </c>
      <c r="S474" s="402">
        <f t="shared" si="285"/>
        <v>0</v>
      </c>
      <c r="T474" s="406">
        <f t="shared" si="286"/>
        <v>0</v>
      </c>
      <c r="U474" s="407" t="str">
        <f t="shared" si="287"/>
        <v/>
      </c>
      <c r="V474" s="408"/>
      <c r="W474" s="395"/>
      <c r="X474" s="395"/>
      <c r="Y474" s="402" t="str">
        <f t="shared" si="288"/>
        <v/>
      </c>
      <c r="Z474" s="429"/>
      <c r="AA474" s="429"/>
      <c r="AB474" s="430"/>
      <c r="AC474" s="410">
        <f t="shared" si="289"/>
        <v>0</v>
      </c>
      <c r="AD474" s="411"/>
      <c r="AE474" s="412"/>
      <c r="AF474" s="413">
        <f t="shared" si="290"/>
        <v>0</v>
      </c>
      <c r="AG474" s="414">
        <f t="shared" si="291"/>
        <v>0</v>
      </c>
      <c r="AH474" s="415">
        <f t="shared" si="292"/>
        <v>0</v>
      </c>
      <c r="AI474" s="415" t="str">
        <f t="shared" si="293"/>
        <v/>
      </c>
      <c r="AJ474" s="415">
        <f t="shared" si="294"/>
        <v>0</v>
      </c>
      <c r="AK474" s="415">
        <f t="shared" si="295"/>
        <v>0</v>
      </c>
      <c r="AL474" s="416">
        <f t="shared" si="296"/>
        <v>0</v>
      </c>
      <c r="AM474" s="417">
        <f t="shared" si="297"/>
        <v>0</v>
      </c>
      <c r="AN474" s="406">
        <f t="shared" si="298"/>
        <v>0</v>
      </c>
      <c r="AO474" s="416">
        <f t="shared" si="299"/>
        <v>0</v>
      </c>
      <c r="AP474" s="416">
        <f t="shared" si="300"/>
        <v>0</v>
      </c>
      <c r="AQ474" s="416">
        <f t="shared" si="301"/>
        <v>0</v>
      </c>
      <c r="AR474" s="418">
        <f t="shared" si="302"/>
        <v>0</v>
      </c>
      <c r="AS474" s="416">
        <f t="shared" si="303"/>
        <v>0</v>
      </c>
      <c r="AT474" s="416">
        <f t="shared" si="304"/>
        <v>0</v>
      </c>
      <c r="AU474" s="416">
        <f t="shared" si="305"/>
        <v>0</v>
      </c>
      <c r="AV474" s="434" t="str">
        <f t="shared" si="306"/>
        <v/>
      </c>
      <c r="AW474" s="421" t="str">
        <f t="shared" si="307"/>
        <v/>
      </c>
      <c r="AX474" s="422">
        <f t="shared" si="308"/>
        <v>0</v>
      </c>
      <c r="AY474" s="422">
        <f t="shared" si="309"/>
        <v>0</v>
      </c>
      <c r="AZ474" s="421">
        <f t="shared" si="310"/>
        <v>0</v>
      </c>
      <c r="BA474" s="423">
        <f t="shared" si="311"/>
        <v>0</v>
      </c>
      <c r="BB474" s="432"/>
      <c r="BC474" s="436"/>
      <c r="BD474" s="436"/>
      <c r="BE474" s="436"/>
      <c r="BF474" s="436"/>
      <c r="BG474" s="436"/>
      <c r="BH474" s="436"/>
      <c r="BI474" s="436"/>
      <c r="BJ474" s="436"/>
      <c r="BK474" s="436"/>
      <c r="BL474" s="436"/>
      <c r="BM474" s="436"/>
      <c r="BN474" s="436"/>
      <c r="BO474" s="436"/>
      <c r="BP474" s="436"/>
    </row>
    <row r="475" spans="1:68" s="437" customFormat="1" ht="38.25" customHeight="1">
      <c r="A475" s="426">
        <v>457</v>
      </c>
      <c r="B475" s="429"/>
      <c r="C475" s="429"/>
      <c r="D475" s="395"/>
      <c r="E475" s="396"/>
      <c r="F475" s="396"/>
      <c r="G475" s="396"/>
      <c r="H475" s="397" t="str">
        <f t="shared" si="281"/>
        <v/>
      </c>
      <c r="I475" s="427"/>
      <c r="J475" s="396"/>
      <c r="K475" s="435"/>
      <c r="L475" s="399">
        <f t="shared" si="282"/>
        <v>0</v>
      </c>
      <c r="M475" s="400" t="str">
        <f t="shared" si="283"/>
        <v/>
      </c>
      <c r="N475" s="401"/>
      <c r="O475" s="395"/>
      <c r="P475" s="402" t="str">
        <f t="shared" si="284"/>
        <v/>
      </c>
      <c r="Q475" s="428"/>
      <c r="R475" s="404">
        <v>0</v>
      </c>
      <c r="S475" s="402">
        <f t="shared" si="285"/>
        <v>0</v>
      </c>
      <c r="T475" s="406">
        <f t="shared" si="286"/>
        <v>0</v>
      </c>
      <c r="U475" s="407" t="str">
        <f t="shared" si="287"/>
        <v/>
      </c>
      <c r="V475" s="408"/>
      <c r="W475" s="395"/>
      <c r="X475" s="395"/>
      <c r="Y475" s="402" t="str">
        <f t="shared" si="288"/>
        <v/>
      </c>
      <c r="Z475" s="429"/>
      <c r="AA475" s="429"/>
      <c r="AB475" s="430"/>
      <c r="AC475" s="410">
        <f t="shared" si="289"/>
        <v>0</v>
      </c>
      <c r="AD475" s="411"/>
      <c r="AE475" s="412"/>
      <c r="AF475" s="413">
        <f t="shared" si="290"/>
        <v>0</v>
      </c>
      <c r="AG475" s="414">
        <f t="shared" si="291"/>
        <v>0</v>
      </c>
      <c r="AH475" s="415">
        <f t="shared" si="292"/>
        <v>0</v>
      </c>
      <c r="AI475" s="415" t="str">
        <f t="shared" si="293"/>
        <v/>
      </c>
      <c r="AJ475" s="415">
        <f t="shared" si="294"/>
        <v>0</v>
      </c>
      <c r="AK475" s="415">
        <f t="shared" si="295"/>
        <v>0</v>
      </c>
      <c r="AL475" s="416">
        <f t="shared" si="296"/>
        <v>0</v>
      </c>
      <c r="AM475" s="417">
        <f t="shared" si="297"/>
        <v>0</v>
      </c>
      <c r="AN475" s="406">
        <f t="shared" si="298"/>
        <v>0</v>
      </c>
      <c r="AO475" s="416">
        <f t="shared" si="299"/>
        <v>0</v>
      </c>
      <c r="AP475" s="416">
        <f t="shared" si="300"/>
        <v>0</v>
      </c>
      <c r="AQ475" s="416">
        <f t="shared" si="301"/>
        <v>0</v>
      </c>
      <c r="AR475" s="418">
        <f t="shared" si="302"/>
        <v>0</v>
      </c>
      <c r="AS475" s="416">
        <f t="shared" si="303"/>
        <v>0</v>
      </c>
      <c r="AT475" s="416">
        <f t="shared" si="304"/>
        <v>0</v>
      </c>
      <c r="AU475" s="416">
        <f t="shared" si="305"/>
        <v>0</v>
      </c>
      <c r="AV475" s="434" t="str">
        <f t="shared" si="306"/>
        <v/>
      </c>
      <c r="AW475" s="421" t="str">
        <f t="shared" si="307"/>
        <v/>
      </c>
      <c r="AX475" s="422">
        <f t="shared" si="308"/>
        <v>0</v>
      </c>
      <c r="AY475" s="422">
        <f t="shared" si="309"/>
        <v>0</v>
      </c>
      <c r="AZ475" s="421">
        <f t="shared" si="310"/>
        <v>0</v>
      </c>
      <c r="BA475" s="423">
        <f t="shared" si="311"/>
        <v>0</v>
      </c>
      <c r="BB475" s="432"/>
      <c r="BC475" s="436"/>
      <c r="BD475" s="436"/>
      <c r="BE475" s="436"/>
      <c r="BF475" s="436"/>
      <c r="BG475" s="436"/>
      <c r="BH475" s="436"/>
      <c r="BI475" s="436"/>
      <c r="BJ475" s="436"/>
      <c r="BK475" s="436"/>
      <c r="BL475" s="436"/>
      <c r="BM475" s="436"/>
      <c r="BN475" s="436"/>
      <c r="BO475" s="436"/>
      <c r="BP475" s="436"/>
    </row>
    <row r="476" spans="1:68" s="437" customFormat="1" ht="38.25" customHeight="1">
      <c r="A476" s="426">
        <v>458</v>
      </c>
      <c r="B476" s="429"/>
      <c r="C476" s="429"/>
      <c r="D476" s="395"/>
      <c r="E476" s="396"/>
      <c r="F476" s="396"/>
      <c r="G476" s="396"/>
      <c r="H476" s="397" t="str">
        <f t="shared" si="281"/>
        <v/>
      </c>
      <c r="I476" s="427"/>
      <c r="J476" s="396"/>
      <c r="K476" s="435"/>
      <c r="L476" s="399">
        <f t="shared" si="282"/>
        <v>0</v>
      </c>
      <c r="M476" s="400" t="str">
        <f t="shared" si="283"/>
        <v/>
      </c>
      <c r="N476" s="401"/>
      <c r="O476" s="395"/>
      <c r="P476" s="402" t="str">
        <f t="shared" si="284"/>
        <v/>
      </c>
      <c r="Q476" s="428"/>
      <c r="R476" s="404">
        <v>0</v>
      </c>
      <c r="S476" s="402">
        <f t="shared" si="285"/>
        <v>0</v>
      </c>
      <c r="T476" s="406">
        <f t="shared" si="286"/>
        <v>0</v>
      </c>
      <c r="U476" s="407" t="str">
        <f t="shared" si="287"/>
        <v/>
      </c>
      <c r="V476" s="408"/>
      <c r="W476" s="395"/>
      <c r="X476" s="395"/>
      <c r="Y476" s="402" t="str">
        <f t="shared" si="288"/>
        <v/>
      </c>
      <c r="Z476" s="429"/>
      <c r="AA476" s="429"/>
      <c r="AB476" s="430"/>
      <c r="AC476" s="410">
        <f t="shared" si="289"/>
        <v>0</v>
      </c>
      <c r="AD476" s="411"/>
      <c r="AE476" s="412"/>
      <c r="AF476" s="413">
        <f t="shared" si="290"/>
        <v>0</v>
      </c>
      <c r="AG476" s="414">
        <f t="shared" si="291"/>
        <v>0</v>
      </c>
      <c r="AH476" s="415">
        <f t="shared" si="292"/>
        <v>0</v>
      </c>
      <c r="AI476" s="415" t="str">
        <f t="shared" si="293"/>
        <v/>
      </c>
      <c r="AJ476" s="415">
        <f t="shared" si="294"/>
        <v>0</v>
      </c>
      <c r="AK476" s="415">
        <f t="shared" si="295"/>
        <v>0</v>
      </c>
      <c r="AL476" s="416">
        <f t="shared" si="296"/>
        <v>0</v>
      </c>
      <c r="AM476" s="417">
        <f t="shared" si="297"/>
        <v>0</v>
      </c>
      <c r="AN476" s="406">
        <f t="shared" si="298"/>
        <v>0</v>
      </c>
      <c r="AO476" s="416">
        <f t="shared" si="299"/>
        <v>0</v>
      </c>
      <c r="AP476" s="416">
        <f t="shared" si="300"/>
        <v>0</v>
      </c>
      <c r="AQ476" s="416">
        <f t="shared" si="301"/>
        <v>0</v>
      </c>
      <c r="AR476" s="418">
        <f t="shared" si="302"/>
        <v>0</v>
      </c>
      <c r="AS476" s="416">
        <f t="shared" si="303"/>
        <v>0</v>
      </c>
      <c r="AT476" s="416">
        <f t="shared" si="304"/>
        <v>0</v>
      </c>
      <c r="AU476" s="416">
        <f t="shared" si="305"/>
        <v>0</v>
      </c>
      <c r="AV476" s="434" t="str">
        <f t="shared" si="306"/>
        <v/>
      </c>
      <c r="AW476" s="421" t="str">
        <f t="shared" si="307"/>
        <v/>
      </c>
      <c r="AX476" s="422">
        <f t="shared" si="308"/>
        <v>0</v>
      </c>
      <c r="AY476" s="422">
        <f t="shared" si="309"/>
        <v>0</v>
      </c>
      <c r="AZ476" s="421">
        <f t="shared" si="310"/>
        <v>0</v>
      </c>
      <c r="BA476" s="423">
        <f t="shared" si="311"/>
        <v>0</v>
      </c>
      <c r="BB476" s="432"/>
      <c r="BC476" s="436"/>
      <c r="BD476" s="436"/>
      <c r="BE476" s="436"/>
      <c r="BF476" s="436"/>
      <c r="BG476" s="436"/>
      <c r="BH476" s="436"/>
      <c r="BI476" s="436"/>
      <c r="BJ476" s="436"/>
      <c r="BK476" s="436"/>
      <c r="BL476" s="436"/>
      <c r="BM476" s="436"/>
      <c r="BN476" s="436"/>
      <c r="BO476" s="436"/>
      <c r="BP476" s="436"/>
    </row>
    <row r="477" spans="1:68" s="437" customFormat="1" ht="38.25" customHeight="1">
      <c r="A477" s="426">
        <v>459</v>
      </c>
      <c r="B477" s="429"/>
      <c r="C477" s="429"/>
      <c r="D477" s="395"/>
      <c r="E477" s="396"/>
      <c r="F477" s="396"/>
      <c r="G477" s="396"/>
      <c r="H477" s="397" t="str">
        <f t="shared" si="281"/>
        <v/>
      </c>
      <c r="I477" s="427"/>
      <c r="J477" s="396"/>
      <c r="K477" s="435"/>
      <c r="L477" s="399">
        <f t="shared" si="282"/>
        <v>0</v>
      </c>
      <c r="M477" s="400" t="str">
        <f t="shared" si="283"/>
        <v/>
      </c>
      <c r="N477" s="401"/>
      <c r="O477" s="395"/>
      <c r="P477" s="402" t="str">
        <f t="shared" si="284"/>
        <v/>
      </c>
      <c r="Q477" s="428"/>
      <c r="R477" s="404">
        <v>0</v>
      </c>
      <c r="S477" s="402">
        <f t="shared" si="285"/>
        <v>0</v>
      </c>
      <c r="T477" s="406">
        <f t="shared" si="286"/>
        <v>0</v>
      </c>
      <c r="U477" s="407" t="str">
        <f t="shared" si="287"/>
        <v/>
      </c>
      <c r="V477" s="408"/>
      <c r="W477" s="395"/>
      <c r="X477" s="395"/>
      <c r="Y477" s="402" t="str">
        <f t="shared" si="288"/>
        <v/>
      </c>
      <c r="Z477" s="429"/>
      <c r="AA477" s="429"/>
      <c r="AB477" s="430"/>
      <c r="AC477" s="410">
        <f t="shared" si="289"/>
        <v>0</v>
      </c>
      <c r="AD477" s="411"/>
      <c r="AE477" s="412"/>
      <c r="AF477" s="413">
        <f t="shared" si="290"/>
        <v>0</v>
      </c>
      <c r="AG477" s="414">
        <f t="shared" si="291"/>
        <v>0</v>
      </c>
      <c r="AH477" s="415">
        <f t="shared" si="292"/>
        <v>0</v>
      </c>
      <c r="AI477" s="415" t="str">
        <f t="shared" si="293"/>
        <v/>
      </c>
      <c r="AJ477" s="415">
        <f t="shared" si="294"/>
        <v>0</v>
      </c>
      <c r="AK477" s="415">
        <f t="shared" si="295"/>
        <v>0</v>
      </c>
      <c r="AL477" s="416">
        <f t="shared" si="296"/>
        <v>0</v>
      </c>
      <c r="AM477" s="417">
        <f t="shared" si="297"/>
        <v>0</v>
      </c>
      <c r="AN477" s="406">
        <f t="shared" si="298"/>
        <v>0</v>
      </c>
      <c r="AO477" s="416">
        <f t="shared" si="299"/>
        <v>0</v>
      </c>
      <c r="AP477" s="416">
        <f t="shared" si="300"/>
        <v>0</v>
      </c>
      <c r="AQ477" s="416">
        <f t="shared" si="301"/>
        <v>0</v>
      </c>
      <c r="AR477" s="418">
        <f t="shared" si="302"/>
        <v>0</v>
      </c>
      <c r="AS477" s="416">
        <f t="shared" si="303"/>
        <v>0</v>
      </c>
      <c r="AT477" s="416">
        <f t="shared" si="304"/>
        <v>0</v>
      </c>
      <c r="AU477" s="416">
        <f t="shared" si="305"/>
        <v>0</v>
      </c>
      <c r="AV477" s="434" t="str">
        <f t="shared" si="306"/>
        <v/>
      </c>
      <c r="AW477" s="421" t="str">
        <f t="shared" si="307"/>
        <v/>
      </c>
      <c r="AX477" s="422">
        <f t="shared" si="308"/>
        <v>0</v>
      </c>
      <c r="AY477" s="422">
        <f t="shared" si="309"/>
        <v>0</v>
      </c>
      <c r="AZ477" s="421">
        <f t="shared" si="310"/>
        <v>0</v>
      </c>
      <c r="BA477" s="423">
        <f t="shared" si="311"/>
        <v>0</v>
      </c>
      <c r="BB477" s="432"/>
      <c r="BC477" s="436"/>
      <c r="BD477" s="436"/>
      <c r="BE477" s="436"/>
      <c r="BF477" s="436"/>
      <c r="BG477" s="436"/>
      <c r="BH477" s="436"/>
      <c r="BI477" s="436"/>
      <c r="BJ477" s="436"/>
      <c r="BK477" s="436"/>
      <c r="BL477" s="436"/>
      <c r="BM477" s="436"/>
      <c r="BN477" s="436"/>
      <c r="BO477" s="436"/>
      <c r="BP477" s="436"/>
    </row>
    <row r="478" spans="1:68" s="437" customFormat="1" ht="38.25" customHeight="1">
      <c r="A478" s="426">
        <v>460</v>
      </c>
      <c r="B478" s="429"/>
      <c r="C478" s="429"/>
      <c r="D478" s="395"/>
      <c r="E478" s="396"/>
      <c r="F478" s="396"/>
      <c r="G478" s="396"/>
      <c r="H478" s="397" t="str">
        <f t="shared" si="281"/>
        <v/>
      </c>
      <c r="I478" s="427"/>
      <c r="J478" s="396"/>
      <c r="K478" s="435"/>
      <c r="L478" s="399">
        <f t="shared" si="282"/>
        <v>0</v>
      </c>
      <c r="M478" s="400" t="str">
        <f t="shared" si="283"/>
        <v/>
      </c>
      <c r="N478" s="401"/>
      <c r="O478" s="395"/>
      <c r="P478" s="402" t="str">
        <f t="shared" si="284"/>
        <v/>
      </c>
      <c r="Q478" s="428"/>
      <c r="R478" s="404">
        <v>0</v>
      </c>
      <c r="S478" s="402">
        <f t="shared" si="285"/>
        <v>0</v>
      </c>
      <c r="T478" s="406">
        <f t="shared" si="286"/>
        <v>0</v>
      </c>
      <c r="U478" s="407" t="str">
        <f t="shared" si="287"/>
        <v/>
      </c>
      <c r="V478" s="408"/>
      <c r="W478" s="395"/>
      <c r="X478" s="395"/>
      <c r="Y478" s="402" t="str">
        <f t="shared" si="288"/>
        <v/>
      </c>
      <c r="Z478" s="429"/>
      <c r="AA478" s="429"/>
      <c r="AB478" s="430"/>
      <c r="AC478" s="410">
        <f t="shared" si="289"/>
        <v>0</v>
      </c>
      <c r="AD478" s="411"/>
      <c r="AE478" s="412"/>
      <c r="AF478" s="413">
        <f t="shared" si="290"/>
        <v>0</v>
      </c>
      <c r="AG478" s="414">
        <f t="shared" si="291"/>
        <v>0</v>
      </c>
      <c r="AH478" s="415">
        <f t="shared" si="292"/>
        <v>0</v>
      </c>
      <c r="AI478" s="415" t="str">
        <f t="shared" si="293"/>
        <v/>
      </c>
      <c r="AJ478" s="415">
        <f t="shared" si="294"/>
        <v>0</v>
      </c>
      <c r="AK478" s="415">
        <f t="shared" si="295"/>
        <v>0</v>
      </c>
      <c r="AL478" s="416">
        <f t="shared" si="296"/>
        <v>0</v>
      </c>
      <c r="AM478" s="417">
        <f t="shared" si="297"/>
        <v>0</v>
      </c>
      <c r="AN478" s="406">
        <f t="shared" si="298"/>
        <v>0</v>
      </c>
      <c r="AO478" s="416">
        <f t="shared" si="299"/>
        <v>0</v>
      </c>
      <c r="AP478" s="416">
        <f t="shared" si="300"/>
        <v>0</v>
      </c>
      <c r="AQ478" s="416">
        <f t="shared" si="301"/>
        <v>0</v>
      </c>
      <c r="AR478" s="418">
        <f t="shared" si="302"/>
        <v>0</v>
      </c>
      <c r="AS478" s="416">
        <f t="shared" si="303"/>
        <v>0</v>
      </c>
      <c r="AT478" s="416">
        <f t="shared" si="304"/>
        <v>0</v>
      </c>
      <c r="AU478" s="416">
        <f t="shared" si="305"/>
        <v>0</v>
      </c>
      <c r="AV478" s="434" t="str">
        <f t="shared" si="306"/>
        <v/>
      </c>
      <c r="AW478" s="421" t="str">
        <f t="shared" si="307"/>
        <v/>
      </c>
      <c r="AX478" s="422">
        <f t="shared" si="308"/>
        <v>0</v>
      </c>
      <c r="AY478" s="422">
        <f t="shared" si="309"/>
        <v>0</v>
      </c>
      <c r="AZ478" s="421">
        <f t="shared" si="310"/>
        <v>0</v>
      </c>
      <c r="BA478" s="423">
        <f t="shared" si="311"/>
        <v>0</v>
      </c>
      <c r="BB478" s="432"/>
      <c r="BC478" s="436"/>
      <c r="BD478" s="436"/>
      <c r="BE478" s="436"/>
      <c r="BF478" s="436"/>
      <c r="BG478" s="436"/>
      <c r="BH478" s="436"/>
      <c r="BI478" s="436"/>
      <c r="BJ478" s="436"/>
      <c r="BK478" s="436"/>
      <c r="BL478" s="436"/>
      <c r="BM478" s="436"/>
      <c r="BN478" s="436"/>
      <c r="BO478" s="436"/>
      <c r="BP478" s="436"/>
    </row>
    <row r="479" spans="1:68" s="437" customFormat="1" ht="38.25" customHeight="1">
      <c r="A479" s="426">
        <v>461</v>
      </c>
      <c r="B479" s="429"/>
      <c r="C479" s="429"/>
      <c r="D479" s="395"/>
      <c r="E479" s="396"/>
      <c r="F479" s="396"/>
      <c r="G479" s="396"/>
      <c r="H479" s="397" t="str">
        <f t="shared" si="281"/>
        <v/>
      </c>
      <c r="I479" s="427"/>
      <c r="J479" s="396"/>
      <c r="K479" s="435"/>
      <c r="L479" s="399">
        <f t="shared" si="282"/>
        <v>0</v>
      </c>
      <c r="M479" s="400" t="str">
        <f t="shared" si="283"/>
        <v/>
      </c>
      <c r="N479" s="401"/>
      <c r="O479" s="395"/>
      <c r="P479" s="402" t="str">
        <f t="shared" si="284"/>
        <v/>
      </c>
      <c r="Q479" s="428"/>
      <c r="R479" s="404">
        <v>0</v>
      </c>
      <c r="S479" s="402">
        <f t="shared" si="285"/>
        <v>0</v>
      </c>
      <c r="T479" s="406">
        <f t="shared" si="286"/>
        <v>0</v>
      </c>
      <c r="U479" s="407" t="str">
        <f t="shared" si="287"/>
        <v/>
      </c>
      <c r="V479" s="408"/>
      <c r="W479" s="395"/>
      <c r="X479" s="395"/>
      <c r="Y479" s="402" t="str">
        <f t="shared" si="288"/>
        <v/>
      </c>
      <c r="Z479" s="429"/>
      <c r="AA479" s="429"/>
      <c r="AB479" s="430"/>
      <c r="AC479" s="410">
        <f t="shared" si="289"/>
        <v>0</v>
      </c>
      <c r="AD479" s="411"/>
      <c r="AE479" s="412"/>
      <c r="AF479" s="413">
        <f t="shared" si="290"/>
        <v>0</v>
      </c>
      <c r="AG479" s="414">
        <f t="shared" si="291"/>
        <v>0</v>
      </c>
      <c r="AH479" s="415">
        <f t="shared" si="292"/>
        <v>0</v>
      </c>
      <c r="AI479" s="415" t="str">
        <f t="shared" si="293"/>
        <v/>
      </c>
      <c r="AJ479" s="415">
        <f t="shared" si="294"/>
        <v>0</v>
      </c>
      <c r="AK479" s="415">
        <f t="shared" si="295"/>
        <v>0</v>
      </c>
      <c r="AL479" s="416">
        <f t="shared" si="296"/>
        <v>0</v>
      </c>
      <c r="AM479" s="417">
        <f t="shared" si="297"/>
        <v>0</v>
      </c>
      <c r="AN479" s="406">
        <f t="shared" si="298"/>
        <v>0</v>
      </c>
      <c r="AO479" s="416">
        <f t="shared" si="299"/>
        <v>0</v>
      </c>
      <c r="AP479" s="416">
        <f t="shared" si="300"/>
        <v>0</v>
      </c>
      <c r="AQ479" s="416">
        <f t="shared" si="301"/>
        <v>0</v>
      </c>
      <c r="AR479" s="418">
        <f t="shared" si="302"/>
        <v>0</v>
      </c>
      <c r="AS479" s="416">
        <f t="shared" si="303"/>
        <v>0</v>
      </c>
      <c r="AT479" s="416">
        <f t="shared" si="304"/>
        <v>0</v>
      </c>
      <c r="AU479" s="416">
        <f t="shared" si="305"/>
        <v>0</v>
      </c>
      <c r="AV479" s="434" t="str">
        <f t="shared" si="306"/>
        <v/>
      </c>
      <c r="AW479" s="421" t="str">
        <f t="shared" si="307"/>
        <v/>
      </c>
      <c r="AX479" s="422">
        <f t="shared" si="308"/>
        <v>0</v>
      </c>
      <c r="AY479" s="422">
        <f t="shared" si="309"/>
        <v>0</v>
      </c>
      <c r="AZ479" s="421">
        <f t="shared" si="310"/>
        <v>0</v>
      </c>
      <c r="BA479" s="423">
        <f t="shared" si="311"/>
        <v>0</v>
      </c>
      <c r="BB479" s="432"/>
      <c r="BC479" s="436"/>
      <c r="BD479" s="436"/>
      <c r="BE479" s="436"/>
      <c r="BF479" s="436"/>
      <c r="BG479" s="436"/>
      <c r="BH479" s="436"/>
      <c r="BI479" s="436"/>
      <c r="BJ479" s="436"/>
      <c r="BK479" s="436"/>
      <c r="BL479" s="436"/>
      <c r="BM479" s="436"/>
      <c r="BN479" s="436"/>
      <c r="BO479" s="436"/>
      <c r="BP479" s="436"/>
    </row>
    <row r="480" spans="1:68" s="437" customFormat="1" ht="38.25" customHeight="1">
      <c r="A480" s="426">
        <v>462</v>
      </c>
      <c r="B480" s="429"/>
      <c r="C480" s="429"/>
      <c r="D480" s="395"/>
      <c r="E480" s="396"/>
      <c r="F480" s="396"/>
      <c r="G480" s="396"/>
      <c r="H480" s="397" t="str">
        <f t="shared" si="281"/>
        <v/>
      </c>
      <c r="I480" s="427"/>
      <c r="J480" s="396"/>
      <c r="K480" s="435"/>
      <c r="L480" s="399">
        <f t="shared" si="282"/>
        <v>0</v>
      </c>
      <c r="M480" s="400" t="str">
        <f t="shared" si="283"/>
        <v/>
      </c>
      <c r="N480" s="401"/>
      <c r="O480" s="395"/>
      <c r="P480" s="402" t="str">
        <f t="shared" si="284"/>
        <v/>
      </c>
      <c r="Q480" s="428"/>
      <c r="R480" s="404">
        <v>0</v>
      </c>
      <c r="S480" s="402">
        <f t="shared" si="285"/>
        <v>0</v>
      </c>
      <c r="T480" s="406">
        <f t="shared" si="286"/>
        <v>0</v>
      </c>
      <c r="U480" s="407" t="str">
        <f t="shared" si="287"/>
        <v/>
      </c>
      <c r="V480" s="408"/>
      <c r="W480" s="395"/>
      <c r="X480" s="395"/>
      <c r="Y480" s="402" t="str">
        <f t="shared" si="288"/>
        <v/>
      </c>
      <c r="Z480" s="429"/>
      <c r="AA480" s="429"/>
      <c r="AB480" s="430"/>
      <c r="AC480" s="410">
        <f t="shared" si="289"/>
        <v>0</v>
      </c>
      <c r="AD480" s="411"/>
      <c r="AE480" s="412"/>
      <c r="AF480" s="413">
        <f t="shared" si="290"/>
        <v>0</v>
      </c>
      <c r="AG480" s="414">
        <f t="shared" si="291"/>
        <v>0</v>
      </c>
      <c r="AH480" s="415">
        <f t="shared" si="292"/>
        <v>0</v>
      </c>
      <c r="AI480" s="415" t="str">
        <f t="shared" si="293"/>
        <v/>
      </c>
      <c r="AJ480" s="415">
        <f t="shared" si="294"/>
        <v>0</v>
      </c>
      <c r="AK480" s="415">
        <f t="shared" si="295"/>
        <v>0</v>
      </c>
      <c r="AL480" s="416">
        <f t="shared" si="296"/>
        <v>0</v>
      </c>
      <c r="AM480" s="417">
        <f t="shared" si="297"/>
        <v>0</v>
      </c>
      <c r="AN480" s="406">
        <f t="shared" si="298"/>
        <v>0</v>
      </c>
      <c r="AO480" s="416">
        <f t="shared" si="299"/>
        <v>0</v>
      </c>
      <c r="AP480" s="416">
        <f t="shared" si="300"/>
        <v>0</v>
      </c>
      <c r="AQ480" s="416">
        <f t="shared" si="301"/>
        <v>0</v>
      </c>
      <c r="AR480" s="418">
        <f t="shared" si="302"/>
        <v>0</v>
      </c>
      <c r="AS480" s="416">
        <f t="shared" si="303"/>
        <v>0</v>
      </c>
      <c r="AT480" s="416">
        <f t="shared" si="304"/>
        <v>0</v>
      </c>
      <c r="AU480" s="416">
        <f t="shared" si="305"/>
        <v>0</v>
      </c>
      <c r="AV480" s="434" t="str">
        <f t="shared" si="306"/>
        <v/>
      </c>
      <c r="AW480" s="421" t="str">
        <f t="shared" si="307"/>
        <v/>
      </c>
      <c r="AX480" s="422">
        <f t="shared" si="308"/>
        <v>0</v>
      </c>
      <c r="AY480" s="422">
        <f t="shared" si="309"/>
        <v>0</v>
      </c>
      <c r="AZ480" s="421">
        <f t="shared" si="310"/>
        <v>0</v>
      </c>
      <c r="BA480" s="423">
        <f t="shared" si="311"/>
        <v>0</v>
      </c>
      <c r="BB480" s="432"/>
      <c r="BC480" s="436"/>
      <c r="BD480" s="436"/>
      <c r="BE480" s="436"/>
      <c r="BF480" s="436"/>
      <c r="BG480" s="436"/>
      <c r="BH480" s="436"/>
      <c r="BI480" s="436"/>
      <c r="BJ480" s="436"/>
      <c r="BK480" s="436"/>
      <c r="BL480" s="436"/>
      <c r="BM480" s="436"/>
      <c r="BN480" s="436"/>
      <c r="BO480" s="436"/>
      <c r="BP480" s="436"/>
    </row>
    <row r="481" spans="1:68" s="437" customFormat="1" ht="38.25" customHeight="1">
      <c r="A481" s="426">
        <v>463</v>
      </c>
      <c r="B481" s="429"/>
      <c r="C481" s="429"/>
      <c r="D481" s="395"/>
      <c r="E481" s="396"/>
      <c r="F481" s="396"/>
      <c r="G481" s="396"/>
      <c r="H481" s="397" t="str">
        <f t="shared" si="281"/>
        <v/>
      </c>
      <c r="I481" s="427"/>
      <c r="J481" s="396"/>
      <c r="K481" s="435"/>
      <c r="L481" s="399">
        <f t="shared" si="282"/>
        <v>0</v>
      </c>
      <c r="M481" s="400" t="str">
        <f t="shared" si="283"/>
        <v/>
      </c>
      <c r="N481" s="401"/>
      <c r="O481" s="395"/>
      <c r="P481" s="402" t="str">
        <f t="shared" si="284"/>
        <v/>
      </c>
      <c r="Q481" s="428"/>
      <c r="R481" s="404">
        <v>0</v>
      </c>
      <c r="S481" s="402">
        <f t="shared" si="285"/>
        <v>0</v>
      </c>
      <c r="T481" s="406">
        <f t="shared" si="286"/>
        <v>0</v>
      </c>
      <c r="U481" s="407" t="str">
        <f t="shared" si="287"/>
        <v/>
      </c>
      <c r="V481" s="408"/>
      <c r="W481" s="395"/>
      <c r="X481" s="395"/>
      <c r="Y481" s="402" t="str">
        <f t="shared" si="288"/>
        <v/>
      </c>
      <c r="Z481" s="429"/>
      <c r="AA481" s="429"/>
      <c r="AB481" s="430"/>
      <c r="AC481" s="410">
        <f t="shared" si="289"/>
        <v>0</v>
      </c>
      <c r="AD481" s="411"/>
      <c r="AE481" s="412"/>
      <c r="AF481" s="413">
        <f t="shared" si="290"/>
        <v>0</v>
      </c>
      <c r="AG481" s="414">
        <f t="shared" si="291"/>
        <v>0</v>
      </c>
      <c r="AH481" s="415">
        <f t="shared" si="292"/>
        <v>0</v>
      </c>
      <c r="AI481" s="415" t="str">
        <f t="shared" si="293"/>
        <v/>
      </c>
      <c r="AJ481" s="415">
        <f t="shared" si="294"/>
        <v>0</v>
      </c>
      <c r="AK481" s="415">
        <f t="shared" si="295"/>
        <v>0</v>
      </c>
      <c r="AL481" s="416">
        <f t="shared" si="296"/>
        <v>0</v>
      </c>
      <c r="AM481" s="417">
        <f t="shared" si="297"/>
        <v>0</v>
      </c>
      <c r="AN481" s="406">
        <f t="shared" si="298"/>
        <v>0</v>
      </c>
      <c r="AO481" s="416">
        <f t="shared" si="299"/>
        <v>0</v>
      </c>
      <c r="AP481" s="416">
        <f t="shared" si="300"/>
        <v>0</v>
      </c>
      <c r="AQ481" s="416">
        <f t="shared" si="301"/>
        <v>0</v>
      </c>
      <c r="AR481" s="418">
        <f t="shared" si="302"/>
        <v>0</v>
      </c>
      <c r="AS481" s="416">
        <f t="shared" si="303"/>
        <v>0</v>
      </c>
      <c r="AT481" s="416">
        <f t="shared" si="304"/>
        <v>0</v>
      </c>
      <c r="AU481" s="416">
        <f t="shared" si="305"/>
        <v>0</v>
      </c>
      <c r="AV481" s="434" t="str">
        <f t="shared" si="306"/>
        <v/>
      </c>
      <c r="AW481" s="421" t="str">
        <f t="shared" si="307"/>
        <v/>
      </c>
      <c r="AX481" s="422">
        <f t="shared" si="308"/>
        <v>0</v>
      </c>
      <c r="AY481" s="422">
        <f t="shared" si="309"/>
        <v>0</v>
      </c>
      <c r="AZ481" s="421">
        <f t="shared" si="310"/>
        <v>0</v>
      </c>
      <c r="BA481" s="423">
        <f t="shared" si="311"/>
        <v>0</v>
      </c>
      <c r="BB481" s="432"/>
      <c r="BC481" s="436"/>
      <c r="BD481" s="436"/>
      <c r="BE481" s="436"/>
      <c r="BF481" s="436"/>
      <c r="BG481" s="436"/>
      <c r="BH481" s="436"/>
      <c r="BI481" s="436"/>
      <c r="BJ481" s="436"/>
      <c r="BK481" s="436"/>
      <c r="BL481" s="436"/>
      <c r="BM481" s="436"/>
      <c r="BN481" s="436"/>
      <c r="BO481" s="436"/>
      <c r="BP481" s="436"/>
    </row>
    <row r="482" spans="1:68" s="437" customFormat="1" ht="38.25" customHeight="1">
      <c r="A482" s="426">
        <v>464</v>
      </c>
      <c r="B482" s="429"/>
      <c r="C482" s="429"/>
      <c r="D482" s="395"/>
      <c r="E482" s="396"/>
      <c r="F482" s="396"/>
      <c r="G482" s="396"/>
      <c r="H482" s="397" t="str">
        <f t="shared" si="281"/>
        <v/>
      </c>
      <c r="I482" s="427"/>
      <c r="J482" s="396"/>
      <c r="K482" s="435"/>
      <c r="L482" s="399">
        <f t="shared" si="282"/>
        <v>0</v>
      </c>
      <c r="M482" s="400" t="str">
        <f t="shared" si="283"/>
        <v/>
      </c>
      <c r="N482" s="401"/>
      <c r="O482" s="395"/>
      <c r="P482" s="402" t="str">
        <f t="shared" si="284"/>
        <v/>
      </c>
      <c r="Q482" s="428"/>
      <c r="R482" s="404">
        <v>0</v>
      </c>
      <c r="S482" s="402">
        <f t="shared" si="285"/>
        <v>0</v>
      </c>
      <c r="T482" s="406">
        <f t="shared" si="286"/>
        <v>0</v>
      </c>
      <c r="U482" s="407" t="str">
        <f t="shared" si="287"/>
        <v/>
      </c>
      <c r="V482" s="408"/>
      <c r="W482" s="395"/>
      <c r="X482" s="395"/>
      <c r="Y482" s="402" t="str">
        <f t="shared" si="288"/>
        <v/>
      </c>
      <c r="Z482" s="429"/>
      <c r="AA482" s="429"/>
      <c r="AB482" s="430"/>
      <c r="AC482" s="410">
        <f t="shared" si="289"/>
        <v>0</v>
      </c>
      <c r="AD482" s="411"/>
      <c r="AE482" s="412"/>
      <c r="AF482" s="413">
        <f t="shared" si="290"/>
        <v>0</v>
      </c>
      <c r="AG482" s="414">
        <f t="shared" si="291"/>
        <v>0</v>
      </c>
      <c r="AH482" s="415">
        <f t="shared" si="292"/>
        <v>0</v>
      </c>
      <c r="AI482" s="415" t="str">
        <f t="shared" si="293"/>
        <v/>
      </c>
      <c r="AJ482" s="415">
        <f t="shared" si="294"/>
        <v>0</v>
      </c>
      <c r="AK482" s="415">
        <f t="shared" si="295"/>
        <v>0</v>
      </c>
      <c r="AL482" s="416">
        <f t="shared" si="296"/>
        <v>0</v>
      </c>
      <c r="AM482" s="417">
        <f t="shared" si="297"/>
        <v>0</v>
      </c>
      <c r="AN482" s="406">
        <f t="shared" si="298"/>
        <v>0</v>
      </c>
      <c r="AO482" s="416">
        <f t="shared" si="299"/>
        <v>0</v>
      </c>
      <c r="AP482" s="416">
        <f t="shared" si="300"/>
        <v>0</v>
      </c>
      <c r="AQ482" s="416">
        <f t="shared" si="301"/>
        <v>0</v>
      </c>
      <c r="AR482" s="418">
        <f t="shared" si="302"/>
        <v>0</v>
      </c>
      <c r="AS482" s="416">
        <f t="shared" si="303"/>
        <v>0</v>
      </c>
      <c r="AT482" s="416">
        <f t="shared" si="304"/>
        <v>0</v>
      </c>
      <c r="AU482" s="416">
        <f t="shared" si="305"/>
        <v>0</v>
      </c>
      <c r="AV482" s="434" t="str">
        <f t="shared" si="306"/>
        <v/>
      </c>
      <c r="AW482" s="421" t="str">
        <f t="shared" si="307"/>
        <v/>
      </c>
      <c r="AX482" s="422">
        <f t="shared" si="308"/>
        <v>0</v>
      </c>
      <c r="AY482" s="422">
        <f t="shared" si="309"/>
        <v>0</v>
      </c>
      <c r="AZ482" s="421">
        <f t="shared" si="310"/>
        <v>0</v>
      </c>
      <c r="BA482" s="423">
        <f t="shared" si="311"/>
        <v>0</v>
      </c>
      <c r="BB482" s="432"/>
      <c r="BC482" s="436"/>
      <c r="BD482" s="436"/>
      <c r="BE482" s="436"/>
      <c r="BF482" s="436"/>
      <c r="BG482" s="436"/>
      <c r="BH482" s="436"/>
      <c r="BI482" s="436"/>
      <c r="BJ482" s="436"/>
      <c r="BK482" s="436"/>
      <c r="BL482" s="436"/>
      <c r="BM482" s="436"/>
      <c r="BN482" s="436"/>
      <c r="BO482" s="436"/>
      <c r="BP482" s="436"/>
    </row>
    <row r="483" spans="1:68" s="437" customFormat="1" ht="38.25" customHeight="1">
      <c r="A483" s="426">
        <v>465</v>
      </c>
      <c r="B483" s="429"/>
      <c r="C483" s="429"/>
      <c r="D483" s="395"/>
      <c r="E483" s="396"/>
      <c r="F483" s="396"/>
      <c r="G483" s="396"/>
      <c r="H483" s="397" t="str">
        <f t="shared" si="281"/>
        <v/>
      </c>
      <c r="I483" s="427"/>
      <c r="J483" s="396"/>
      <c r="K483" s="435"/>
      <c r="L483" s="399">
        <f t="shared" si="282"/>
        <v>0</v>
      </c>
      <c r="M483" s="400" t="str">
        <f t="shared" si="283"/>
        <v/>
      </c>
      <c r="N483" s="401"/>
      <c r="O483" s="395"/>
      <c r="P483" s="402" t="str">
        <f t="shared" si="284"/>
        <v/>
      </c>
      <c r="Q483" s="428"/>
      <c r="R483" s="404">
        <v>0</v>
      </c>
      <c r="S483" s="402">
        <f t="shared" si="285"/>
        <v>0</v>
      </c>
      <c r="T483" s="406">
        <f t="shared" si="286"/>
        <v>0</v>
      </c>
      <c r="U483" s="407" t="str">
        <f t="shared" si="287"/>
        <v/>
      </c>
      <c r="V483" s="408"/>
      <c r="W483" s="395"/>
      <c r="X483" s="395"/>
      <c r="Y483" s="402" t="str">
        <f t="shared" si="288"/>
        <v/>
      </c>
      <c r="Z483" s="429"/>
      <c r="AA483" s="429"/>
      <c r="AB483" s="430"/>
      <c r="AC483" s="410">
        <f t="shared" si="289"/>
        <v>0</v>
      </c>
      <c r="AD483" s="411"/>
      <c r="AE483" s="412"/>
      <c r="AF483" s="413">
        <f t="shared" si="290"/>
        <v>0</v>
      </c>
      <c r="AG483" s="414">
        <f t="shared" si="291"/>
        <v>0</v>
      </c>
      <c r="AH483" s="415">
        <f t="shared" si="292"/>
        <v>0</v>
      </c>
      <c r="AI483" s="415" t="str">
        <f t="shared" si="293"/>
        <v/>
      </c>
      <c r="AJ483" s="415">
        <f t="shared" si="294"/>
        <v>0</v>
      </c>
      <c r="AK483" s="415">
        <f t="shared" si="295"/>
        <v>0</v>
      </c>
      <c r="AL483" s="416">
        <f t="shared" si="296"/>
        <v>0</v>
      </c>
      <c r="AM483" s="417">
        <f t="shared" si="297"/>
        <v>0</v>
      </c>
      <c r="AN483" s="406">
        <f t="shared" si="298"/>
        <v>0</v>
      </c>
      <c r="AO483" s="416">
        <f t="shared" si="299"/>
        <v>0</v>
      </c>
      <c r="AP483" s="416">
        <f t="shared" si="300"/>
        <v>0</v>
      </c>
      <c r="AQ483" s="416">
        <f t="shared" si="301"/>
        <v>0</v>
      </c>
      <c r="AR483" s="418">
        <f t="shared" si="302"/>
        <v>0</v>
      </c>
      <c r="AS483" s="416">
        <f t="shared" si="303"/>
        <v>0</v>
      </c>
      <c r="AT483" s="416">
        <f t="shared" si="304"/>
        <v>0</v>
      </c>
      <c r="AU483" s="416">
        <f t="shared" si="305"/>
        <v>0</v>
      </c>
      <c r="AV483" s="434" t="str">
        <f t="shared" si="306"/>
        <v/>
      </c>
      <c r="AW483" s="421" t="str">
        <f t="shared" si="307"/>
        <v/>
      </c>
      <c r="AX483" s="422">
        <f t="shared" si="308"/>
        <v>0</v>
      </c>
      <c r="AY483" s="422">
        <f t="shared" si="309"/>
        <v>0</v>
      </c>
      <c r="AZ483" s="421">
        <f t="shared" si="310"/>
        <v>0</v>
      </c>
      <c r="BA483" s="423">
        <f t="shared" si="311"/>
        <v>0</v>
      </c>
      <c r="BB483" s="432"/>
      <c r="BC483" s="436"/>
      <c r="BD483" s="436"/>
      <c r="BE483" s="436"/>
      <c r="BF483" s="436"/>
      <c r="BG483" s="436"/>
      <c r="BH483" s="436"/>
      <c r="BI483" s="436"/>
      <c r="BJ483" s="436"/>
      <c r="BK483" s="436"/>
      <c r="BL483" s="436"/>
      <c r="BM483" s="436"/>
      <c r="BN483" s="436"/>
      <c r="BO483" s="436"/>
      <c r="BP483" s="436"/>
    </row>
    <row r="484" spans="1:68" s="437" customFormat="1" ht="38.25" customHeight="1">
      <c r="A484" s="426">
        <v>466</v>
      </c>
      <c r="B484" s="429"/>
      <c r="C484" s="429"/>
      <c r="D484" s="395"/>
      <c r="E484" s="396"/>
      <c r="F484" s="396"/>
      <c r="G484" s="396"/>
      <c r="H484" s="397" t="str">
        <f t="shared" si="281"/>
        <v/>
      </c>
      <c r="I484" s="427"/>
      <c r="J484" s="396"/>
      <c r="K484" s="435"/>
      <c r="L484" s="399">
        <f t="shared" si="282"/>
        <v>0</v>
      </c>
      <c r="M484" s="400" t="str">
        <f t="shared" si="283"/>
        <v/>
      </c>
      <c r="N484" s="401"/>
      <c r="O484" s="395"/>
      <c r="P484" s="402" t="str">
        <f t="shared" si="284"/>
        <v/>
      </c>
      <c r="Q484" s="428"/>
      <c r="R484" s="404">
        <v>0</v>
      </c>
      <c r="S484" s="402">
        <f t="shared" si="285"/>
        <v>0</v>
      </c>
      <c r="T484" s="406">
        <f t="shared" si="286"/>
        <v>0</v>
      </c>
      <c r="U484" s="407" t="str">
        <f t="shared" si="287"/>
        <v/>
      </c>
      <c r="V484" s="408"/>
      <c r="W484" s="395"/>
      <c r="X484" s="395"/>
      <c r="Y484" s="402" t="str">
        <f t="shared" si="288"/>
        <v/>
      </c>
      <c r="Z484" s="429"/>
      <c r="AA484" s="429"/>
      <c r="AB484" s="430"/>
      <c r="AC484" s="410">
        <f t="shared" si="289"/>
        <v>0</v>
      </c>
      <c r="AD484" s="411"/>
      <c r="AE484" s="412"/>
      <c r="AF484" s="413">
        <f t="shared" si="290"/>
        <v>0</v>
      </c>
      <c r="AG484" s="414">
        <f t="shared" si="291"/>
        <v>0</v>
      </c>
      <c r="AH484" s="415">
        <f t="shared" si="292"/>
        <v>0</v>
      </c>
      <c r="AI484" s="415" t="str">
        <f t="shared" si="293"/>
        <v/>
      </c>
      <c r="AJ484" s="415">
        <f t="shared" si="294"/>
        <v>0</v>
      </c>
      <c r="AK484" s="415">
        <f t="shared" si="295"/>
        <v>0</v>
      </c>
      <c r="AL484" s="416">
        <f t="shared" si="296"/>
        <v>0</v>
      </c>
      <c r="AM484" s="417">
        <f t="shared" si="297"/>
        <v>0</v>
      </c>
      <c r="AN484" s="406">
        <f t="shared" si="298"/>
        <v>0</v>
      </c>
      <c r="AO484" s="416">
        <f t="shared" si="299"/>
        <v>0</v>
      </c>
      <c r="AP484" s="416">
        <f t="shared" si="300"/>
        <v>0</v>
      </c>
      <c r="AQ484" s="416">
        <f t="shared" si="301"/>
        <v>0</v>
      </c>
      <c r="AR484" s="418">
        <f t="shared" si="302"/>
        <v>0</v>
      </c>
      <c r="AS484" s="416">
        <f t="shared" si="303"/>
        <v>0</v>
      </c>
      <c r="AT484" s="416">
        <f t="shared" si="304"/>
        <v>0</v>
      </c>
      <c r="AU484" s="416">
        <f t="shared" si="305"/>
        <v>0</v>
      </c>
      <c r="AV484" s="434" t="str">
        <f t="shared" si="306"/>
        <v/>
      </c>
      <c r="AW484" s="421" t="str">
        <f t="shared" si="307"/>
        <v/>
      </c>
      <c r="AX484" s="422">
        <f t="shared" si="308"/>
        <v>0</v>
      </c>
      <c r="AY484" s="422">
        <f t="shared" si="309"/>
        <v>0</v>
      </c>
      <c r="AZ484" s="421">
        <f t="shared" si="310"/>
        <v>0</v>
      </c>
      <c r="BA484" s="423">
        <f t="shared" si="311"/>
        <v>0</v>
      </c>
      <c r="BB484" s="432"/>
      <c r="BC484" s="436"/>
      <c r="BD484" s="436"/>
      <c r="BE484" s="436"/>
      <c r="BF484" s="436"/>
      <c r="BG484" s="436"/>
      <c r="BH484" s="436"/>
      <c r="BI484" s="436"/>
      <c r="BJ484" s="436"/>
      <c r="BK484" s="436"/>
      <c r="BL484" s="436"/>
      <c r="BM484" s="436"/>
      <c r="BN484" s="436"/>
      <c r="BO484" s="436"/>
      <c r="BP484" s="436"/>
    </row>
    <row r="485" spans="1:68" s="437" customFormat="1" ht="38.25" customHeight="1">
      <c r="A485" s="426">
        <v>467</v>
      </c>
      <c r="B485" s="429"/>
      <c r="C485" s="429"/>
      <c r="D485" s="395"/>
      <c r="E485" s="396"/>
      <c r="F485" s="396"/>
      <c r="G485" s="396"/>
      <c r="H485" s="397" t="str">
        <f t="shared" si="281"/>
        <v/>
      </c>
      <c r="I485" s="427"/>
      <c r="J485" s="396"/>
      <c r="K485" s="435"/>
      <c r="L485" s="399">
        <f t="shared" si="282"/>
        <v>0</v>
      </c>
      <c r="M485" s="400" t="str">
        <f t="shared" si="283"/>
        <v/>
      </c>
      <c r="N485" s="401"/>
      <c r="O485" s="395"/>
      <c r="P485" s="402" t="str">
        <f t="shared" si="284"/>
        <v/>
      </c>
      <c r="Q485" s="428"/>
      <c r="R485" s="404">
        <v>0</v>
      </c>
      <c r="S485" s="402">
        <f t="shared" si="285"/>
        <v>0</v>
      </c>
      <c r="T485" s="406">
        <f t="shared" si="286"/>
        <v>0</v>
      </c>
      <c r="U485" s="407" t="str">
        <f t="shared" si="287"/>
        <v/>
      </c>
      <c r="V485" s="408"/>
      <c r="W485" s="395"/>
      <c r="X485" s="395"/>
      <c r="Y485" s="402" t="str">
        <f t="shared" si="288"/>
        <v/>
      </c>
      <c r="Z485" s="429"/>
      <c r="AA485" s="429"/>
      <c r="AB485" s="430"/>
      <c r="AC485" s="410">
        <f t="shared" si="289"/>
        <v>0</v>
      </c>
      <c r="AD485" s="411"/>
      <c r="AE485" s="412"/>
      <c r="AF485" s="413">
        <f t="shared" si="290"/>
        <v>0</v>
      </c>
      <c r="AG485" s="414">
        <f t="shared" si="291"/>
        <v>0</v>
      </c>
      <c r="AH485" s="415">
        <f t="shared" si="292"/>
        <v>0</v>
      </c>
      <c r="AI485" s="415" t="str">
        <f t="shared" si="293"/>
        <v/>
      </c>
      <c r="AJ485" s="415">
        <f t="shared" si="294"/>
        <v>0</v>
      </c>
      <c r="AK485" s="415">
        <f t="shared" si="295"/>
        <v>0</v>
      </c>
      <c r="AL485" s="416">
        <f t="shared" si="296"/>
        <v>0</v>
      </c>
      <c r="AM485" s="417">
        <f t="shared" si="297"/>
        <v>0</v>
      </c>
      <c r="AN485" s="406">
        <f t="shared" si="298"/>
        <v>0</v>
      </c>
      <c r="AO485" s="416">
        <f t="shared" si="299"/>
        <v>0</v>
      </c>
      <c r="AP485" s="416">
        <f t="shared" si="300"/>
        <v>0</v>
      </c>
      <c r="AQ485" s="416">
        <f t="shared" si="301"/>
        <v>0</v>
      </c>
      <c r="AR485" s="418">
        <f t="shared" si="302"/>
        <v>0</v>
      </c>
      <c r="AS485" s="416">
        <f t="shared" si="303"/>
        <v>0</v>
      </c>
      <c r="AT485" s="416">
        <f t="shared" si="304"/>
        <v>0</v>
      </c>
      <c r="AU485" s="416">
        <f t="shared" si="305"/>
        <v>0</v>
      </c>
      <c r="AV485" s="434" t="str">
        <f t="shared" si="306"/>
        <v/>
      </c>
      <c r="AW485" s="421" t="str">
        <f t="shared" si="307"/>
        <v/>
      </c>
      <c r="AX485" s="422">
        <f t="shared" si="308"/>
        <v>0</v>
      </c>
      <c r="AY485" s="422">
        <f t="shared" si="309"/>
        <v>0</v>
      </c>
      <c r="AZ485" s="421">
        <f t="shared" si="310"/>
        <v>0</v>
      </c>
      <c r="BA485" s="423">
        <f t="shared" si="311"/>
        <v>0</v>
      </c>
      <c r="BB485" s="432"/>
      <c r="BC485" s="436"/>
      <c r="BD485" s="436"/>
      <c r="BE485" s="436"/>
      <c r="BF485" s="436"/>
      <c r="BG485" s="436"/>
      <c r="BH485" s="436"/>
      <c r="BI485" s="436"/>
      <c r="BJ485" s="436"/>
      <c r="BK485" s="436"/>
      <c r="BL485" s="436"/>
      <c r="BM485" s="436"/>
      <c r="BN485" s="436"/>
      <c r="BO485" s="436"/>
      <c r="BP485" s="436"/>
    </row>
    <row r="486" spans="1:68" s="437" customFormat="1" ht="38.25" customHeight="1">
      <c r="A486" s="426">
        <v>468</v>
      </c>
      <c r="B486" s="429"/>
      <c r="C486" s="429"/>
      <c r="D486" s="395"/>
      <c r="E486" s="396"/>
      <c r="F486" s="396"/>
      <c r="G486" s="396"/>
      <c r="H486" s="397" t="str">
        <f t="shared" si="281"/>
        <v/>
      </c>
      <c r="I486" s="427"/>
      <c r="J486" s="396"/>
      <c r="K486" s="435"/>
      <c r="L486" s="399">
        <f t="shared" si="282"/>
        <v>0</v>
      </c>
      <c r="M486" s="400" t="str">
        <f t="shared" si="283"/>
        <v/>
      </c>
      <c r="N486" s="401"/>
      <c r="O486" s="395"/>
      <c r="P486" s="402" t="str">
        <f t="shared" si="284"/>
        <v/>
      </c>
      <c r="Q486" s="428"/>
      <c r="R486" s="404">
        <v>0</v>
      </c>
      <c r="S486" s="402">
        <f t="shared" si="285"/>
        <v>0</v>
      </c>
      <c r="T486" s="406">
        <f t="shared" si="286"/>
        <v>0</v>
      </c>
      <c r="U486" s="407" t="str">
        <f t="shared" si="287"/>
        <v/>
      </c>
      <c r="V486" s="408"/>
      <c r="W486" s="395"/>
      <c r="X486" s="395"/>
      <c r="Y486" s="402" t="str">
        <f t="shared" si="288"/>
        <v/>
      </c>
      <c r="Z486" s="429"/>
      <c r="AA486" s="429"/>
      <c r="AB486" s="430"/>
      <c r="AC486" s="410">
        <f t="shared" si="289"/>
        <v>0</v>
      </c>
      <c r="AD486" s="411"/>
      <c r="AE486" s="412"/>
      <c r="AF486" s="413">
        <f t="shared" si="290"/>
        <v>0</v>
      </c>
      <c r="AG486" s="414">
        <f t="shared" si="291"/>
        <v>0</v>
      </c>
      <c r="AH486" s="415">
        <f t="shared" si="292"/>
        <v>0</v>
      </c>
      <c r="AI486" s="415" t="str">
        <f t="shared" si="293"/>
        <v/>
      </c>
      <c r="AJ486" s="415">
        <f t="shared" si="294"/>
        <v>0</v>
      </c>
      <c r="AK486" s="415">
        <f t="shared" si="295"/>
        <v>0</v>
      </c>
      <c r="AL486" s="416">
        <f t="shared" si="296"/>
        <v>0</v>
      </c>
      <c r="AM486" s="417">
        <f t="shared" si="297"/>
        <v>0</v>
      </c>
      <c r="AN486" s="406">
        <f t="shared" si="298"/>
        <v>0</v>
      </c>
      <c r="AO486" s="416">
        <f t="shared" si="299"/>
        <v>0</v>
      </c>
      <c r="AP486" s="416">
        <f t="shared" si="300"/>
        <v>0</v>
      </c>
      <c r="AQ486" s="416">
        <f t="shared" si="301"/>
        <v>0</v>
      </c>
      <c r="AR486" s="418">
        <f t="shared" si="302"/>
        <v>0</v>
      </c>
      <c r="AS486" s="416">
        <f t="shared" si="303"/>
        <v>0</v>
      </c>
      <c r="AT486" s="416">
        <f t="shared" si="304"/>
        <v>0</v>
      </c>
      <c r="AU486" s="416">
        <f t="shared" si="305"/>
        <v>0</v>
      </c>
      <c r="AV486" s="434" t="str">
        <f t="shared" si="306"/>
        <v/>
      </c>
      <c r="AW486" s="421" t="str">
        <f t="shared" si="307"/>
        <v/>
      </c>
      <c r="AX486" s="422">
        <f t="shared" si="308"/>
        <v>0</v>
      </c>
      <c r="AY486" s="422">
        <f t="shared" si="309"/>
        <v>0</v>
      </c>
      <c r="AZ486" s="421">
        <f t="shared" si="310"/>
        <v>0</v>
      </c>
      <c r="BA486" s="423">
        <f t="shared" si="311"/>
        <v>0</v>
      </c>
      <c r="BB486" s="432"/>
      <c r="BC486" s="436"/>
      <c r="BD486" s="436"/>
      <c r="BE486" s="436"/>
      <c r="BF486" s="436"/>
      <c r="BG486" s="436"/>
      <c r="BH486" s="436"/>
      <c r="BI486" s="436"/>
      <c r="BJ486" s="436"/>
      <c r="BK486" s="436"/>
      <c r="BL486" s="436"/>
      <c r="BM486" s="436"/>
      <c r="BN486" s="436"/>
      <c r="BO486" s="436"/>
      <c r="BP486" s="436"/>
    </row>
    <row r="487" spans="1:68" s="437" customFormat="1" ht="38.25" customHeight="1">
      <c r="A487" s="426">
        <v>469</v>
      </c>
      <c r="B487" s="429"/>
      <c r="C487" s="429"/>
      <c r="D487" s="395"/>
      <c r="E487" s="396"/>
      <c r="F487" s="396"/>
      <c r="G487" s="396"/>
      <c r="H487" s="397" t="str">
        <f t="shared" ref="H487:H550" si="312">IF(OR((F487=""),(G487="")),"",(E487*((($F487*52)-$G487)+1)))</f>
        <v/>
      </c>
      <c r="I487" s="427"/>
      <c r="J487" s="396"/>
      <c r="K487" s="435"/>
      <c r="L487" s="399">
        <f t="shared" ref="L487:L550" si="313">IF((V487="LTL16"),IF_ENERGY_REACHINFREEZERCOOLER,IF(AND(($J487="Y"),OR(($K487="None"),($K487="Natural Gas"),($K487="Fuel Oil"))),IF_COOLING,IF(AND(($J487="Y"),($K487="Electric Resistance")),(IF_COOLING+IF_ELECTRICRESISTANCE_HEAT),IF(AND(($J487="Y"),($K487="Heat Pump")),(IF_COOLING+IF_ELECTRICHPHEAT),IF(AND(($J487="N"),($K487="Electric Resistance")),IF_ELECTRICRESISTANCE_HEAT,IF(AND(($J487="N"),($K487="Heat Pump")),IF_ELECTRICHPHEAT,0))))))</f>
        <v>0</v>
      </c>
      <c r="M487" s="400" t="str">
        <f t="shared" ref="M487:M550" si="314">IF(OR((I487=""),(D487="")),"",IF(AND((I487="Exterior"),(E487&lt;=12)),0,VLOOKUP(D487,BUILDINGTYPE_CF_TABLE,2,FALSE)))</f>
        <v/>
      </c>
      <c r="N487" s="401"/>
      <c r="O487" s="395"/>
      <c r="P487" s="402" t="str">
        <f t="shared" ref="P487:P550" si="315">IF((O487=""),"",VLOOKUP($O487,LOOKUP_WATTAGES,3,0))</f>
        <v/>
      </c>
      <c r="Q487" s="428"/>
      <c r="R487" s="404">
        <v>0</v>
      </c>
      <c r="S487" s="402">
        <f t="shared" ref="S487:S550" si="316">IF((O487=""),0,VLOOKUP($O487,LOOKUP_WATTAGES,2,0))</f>
        <v>0</v>
      </c>
      <c r="T487" s="406">
        <f t="shared" ref="T487:T550" si="317">IF((M487=""),0,((((((Q487*S487)/1000)*ISR_FIXTURE)*(1-R487))*IF(($J487="Y"),IF_DEMAND,1))*M487))</f>
        <v>0</v>
      </c>
      <c r="U487" s="407" t="str">
        <f t="shared" ref="U487:U550" si="318">IF((H487=""),"",(((((((Q487*S487)*H487)*OHAF)*ISR_FIXTURE)*IF(($J487="Y"),$L487,1))*(1-R487))/1000))</f>
        <v/>
      </c>
      <c r="V487" s="408"/>
      <c r="W487" s="395"/>
      <c r="X487" s="395"/>
      <c r="Y487" s="402" t="str">
        <f t="shared" ref="Y487:Y550" si="319">IF((X487=""),"",VLOOKUP($X487,REPLACEMENT_LOOKUP_WATTAGES,2,0))</f>
        <v/>
      </c>
      <c r="Z487" s="429"/>
      <c r="AA487" s="429"/>
      <c r="AB487" s="430"/>
      <c r="AC487" s="410">
        <f t="shared" ref="AC487:AC550" si="320">Q487</f>
        <v>0</v>
      </c>
      <c r="AD487" s="411"/>
      <c r="AE487" s="412"/>
      <c r="AF487" s="413">
        <f t="shared" ref="AF487:AF550" si="321">IF((R487&gt;0),R487,IF((V487="LTN7"),0.3,IF((AD487=""),0,(VLOOKUP($AD487,CONTROL_SAVINGS,3,0)))))</f>
        <v>0</v>
      </c>
      <c r="AG487" s="414">
        <f t="shared" ref="AG487:AG550" si="322">AC487*AM487</f>
        <v>0</v>
      </c>
      <c r="AH487" s="415">
        <f t="shared" ref="AH487:AH550" si="323">IF((R487&gt;0),1,0)</f>
        <v>0</v>
      </c>
      <c r="AI487" s="415" t="str">
        <f t="shared" ref="AI487:AI550" si="324">IF((AD487=""),"",IF(AND((AD487="LTC7"),(V487&lt;&gt;"LTL16")),1,0))</f>
        <v/>
      </c>
      <c r="AJ487" s="415">
        <f t="shared" ref="AJ487:AJ550" si="325">IF(($AE487=""),0,IF(($AL487&gt;=VLOOKUP($AD487,CONTROLS_LOOKUP,2,FALSE)),0,1))</f>
        <v>0</v>
      </c>
      <c r="AK487" s="415">
        <f t="shared" ref="AK487:AK550" si="326">IF(($AE487=""),0,IF(($AL487&gt;=VLOOKUP($AD487,CONTROLS_LOOKUP,3,FALSE)),0,1))</f>
        <v>0</v>
      </c>
      <c r="AL487" s="416">
        <f t="shared" ref="AL487:AL550" si="327">IF((AE487=""),0,((AC487*AM487)/AE487))</f>
        <v>0</v>
      </c>
      <c r="AM487" s="417">
        <f t="shared" ref="AM487:AM550" si="328">IF((X487=""),0,VLOOKUP($X487,REPLACEMENT_LOOKUP_WATTAGES,3,0))</f>
        <v>0</v>
      </c>
      <c r="AN487" s="406">
        <f t="shared" ref="AN487:AN550" si="329">IF((M487=""),0,IF((V487="LTL16"),(((((AC487*AM487)/1000)*ISR_FIXTURE)*IF(($J487="Y"),IF_DEMAND_REACHINFREEZERCOOLER,1))*M487),((((((AC487*AM487)/1000)*ISR_FIXTURE)*IF(($J487="Y"),IF_DEMAND,1))*M487)*IF((V487="LTN7"),(1-0.3),1))))</f>
        <v>0</v>
      </c>
      <c r="AO487" s="416">
        <f t="shared" ref="AO487:AO550" si="330">IF(ISNUMBER(AM487),((((((((AC487*AM487)*$E487)*((($F487*52)-$G487)+1))*OHAF)*ISR_FIXTURE)*IF(($J487="Y"),$L487,1))/1000)*IF((V487="LTN7"),(1-0.3),1)))</f>
        <v>0</v>
      </c>
      <c r="AP487" s="416">
        <f t="shared" ref="AP487:AP550" si="331">IF(($K487="Fuel Oil"),($AO487*IF_FUELOIL),0)</f>
        <v>0</v>
      </c>
      <c r="AQ487" s="416">
        <f t="shared" ref="AQ487:AQ550" si="332">IF(($K487="Natural Gas"),($AO487*IF_NATURALGAS),0)</f>
        <v>0</v>
      </c>
      <c r="AR487" s="418">
        <f t="shared" ref="AR487:AR550" si="333">IF(ISNUMBER(T487),(T487-AN487),"")</f>
        <v>0</v>
      </c>
      <c r="AS487" s="416">
        <f t="shared" ref="AS487:AS550" si="334">IF(ISNUMBER(U487),(U487-AO487),0)</f>
        <v>0</v>
      </c>
      <c r="AT487" s="416">
        <f t="shared" ref="AT487:AT550" si="335">IF(($K487="Fuel Oil"),($AS487*IF_FUELOIL),0)</f>
        <v>0</v>
      </c>
      <c r="AU487" s="416">
        <f t="shared" ref="AU487:AU550" si="336">IF(($K487="Natural Gas"),($AS487*IF_NATURALGAS),0)</f>
        <v>0</v>
      </c>
      <c r="AV487" s="434" t="str">
        <f t="shared" ref="AV487:AV550" si="337">IF((V487=""),"",VLOOKUP(V487,INCENTIVE_AMOUNTS,2,0))</f>
        <v/>
      </c>
      <c r="AW487" s="421" t="str">
        <f t="shared" ref="AW487:AW550" si="338">IF(ISNUMBER(AV487),(AC487*AV487),"")</f>
        <v/>
      </c>
      <c r="AX487" s="422">
        <f t="shared" ref="AX487:AX550" si="339">IFERROR(IF(ISBLANK(AD487),IF((N487="EXIT_Sign"),(AW487/2),IF(OR((N487="Incand_Halogen"),(N487="Incand_Standard")),((AW487*2)/3),(AW487/3))),(IF((N487="EXIT_Sign"),(AW487/2),IF(OR((N487="Incand_Halogen"),(N487="Incand_Standard")),((AW487*2)/3),(AW487/3)))+(30*AE487))),0)</f>
        <v>0</v>
      </c>
      <c r="AY487" s="422">
        <f t="shared" ref="AY487:AY550" si="340">IFERROR(IF(ISBLANK(AD487),IF((N487="EXIT_Sign"),(AW487/2),IF(OR((N487="Incand_Halogen"),(N487="Incand_Standard")),(AW487/3),((AW487*2)/3))),(IF((N487="EXIT_Sign"),(AW487/2),IF(OR((N487="Incand_Halogen"),(N487="Incand_Standard")),(AW487/3),((AW487*2)/3)))+(30*AE487))),0)</f>
        <v>0</v>
      </c>
      <c r="AZ487" s="421">
        <f t="shared" ref="AZ487:AZ550" si="341">AY487+AX487</f>
        <v>0</v>
      </c>
      <c r="BA487" s="423">
        <f t="shared" ref="BA487:BA550" si="342">IF(AND((Q487&gt;0),(S487&gt;0),(AC487&gt;0),(AM487&gt;0)),(((Q487*S487)-(AC487*AM487))/((Q487*S487))),0)</f>
        <v>0</v>
      </c>
      <c r="BB487" s="432"/>
      <c r="BC487" s="436"/>
      <c r="BD487" s="436"/>
      <c r="BE487" s="436"/>
      <c r="BF487" s="436"/>
      <c r="BG487" s="436"/>
      <c r="BH487" s="436"/>
      <c r="BI487" s="436"/>
      <c r="BJ487" s="436"/>
      <c r="BK487" s="436"/>
      <c r="BL487" s="436"/>
      <c r="BM487" s="436"/>
      <c r="BN487" s="436"/>
      <c r="BO487" s="436"/>
      <c r="BP487" s="436"/>
    </row>
    <row r="488" spans="1:68" s="437" customFormat="1" ht="38.25" customHeight="1">
      <c r="A488" s="426">
        <v>470</v>
      </c>
      <c r="B488" s="429"/>
      <c r="C488" s="429"/>
      <c r="D488" s="395"/>
      <c r="E488" s="396"/>
      <c r="F488" s="396"/>
      <c r="G488" s="396"/>
      <c r="H488" s="397" t="str">
        <f t="shared" si="312"/>
        <v/>
      </c>
      <c r="I488" s="427"/>
      <c r="J488" s="396"/>
      <c r="K488" s="435"/>
      <c r="L488" s="399">
        <f t="shared" si="313"/>
        <v>0</v>
      </c>
      <c r="M488" s="400" t="str">
        <f t="shared" si="314"/>
        <v/>
      </c>
      <c r="N488" s="401"/>
      <c r="O488" s="395"/>
      <c r="P488" s="402" t="str">
        <f t="shared" si="315"/>
        <v/>
      </c>
      <c r="Q488" s="428"/>
      <c r="R488" s="404">
        <v>0</v>
      </c>
      <c r="S488" s="402">
        <f t="shared" si="316"/>
        <v>0</v>
      </c>
      <c r="T488" s="406">
        <f t="shared" si="317"/>
        <v>0</v>
      </c>
      <c r="U488" s="407" t="str">
        <f t="shared" si="318"/>
        <v/>
      </c>
      <c r="V488" s="408"/>
      <c r="W488" s="395"/>
      <c r="X488" s="395"/>
      <c r="Y488" s="402" t="str">
        <f t="shared" si="319"/>
        <v/>
      </c>
      <c r="Z488" s="429"/>
      <c r="AA488" s="429"/>
      <c r="AB488" s="430"/>
      <c r="AC488" s="410">
        <f t="shared" si="320"/>
        <v>0</v>
      </c>
      <c r="AD488" s="411"/>
      <c r="AE488" s="412"/>
      <c r="AF488" s="413">
        <f t="shared" si="321"/>
        <v>0</v>
      </c>
      <c r="AG488" s="414">
        <f t="shared" si="322"/>
        <v>0</v>
      </c>
      <c r="AH488" s="415">
        <f t="shared" si="323"/>
        <v>0</v>
      </c>
      <c r="AI488" s="415" t="str">
        <f t="shared" si="324"/>
        <v/>
      </c>
      <c r="AJ488" s="415">
        <f t="shared" si="325"/>
        <v>0</v>
      </c>
      <c r="AK488" s="415">
        <f t="shared" si="326"/>
        <v>0</v>
      </c>
      <c r="AL488" s="416">
        <f t="shared" si="327"/>
        <v>0</v>
      </c>
      <c r="AM488" s="417">
        <f t="shared" si="328"/>
        <v>0</v>
      </c>
      <c r="AN488" s="406">
        <f t="shared" si="329"/>
        <v>0</v>
      </c>
      <c r="AO488" s="416">
        <f t="shared" si="330"/>
        <v>0</v>
      </c>
      <c r="AP488" s="416">
        <f t="shared" si="331"/>
        <v>0</v>
      </c>
      <c r="AQ488" s="416">
        <f t="shared" si="332"/>
        <v>0</v>
      </c>
      <c r="AR488" s="418">
        <f t="shared" si="333"/>
        <v>0</v>
      </c>
      <c r="AS488" s="416">
        <f t="shared" si="334"/>
        <v>0</v>
      </c>
      <c r="AT488" s="416">
        <f t="shared" si="335"/>
        <v>0</v>
      </c>
      <c r="AU488" s="416">
        <f t="shared" si="336"/>
        <v>0</v>
      </c>
      <c r="AV488" s="434" t="str">
        <f t="shared" si="337"/>
        <v/>
      </c>
      <c r="AW488" s="421" t="str">
        <f t="shared" si="338"/>
        <v/>
      </c>
      <c r="AX488" s="422">
        <f t="shared" si="339"/>
        <v>0</v>
      </c>
      <c r="AY488" s="422">
        <f t="shared" si="340"/>
        <v>0</v>
      </c>
      <c r="AZ488" s="421">
        <f t="shared" si="341"/>
        <v>0</v>
      </c>
      <c r="BA488" s="423">
        <f t="shared" si="342"/>
        <v>0</v>
      </c>
      <c r="BB488" s="432"/>
      <c r="BC488" s="436"/>
      <c r="BD488" s="436"/>
      <c r="BE488" s="436"/>
      <c r="BF488" s="436"/>
      <c r="BG488" s="436"/>
      <c r="BH488" s="436"/>
      <c r="BI488" s="436"/>
      <c r="BJ488" s="436"/>
      <c r="BK488" s="436"/>
      <c r="BL488" s="436"/>
      <c r="BM488" s="436"/>
      <c r="BN488" s="436"/>
      <c r="BO488" s="436"/>
      <c r="BP488" s="436"/>
    </row>
    <row r="489" spans="1:68" s="437" customFormat="1" ht="38.25" customHeight="1">
      <c r="A489" s="426">
        <v>471</v>
      </c>
      <c r="B489" s="429"/>
      <c r="C489" s="429"/>
      <c r="D489" s="395"/>
      <c r="E489" s="396"/>
      <c r="F489" s="396"/>
      <c r="G489" s="396"/>
      <c r="H489" s="397" t="str">
        <f t="shared" si="312"/>
        <v/>
      </c>
      <c r="I489" s="427"/>
      <c r="J489" s="396"/>
      <c r="K489" s="435"/>
      <c r="L489" s="399">
        <f t="shared" si="313"/>
        <v>0</v>
      </c>
      <c r="M489" s="400" t="str">
        <f t="shared" si="314"/>
        <v/>
      </c>
      <c r="N489" s="401"/>
      <c r="O489" s="395"/>
      <c r="P489" s="402" t="str">
        <f t="shared" si="315"/>
        <v/>
      </c>
      <c r="Q489" s="428"/>
      <c r="R489" s="404">
        <v>0</v>
      </c>
      <c r="S489" s="402">
        <f t="shared" si="316"/>
        <v>0</v>
      </c>
      <c r="T489" s="406">
        <f t="shared" si="317"/>
        <v>0</v>
      </c>
      <c r="U489" s="407" t="str">
        <f t="shared" si="318"/>
        <v/>
      </c>
      <c r="V489" s="408"/>
      <c r="W489" s="395"/>
      <c r="X489" s="395"/>
      <c r="Y489" s="402" t="str">
        <f t="shared" si="319"/>
        <v/>
      </c>
      <c r="Z489" s="429"/>
      <c r="AA489" s="429"/>
      <c r="AB489" s="430"/>
      <c r="AC489" s="410">
        <f t="shared" si="320"/>
        <v>0</v>
      </c>
      <c r="AD489" s="411"/>
      <c r="AE489" s="412"/>
      <c r="AF489" s="413">
        <f t="shared" si="321"/>
        <v>0</v>
      </c>
      <c r="AG489" s="414">
        <f t="shared" si="322"/>
        <v>0</v>
      </c>
      <c r="AH489" s="415">
        <f t="shared" si="323"/>
        <v>0</v>
      </c>
      <c r="AI489" s="415" t="str">
        <f t="shared" si="324"/>
        <v/>
      </c>
      <c r="AJ489" s="415">
        <f t="shared" si="325"/>
        <v>0</v>
      </c>
      <c r="AK489" s="415">
        <f t="shared" si="326"/>
        <v>0</v>
      </c>
      <c r="AL489" s="416">
        <f t="shared" si="327"/>
        <v>0</v>
      </c>
      <c r="AM489" s="417">
        <f t="shared" si="328"/>
        <v>0</v>
      </c>
      <c r="AN489" s="406">
        <f t="shared" si="329"/>
        <v>0</v>
      </c>
      <c r="AO489" s="416">
        <f t="shared" si="330"/>
        <v>0</v>
      </c>
      <c r="AP489" s="416">
        <f t="shared" si="331"/>
        <v>0</v>
      </c>
      <c r="AQ489" s="416">
        <f t="shared" si="332"/>
        <v>0</v>
      </c>
      <c r="AR489" s="418">
        <f t="shared" si="333"/>
        <v>0</v>
      </c>
      <c r="AS489" s="416">
        <f t="shared" si="334"/>
        <v>0</v>
      </c>
      <c r="AT489" s="416">
        <f t="shared" si="335"/>
        <v>0</v>
      </c>
      <c r="AU489" s="416">
        <f t="shared" si="336"/>
        <v>0</v>
      </c>
      <c r="AV489" s="434" t="str">
        <f t="shared" si="337"/>
        <v/>
      </c>
      <c r="AW489" s="421" t="str">
        <f t="shared" si="338"/>
        <v/>
      </c>
      <c r="AX489" s="422">
        <f t="shared" si="339"/>
        <v>0</v>
      </c>
      <c r="AY489" s="422">
        <f t="shared" si="340"/>
        <v>0</v>
      </c>
      <c r="AZ489" s="421">
        <f t="shared" si="341"/>
        <v>0</v>
      </c>
      <c r="BA489" s="423">
        <f t="shared" si="342"/>
        <v>0</v>
      </c>
      <c r="BB489" s="432"/>
      <c r="BC489" s="436"/>
      <c r="BD489" s="436"/>
      <c r="BE489" s="436"/>
      <c r="BF489" s="436"/>
      <c r="BG489" s="436"/>
      <c r="BH489" s="436"/>
      <c r="BI489" s="436"/>
      <c r="BJ489" s="436"/>
      <c r="BK489" s="436"/>
      <c r="BL489" s="436"/>
      <c r="BM489" s="436"/>
      <c r="BN489" s="436"/>
      <c r="BO489" s="436"/>
      <c r="BP489" s="436"/>
    </row>
    <row r="490" spans="1:68" s="437" customFormat="1" ht="38.25" customHeight="1">
      <c r="A490" s="426">
        <v>472</v>
      </c>
      <c r="B490" s="429"/>
      <c r="C490" s="429"/>
      <c r="D490" s="395"/>
      <c r="E490" s="396"/>
      <c r="F490" s="396"/>
      <c r="G490" s="396"/>
      <c r="H490" s="397" t="str">
        <f t="shared" si="312"/>
        <v/>
      </c>
      <c r="I490" s="427"/>
      <c r="J490" s="396"/>
      <c r="K490" s="435"/>
      <c r="L490" s="399">
        <f t="shared" si="313"/>
        <v>0</v>
      </c>
      <c r="M490" s="400" t="str">
        <f t="shared" si="314"/>
        <v/>
      </c>
      <c r="N490" s="401"/>
      <c r="O490" s="395"/>
      <c r="P490" s="402" t="str">
        <f t="shared" si="315"/>
        <v/>
      </c>
      <c r="Q490" s="428"/>
      <c r="R490" s="404">
        <v>0</v>
      </c>
      <c r="S490" s="402">
        <f t="shared" si="316"/>
        <v>0</v>
      </c>
      <c r="T490" s="406">
        <f t="shared" si="317"/>
        <v>0</v>
      </c>
      <c r="U490" s="407" t="str">
        <f t="shared" si="318"/>
        <v/>
      </c>
      <c r="V490" s="408"/>
      <c r="W490" s="395"/>
      <c r="X490" s="395"/>
      <c r="Y490" s="402" t="str">
        <f t="shared" si="319"/>
        <v/>
      </c>
      <c r="Z490" s="429"/>
      <c r="AA490" s="429"/>
      <c r="AB490" s="430"/>
      <c r="AC490" s="410">
        <f t="shared" si="320"/>
        <v>0</v>
      </c>
      <c r="AD490" s="411"/>
      <c r="AE490" s="412"/>
      <c r="AF490" s="413">
        <f t="shared" si="321"/>
        <v>0</v>
      </c>
      <c r="AG490" s="414">
        <f t="shared" si="322"/>
        <v>0</v>
      </c>
      <c r="AH490" s="415">
        <f t="shared" si="323"/>
        <v>0</v>
      </c>
      <c r="AI490" s="415" t="str">
        <f t="shared" si="324"/>
        <v/>
      </c>
      <c r="AJ490" s="415">
        <f t="shared" si="325"/>
        <v>0</v>
      </c>
      <c r="AK490" s="415">
        <f t="shared" si="326"/>
        <v>0</v>
      </c>
      <c r="AL490" s="416">
        <f t="shared" si="327"/>
        <v>0</v>
      </c>
      <c r="AM490" s="417">
        <f t="shared" si="328"/>
        <v>0</v>
      </c>
      <c r="AN490" s="406">
        <f t="shared" si="329"/>
        <v>0</v>
      </c>
      <c r="AO490" s="416">
        <f t="shared" si="330"/>
        <v>0</v>
      </c>
      <c r="AP490" s="416">
        <f t="shared" si="331"/>
        <v>0</v>
      </c>
      <c r="AQ490" s="416">
        <f t="shared" si="332"/>
        <v>0</v>
      </c>
      <c r="AR490" s="418">
        <f t="shared" si="333"/>
        <v>0</v>
      </c>
      <c r="AS490" s="416">
        <f t="shared" si="334"/>
        <v>0</v>
      </c>
      <c r="AT490" s="416">
        <f t="shared" si="335"/>
        <v>0</v>
      </c>
      <c r="AU490" s="416">
        <f t="shared" si="336"/>
        <v>0</v>
      </c>
      <c r="AV490" s="434" t="str">
        <f t="shared" si="337"/>
        <v/>
      </c>
      <c r="AW490" s="421" t="str">
        <f t="shared" si="338"/>
        <v/>
      </c>
      <c r="AX490" s="422">
        <f t="shared" si="339"/>
        <v>0</v>
      </c>
      <c r="AY490" s="422">
        <f t="shared" si="340"/>
        <v>0</v>
      </c>
      <c r="AZ490" s="421">
        <f t="shared" si="341"/>
        <v>0</v>
      </c>
      <c r="BA490" s="423">
        <f t="shared" si="342"/>
        <v>0</v>
      </c>
      <c r="BB490" s="432"/>
      <c r="BC490" s="436"/>
      <c r="BD490" s="436"/>
      <c r="BE490" s="436"/>
      <c r="BF490" s="436"/>
      <c r="BG490" s="436"/>
      <c r="BH490" s="436"/>
      <c r="BI490" s="436"/>
      <c r="BJ490" s="436"/>
      <c r="BK490" s="436"/>
      <c r="BL490" s="436"/>
      <c r="BM490" s="436"/>
      <c r="BN490" s="436"/>
      <c r="BO490" s="436"/>
      <c r="BP490" s="436"/>
    </row>
    <row r="491" spans="1:68" s="437" customFormat="1" ht="38.25" customHeight="1">
      <c r="A491" s="426">
        <v>473</v>
      </c>
      <c r="B491" s="429"/>
      <c r="C491" s="429"/>
      <c r="D491" s="395"/>
      <c r="E491" s="396"/>
      <c r="F491" s="396"/>
      <c r="G491" s="396"/>
      <c r="H491" s="397" t="str">
        <f t="shared" si="312"/>
        <v/>
      </c>
      <c r="I491" s="427"/>
      <c r="J491" s="396"/>
      <c r="K491" s="435"/>
      <c r="L491" s="399">
        <f t="shared" si="313"/>
        <v>0</v>
      </c>
      <c r="M491" s="400" t="str">
        <f t="shared" si="314"/>
        <v/>
      </c>
      <c r="N491" s="401"/>
      <c r="O491" s="395"/>
      <c r="P491" s="402" t="str">
        <f t="shared" si="315"/>
        <v/>
      </c>
      <c r="Q491" s="428"/>
      <c r="R491" s="404">
        <v>0</v>
      </c>
      <c r="S491" s="402">
        <f t="shared" si="316"/>
        <v>0</v>
      </c>
      <c r="T491" s="406">
        <f t="shared" si="317"/>
        <v>0</v>
      </c>
      <c r="U491" s="407" t="str">
        <f t="shared" si="318"/>
        <v/>
      </c>
      <c r="V491" s="408"/>
      <c r="W491" s="395"/>
      <c r="X491" s="395"/>
      <c r="Y491" s="402" t="str">
        <f t="shared" si="319"/>
        <v/>
      </c>
      <c r="Z491" s="429"/>
      <c r="AA491" s="429"/>
      <c r="AB491" s="430"/>
      <c r="AC491" s="410">
        <f t="shared" si="320"/>
        <v>0</v>
      </c>
      <c r="AD491" s="411"/>
      <c r="AE491" s="412"/>
      <c r="AF491" s="413">
        <f t="shared" si="321"/>
        <v>0</v>
      </c>
      <c r="AG491" s="414">
        <f t="shared" si="322"/>
        <v>0</v>
      </c>
      <c r="AH491" s="415">
        <f t="shared" si="323"/>
        <v>0</v>
      </c>
      <c r="AI491" s="415" t="str">
        <f t="shared" si="324"/>
        <v/>
      </c>
      <c r="AJ491" s="415">
        <f t="shared" si="325"/>
        <v>0</v>
      </c>
      <c r="AK491" s="415">
        <f t="shared" si="326"/>
        <v>0</v>
      </c>
      <c r="AL491" s="416">
        <f t="shared" si="327"/>
        <v>0</v>
      </c>
      <c r="AM491" s="417">
        <f t="shared" si="328"/>
        <v>0</v>
      </c>
      <c r="AN491" s="406">
        <f t="shared" si="329"/>
        <v>0</v>
      </c>
      <c r="AO491" s="416">
        <f t="shared" si="330"/>
        <v>0</v>
      </c>
      <c r="AP491" s="416">
        <f t="shared" si="331"/>
        <v>0</v>
      </c>
      <c r="AQ491" s="416">
        <f t="shared" si="332"/>
        <v>0</v>
      </c>
      <c r="AR491" s="418">
        <f t="shared" si="333"/>
        <v>0</v>
      </c>
      <c r="AS491" s="416">
        <f t="shared" si="334"/>
        <v>0</v>
      </c>
      <c r="AT491" s="416">
        <f t="shared" si="335"/>
        <v>0</v>
      </c>
      <c r="AU491" s="416">
        <f t="shared" si="336"/>
        <v>0</v>
      </c>
      <c r="AV491" s="434" t="str">
        <f t="shared" si="337"/>
        <v/>
      </c>
      <c r="AW491" s="421" t="str">
        <f t="shared" si="338"/>
        <v/>
      </c>
      <c r="AX491" s="422">
        <f t="shared" si="339"/>
        <v>0</v>
      </c>
      <c r="AY491" s="422">
        <f t="shared" si="340"/>
        <v>0</v>
      </c>
      <c r="AZ491" s="421">
        <f t="shared" si="341"/>
        <v>0</v>
      </c>
      <c r="BA491" s="423">
        <f t="shared" si="342"/>
        <v>0</v>
      </c>
      <c r="BB491" s="432"/>
      <c r="BC491" s="436"/>
      <c r="BD491" s="436"/>
      <c r="BE491" s="436"/>
      <c r="BF491" s="436"/>
      <c r="BG491" s="436"/>
      <c r="BH491" s="436"/>
      <c r="BI491" s="436"/>
      <c r="BJ491" s="436"/>
      <c r="BK491" s="436"/>
      <c r="BL491" s="436"/>
      <c r="BM491" s="436"/>
      <c r="BN491" s="436"/>
      <c r="BO491" s="436"/>
      <c r="BP491" s="436"/>
    </row>
    <row r="492" spans="1:68" s="437" customFormat="1" ht="38.25" customHeight="1">
      <c r="A492" s="426">
        <v>474</v>
      </c>
      <c r="B492" s="429"/>
      <c r="C492" s="429"/>
      <c r="D492" s="395"/>
      <c r="E492" s="396"/>
      <c r="F492" s="396"/>
      <c r="G492" s="396"/>
      <c r="H492" s="397" t="str">
        <f t="shared" si="312"/>
        <v/>
      </c>
      <c r="I492" s="427"/>
      <c r="J492" s="396"/>
      <c r="K492" s="435"/>
      <c r="L492" s="399">
        <f t="shared" si="313"/>
        <v>0</v>
      </c>
      <c r="M492" s="400" t="str">
        <f t="shared" si="314"/>
        <v/>
      </c>
      <c r="N492" s="401"/>
      <c r="O492" s="395"/>
      <c r="P492" s="402" t="str">
        <f t="shared" si="315"/>
        <v/>
      </c>
      <c r="Q492" s="428"/>
      <c r="R492" s="404">
        <v>0</v>
      </c>
      <c r="S492" s="402">
        <f t="shared" si="316"/>
        <v>0</v>
      </c>
      <c r="T492" s="406">
        <f t="shared" si="317"/>
        <v>0</v>
      </c>
      <c r="U492" s="407" t="str">
        <f t="shared" si="318"/>
        <v/>
      </c>
      <c r="V492" s="408"/>
      <c r="W492" s="395"/>
      <c r="X492" s="395"/>
      <c r="Y492" s="402" t="str">
        <f t="shared" si="319"/>
        <v/>
      </c>
      <c r="Z492" s="429"/>
      <c r="AA492" s="429"/>
      <c r="AB492" s="430"/>
      <c r="AC492" s="410">
        <f t="shared" si="320"/>
        <v>0</v>
      </c>
      <c r="AD492" s="411"/>
      <c r="AE492" s="412"/>
      <c r="AF492" s="413">
        <f t="shared" si="321"/>
        <v>0</v>
      </c>
      <c r="AG492" s="414">
        <f t="shared" si="322"/>
        <v>0</v>
      </c>
      <c r="AH492" s="415">
        <f t="shared" si="323"/>
        <v>0</v>
      </c>
      <c r="AI492" s="415" t="str">
        <f t="shared" si="324"/>
        <v/>
      </c>
      <c r="AJ492" s="415">
        <f t="shared" si="325"/>
        <v>0</v>
      </c>
      <c r="AK492" s="415">
        <f t="shared" si="326"/>
        <v>0</v>
      </c>
      <c r="AL492" s="416">
        <f t="shared" si="327"/>
        <v>0</v>
      </c>
      <c r="AM492" s="417">
        <f t="shared" si="328"/>
        <v>0</v>
      </c>
      <c r="AN492" s="406">
        <f t="shared" si="329"/>
        <v>0</v>
      </c>
      <c r="AO492" s="416">
        <f t="shared" si="330"/>
        <v>0</v>
      </c>
      <c r="AP492" s="416">
        <f t="shared" si="331"/>
        <v>0</v>
      </c>
      <c r="AQ492" s="416">
        <f t="shared" si="332"/>
        <v>0</v>
      </c>
      <c r="AR492" s="418">
        <f t="shared" si="333"/>
        <v>0</v>
      </c>
      <c r="AS492" s="416">
        <f t="shared" si="334"/>
        <v>0</v>
      </c>
      <c r="AT492" s="416">
        <f t="shared" si="335"/>
        <v>0</v>
      </c>
      <c r="AU492" s="416">
        <f t="shared" si="336"/>
        <v>0</v>
      </c>
      <c r="AV492" s="434" t="str">
        <f t="shared" si="337"/>
        <v/>
      </c>
      <c r="AW492" s="421" t="str">
        <f t="shared" si="338"/>
        <v/>
      </c>
      <c r="AX492" s="422">
        <f t="shared" si="339"/>
        <v>0</v>
      </c>
      <c r="AY492" s="422">
        <f t="shared" si="340"/>
        <v>0</v>
      </c>
      <c r="AZ492" s="421">
        <f t="shared" si="341"/>
        <v>0</v>
      </c>
      <c r="BA492" s="423">
        <f t="shared" si="342"/>
        <v>0</v>
      </c>
      <c r="BB492" s="432"/>
      <c r="BC492" s="436"/>
      <c r="BD492" s="436"/>
      <c r="BE492" s="436"/>
      <c r="BF492" s="436"/>
      <c r="BG492" s="436"/>
      <c r="BH492" s="436"/>
      <c r="BI492" s="436"/>
      <c r="BJ492" s="436"/>
      <c r="BK492" s="436"/>
      <c r="BL492" s="436"/>
      <c r="BM492" s="436"/>
      <c r="BN492" s="436"/>
      <c r="BO492" s="436"/>
      <c r="BP492" s="436"/>
    </row>
    <row r="493" spans="1:68" s="437" customFormat="1" ht="38.25" customHeight="1">
      <c r="A493" s="426">
        <v>475</v>
      </c>
      <c r="B493" s="429"/>
      <c r="C493" s="429"/>
      <c r="D493" s="395"/>
      <c r="E493" s="396"/>
      <c r="F493" s="396"/>
      <c r="G493" s="396"/>
      <c r="H493" s="397" t="str">
        <f t="shared" si="312"/>
        <v/>
      </c>
      <c r="I493" s="427"/>
      <c r="J493" s="396"/>
      <c r="K493" s="435"/>
      <c r="L493" s="399">
        <f t="shared" si="313"/>
        <v>0</v>
      </c>
      <c r="M493" s="400" t="str">
        <f t="shared" si="314"/>
        <v/>
      </c>
      <c r="N493" s="401"/>
      <c r="O493" s="395"/>
      <c r="P493" s="402" t="str">
        <f t="shared" si="315"/>
        <v/>
      </c>
      <c r="Q493" s="428"/>
      <c r="R493" s="404">
        <v>0</v>
      </c>
      <c r="S493" s="402">
        <f t="shared" si="316"/>
        <v>0</v>
      </c>
      <c r="T493" s="406">
        <f t="shared" si="317"/>
        <v>0</v>
      </c>
      <c r="U493" s="407" t="str">
        <f t="shared" si="318"/>
        <v/>
      </c>
      <c r="V493" s="408"/>
      <c r="W493" s="395"/>
      <c r="X493" s="395"/>
      <c r="Y493" s="402" t="str">
        <f t="shared" si="319"/>
        <v/>
      </c>
      <c r="Z493" s="429"/>
      <c r="AA493" s="429"/>
      <c r="AB493" s="430"/>
      <c r="AC493" s="410">
        <f t="shared" si="320"/>
        <v>0</v>
      </c>
      <c r="AD493" s="411"/>
      <c r="AE493" s="412"/>
      <c r="AF493" s="413">
        <f t="shared" si="321"/>
        <v>0</v>
      </c>
      <c r="AG493" s="414">
        <f t="shared" si="322"/>
        <v>0</v>
      </c>
      <c r="AH493" s="415">
        <f t="shared" si="323"/>
        <v>0</v>
      </c>
      <c r="AI493" s="415" t="str">
        <f t="shared" si="324"/>
        <v/>
      </c>
      <c r="AJ493" s="415">
        <f t="shared" si="325"/>
        <v>0</v>
      </c>
      <c r="AK493" s="415">
        <f t="shared" si="326"/>
        <v>0</v>
      </c>
      <c r="AL493" s="416">
        <f t="shared" si="327"/>
        <v>0</v>
      </c>
      <c r="AM493" s="417">
        <f t="shared" si="328"/>
        <v>0</v>
      </c>
      <c r="AN493" s="406">
        <f t="shared" si="329"/>
        <v>0</v>
      </c>
      <c r="AO493" s="416">
        <f t="shared" si="330"/>
        <v>0</v>
      </c>
      <c r="AP493" s="416">
        <f t="shared" si="331"/>
        <v>0</v>
      </c>
      <c r="AQ493" s="416">
        <f t="shared" si="332"/>
        <v>0</v>
      </c>
      <c r="AR493" s="418">
        <f t="shared" si="333"/>
        <v>0</v>
      </c>
      <c r="AS493" s="416">
        <f t="shared" si="334"/>
        <v>0</v>
      </c>
      <c r="AT493" s="416">
        <f t="shared" si="335"/>
        <v>0</v>
      </c>
      <c r="AU493" s="416">
        <f t="shared" si="336"/>
        <v>0</v>
      </c>
      <c r="AV493" s="434" t="str">
        <f t="shared" si="337"/>
        <v/>
      </c>
      <c r="AW493" s="421" t="str">
        <f t="shared" si="338"/>
        <v/>
      </c>
      <c r="AX493" s="422">
        <f t="shared" si="339"/>
        <v>0</v>
      </c>
      <c r="AY493" s="422">
        <f t="shared" si="340"/>
        <v>0</v>
      </c>
      <c r="AZ493" s="421">
        <f t="shared" si="341"/>
        <v>0</v>
      </c>
      <c r="BA493" s="423">
        <f t="shared" si="342"/>
        <v>0</v>
      </c>
      <c r="BB493" s="432"/>
      <c r="BC493" s="436"/>
      <c r="BD493" s="436"/>
      <c r="BE493" s="436"/>
      <c r="BF493" s="436"/>
      <c r="BG493" s="436"/>
      <c r="BH493" s="436"/>
      <c r="BI493" s="436"/>
      <c r="BJ493" s="436"/>
      <c r="BK493" s="436"/>
      <c r="BL493" s="436"/>
      <c r="BM493" s="436"/>
      <c r="BN493" s="436"/>
      <c r="BO493" s="436"/>
      <c r="BP493" s="436"/>
    </row>
    <row r="494" spans="1:68" s="437" customFormat="1" ht="38.25" customHeight="1">
      <c r="A494" s="426">
        <v>476</v>
      </c>
      <c r="B494" s="429"/>
      <c r="C494" s="429"/>
      <c r="D494" s="395"/>
      <c r="E494" s="396"/>
      <c r="F494" s="396"/>
      <c r="G494" s="396"/>
      <c r="H494" s="397" t="str">
        <f t="shared" si="312"/>
        <v/>
      </c>
      <c r="I494" s="427"/>
      <c r="J494" s="396"/>
      <c r="K494" s="435"/>
      <c r="L494" s="399">
        <f t="shared" si="313"/>
        <v>0</v>
      </c>
      <c r="M494" s="400" t="str">
        <f t="shared" si="314"/>
        <v/>
      </c>
      <c r="N494" s="401"/>
      <c r="O494" s="395"/>
      <c r="P494" s="402" t="str">
        <f t="shared" si="315"/>
        <v/>
      </c>
      <c r="Q494" s="428"/>
      <c r="R494" s="404">
        <v>0</v>
      </c>
      <c r="S494" s="402">
        <f t="shared" si="316"/>
        <v>0</v>
      </c>
      <c r="T494" s="406">
        <f t="shared" si="317"/>
        <v>0</v>
      </c>
      <c r="U494" s="407" t="str">
        <f t="shared" si="318"/>
        <v/>
      </c>
      <c r="V494" s="408"/>
      <c r="W494" s="395"/>
      <c r="X494" s="395"/>
      <c r="Y494" s="402" t="str">
        <f t="shared" si="319"/>
        <v/>
      </c>
      <c r="Z494" s="429"/>
      <c r="AA494" s="429"/>
      <c r="AB494" s="430"/>
      <c r="AC494" s="410">
        <f t="shared" si="320"/>
        <v>0</v>
      </c>
      <c r="AD494" s="411"/>
      <c r="AE494" s="412"/>
      <c r="AF494" s="413">
        <f t="shared" si="321"/>
        <v>0</v>
      </c>
      <c r="AG494" s="414">
        <f t="shared" si="322"/>
        <v>0</v>
      </c>
      <c r="AH494" s="415">
        <f t="shared" si="323"/>
        <v>0</v>
      </c>
      <c r="AI494" s="415" t="str">
        <f t="shared" si="324"/>
        <v/>
      </c>
      <c r="AJ494" s="415">
        <f t="shared" si="325"/>
        <v>0</v>
      </c>
      <c r="AK494" s="415">
        <f t="shared" si="326"/>
        <v>0</v>
      </c>
      <c r="AL494" s="416">
        <f t="shared" si="327"/>
        <v>0</v>
      </c>
      <c r="AM494" s="417">
        <f t="shared" si="328"/>
        <v>0</v>
      </c>
      <c r="AN494" s="406">
        <f t="shared" si="329"/>
        <v>0</v>
      </c>
      <c r="AO494" s="416">
        <f t="shared" si="330"/>
        <v>0</v>
      </c>
      <c r="AP494" s="416">
        <f t="shared" si="331"/>
        <v>0</v>
      </c>
      <c r="AQ494" s="416">
        <f t="shared" si="332"/>
        <v>0</v>
      </c>
      <c r="AR494" s="418">
        <f t="shared" si="333"/>
        <v>0</v>
      </c>
      <c r="AS494" s="416">
        <f t="shared" si="334"/>
        <v>0</v>
      </c>
      <c r="AT494" s="416">
        <f t="shared" si="335"/>
        <v>0</v>
      </c>
      <c r="AU494" s="416">
        <f t="shared" si="336"/>
        <v>0</v>
      </c>
      <c r="AV494" s="434" t="str">
        <f t="shared" si="337"/>
        <v/>
      </c>
      <c r="AW494" s="421" t="str">
        <f t="shared" si="338"/>
        <v/>
      </c>
      <c r="AX494" s="422">
        <f t="shared" si="339"/>
        <v>0</v>
      </c>
      <c r="AY494" s="422">
        <f t="shared" si="340"/>
        <v>0</v>
      </c>
      <c r="AZ494" s="421">
        <f t="shared" si="341"/>
        <v>0</v>
      </c>
      <c r="BA494" s="423">
        <f t="shared" si="342"/>
        <v>0</v>
      </c>
      <c r="BB494" s="432"/>
      <c r="BC494" s="436"/>
      <c r="BD494" s="436"/>
      <c r="BE494" s="436"/>
      <c r="BF494" s="436"/>
      <c r="BG494" s="436"/>
      <c r="BH494" s="436"/>
      <c r="BI494" s="436"/>
      <c r="BJ494" s="436"/>
      <c r="BK494" s="436"/>
      <c r="BL494" s="436"/>
      <c r="BM494" s="436"/>
      <c r="BN494" s="436"/>
      <c r="BO494" s="436"/>
      <c r="BP494" s="436"/>
    </row>
    <row r="495" spans="1:68" s="437" customFormat="1" ht="38.25" customHeight="1">
      <c r="A495" s="426">
        <v>477</v>
      </c>
      <c r="B495" s="429"/>
      <c r="C495" s="429"/>
      <c r="D495" s="395"/>
      <c r="E495" s="396"/>
      <c r="F495" s="396"/>
      <c r="G495" s="396"/>
      <c r="H495" s="397" t="str">
        <f t="shared" si="312"/>
        <v/>
      </c>
      <c r="I495" s="427"/>
      <c r="J495" s="396"/>
      <c r="K495" s="435"/>
      <c r="L495" s="399">
        <f t="shared" si="313"/>
        <v>0</v>
      </c>
      <c r="M495" s="400" t="str">
        <f t="shared" si="314"/>
        <v/>
      </c>
      <c r="N495" s="401"/>
      <c r="O495" s="395"/>
      <c r="P495" s="402" t="str">
        <f t="shared" si="315"/>
        <v/>
      </c>
      <c r="Q495" s="428"/>
      <c r="R495" s="404">
        <v>0</v>
      </c>
      <c r="S495" s="402">
        <f t="shared" si="316"/>
        <v>0</v>
      </c>
      <c r="T495" s="406">
        <f t="shared" si="317"/>
        <v>0</v>
      </c>
      <c r="U495" s="407" t="str">
        <f t="shared" si="318"/>
        <v/>
      </c>
      <c r="V495" s="408"/>
      <c r="W495" s="395"/>
      <c r="X495" s="395"/>
      <c r="Y495" s="402" t="str">
        <f t="shared" si="319"/>
        <v/>
      </c>
      <c r="Z495" s="429"/>
      <c r="AA495" s="429"/>
      <c r="AB495" s="430"/>
      <c r="AC495" s="410">
        <f t="shared" si="320"/>
        <v>0</v>
      </c>
      <c r="AD495" s="411"/>
      <c r="AE495" s="412"/>
      <c r="AF495" s="413">
        <f t="shared" si="321"/>
        <v>0</v>
      </c>
      <c r="AG495" s="414">
        <f t="shared" si="322"/>
        <v>0</v>
      </c>
      <c r="AH495" s="415">
        <f t="shared" si="323"/>
        <v>0</v>
      </c>
      <c r="AI495" s="415" t="str">
        <f t="shared" si="324"/>
        <v/>
      </c>
      <c r="AJ495" s="415">
        <f t="shared" si="325"/>
        <v>0</v>
      </c>
      <c r="AK495" s="415">
        <f t="shared" si="326"/>
        <v>0</v>
      </c>
      <c r="AL495" s="416">
        <f t="shared" si="327"/>
        <v>0</v>
      </c>
      <c r="AM495" s="417">
        <f t="shared" si="328"/>
        <v>0</v>
      </c>
      <c r="AN495" s="406">
        <f t="shared" si="329"/>
        <v>0</v>
      </c>
      <c r="AO495" s="416">
        <f t="shared" si="330"/>
        <v>0</v>
      </c>
      <c r="AP495" s="416">
        <f t="shared" si="331"/>
        <v>0</v>
      </c>
      <c r="AQ495" s="416">
        <f t="shared" si="332"/>
        <v>0</v>
      </c>
      <c r="AR495" s="418">
        <f t="shared" si="333"/>
        <v>0</v>
      </c>
      <c r="AS495" s="416">
        <f t="shared" si="334"/>
        <v>0</v>
      </c>
      <c r="AT495" s="416">
        <f t="shared" si="335"/>
        <v>0</v>
      </c>
      <c r="AU495" s="416">
        <f t="shared" si="336"/>
        <v>0</v>
      </c>
      <c r="AV495" s="434" t="str">
        <f t="shared" si="337"/>
        <v/>
      </c>
      <c r="AW495" s="421" t="str">
        <f t="shared" si="338"/>
        <v/>
      </c>
      <c r="AX495" s="422">
        <f t="shared" si="339"/>
        <v>0</v>
      </c>
      <c r="AY495" s="422">
        <f t="shared" si="340"/>
        <v>0</v>
      </c>
      <c r="AZ495" s="421">
        <f t="shared" si="341"/>
        <v>0</v>
      </c>
      <c r="BA495" s="423">
        <f t="shared" si="342"/>
        <v>0</v>
      </c>
      <c r="BB495" s="432"/>
      <c r="BC495" s="436"/>
      <c r="BD495" s="436"/>
      <c r="BE495" s="436"/>
      <c r="BF495" s="436"/>
      <c r="BG495" s="436"/>
      <c r="BH495" s="436"/>
      <c r="BI495" s="436"/>
      <c r="BJ495" s="436"/>
      <c r="BK495" s="436"/>
      <c r="BL495" s="436"/>
      <c r="BM495" s="436"/>
      <c r="BN495" s="436"/>
      <c r="BO495" s="436"/>
      <c r="BP495" s="436"/>
    </row>
    <row r="496" spans="1:68" s="437" customFormat="1" ht="38.25" customHeight="1">
      <c r="A496" s="426">
        <v>478</v>
      </c>
      <c r="B496" s="429"/>
      <c r="C496" s="429"/>
      <c r="D496" s="395"/>
      <c r="E496" s="396"/>
      <c r="F496" s="396"/>
      <c r="G496" s="396"/>
      <c r="H496" s="397" t="str">
        <f t="shared" si="312"/>
        <v/>
      </c>
      <c r="I496" s="427"/>
      <c r="J496" s="396"/>
      <c r="K496" s="435"/>
      <c r="L496" s="399">
        <f t="shared" si="313"/>
        <v>0</v>
      </c>
      <c r="M496" s="400" t="str">
        <f t="shared" si="314"/>
        <v/>
      </c>
      <c r="N496" s="401"/>
      <c r="O496" s="395"/>
      <c r="P496" s="402" t="str">
        <f t="shared" si="315"/>
        <v/>
      </c>
      <c r="Q496" s="428"/>
      <c r="R496" s="404">
        <v>0</v>
      </c>
      <c r="S496" s="402">
        <f t="shared" si="316"/>
        <v>0</v>
      </c>
      <c r="T496" s="406">
        <f t="shared" si="317"/>
        <v>0</v>
      </c>
      <c r="U496" s="407" t="str">
        <f t="shared" si="318"/>
        <v/>
      </c>
      <c r="V496" s="408"/>
      <c r="W496" s="395"/>
      <c r="X496" s="395"/>
      <c r="Y496" s="402" t="str">
        <f t="shared" si="319"/>
        <v/>
      </c>
      <c r="Z496" s="429"/>
      <c r="AA496" s="429"/>
      <c r="AB496" s="430"/>
      <c r="AC496" s="410">
        <f t="shared" si="320"/>
        <v>0</v>
      </c>
      <c r="AD496" s="411"/>
      <c r="AE496" s="412"/>
      <c r="AF496" s="413">
        <f t="shared" si="321"/>
        <v>0</v>
      </c>
      <c r="AG496" s="414">
        <f t="shared" si="322"/>
        <v>0</v>
      </c>
      <c r="AH496" s="415">
        <f t="shared" si="323"/>
        <v>0</v>
      </c>
      <c r="AI496" s="415" t="str">
        <f t="shared" si="324"/>
        <v/>
      </c>
      <c r="AJ496" s="415">
        <f t="shared" si="325"/>
        <v>0</v>
      </c>
      <c r="AK496" s="415">
        <f t="shared" si="326"/>
        <v>0</v>
      </c>
      <c r="AL496" s="416">
        <f t="shared" si="327"/>
        <v>0</v>
      </c>
      <c r="AM496" s="417">
        <f t="shared" si="328"/>
        <v>0</v>
      </c>
      <c r="AN496" s="406">
        <f t="shared" si="329"/>
        <v>0</v>
      </c>
      <c r="AO496" s="416">
        <f t="shared" si="330"/>
        <v>0</v>
      </c>
      <c r="AP496" s="416">
        <f t="shared" si="331"/>
        <v>0</v>
      </c>
      <c r="AQ496" s="416">
        <f t="shared" si="332"/>
        <v>0</v>
      </c>
      <c r="AR496" s="418">
        <f t="shared" si="333"/>
        <v>0</v>
      </c>
      <c r="AS496" s="416">
        <f t="shared" si="334"/>
        <v>0</v>
      </c>
      <c r="AT496" s="416">
        <f t="shared" si="335"/>
        <v>0</v>
      </c>
      <c r="AU496" s="416">
        <f t="shared" si="336"/>
        <v>0</v>
      </c>
      <c r="AV496" s="434" t="str">
        <f t="shared" si="337"/>
        <v/>
      </c>
      <c r="AW496" s="421" t="str">
        <f t="shared" si="338"/>
        <v/>
      </c>
      <c r="AX496" s="422">
        <f t="shared" si="339"/>
        <v>0</v>
      </c>
      <c r="AY496" s="422">
        <f t="shared" si="340"/>
        <v>0</v>
      </c>
      <c r="AZ496" s="421">
        <f t="shared" si="341"/>
        <v>0</v>
      </c>
      <c r="BA496" s="423">
        <f t="shared" si="342"/>
        <v>0</v>
      </c>
      <c r="BB496" s="432"/>
      <c r="BC496" s="436"/>
      <c r="BD496" s="436"/>
      <c r="BE496" s="436"/>
      <c r="BF496" s="436"/>
      <c r="BG496" s="436"/>
      <c r="BH496" s="436"/>
      <c r="BI496" s="436"/>
      <c r="BJ496" s="436"/>
      <c r="BK496" s="436"/>
      <c r="BL496" s="436"/>
      <c r="BM496" s="436"/>
      <c r="BN496" s="436"/>
      <c r="BO496" s="436"/>
      <c r="BP496" s="436"/>
    </row>
    <row r="497" spans="1:68" s="437" customFormat="1" ht="38.25" customHeight="1">
      <c r="A497" s="426">
        <v>479</v>
      </c>
      <c r="B497" s="429"/>
      <c r="C497" s="429"/>
      <c r="D497" s="395"/>
      <c r="E497" s="396"/>
      <c r="F497" s="396"/>
      <c r="G497" s="396"/>
      <c r="H497" s="397" t="str">
        <f t="shared" si="312"/>
        <v/>
      </c>
      <c r="I497" s="427"/>
      <c r="J497" s="396"/>
      <c r="K497" s="435"/>
      <c r="L497" s="399">
        <f t="shared" si="313"/>
        <v>0</v>
      </c>
      <c r="M497" s="400" t="str">
        <f t="shared" si="314"/>
        <v/>
      </c>
      <c r="N497" s="401"/>
      <c r="O497" s="395"/>
      <c r="P497" s="402" t="str">
        <f t="shared" si="315"/>
        <v/>
      </c>
      <c r="Q497" s="428"/>
      <c r="R497" s="404">
        <v>0</v>
      </c>
      <c r="S497" s="402">
        <f t="shared" si="316"/>
        <v>0</v>
      </c>
      <c r="T497" s="406">
        <f t="shared" si="317"/>
        <v>0</v>
      </c>
      <c r="U497" s="407" t="str">
        <f t="shared" si="318"/>
        <v/>
      </c>
      <c r="V497" s="408"/>
      <c r="W497" s="395"/>
      <c r="X497" s="395"/>
      <c r="Y497" s="402" t="str">
        <f t="shared" si="319"/>
        <v/>
      </c>
      <c r="Z497" s="429"/>
      <c r="AA497" s="429"/>
      <c r="AB497" s="430"/>
      <c r="AC497" s="410">
        <f t="shared" si="320"/>
        <v>0</v>
      </c>
      <c r="AD497" s="411"/>
      <c r="AE497" s="412"/>
      <c r="AF497" s="413">
        <f t="shared" si="321"/>
        <v>0</v>
      </c>
      <c r="AG497" s="414">
        <f t="shared" si="322"/>
        <v>0</v>
      </c>
      <c r="AH497" s="415">
        <f t="shared" si="323"/>
        <v>0</v>
      </c>
      <c r="AI497" s="415" t="str">
        <f t="shared" si="324"/>
        <v/>
      </c>
      <c r="AJ497" s="415">
        <f t="shared" si="325"/>
        <v>0</v>
      </c>
      <c r="AK497" s="415">
        <f t="shared" si="326"/>
        <v>0</v>
      </c>
      <c r="AL497" s="416">
        <f t="shared" si="327"/>
        <v>0</v>
      </c>
      <c r="AM497" s="417">
        <f t="shared" si="328"/>
        <v>0</v>
      </c>
      <c r="AN497" s="406">
        <f t="shared" si="329"/>
        <v>0</v>
      </c>
      <c r="AO497" s="416">
        <f t="shared" si="330"/>
        <v>0</v>
      </c>
      <c r="AP497" s="416">
        <f t="shared" si="331"/>
        <v>0</v>
      </c>
      <c r="AQ497" s="416">
        <f t="shared" si="332"/>
        <v>0</v>
      </c>
      <c r="AR497" s="418">
        <f t="shared" si="333"/>
        <v>0</v>
      </c>
      <c r="AS497" s="416">
        <f t="shared" si="334"/>
        <v>0</v>
      </c>
      <c r="AT497" s="416">
        <f t="shared" si="335"/>
        <v>0</v>
      </c>
      <c r="AU497" s="416">
        <f t="shared" si="336"/>
        <v>0</v>
      </c>
      <c r="AV497" s="434" t="str">
        <f t="shared" si="337"/>
        <v/>
      </c>
      <c r="AW497" s="421" t="str">
        <f t="shared" si="338"/>
        <v/>
      </c>
      <c r="AX497" s="422">
        <f t="shared" si="339"/>
        <v>0</v>
      </c>
      <c r="AY497" s="422">
        <f t="shared" si="340"/>
        <v>0</v>
      </c>
      <c r="AZ497" s="421">
        <f t="shared" si="341"/>
        <v>0</v>
      </c>
      <c r="BA497" s="423">
        <f t="shared" si="342"/>
        <v>0</v>
      </c>
      <c r="BB497" s="432"/>
      <c r="BC497" s="436"/>
      <c r="BD497" s="436"/>
      <c r="BE497" s="436"/>
      <c r="BF497" s="436"/>
      <c r="BG497" s="436"/>
      <c r="BH497" s="436"/>
      <c r="BI497" s="436"/>
      <c r="BJ497" s="436"/>
      <c r="BK497" s="436"/>
      <c r="BL497" s="436"/>
      <c r="BM497" s="436"/>
      <c r="BN497" s="436"/>
      <c r="BO497" s="436"/>
      <c r="BP497" s="436"/>
    </row>
    <row r="498" spans="1:68" s="437" customFormat="1" ht="38.25" customHeight="1">
      <c r="A498" s="426">
        <v>480</v>
      </c>
      <c r="B498" s="429"/>
      <c r="C498" s="429"/>
      <c r="D498" s="395"/>
      <c r="E498" s="396"/>
      <c r="F498" s="396"/>
      <c r="G498" s="396"/>
      <c r="H498" s="397" t="str">
        <f t="shared" si="312"/>
        <v/>
      </c>
      <c r="I498" s="427"/>
      <c r="J498" s="396"/>
      <c r="K498" s="435"/>
      <c r="L498" s="399">
        <f t="shared" si="313"/>
        <v>0</v>
      </c>
      <c r="M498" s="400" t="str">
        <f t="shared" si="314"/>
        <v/>
      </c>
      <c r="N498" s="401"/>
      <c r="O498" s="395"/>
      <c r="P498" s="402" t="str">
        <f t="shared" si="315"/>
        <v/>
      </c>
      <c r="Q498" s="428"/>
      <c r="R498" s="404">
        <v>0</v>
      </c>
      <c r="S498" s="402">
        <f t="shared" si="316"/>
        <v>0</v>
      </c>
      <c r="T498" s="406">
        <f t="shared" si="317"/>
        <v>0</v>
      </c>
      <c r="U498" s="407" t="str">
        <f t="shared" si="318"/>
        <v/>
      </c>
      <c r="V498" s="408"/>
      <c r="W498" s="395"/>
      <c r="X498" s="395"/>
      <c r="Y498" s="402" t="str">
        <f t="shared" si="319"/>
        <v/>
      </c>
      <c r="Z498" s="429"/>
      <c r="AA498" s="429"/>
      <c r="AB498" s="430"/>
      <c r="AC498" s="410">
        <f t="shared" si="320"/>
        <v>0</v>
      </c>
      <c r="AD498" s="411"/>
      <c r="AE498" s="412"/>
      <c r="AF498" s="413">
        <f t="shared" si="321"/>
        <v>0</v>
      </c>
      <c r="AG498" s="414">
        <f t="shared" si="322"/>
        <v>0</v>
      </c>
      <c r="AH498" s="415">
        <f t="shared" si="323"/>
        <v>0</v>
      </c>
      <c r="AI498" s="415" t="str">
        <f t="shared" si="324"/>
        <v/>
      </c>
      <c r="AJ498" s="415">
        <f t="shared" si="325"/>
        <v>0</v>
      </c>
      <c r="AK498" s="415">
        <f t="shared" si="326"/>
        <v>0</v>
      </c>
      <c r="AL498" s="416">
        <f t="shared" si="327"/>
        <v>0</v>
      </c>
      <c r="AM498" s="417">
        <f t="shared" si="328"/>
        <v>0</v>
      </c>
      <c r="AN498" s="406">
        <f t="shared" si="329"/>
        <v>0</v>
      </c>
      <c r="AO498" s="416">
        <f t="shared" si="330"/>
        <v>0</v>
      </c>
      <c r="AP498" s="416">
        <f t="shared" si="331"/>
        <v>0</v>
      </c>
      <c r="AQ498" s="416">
        <f t="shared" si="332"/>
        <v>0</v>
      </c>
      <c r="AR498" s="418">
        <f t="shared" si="333"/>
        <v>0</v>
      </c>
      <c r="AS498" s="416">
        <f t="shared" si="334"/>
        <v>0</v>
      </c>
      <c r="AT498" s="416">
        <f t="shared" si="335"/>
        <v>0</v>
      </c>
      <c r="AU498" s="416">
        <f t="shared" si="336"/>
        <v>0</v>
      </c>
      <c r="AV498" s="434" t="str">
        <f t="shared" si="337"/>
        <v/>
      </c>
      <c r="AW498" s="421" t="str">
        <f t="shared" si="338"/>
        <v/>
      </c>
      <c r="AX498" s="422">
        <f t="shared" si="339"/>
        <v>0</v>
      </c>
      <c r="AY498" s="422">
        <f t="shared" si="340"/>
        <v>0</v>
      </c>
      <c r="AZ498" s="421">
        <f t="shared" si="341"/>
        <v>0</v>
      </c>
      <c r="BA498" s="423">
        <f t="shared" si="342"/>
        <v>0</v>
      </c>
      <c r="BB498" s="432"/>
      <c r="BC498" s="436"/>
      <c r="BD498" s="436"/>
      <c r="BE498" s="436"/>
      <c r="BF498" s="436"/>
      <c r="BG498" s="436"/>
      <c r="BH498" s="436"/>
      <c r="BI498" s="436"/>
      <c r="BJ498" s="436"/>
      <c r="BK498" s="436"/>
      <c r="BL498" s="436"/>
      <c r="BM498" s="436"/>
      <c r="BN498" s="436"/>
      <c r="BO498" s="436"/>
      <c r="BP498" s="436"/>
    </row>
    <row r="499" spans="1:68" s="437" customFormat="1" ht="38.25" customHeight="1">
      <c r="A499" s="426">
        <v>481</v>
      </c>
      <c r="B499" s="429"/>
      <c r="C499" s="429"/>
      <c r="D499" s="395"/>
      <c r="E499" s="396"/>
      <c r="F499" s="396"/>
      <c r="G499" s="396"/>
      <c r="H499" s="397" t="str">
        <f t="shared" si="312"/>
        <v/>
      </c>
      <c r="I499" s="427"/>
      <c r="J499" s="396"/>
      <c r="K499" s="435"/>
      <c r="L499" s="399">
        <f t="shared" si="313"/>
        <v>0</v>
      </c>
      <c r="M499" s="400" t="str">
        <f t="shared" si="314"/>
        <v/>
      </c>
      <c r="N499" s="401"/>
      <c r="O499" s="395"/>
      <c r="P499" s="402" t="str">
        <f t="shared" si="315"/>
        <v/>
      </c>
      <c r="Q499" s="428"/>
      <c r="R499" s="404">
        <v>0</v>
      </c>
      <c r="S499" s="402">
        <f t="shared" si="316"/>
        <v>0</v>
      </c>
      <c r="T499" s="406">
        <f t="shared" si="317"/>
        <v>0</v>
      </c>
      <c r="U499" s="407" t="str">
        <f t="shared" si="318"/>
        <v/>
      </c>
      <c r="V499" s="408"/>
      <c r="W499" s="395"/>
      <c r="X499" s="395"/>
      <c r="Y499" s="402" t="str">
        <f t="shared" si="319"/>
        <v/>
      </c>
      <c r="Z499" s="429"/>
      <c r="AA499" s="429"/>
      <c r="AB499" s="430"/>
      <c r="AC499" s="410">
        <f t="shared" si="320"/>
        <v>0</v>
      </c>
      <c r="AD499" s="411"/>
      <c r="AE499" s="412"/>
      <c r="AF499" s="413">
        <f t="shared" si="321"/>
        <v>0</v>
      </c>
      <c r="AG499" s="414">
        <f t="shared" si="322"/>
        <v>0</v>
      </c>
      <c r="AH499" s="415">
        <f t="shared" si="323"/>
        <v>0</v>
      </c>
      <c r="AI499" s="415" t="str">
        <f t="shared" si="324"/>
        <v/>
      </c>
      <c r="AJ499" s="415">
        <f t="shared" si="325"/>
        <v>0</v>
      </c>
      <c r="AK499" s="415">
        <f t="shared" si="326"/>
        <v>0</v>
      </c>
      <c r="AL499" s="416">
        <f t="shared" si="327"/>
        <v>0</v>
      </c>
      <c r="AM499" s="417">
        <f t="shared" si="328"/>
        <v>0</v>
      </c>
      <c r="AN499" s="406">
        <f t="shared" si="329"/>
        <v>0</v>
      </c>
      <c r="AO499" s="416">
        <f t="shared" si="330"/>
        <v>0</v>
      </c>
      <c r="AP499" s="416">
        <f t="shared" si="331"/>
        <v>0</v>
      </c>
      <c r="AQ499" s="416">
        <f t="shared" si="332"/>
        <v>0</v>
      </c>
      <c r="AR499" s="418">
        <f t="shared" si="333"/>
        <v>0</v>
      </c>
      <c r="AS499" s="416">
        <f t="shared" si="334"/>
        <v>0</v>
      </c>
      <c r="AT499" s="416">
        <f t="shared" si="335"/>
        <v>0</v>
      </c>
      <c r="AU499" s="416">
        <f t="shared" si="336"/>
        <v>0</v>
      </c>
      <c r="AV499" s="434" t="str">
        <f t="shared" si="337"/>
        <v/>
      </c>
      <c r="AW499" s="421" t="str">
        <f t="shared" si="338"/>
        <v/>
      </c>
      <c r="AX499" s="422">
        <f t="shared" si="339"/>
        <v>0</v>
      </c>
      <c r="AY499" s="422">
        <f t="shared" si="340"/>
        <v>0</v>
      </c>
      <c r="AZ499" s="421">
        <f t="shared" si="341"/>
        <v>0</v>
      </c>
      <c r="BA499" s="423">
        <f t="shared" si="342"/>
        <v>0</v>
      </c>
      <c r="BB499" s="432"/>
      <c r="BC499" s="436"/>
      <c r="BD499" s="436"/>
      <c r="BE499" s="436"/>
      <c r="BF499" s="436"/>
      <c r="BG499" s="436"/>
      <c r="BH499" s="436"/>
      <c r="BI499" s="436"/>
      <c r="BJ499" s="436"/>
      <c r="BK499" s="436"/>
      <c r="BL499" s="436"/>
      <c r="BM499" s="436"/>
      <c r="BN499" s="436"/>
      <c r="BO499" s="436"/>
      <c r="BP499" s="436"/>
    </row>
    <row r="500" spans="1:68" s="437" customFormat="1" ht="38.25" customHeight="1">
      <c r="A500" s="426">
        <v>482</v>
      </c>
      <c r="B500" s="429"/>
      <c r="C500" s="429"/>
      <c r="D500" s="395"/>
      <c r="E500" s="396"/>
      <c r="F500" s="396"/>
      <c r="G500" s="396"/>
      <c r="H500" s="397" t="str">
        <f t="shared" si="312"/>
        <v/>
      </c>
      <c r="I500" s="427"/>
      <c r="J500" s="396"/>
      <c r="K500" s="435"/>
      <c r="L500" s="399">
        <f t="shared" si="313"/>
        <v>0</v>
      </c>
      <c r="M500" s="400" t="str">
        <f t="shared" si="314"/>
        <v/>
      </c>
      <c r="N500" s="401"/>
      <c r="O500" s="395"/>
      <c r="P500" s="402" t="str">
        <f t="shared" si="315"/>
        <v/>
      </c>
      <c r="Q500" s="428"/>
      <c r="R500" s="404">
        <v>0</v>
      </c>
      <c r="S500" s="402">
        <f t="shared" si="316"/>
        <v>0</v>
      </c>
      <c r="T500" s="406">
        <f t="shared" si="317"/>
        <v>0</v>
      </c>
      <c r="U500" s="407" t="str">
        <f t="shared" si="318"/>
        <v/>
      </c>
      <c r="V500" s="408"/>
      <c r="W500" s="395"/>
      <c r="X500" s="395"/>
      <c r="Y500" s="402" t="str">
        <f t="shared" si="319"/>
        <v/>
      </c>
      <c r="Z500" s="429"/>
      <c r="AA500" s="429"/>
      <c r="AB500" s="430"/>
      <c r="AC500" s="410">
        <f t="shared" si="320"/>
        <v>0</v>
      </c>
      <c r="AD500" s="411"/>
      <c r="AE500" s="412"/>
      <c r="AF500" s="413">
        <f t="shared" si="321"/>
        <v>0</v>
      </c>
      <c r="AG500" s="414">
        <f t="shared" si="322"/>
        <v>0</v>
      </c>
      <c r="AH500" s="415">
        <f t="shared" si="323"/>
        <v>0</v>
      </c>
      <c r="AI500" s="415" t="str">
        <f t="shared" si="324"/>
        <v/>
      </c>
      <c r="AJ500" s="415">
        <f t="shared" si="325"/>
        <v>0</v>
      </c>
      <c r="AK500" s="415">
        <f t="shared" si="326"/>
        <v>0</v>
      </c>
      <c r="AL500" s="416">
        <f t="shared" si="327"/>
        <v>0</v>
      </c>
      <c r="AM500" s="417">
        <f t="shared" si="328"/>
        <v>0</v>
      </c>
      <c r="AN500" s="406">
        <f t="shared" si="329"/>
        <v>0</v>
      </c>
      <c r="AO500" s="416">
        <f t="shared" si="330"/>
        <v>0</v>
      </c>
      <c r="AP500" s="416">
        <f t="shared" si="331"/>
        <v>0</v>
      </c>
      <c r="AQ500" s="416">
        <f t="shared" si="332"/>
        <v>0</v>
      </c>
      <c r="AR500" s="418">
        <f t="shared" si="333"/>
        <v>0</v>
      </c>
      <c r="AS500" s="416">
        <f t="shared" si="334"/>
        <v>0</v>
      </c>
      <c r="AT500" s="416">
        <f t="shared" si="335"/>
        <v>0</v>
      </c>
      <c r="AU500" s="416">
        <f t="shared" si="336"/>
        <v>0</v>
      </c>
      <c r="AV500" s="434" t="str">
        <f t="shared" si="337"/>
        <v/>
      </c>
      <c r="AW500" s="421" t="str">
        <f t="shared" si="338"/>
        <v/>
      </c>
      <c r="AX500" s="422">
        <f t="shared" si="339"/>
        <v>0</v>
      </c>
      <c r="AY500" s="422">
        <f t="shared" si="340"/>
        <v>0</v>
      </c>
      <c r="AZ500" s="421">
        <f t="shared" si="341"/>
        <v>0</v>
      </c>
      <c r="BA500" s="423">
        <f t="shared" si="342"/>
        <v>0</v>
      </c>
      <c r="BB500" s="432"/>
      <c r="BC500" s="436"/>
      <c r="BD500" s="436"/>
      <c r="BE500" s="436"/>
      <c r="BF500" s="436"/>
      <c r="BG500" s="436"/>
      <c r="BH500" s="436"/>
      <c r="BI500" s="436"/>
      <c r="BJ500" s="436"/>
      <c r="BK500" s="436"/>
      <c r="BL500" s="436"/>
      <c r="BM500" s="436"/>
      <c r="BN500" s="436"/>
      <c r="BO500" s="436"/>
      <c r="BP500" s="436"/>
    </row>
    <row r="501" spans="1:68" s="437" customFormat="1" ht="38.25" customHeight="1">
      <c r="A501" s="426">
        <v>483</v>
      </c>
      <c r="B501" s="429"/>
      <c r="C501" s="429"/>
      <c r="D501" s="395"/>
      <c r="E501" s="396"/>
      <c r="F501" s="396"/>
      <c r="G501" s="396"/>
      <c r="H501" s="397" t="str">
        <f t="shared" si="312"/>
        <v/>
      </c>
      <c r="I501" s="427"/>
      <c r="J501" s="396"/>
      <c r="K501" s="435"/>
      <c r="L501" s="399">
        <f t="shared" si="313"/>
        <v>0</v>
      </c>
      <c r="M501" s="400" t="str">
        <f t="shared" si="314"/>
        <v/>
      </c>
      <c r="N501" s="401"/>
      <c r="O501" s="395"/>
      <c r="P501" s="402" t="str">
        <f t="shared" si="315"/>
        <v/>
      </c>
      <c r="Q501" s="428"/>
      <c r="R501" s="404">
        <v>0</v>
      </c>
      <c r="S501" s="402">
        <f t="shared" si="316"/>
        <v>0</v>
      </c>
      <c r="T501" s="406">
        <f t="shared" si="317"/>
        <v>0</v>
      </c>
      <c r="U501" s="407" t="str">
        <f t="shared" si="318"/>
        <v/>
      </c>
      <c r="V501" s="408"/>
      <c r="W501" s="395"/>
      <c r="X501" s="395"/>
      <c r="Y501" s="402" t="str">
        <f t="shared" si="319"/>
        <v/>
      </c>
      <c r="Z501" s="429"/>
      <c r="AA501" s="429"/>
      <c r="AB501" s="430"/>
      <c r="AC501" s="410">
        <f t="shared" si="320"/>
        <v>0</v>
      </c>
      <c r="AD501" s="411"/>
      <c r="AE501" s="412"/>
      <c r="AF501" s="413">
        <f t="shared" si="321"/>
        <v>0</v>
      </c>
      <c r="AG501" s="414">
        <f t="shared" si="322"/>
        <v>0</v>
      </c>
      <c r="AH501" s="415">
        <f t="shared" si="323"/>
        <v>0</v>
      </c>
      <c r="AI501" s="415" t="str">
        <f t="shared" si="324"/>
        <v/>
      </c>
      <c r="AJ501" s="415">
        <f t="shared" si="325"/>
        <v>0</v>
      </c>
      <c r="AK501" s="415">
        <f t="shared" si="326"/>
        <v>0</v>
      </c>
      <c r="AL501" s="416">
        <f t="shared" si="327"/>
        <v>0</v>
      </c>
      <c r="AM501" s="417">
        <f t="shared" si="328"/>
        <v>0</v>
      </c>
      <c r="AN501" s="406">
        <f t="shared" si="329"/>
        <v>0</v>
      </c>
      <c r="AO501" s="416">
        <f t="shared" si="330"/>
        <v>0</v>
      </c>
      <c r="AP501" s="416">
        <f t="shared" si="331"/>
        <v>0</v>
      </c>
      <c r="AQ501" s="416">
        <f t="shared" si="332"/>
        <v>0</v>
      </c>
      <c r="AR501" s="418">
        <f t="shared" si="333"/>
        <v>0</v>
      </c>
      <c r="AS501" s="416">
        <f t="shared" si="334"/>
        <v>0</v>
      </c>
      <c r="AT501" s="416">
        <f t="shared" si="335"/>
        <v>0</v>
      </c>
      <c r="AU501" s="416">
        <f t="shared" si="336"/>
        <v>0</v>
      </c>
      <c r="AV501" s="434" t="str">
        <f t="shared" si="337"/>
        <v/>
      </c>
      <c r="AW501" s="421" t="str">
        <f t="shared" si="338"/>
        <v/>
      </c>
      <c r="AX501" s="422">
        <f t="shared" si="339"/>
        <v>0</v>
      </c>
      <c r="AY501" s="422">
        <f t="shared" si="340"/>
        <v>0</v>
      </c>
      <c r="AZ501" s="421">
        <f t="shared" si="341"/>
        <v>0</v>
      </c>
      <c r="BA501" s="423">
        <f t="shared" si="342"/>
        <v>0</v>
      </c>
      <c r="BB501" s="432"/>
      <c r="BC501" s="436"/>
      <c r="BD501" s="436"/>
      <c r="BE501" s="436"/>
      <c r="BF501" s="436"/>
      <c r="BG501" s="436"/>
      <c r="BH501" s="436"/>
      <c r="BI501" s="436"/>
      <c r="BJ501" s="436"/>
      <c r="BK501" s="436"/>
      <c r="BL501" s="436"/>
      <c r="BM501" s="436"/>
      <c r="BN501" s="436"/>
      <c r="BO501" s="436"/>
      <c r="BP501" s="436"/>
    </row>
    <row r="502" spans="1:68" s="437" customFormat="1" ht="38.25" customHeight="1">
      <c r="A502" s="426">
        <v>484</v>
      </c>
      <c r="B502" s="429"/>
      <c r="C502" s="429"/>
      <c r="D502" s="395"/>
      <c r="E502" s="396"/>
      <c r="F502" s="396"/>
      <c r="G502" s="396"/>
      <c r="H502" s="397" t="str">
        <f t="shared" si="312"/>
        <v/>
      </c>
      <c r="I502" s="427"/>
      <c r="J502" s="396"/>
      <c r="K502" s="435"/>
      <c r="L502" s="399">
        <f t="shared" si="313"/>
        <v>0</v>
      </c>
      <c r="M502" s="400" t="str">
        <f t="shared" si="314"/>
        <v/>
      </c>
      <c r="N502" s="401"/>
      <c r="O502" s="395"/>
      <c r="P502" s="402" t="str">
        <f t="shared" si="315"/>
        <v/>
      </c>
      <c r="Q502" s="428"/>
      <c r="R502" s="404">
        <v>0</v>
      </c>
      <c r="S502" s="402">
        <f t="shared" si="316"/>
        <v>0</v>
      </c>
      <c r="T502" s="406">
        <f t="shared" si="317"/>
        <v>0</v>
      </c>
      <c r="U502" s="407" t="str">
        <f t="shared" si="318"/>
        <v/>
      </c>
      <c r="V502" s="408"/>
      <c r="W502" s="395"/>
      <c r="X502" s="395"/>
      <c r="Y502" s="402" t="str">
        <f t="shared" si="319"/>
        <v/>
      </c>
      <c r="Z502" s="429"/>
      <c r="AA502" s="429"/>
      <c r="AB502" s="430"/>
      <c r="AC502" s="410">
        <f t="shared" si="320"/>
        <v>0</v>
      </c>
      <c r="AD502" s="411"/>
      <c r="AE502" s="412"/>
      <c r="AF502" s="413">
        <f t="shared" si="321"/>
        <v>0</v>
      </c>
      <c r="AG502" s="414">
        <f t="shared" si="322"/>
        <v>0</v>
      </c>
      <c r="AH502" s="415">
        <f t="shared" si="323"/>
        <v>0</v>
      </c>
      <c r="AI502" s="415" t="str">
        <f t="shared" si="324"/>
        <v/>
      </c>
      <c r="AJ502" s="415">
        <f t="shared" si="325"/>
        <v>0</v>
      </c>
      <c r="AK502" s="415">
        <f t="shared" si="326"/>
        <v>0</v>
      </c>
      <c r="AL502" s="416">
        <f t="shared" si="327"/>
        <v>0</v>
      </c>
      <c r="AM502" s="417">
        <f t="shared" si="328"/>
        <v>0</v>
      </c>
      <c r="AN502" s="406">
        <f t="shared" si="329"/>
        <v>0</v>
      </c>
      <c r="AO502" s="416">
        <f t="shared" si="330"/>
        <v>0</v>
      </c>
      <c r="AP502" s="416">
        <f t="shared" si="331"/>
        <v>0</v>
      </c>
      <c r="AQ502" s="416">
        <f t="shared" si="332"/>
        <v>0</v>
      </c>
      <c r="AR502" s="418">
        <f t="shared" si="333"/>
        <v>0</v>
      </c>
      <c r="AS502" s="416">
        <f t="shared" si="334"/>
        <v>0</v>
      </c>
      <c r="AT502" s="416">
        <f t="shared" si="335"/>
        <v>0</v>
      </c>
      <c r="AU502" s="416">
        <f t="shared" si="336"/>
        <v>0</v>
      </c>
      <c r="AV502" s="434" t="str">
        <f t="shared" si="337"/>
        <v/>
      </c>
      <c r="AW502" s="421" t="str">
        <f t="shared" si="338"/>
        <v/>
      </c>
      <c r="AX502" s="422">
        <f t="shared" si="339"/>
        <v>0</v>
      </c>
      <c r="AY502" s="422">
        <f t="shared" si="340"/>
        <v>0</v>
      </c>
      <c r="AZ502" s="421">
        <f t="shared" si="341"/>
        <v>0</v>
      </c>
      <c r="BA502" s="423">
        <f t="shared" si="342"/>
        <v>0</v>
      </c>
      <c r="BB502" s="432"/>
      <c r="BC502" s="436"/>
      <c r="BD502" s="436"/>
      <c r="BE502" s="436"/>
      <c r="BF502" s="436"/>
      <c r="BG502" s="436"/>
      <c r="BH502" s="436"/>
      <c r="BI502" s="436"/>
      <c r="BJ502" s="436"/>
      <c r="BK502" s="436"/>
      <c r="BL502" s="436"/>
      <c r="BM502" s="436"/>
      <c r="BN502" s="436"/>
      <c r="BO502" s="436"/>
      <c r="BP502" s="436"/>
    </row>
    <row r="503" spans="1:68" s="437" customFormat="1" ht="38.25" customHeight="1">
      <c r="A503" s="426">
        <v>485</v>
      </c>
      <c r="B503" s="429"/>
      <c r="C503" s="429"/>
      <c r="D503" s="395"/>
      <c r="E503" s="396"/>
      <c r="F503" s="396"/>
      <c r="G503" s="396"/>
      <c r="H503" s="397" t="str">
        <f t="shared" si="312"/>
        <v/>
      </c>
      <c r="I503" s="427"/>
      <c r="J503" s="396"/>
      <c r="K503" s="435"/>
      <c r="L503" s="399">
        <f t="shared" si="313"/>
        <v>0</v>
      </c>
      <c r="M503" s="400" t="str">
        <f t="shared" si="314"/>
        <v/>
      </c>
      <c r="N503" s="401"/>
      <c r="O503" s="395"/>
      <c r="P503" s="402" t="str">
        <f t="shared" si="315"/>
        <v/>
      </c>
      <c r="Q503" s="428"/>
      <c r="R503" s="404">
        <v>0</v>
      </c>
      <c r="S503" s="402">
        <f t="shared" si="316"/>
        <v>0</v>
      </c>
      <c r="T503" s="406">
        <f t="shared" si="317"/>
        <v>0</v>
      </c>
      <c r="U503" s="407" t="str">
        <f t="shared" si="318"/>
        <v/>
      </c>
      <c r="V503" s="408"/>
      <c r="W503" s="395"/>
      <c r="X503" s="395"/>
      <c r="Y503" s="402" t="str">
        <f t="shared" si="319"/>
        <v/>
      </c>
      <c r="Z503" s="429"/>
      <c r="AA503" s="429"/>
      <c r="AB503" s="430"/>
      <c r="AC503" s="410">
        <f t="shared" si="320"/>
        <v>0</v>
      </c>
      <c r="AD503" s="411"/>
      <c r="AE503" s="412"/>
      <c r="AF503" s="413">
        <f t="shared" si="321"/>
        <v>0</v>
      </c>
      <c r="AG503" s="414">
        <f t="shared" si="322"/>
        <v>0</v>
      </c>
      <c r="AH503" s="415">
        <f t="shared" si="323"/>
        <v>0</v>
      </c>
      <c r="AI503" s="415" t="str">
        <f t="shared" si="324"/>
        <v/>
      </c>
      <c r="AJ503" s="415">
        <f t="shared" si="325"/>
        <v>0</v>
      </c>
      <c r="AK503" s="415">
        <f t="shared" si="326"/>
        <v>0</v>
      </c>
      <c r="AL503" s="416">
        <f t="shared" si="327"/>
        <v>0</v>
      </c>
      <c r="AM503" s="417">
        <f t="shared" si="328"/>
        <v>0</v>
      </c>
      <c r="AN503" s="406">
        <f t="shared" si="329"/>
        <v>0</v>
      </c>
      <c r="AO503" s="416">
        <f t="shared" si="330"/>
        <v>0</v>
      </c>
      <c r="AP503" s="416">
        <f t="shared" si="331"/>
        <v>0</v>
      </c>
      <c r="AQ503" s="416">
        <f t="shared" si="332"/>
        <v>0</v>
      </c>
      <c r="AR503" s="418">
        <f t="shared" si="333"/>
        <v>0</v>
      </c>
      <c r="AS503" s="416">
        <f t="shared" si="334"/>
        <v>0</v>
      </c>
      <c r="AT503" s="416">
        <f t="shared" si="335"/>
        <v>0</v>
      </c>
      <c r="AU503" s="416">
        <f t="shared" si="336"/>
        <v>0</v>
      </c>
      <c r="AV503" s="434" t="str">
        <f t="shared" si="337"/>
        <v/>
      </c>
      <c r="AW503" s="421" t="str">
        <f t="shared" si="338"/>
        <v/>
      </c>
      <c r="AX503" s="422">
        <f t="shared" si="339"/>
        <v>0</v>
      </c>
      <c r="AY503" s="422">
        <f t="shared" si="340"/>
        <v>0</v>
      </c>
      <c r="AZ503" s="421">
        <f t="shared" si="341"/>
        <v>0</v>
      </c>
      <c r="BA503" s="423">
        <f t="shared" si="342"/>
        <v>0</v>
      </c>
      <c r="BB503" s="432"/>
      <c r="BC503" s="436"/>
      <c r="BD503" s="436"/>
      <c r="BE503" s="436"/>
      <c r="BF503" s="436"/>
      <c r="BG503" s="436"/>
      <c r="BH503" s="436"/>
      <c r="BI503" s="436"/>
      <c r="BJ503" s="436"/>
      <c r="BK503" s="436"/>
      <c r="BL503" s="436"/>
      <c r="BM503" s="436"/>
      <c r="BN503" s="436"/>
      <c r="BO503" s="436"/>
      <c r="BP503" s="436"/>
    </row>
    <row r="504" spans="1:68" s="437" customFormat="1" ht="38.25" customHeight="1">
      <c r="A504" s="426">
        <v>486</v>
      </c>
      <c r="B504" s="429"/>
      <c r="C504" s="429"/>
      <c r="D504" s="395"/>
      <c r="E504" s="396"/>
      <c r="F504" s="396"/>
      <c r="G504" s="396"/>
      <c r="H504" s="397" t="str">
        <f t="shared" si="312"/>
        <v/>
      </c>
      <c r="I504" s="427"/>
      <c r="J504" s="396"/>
      <c r="K504" s="435"/>
      <c r="L504" s="399">
        <f t="shared" si="313"/>
        <v>0</v>
      </c>
      <c r="M504" s="400" t="str">
        <f t="shared" si="314"/>
        <v/>
      </c>
      <c r="N504" s="401"/>
      <c r="O504" s="395"/>
      <c r="P504" s="402" t="str">
        <f t="shared" si="315"/>
        <v/>
      </c>
      <c r="Q504" s="428"/>
      <c r="R504" s="404">
        <v>0</v>
      </c>
      <c r="S504" s="402">
        <f t="shared" si="316"/>
        <v>0</v>
      </c>
      <c r="T504" s="406">
        <f t="shared" si="317"/>
        <v>0</v>
      </c>
      <c r="U504" s="407" t="str">
        <f t="shared" si="318"/>
        <v/>
      </c>
      <c r="V504" s="408"/>
      <c r="W504" s="395"/>
      <c r="X504" s="395"/>
      <c r="Y504" s="402" t="str">
        <f t="shared" si="319"/>
        <v/>
      </c>
      <c r="Z504" s="429"/>
      <c r="AA504" s="429"/>
      <c r="AB504" s="430"/>
      <c r="AC504" s="410">
        <f t="shared" si="320"/>
        <v>0</v>
      </c>
      <c r="AD504" s="411"/>
      <c r="AE504" s="412"/>
      <c r="AF504" s="413">
        <f t="shared" si="321"/>
        <v>0</v>
      </c>
      <c r="AG504" s="414">
        <f t="shared" si="322"/>
        <v>0</v>
      </c>
      <c r="AH504" s="415">
        <f t="shared" si="323"/>
        <v>0</v>
      </c>
      <c r="AI504" s="415" t="str">
        <f t="shared" si="324"/>
        <v/>
      </c>
      <c r="AJ504" s="415">
        <f t="shared" si="325"/>
        <v>0</v>
      </c>
      <c r="AK504" s="415">
        <f t="shared" si="326"/>
        <v>0</v>
      </c>
      <c r="AL504" s="416">
        <f t="shared" si="327"/>
        <v>0</v>
      </c>
      <c r="AM504" s="417">
        <f t="shared" si="328"/>
        <v>0</v>
      </c>
      <c r="AN504" s="406">
        <f t="shared" si="329"/>
        <v>0</v>
      </c>
      <c r="AO504" s="416">
        <f t="shared" si="330"/>
        <v>0</v>
      </c>
      <c r="AP504" s="416">
        <f t="shared" si="331"/>
        <v>0</v>
      </c>
      <c r="AQ504" s="416">
        <f t="shared" si="332"/>
        <v>0</v>
      </c>
      <c r="AR504" s="418">
        <f t="shared" si="333"/>
        <v>0</v>
      </c>
      <c r="AS504" s="416">
        <f t="shared" si="334"/>
        <v>0</v>
      </c>
      <c r="AT504" s="416">
        <f t="shared" si="335"/>
        <v>0</v>
      </c>
      <c r="AU504" s="416">
        <f t="shared" si="336"/>
        <v>0</v>
      </c>
      <c r="AV504" s="434" t="str">
        <f t="shared" si="337"/>
        <v/>
      </c>
      <c r="AW504" s="421" t="str">
        <f t="shared" si="338"/>
        <v/>
      </c>
      <c r="AX504" s="422">
        <f t="shared" si="339"/>
        <v>0</v>
      </c>
      <c r="AY504" s="422">
        <f t="shared" si="340"/>
        <v>0</v>
      </c>
      <c r="AZ504" s="421">
        <f t="shared" si="341"/>
        <v>0</v>
      </c>
      <c r="BA504" s="423">
        <f t="shared" si="342"/>
        <v>0</v>
      </c>
      <c r="BB504" s="432"/>
      <c r="BC504" s="436"/>
      <c r="BD504" s="436"/>
      <c r="BE504" s="436"/>
      <c r="BF504" s="436"/>
      <c r="BG504" s="436"/>
      <c r="BH504" s="436"/>
      <c r="BI504" s="436"/>
      <c r="BJ504" s="436"/>
      <c r="BK504" s="436"/>
      <c r="BL504" s="436"/>
      <c r="BM504" s="436"/>
      <c r="BN504" s="436"/>
      <c r="BO504" s="436"/>
      <c r="BP504" s="436"/>
    </row>
    <row r="505" spans="1:68" s="437" customFormat="1" ht="38.25" customHeight="1">
      <c r="A505" s="426">
        <v>487</v>
      </c>
      <c r="B505" s="429"/>
      <c r="C505" s="429"/>
      <c r="D505" s="395"/>
      <c r="E505" s="396"/>
      <c r="F505" s="396"/>
      <c r="G505" s="396"/>
      <c r="H505" s="397" t="str">
        <f t="shared" si="312"/>
        <v/>
      </c>
      <c r="I505" s="427"/>
      <c r="J505" s="396"/>
      <c r="K505" s="435"/>
      <c r="L505" s="399">
        <f t="shared" si="313"/>
        <v>0</v>
      </c>
      <c r="M505" s="400" t="str">
        <f t="shared" si="314"/>
        <v/>
      </c>
      <c r="N505" s="401"/>
      <c r="O505" s="395"/>
      <c r="P505" s="402" t="str">
        <f t="shared" si="315"/>
        <v/>
      </c>
      <c r="Q505" s="428"/>
      <c r="R505" s="404">
        <v>0</v>
      </c>
      <c r="S505" s="402">
        <f t="shared" si="316"/>
        <v>0</v>
      </c>
      <c r="T505" s="406">
        <f t="shared" si="317"/>
        <v>0</v>
      </c>
      <c r="U505" s="407" t="str">
        <f t="shared" si="318"/>
        <v/>
      </c>
      <c r="V505" s="408"/>
      <c r="W505" s="395"/>
      <c r="X505" s="395"/>
      <c r="Y505" s="402" t="str">
        <f t="shared" si="319"/>
        <v/>
      </c>
      <c r="Z505" s="429"/>
      <c r="AA505" s="429"/>
      <c r="AB505" s="430"/>
      <c r="AC505" s="410">
        <f t="shared" si="320"/>
        <v>0</v>
      </c>
      <c r="AD505" s="411"/>
      <c r="AE505" s="412"/>
      <c r="AF505" s="413">
        <f t="shared" si="321"/>
        <v>0</v>
      </c>
      <c r="AG505" s="414">
        <f t="shared" si="322"/>
        <v>0</v>
      </c>
      <c r="AH505" s="415">
        <f t="shared" si="323"/>
        <v>0</v>
      </c>
      <c r="AI505" s="415" t="str">
        <f t="shared" si="324"/>
        <v/>
      </c>
      <c r="AJ505" s="415">
        <f t="shared" si="325"/>
        <v>0</v>
      </c>
      <c r="AK505" s="415">
        <f t="shared" si="326"/>
        <v>0</v>
      </c>
      <c r="AL505" s="416">
        <f t="shared" si="327"/>
        <v>0</v>
      </c>
      <c r="AM505" s="417">
        <f t="shared" si="328"/>
        <v>0</v>
      </c>
      <c r="AN505" s="406">
        <f t="shared" si="329"/>
        <v>0</v>
      </c>
      <c r="AO505" s="416">
        <f t="shared" si="330"/>
        <v>0</v>
      </c>
      <c r="AP505" s="416">
        <f t="shared" si="331"/>
        <v>0</v>
      </c>
      <c r="AQ505" s="416">
        <f t="shared" si="332"/>
        <v>0</v>
      </c>
      <c r="AR505" s="418">
        <f t="shared" si="333"/>
        <v>0</v>
      </c>
      <c r="AS505" s="416">
        <f t="shared" si="334"/>
        <v>0</v>
      </c>
      <c r="AT505" s="416">
        <f t="shared" si="335"/>
        <v>0</v>
      </c>
      <c r="AU505" s="416">
        <f t="shared" si="336"/>
        <v>0</v>
      </c>
      <c r="AV505" s="434" t="str">
        <f t="shared" si="337"/>
        <v/>
      </c>
      <c r="AW505" s="421" t="str">
        <f t="shared" si="338"/>
        <v/>
      </c>
      <c r="AX505" s="422">
        <f t="shared" si="339"/>
        <v>0</v>
      </c>
      <c r="AY505" s="422">
        <f t="shared" si="340"/>
        <v>0</v>
      </c>
      <c r="AZ505" s="421">
        <f t="shared" si="341"/>
        <v>0</v>
      </c>
      <c r="BA505" s="423">
        <f t="shared" si="342"/>
        <v>0</v>
      </c>
      <c r="BB505" s="432"/>
      <c r="BC505" s="436"/>
      <c r="BD505" s="436"/>
      <c r="BE505" s="436"/>
      <c r="BF505" s="436"/>
      <c r="BG505" s="436"/>
      <c r="BH505" s="436"/>
      <c r="BI505" s="436"/>
      <c r="BJ505" s="436"/>
      <c r="BK505" s="436"/>
      <c r="BL505" s="436"/>
      <c r="BM505" s="436"/>
      <c r="BN505" s="436"/>
      <c r="BO505" s="436"/>
      <c r="BP505" s="436"/>
    </row>
    <row r="506" spans="1:68" s="437" customFormat="1" ht="38.25" customHeight="1">
      <c r="A506" s="426">
        <v>488</v>
      </c>
      <c r="B506" s="429"/>
      <c r="C506" s="429"/>
      <c r="D506" s="395"/>
      <c r="E506" s="396"/>
      <c r="F506" s="396"/>
      <c r="G506" s="396"/>
      <c r="H506" s="397" t="str">
        <f t="shared" si="312"/>
        <v/>
      </c>
      <c r="I506" s="427"/>
      <c r="J506" s="396"/>
      <c r="K506" s="435"/>
      <c r="L506" s="399">
        <f t="shared" si="313"/>
        <v>0</v>
      </c>
      <c r="M506" s="400" t="str">
        <f t="shared" si="314"/>
        <v/>
      </c>
      <c r="N506" s="401"/>
      <c r="O506" s="395"/>
      <c r="P506" s="402" t="str">
        <f t="shared" si="315"/>
        <v/>
      </c>
      <c r="Q506" s="428"/>
      <c r="R506" s="404">
        <v>0</v>
      </c>
      <c r="S506" s="402">
        <f t="shared" si="316"/>
        <v>0</v>
      </c>
      <c r="T506" s="406">
        <f t="shared" si="317"/>
        <v>0</v>
      </c>
      <c r="U506" s="407" t="str">
        <f t="shared" si="318"/>
        <v/>
      </c>
      <c r="V506" s="408"/>
      <c r="W506" s="395"/>
      <c r="X506" s="395"/>
      <c r="Y506" s="402" t="str">
        <f t="shared" si="319"/>
        <v/>
      </c>
      <c r="Z506" s="429"/>
      <c r="AA506" s="429"/>
      <c r="AB506" s="430"/>
      <c r="AC506" s="410">
        <f t="shared" si="320"/>
        <v>0</v>
      </c>
      <c r="AD506" s="411"/>
      <c r="AE506" s="412"/>
      <c r="AF506" s="413">
        <f t="shared" si="321"/>
        <v>0</v>
      </c>
      <c r="AG506" s="414">
        <f t="shared" si="322"/>
        <v>0</v>
      </c>
      <c r="AH506" s="415">
        <f t="shared" si="323"/>
        <v>0</v>
      </c>
      <c r="AI506" s="415" t="str">
        <f t="shared" si="324"/>
        <v/>
      </c>
      <c r="AJ506" s="415">
        <f t="shared" si="325"/>
        <v>0</v>
      </c>
      <c r="AK506" s="415">
        <f t="shared" si="326"/>
        <v>0</v>
      </c>
      <c r="AL506" s="416">
        <f t="shared" si="327"/>
        <v>0</v>
      </c>
      <c r="AM506" s="417">
        <f t="shared" si="328"/>
        <v>0</v>
      </c>
      <c r="AN506" s="406">
        <f t="shared" si="329"/>
        <v>0</v>
      </c>
      <c r="AO506" s="416">
        <f t="shared" si="330"/>
        <v>0</v>
      </c>
      <c r="AP506" s="416">
        <f t="shared" si="331"/>
        <v>0</v>
      </c>
      <c r="AQ506" s="416">
        <f t="shared" si="332"/>
        <v>0</v>
      </c>
      <c r="AR506" s="418">
        <f t="shared" si="333"/>
        <v>0</v>
      </c>
      <c r="AS506" s="416">
        <f t="shared" si="334"/>
        <v>0</v>
      </c>
      <c r="AT506" s="416">
        <f t="shared" si="335"/>
        <v>0</v>
      </c>
      <c r="AU506" s="416">
        <f t="shared" si="336"/>
        <v>0</v>
      </c>
      <c r="AV506" s="434" t="str">
        <f t="shared" si="337"/>
        <v/>
      </c>
      <c r="AW506" s="421" t="str">
        <f t="shared" si="338"/>
        <v/>
      </c>
      <c r="AX506" s="422">
        <f t="shared" si="339"/>
        <v>0</v>
      </c>
      <c r="AY506" s="422">
        <f t="shared" si="340"/>
        <v>0</v>
      </c>
      <c r="AZ506" s="421">
        <f t="shared" si="341"/>
        <v>0</v>
      </c>
      <c r="BA506" s="423">
        <f t="shared" si="342"/>
        <v>0</v>
      </c>
      <c r="BB506" s="432"/>
      <c r="BC506" s="436"/>
      <c r="BD506" s="436"/>
      <c r="BE506" s="436"/>
      <c r="BF506" s="436"/>
      <c r="BG506" s="436"/>
      <c r="BH506" s="436"/>
      <c r="BI506" s="436"/>
      <c r="BJ506" s="436"/>
      <c r="BK506" s="436"/>
      <c r="BL506" s="436"/>
      <c r="BM506" s="436"/>
      <c r="BN506" s="436"/>
      <c r="BO506" s="436"/>
      <c r="BP506" s="436"/>
    </row>
    <row r="507" spans="1:68" s="437" customFormat="1" ht="38.25" customHeight="1">
      <c r="A507" s="426">
        <v>489</v>
      </c>
      <c r="B507" s="429"/>
      <c r="C507" s="429"/>
      <c r="D507" s="395"/>
      <c r="E507" s="396"/>
      <c r="F507" s="396"/>
      <c r="G507" s="396"/>
      <c r="H507" s="397" t="str">
        <f t="shared" si="312"/>
        <v/>
      </c>
      <c r="I507" s="427"/>
      <c r="J507" s="396"/>
      <c r="K507" s="435"/>
      <c r="L507" s="399">
        <f t="shared" si="313"/>
        <v>0</v>
      </c>
      <c r="M507" s="400" t="str">
        <f t="shared" si="314"/>
        <v/>
      </c>
      <c r="N507" s="401"/>
      <c r="O507" s="395"/>
      <c r="P507" s="402" t="str">
        <f t="shared" si="315"/>
        <v/>
      </c>
      <c r="Q507" s="428"/>
      <c r="R507" s="404">
        <v>0</v>
      </c>
      <c r="S507" s="402">
        <f t="shared" si="316"/>
        <v>0</v>
      </c>
      <c r="T507" s="406">
        <f t="shared" si="317"/>
        <v>0</v>
      </c>
      <c r="U507" s="407" t="str">
        <f t="shared" si="318"/>
        <v/>
      </c>
      <c r="V507" s="408"/>
      <c r="W507" s="395"/>
      <c r="X507" s="395"/>
      <c r="Y507" s="402" t="str">
        <f t="shared" si="319"/>
        <v/>
      </c>
      <c r="Z507" s="429"/>
      <c r="AA507" s="429"/>
      <c r="AB507" s="430"/>
      <c r="AC507" s="410">
        <f t="shared" si="320"/>
        <v>0</v>
      </c>
      <c r="AD507" s="411"/>
      <c r="AE507" s="412"/>
      <c r="AF507" s="413">
        <f t="shared" si="321"/>
        <v>0</v>
      </c>
      <c r="AG507" s="414">
        <f t="shared" si="322"/>
        <v>0</v>
      </c>
      <c r="AH507" s="415">
        <f t="shared" si="323"/>
        <v>0</v>
      </c>
      <c r="AI507" s="415" t="str">
        <f t="shared" si="324"/>
        <v/>
      </c>
      <c r="AJ507" s="415">
        <f t="shared" si="325"/>
        <v>0</v>
      </c>
      <c r="AK507" s="415">
        <f t="shared" si="326"/>
        <v>0</v>
      </c>
      <c r="AL507" s="416">
        <f t="shared" si="327"/>
        <v>0</v>
      </c>
      <c r="AM507" s="417">
        <f t="shared" si="328"/>
        <v>0</v>
      </c>
      <c r="AN507" s="406">
        <f t="shared" si="329"/>
        <v>0</v>
      </c>
      <c r="AO507" s="416">
        <f t="shared" si="330"/>
        <v>0</v>
      </c>
      <c r="AP507" s="416">
        <f t="shared" si="331"/>
        <v>0</v>
      </c>
      <c r="AQ507" s="416">
        <f t="shared" si="332"/>
        <v>0</v>
      </c>
      <c r="AR507" s="418">
        <f t="shared" si="333"/>
        <v>0</v>
      </c>
      <c r="AS507" s="416">
        <f t="shared" si="334"/>
        <v>0</v>
      </c>
      <c r="AT507" s="416">
        <f t="shared" si="335"/>
        <v>0</v>
      </c>
      <c r="AU507" s="416">
        <f t="shared" si="336"/>
        <v>0</v>
      </c>
      <c r="AV507" s="434" t="str">
        <f t="shared" si="337"/>
        <v/>
      </c>
      <c r="AW507" s="421" t="str">
        <f t="shared" si="338"/>
        <v/>
      </c>
      <c r="AX507" s="422">
        <f t="shared" si="339"/>
        <v>0</v>
      </c>
      <c r="AY507" s="422">
        <f t="shared" si="340"/>
        <v>0</v>
      </c>
      <c r="AZ507" s="421">
        <f t="shared" si="341"/>
        <v>0</v>
      </c>
      <c r="BA507" s="423">
        <f t="shared" si="342"/>
        <v>0</v>
      </c>
      <c r="BB507" s="432"/>
      <c r="BC507" s="436"/>
      <c r="BD507" s="436"/>
      <c r="BE507" s="436"/>
      <c r="BF507" s="436"/>
      <c r="BG507" s="436"/>
      <c r="BH507" s="436"/>
      <c r="BI507" s="436"/>
      <c r="BJ507" s="436"/>
      <c r="BK507" s="436"/>
      <c r="BL507" s="436"/>
      <c r="BM507" s="436"/>
      <c r="BN507" s="436"/>
      <c r="BO507" s="436"/>
      <c r="BP507" s="436"/>
    </row>
    <row r="508" spans="1:68" s="437" customFormat="1" ht="38.25" customHeight="1">
      <c r="A508" s="426">
        <v>490</v>
      </c>
      <c r="B508" s="429"/>
      <c r="C508" s="429"/>
      <c r="D508" s="395"/>
      <c r="E508" s="396"/>
      <c r="F508" s="396"/>
      <c r="G508" s="396"/>
      <c r="H508" s="397" t="str">
        <f t="shared" si="312"/>
        <v/>
      </c>
      <c r="I508" s="427"/>
      <c r="J508" s="396"/>
      <c r="K508" s="435"/>
      <c r="L508" s="399">
        <f t="shared" si="313"/>
        <v>0</v>
      </c>
      <c r="M508" s="400" t="str">
        <f t="shared" si="314"/>
        <v/>
      </c>
      <c r="N508" s="401"/>
      <c r="O508" s="395"/>
      <c r="P508" s="402" t="str">
        <f t="shared" si="315"/>
        <v/>
      </c>
      <c r="Q508" s="428"/>
      <c r="R508" s="404">
        <v>0</v>
      </c>
      <c r="S508" s="402">
        <f t="shared" si="316"/>
        <v>0</v>
      </c>
      <c r="T508" s="406">
        <f t="shared" si="317"/>
        <v>0</v>
      </c>
      <c r="U508" s="407" t="str">
        <f t="shared" si="318"/>
        <v/>
      </c>
      <c r="V508" s="408"/>
      <c r="W508" s="395"/>
      <c r="X508" s="395"/>
      <c r="Y508" s="402" t="str">
        <f t="shared" si="319"/>
        <v/>
      </c>
      <c r="Z508" s="429"/>
      <c r="AA508" s="429"/>
      <c r="AB508" s="430"/>
      <c r="AC508" s="410">
        <f t="shared" si="320"/>
        <v>0</v>
      </c>
      <c r="AD508" s="411"/>
      <c r="AE508" s="412"/>
      <c r="AF508" s="413">
        <f t="shared" si="321"/>
        <v>0</v>
      </c>
      <c r="AG508" s="414">
        <f t="shared" si="322"/>
        <v>0</v>
      </c>
      <c r="AH508" s="415">
        <f t="shared" si="323"/>
        <v>0</v>
      </c>
      <c r="AI508" s="415" t="str">
        <f t="shared" si="324"/>
        <v/>
      </c>
      <c r="AJ508" s="415">
        <f t="shared" si="325"/>
        <v>0</v>
      </c>
      <c r="AK508" s="415">
        <f t="shared" si="326"/>
        <v>0</v>
      </c>
      <c r="AL508" s="416">
        <f t="shared" si="327"/>
        <v>0</v>
      </c>
      <c r="AM508" s="417">
        <f t="shared" si="328"/>
        <v>0</v>
      </c>
      <c r="AN508" s="406">
        <f t="shared" si="329"/>
        <v>0</v>
      </c>
      <c r="AO508" s="416">
        <f t="shared" si="330"/>
        <v>0</v>
      </c>
      <c r="AP508" s="416">
        <f t="shared" si="331"/>
        <v>0</v>
      </c>
      <c r="AQ508" s="416">
        <f t="shared" si="332"/>
        <v>0</v>
      </c>
      <c r="AR508" s="418">
        <f t="shared" si="333"/>
        <v>0</v>
      </c>
      <c r="AS508" s="416">
        <f t="shared" si="334"/>
        <v>0</v>
      </c>
      <c r="AT508" s="416">
        <f t="shared" si="335"/>
        <v>0</v>
      </c>
      <c r="AU508" s="416">
        <f t="shared" si="336"/>
        <v>0</v>
      </c>
      <c r="AV508" s="434" t="str">
        <f t="shared" si="337"/>
        <v/>
      </c>
      <c r="AW508" s="421" t="str">
        <f t="shared" si="338"/>
        <v/>
      </c>
      <c r="AX508" s="422">
        <f t="shared" si="339"/>
        <v>0</v>
      </c>
      <c r="AY508" s="422">
        <f t="shared" si="340"/>
        <v>0</v>
      </c>
      <c r="AZ508" s="421">
        <f t="shared" si="341"/>
        <v>0</v>
      </c>
      <c r="BA508" s="423">
        <f t="shared" si="342"/>
        <v>0</v>
      </c>
      <c r="BB508" s="432"/>
      <c r="BC508" s="436"/>
      <c r="BD508" s="436"/>
      <c r="BE508" s="436"/>
      <c r="BF508" s="436"/>
      <c r="BG508" s="436"/>
      <c r="BH508" s="436"/>
      <c r="BI508" s="436"/>
      <c r="BJ508" s="436"/>
      <c r="BK508" s="436"/>
      <c r="BL508" s="436"/>
      <c r="BM508" s="436"/>
      <c r="BN508" s="436"/>
      <c r="BO508" s="436"/>
      <c r="BP508" s="436"/>
    </row>
    <row r="509" spans="1:68" s="437" customFormat="1" ht="38.25" customHeight="1">
      <c r="A509" s="426">
        <v>491</v>
      </c>
      <c r="B509" s="429"/>
      <c r="C509" s="429"/>
      <c r="D509" s="395"/>
      <c r="E509" s="396"/>
      <c r="F509" s="396"/>
      <c r="G509" s="396"/>
      <c r="H509" s="397" t="str">
        <f t="shared" si="312"/>
        <v/>
      </c>
      <c r="I509" s="427"/>
      <c r="J509" s="396"/>
      <c r="K509" s="435"/>
      <c r="L509" s="399">
        <f t="shared" si="313"/>
        <v>0</v>
      </c>
      <c r="M509" s="400" t="str">
        <f t="shared" si="314"/>
        <v/>
      </c>
      <c r="N509" s="401"/>
      <c r="O509" s="395"/>
      <c r="P509" s="402" t="str">
        <f t="shared" si="315"/>
        <v/>
      </c>
      <c r="Q509" s="428"/>
      <c r="R509" s="404">
        <v>0</v>
      </c>
      <c r="S509" s="402">
        <f t="shared" si="316"/>
        <v>0</v>
      </c>
      <c r="T509" s="406">
        <f t="shared" si="317"/>
        <v>0</v>
      </c>
      <c r="U509" s="407" t="str">
        <f t="shared" si="318"/>
        <v/>
      </c>
      <c r="V509" s="408"/>
      <c r="W509" s="395"/>
      <c r="X509" s="395"/>
      <c r="Y509" s="402" t="str">
        <f t="shared" si="319"/>
        <v/>
      </c>
      <c r="Z509" s="429"/>
      <c r="AA509" s="429"/>
      <c r="AB509" s="430"/>
      <c r="AC509" s="410">
        <f t="shared" si="320"/>
        <v>0</v>
      </c>
      <c r="AD509" s="411"/>
      <c r="AE509" s="412"/>
      <c r="AF509" s="413">
        <f t="shared" si="321"/>
        <v>0</v>
      </c>
      <c r="AG509" s="414">
        <f t="shared" si="322"/>
        <v>0</v>
      </c>
      <c r="AH509" s="415">
        <f t="shared" si="323"/>
        <v>0</v>
      </c>
      <c r="AI509" s="415" t="str">
        <f t="shared" si="324"/>
        <v/>
      </c>
      <c r="AJ509" s="415">
        <f t="shared" si="325"/>
        <v>0</v>
      </c>
      <c r="AK509" s="415">
        <f t="shared" si="326"/>
        <v>0</v>
      </c>
      <c r="AL509" s="416">
        <f t="shared" si="327"/>
        <v>0</v>
      </c>
      <c r="AM509" s="417">
        <f t="shared" si="328"/>
        <v>0</v>
      </c>
      <c r="AN509" s="406">
        <f t="shared" si="329"/>
        <v>0</v>
      </c>
      <c r="AO509" s="416">
        <f t="shared" si="330"/>
        <v>0</v>
      </c>
      <c r="AP509" s="416">
        <f t="shared" si="331"/>
        <v>0</v>
      </c>
      <c r="AQ509" s="416">
        <f t="shared" si="332"/>
        <v>0</v>
      </c>
      <c r="AR509" s="418">
        <f t="shared" si="333"/>
        <v>0</v>
      </c>
      <c r="AS509" s="416">
        <f t="shared" si="334"/>
        <v>0</v>
      </c>
      <c r="AT509" s="416">
        <f t="shared" si="335"/>
        <v>0</v>
      </c>
      <c r="AU509" s="416">
        <f t="shared" si="336"/>
        <v>0</v>
      </c>
      <c r="AV509" s="434" t="str">
        <f t="shared" si="337"/>
        <v/>
      </c>
      <c r="AW509" s="421" t="str">
        <f t="shared" si="338"/>
        <v/>
      </c>
      <c r="AX509" s="422">
        <f t="shared" si="339"/>
        <v>0</v>
      </c>
      <c r="AY509" s="422">
        <f t="shared" si="340"/>
        <v>0</v>
      </c>
      <c r="AZ509" s="421">
        <f t="shared" si="341"/>
        <v>0</v>
      </c>
      <c r="BA509" s="423">
        <f t="shared" si="342"/>
        <v>0</v>
      </c>
      <c r="BB509" s="432"/>
      <c r="BC509" s="436"/>
      <c r="BD509" s="436"/>
      <c r="BE509" s="436"/>
      <c r="BF509" s="436"/>
      <c r="BG509" s="436"/>
      <c r="BH509" s="436"/>
      <c r="BI509" s="436"/>
      <c r="BJ509" s="436"/>
      <c r="BK509" s="436"/>
      <c r="BL509" s="436"/>
      <c r="BM509" s="436"/>
      <c r="BN509" s="436"/>
      <c r="BO509" s="436"/>
      <c r="BP509" s="436"/>
    </row>
    <row r="510" spans="1:68" s="437" customFormat="1" ht="38.25" customHeight="1">
      <c r="A510" s="426">
        <v>492</v>
      </c>
      <c r="B510" s="429"/>
      <c r="C510" s="429"/>
      <c r="D510" s="395"/>
      <c r="E510" s="396"/>
      <c r="F510" s="396"/>
      <c r="G510" s="396"/>
      <c r="H510" s="397" t="str">
        <f t="shared" si="312"/>
        <v/>
      </c>
      <c r="I510" s="427"/>
      <c r="J510" s="396"/>
      <c r="K510" s="435"/>
      <c r="L510" s="399">
        <f t="shared" si="313"/>
        <v>0</v>
      </c>
      <c r="M510" s="400" t="str">
        <f t="shared" si="314"/>
        <v/>
      </c>
      <c r="N510" s="401"/>
      <c r="O510" s="395"/>
      <c r="P510" s="402" t="str">
        <f t="shared" si="315"/>
        <v/>
      </c>
      <c r="Q510" s="428"/>
      <c r="R510" s="404">
        <v>0</v>
      </c>
      <c r="S510" s="402">
        <f t="shared" si="316"/>
        <v>0</v>
      </c>
      <c r="T510" s="406">
        <f t="shared" si="317"/>
        <v>0</v>
      </c>
      <c r="U510" s="407" t="str">
        <f t="shared" si="318"/>
        <v/>
      </c>
      <c r="V510" s="408"/>
      <c r="W510" s="395"/>
      <c r="X510" s="395"/>
      <c r="Y510" s="402" t="str">
        <f t="shared" si="319"/>
        <v/>
      </c>
      <c r="Z510" s="429"/>
      <c r="AA510" s="429"/>
      <c r="AB510" s="430"/>
      <c r="AC510" s="410">
        <f t="shared" si="320"/>
        <v>0</v>
      </c>
      <c r="AD510" s="411"/>
      <c r="AE510" s="412"/>
      <c r="AF510" s="413">
        <f t="shared" si="321"/>
        <v>0</v>
      </c>
      <c r="AG510" s="414">
        <f t="shared" si="322"/>
        <v>0</v>
      </c>
      <c r="AH510" s="415">
        <f t="shared" si="323"/>
        <v>0</v>
      </c>
      <c r="AI510" s="415" t="str">
        <f t="shared" si="324"/>
        <v/>
      </c>
      <c r="AJ510" s="415">
        <f t="shared" si="325"/>
        <v>0</v>
      </c>
      <c r="AK510" s="415">
        <f t="shared" si="326"/>
        <v>0</v>
      </c>
      <c r="AL510" s="416">
        <f t="shared" si="327"/>
        <v>0</v>
      </c>
      <c r="AM510" s="417">
        <f t="shared" si="328"/>
        <v>0</v>
      </c>
      <c r="AN510" s="406">
        <f t="shared" si="329"/>
        <v>0</v>
      </c>
      <c r="AO510" s="416">
        <f t="shared" si="330"/>
        <v>0</v>
      </c>
      <c r="AP510" s="416">
        <f t="shared" si="331"/>
        <v>0</v>
      </c>
      <c r="AQ510" s="416">
        <f t="shared" si="332"/>
        <v>0</v>
      </c>
      <c r="AR510" s="418">
        <f t="shared" si="333"/>
        <v>0</v>
      </c>
      <c r="AS510" s="416">
        <f t="shared" si="334"/>
        <v>0</v>
      </c>
      <c r="AT510" s="416">
        <f t="shared" si="335"/>
        <v>0</v>
      </c>
      <c r="AU510" s="416">
        <f t="shared" si="336"/>
        <v>0</v>
      </c>
      <c r="AV510" s="434" t="str">
        <f t="shared" si="337"/>
        <v/>
      </c>
      <c r="AW510" s="421" t="str">
        <f t="shared" si="338"/>
        <v/>
      </c>
      <c r="AX510" s="422">
        <f t="shared" si="339"/>
        <v>0</v>
      </c>
      <c r="AY510" s="422">
        <f t="shared" si="340"/>
        <v>0</v>
      </c>
      <c r="AZ510" s="421">
        <f t="shared" si="341"/>
        <v>0</v>
      </c>
      <c r="BA510" s="423">
        <f t="shared" si="342"/>
        <v>0</v>
      </c>
      <c r="BB510" s="432"/>
      <c r="BC510" s="436"/>
      <c r="BD510" s="436"/>
      <c r="BE510" s="436"/>
      <c r="BF510" s="436"/>
      <c r="BG510" s="436"/>
      <c r="BH510" s="436"/>
      <c r="BI510" s="436"/>
      <c r="BJ510" s="436"/>
      <c r="BK510" s="436"/>
      <c r="BL510" s="436"/>
      <c r="BM510" s="436"/>
      <c r="BN510" s="436"/>
      <c r="BO510" s="436"/>
      <c r="BP510" s="436"/>
    </row>
    <row r="511" spans="1:68" s="437" customFormat="1" ht="38.25" customHeight="1">
      <c r="A511" s="426">
        <v>493</v>
      </c>
      <c r="B511" s="429"/>
      <c r="C511" s="429"/>
      <c r="D511" s="395"/>
      <c r="E511" s="396"/>
      <c r="F511" s="396"/>
      <c r="G511" s="396"/>
      <c r="H511" s="397" t="str">
        <f t="shared" si="312"/>
        <v/>
      </c>
      <c r="I511" s="427"/>
      <c r="J511" s="396"/>
      <c r="K511" s="435"/>
      <c r="L511" s="399">
        <f t="shared" si="313"/>
        <v>0</v>
      </c>
      <c r="M511" s="400" t="str">
        <f t="shared" si="314"/>
        <v/>
      </c>
      <c r="N511" s="401"/>
      <c r="O511" s="395"/>
      <c r="P511" s="402" t="str">
        <f t="shared" si="315"/>
        <v/>
      </c>
      <c r="Q511" s="428"/>
      <c r="R511" s="404">
        <v>0</v>
      </c>
      <c r="S511" s="402">
        <f t="shared" si="316"/>
        <v>0</v>
      </c>
      <c r="T511" s="406">
        <f t="shared" si="317"/>
        <v>0</v>
      </c>
      <c r="U511" s="407" t="str">
        <f t="shared" si="318"/>
        <v/>
      </c>
      <c r="V511" s="408"/>
      <c r="W511" s="395"/>
      <c r="X511" s="395"/>
      <c r="Y511" s="402" t="str">
        <f t="shared" si="319"/>
        <v/>
      </c>
      <c r="Z511" s="429"/>
      <c r="AA511" s="429"/>
      <c r="AB511" s="430"/>
      <c r="AC511" s="410">
        <f t="shared" si="320"/>
        <v>0</v>
      </c>
      <c r="AD511" s="411"/>
      <c r="AE511" s="412"/>
      <c r="AF511" s="413">
        <f t="shared" si="321"/>
        <v>0</v>
      </c>
      <c r="AG511" s="414">
        <f t="shared" si="322"/>
        <v>0</v>
      </c>
      <c r="AH511" s="415">
        <f t="shared" si="323"/>
        <v>0</v>
      </c>
      <c r="AI511" s="415" t="str">
        <f t="shared" si="324"/>
        <v/>
      </c>
      <c r="AJ511" s="415">
        <f t="shared" si="325"/>
        <v>0</v>
      </c>
      <c r="AK511" s="415">
        <f t="shared" si="326"/>
        <v>0</v>
      </c>
      <c r="AL511" s="416">
        <f t="shared" si="327"/>
        <v>0</v>
      </c>
      <c r="AM511" s="417">
        <f t="shared" si="328"/>
        <v>0</v>
      </c>
      <c r="AN511" s="406">
        <f t="shared" si="329"/>
        <v>0</v>
      </c>
      <c r="AO511" s="416">
        <f t="shared" si="330"/>
        <v>0</v>
      </c>
      <c r="AP511" s="416">
        <f t="shared" si="331"/>
        <v>0</v>
      </c>
      <c r="AQ511" s="416">
        <f t="shared" si="332"/>
        <v>0</v>
      </c>
      <c r="AR511" s="418">
        <f t="shared" si="333"/>
        <v>0</v>
      </c>
      <c r="AS511" s="416">
        <f t="shared" si="334"/>
        <v>0</v>
      </c>
      <c r="AT511" s="416">
        <f t="shared" si="335"/>
        <v>0</v>
      </c>
      <c r="AU511" s="416">
        <f t="shared" si="336"/>
        <v>0</v>
      </c>
      <c r="AV511" s="434" t="str">
        <f t="shared" si="337"/>
        <v/>
      </c>
      <c r="AW511" s="421" t="str">
        <f t="shared" si="338"/>
        <v/>
      </c>
      <c r="AX511" s="422">
        <f t="shared" si="339"/>
        <v>0</v>
      </c>
      <c r="AY511" s="422">
        <f t="shared" si="340"/>
        <v>0</v>
      </c>
      <c r="AZ511" s="421">
        <f t="shared" si="341"/>
        <v>0</v>
      </c>
      <c r="BA511" s="423">
        <f t="shared" si="342"/>
        <v>0</v>
      </c>
      <c r="BB511" s="432"/>
      <c r="BC511" s="436"/>
      <c r="BD511" s="436"/>
      <c r="BE511" s="436"/>
      <c r="BF511" s="436"/>
      <c r="BG511" s="436"/>
      <c r="BH511" s="436"/>
      <c r="BI511" s="436"/>
      <c r="BJ511" s="436"/>
      <c r="BK511" s="436"/>
      <c r="BL511" s="436"/>
      <c r="BM511" s="436"/>
      <c r="BN511" s="436"/>
      <c r="BO511" s="436"/>
      <c r="BP511" s="436"/>
    </row>
    <row r="512" spans="1:68" s="437" customFormat="1" ht="38.25" customHeight="1">
      <c r="A512" s="426">
        <v>494</v>
      </c>
      <c r="B512" s="429"/>
      <c r="C512" s="429"/>
      <c r="D512" s="395"/>
      <c r="E512" s="396"/>
      <c r="F512" s="396"/>
      <c r="G512" s="396"/>
      <c r="H512" s="397" t="str">
        <f t="shared" si="312"/>
        <v/>
      </c>
      <c r="I512" s="427"/>
      <c r="J512" s="396"/>
      <c r="K512" s="435"/>
      <c r="L512" s="399">
        <f t="shared" si="313"/>
        <v>0</v>
      </c>
      <c r="M512" s="400" t="str">
        <f t="shared" si="314"/>
        <v/>
      </c>
      <c r="N512" s="401"/>
      <c r="O512" s="395"/>
      <c r="P512" s="402" t="str">
        <f t="shared" si="315"/>
        <v/>
      </c>
      <c r="Q512" s="428"/>
      <c r="R512" s="404">
        <v>0</v>
      </c>
      <c r="S512" s="402">
        <f t="shared" si="316"/>
        <v>0</v>
      </c>
      <c r="T512" s="406">
        <f t="shared" si="317"/>
        <v>0</v>
      </c>
      <c r="U512" s="407" t="str">
        <f t="shared" si="318"/>
        <v/>
      </c>
      <c r="V512" s="408"/>
      <c r="W512" s="395"/>
      <c r="X512" s="395"/>
      <c r="Y512" s="402" t="str">
        <f t="shared" si="319"/>
        <v/>
      </c>
      <c r="Z512" s="429"/>
      <c r="AA512" s="429"/>
      <c r="AB512" s="430"/>
      <c r="AC512" s="410">
        <f t="shared" si="320"/>
        <v>0</v>
      </c>
      <c r="AD512" s="411"/>
      <c r="AE512" s="412"/>
      <c r="AF512" s="413">
        <f t="shared" si="321"/>
        <v>0</v>
      </c>
      <c r="AG512" s="414">
        <f t="shared" si="322"/>
        <v>0</v>
      </c>
      <c r="AH512" s="415">
        <f t="shared" si="323"/>
        <v>0</v>
      </c>
      <c r="AI512" s="415" t="str">
        <f t="shared" si="324"/>
        <v/>
      </c>
      <c r="AJ512" s="415">
        <f t="shared" si="325"/>
        <v>0</v>
      </c>
      <c r="AK512" s="415">
        <f t="shared" si="326"/>
        <v>0</v>
      </c>
      <c r="AL512" s="416">
        <f t="shared" si="327"/>
        <v>0</v>
      </c>
      <c r="AM512" s="417">
        <f t="shared" si="328"/>
        <v>0</v>
      </c>
      <c r="AN512" s="406">
        <f t="shared" si="329"/>
        <v>0</v>
      </c>
      <c r="AO512" s="416">
        <f t="shared" si="330"/>
        <v>0</v>
      </c>
      <c r="AP512" s="416">
        <f t="shared" si="331"/>
        <v>0</v>
      </c>
      <c r="AQ512" s="416">
        <f t="shared" si="332"/>
        <v>0</v>
      </c>
      <c r="AR512" s="418">
        <f t="shared" si="333"/>
        <v>0</v>
      </c>
      <c r="AS512" s="416">
        <f t="shared" si="334"/>
        <v>0</v>
      </c>
      <c r="AT512" s="416">
        <f t="shared" si="335"/>
        <v>0</v>
      </c>
      <c r="AU512" s="416">
        <f t="shared" si="336"/>
        <v>0</v>
      </c>
      <c r="AV512" s="434" t="str">
        <f t="shared" si="337"/>
        <v/>
      </c>
      <c r="AW512" s="421" t="str">
        <f t="shared" si="338"/>
        <v/>
      </c>
      <c r="AX512" s="422">
        <f t="shared" si="339"/>
        <v>0</v>
      </c>
      <c r="AY512" s="422">
        <f t="shared" si="340"/>
        <v>0</v>
      </c>
      <c r="AZ512" s="421">
        <f t="shared" si="341"/>
        <v>0</v>
      </c>
      <c r="BA512" s="423">
        <f t="shared" si="342"/>
        <v>0</v>
      </c>
      <c r="BB512" s="432"/>
      <c r="BC512" s="436"/>
      <c r="BD512" s="436"/>
      <c r="BE512" s="436"/>
      <c r="BF512" s="436"/>
      <c r="BG512" s="436"/>
      <c r="BH512" s="436"/>
      <c r="BI512" s="436"/>
      <c r="BJ512" s="436"/>
      <c r="BK512" s="436"/>
      <c r="BL512" s="436"/>
      <c r="BM512" s="436"/>
      <c r="BN512" s="436"/>
      <c r="BO512" s="436"/>
      <c r="BP512" s="436"/>
    </row>
    <row r="513" spans="1:68" s="437" customFormat="1" ht="38.25" customHeight="1">
      <c r="A513" s="426">
        <v>495</v>
      </c>
      <c r="B513" s="429"/>
      <c r="C513" s="429"/>
      <c r="D513" s="395"/>
      <c r="E513" s="395"/>
      <c r="F513" s="395"/>
      <c r="G513" s="395"/>
      <c r="H513" s="397" t="str">
        <f t="shared" si="312"/>
        <v/>
      </c>
      <c r="I513" s="438"/>
      <c r="J513" s="395"/>
      <c r="K513" s="395"/>
      <c r="L513" s="399">
        <f t="shared" si="313"/>
        <v>0</v>
      </c>
      <c r="M513" s="400" t="str">
        <f t="shared" si="314"/>
        <v/>
      </c>
      <c r="N513" s="401"/>
      <c r="O513" s="395"/>
      <c r="P513" s="402" t="str">
        <f t="shared" si="315"/>
        <v/>
      </c>
      <c r="Q513" s="428"/>
      <c r="R513" s="404">
        <v>0</v>
      </c>
      <c r="S513" s="402">
        <f t="shared" si="316"/>
        <v>0</v>
      </c>
      <c r="T513" s="406">
        <f t="shared" si="317"/>
        <v>0</v>
      </c>
      <c r="U513" s="407" t="str">
        <f t="shared" si="318"/>
        <v/>
      </c>
      <c r="V513" s="408"/>
      <c r="W513" s="395"/>
      <c r="X513" s="395"/>
      <c r="Y513" s="402" t="str">
        <f t="shared" si="319"/>
        <v/>
      </c>
      <c r="Z513" s="429"/>
      <c r="AA513" s="429"/>
      <c r="AB513" s="430"/>
      <c r="AC513" s="410">
        <f t="shared" si="320"/>
        <v>0</v>
      </c>
      <c r="AD513" s="411"/>
      <c r="AE513" s="412"/>
      <c r="AF513" s="413">
        <f t="shared" si="321"/>
        <v>0</v>
      </c>
      <c r="AG513" s="414">
        <f t="shared" si="322"/>
        <v>0</v>
      </c>
      <c r="AH513" s="415">
        <f t="shared" si="323"/>
        <v>0</v>
      </c>
      <c r="AI513" s="415" t="str">
        <f t="shared" si="324"/>
        <v/>
      </c>
      <c r="AJ513" s="415">
        <f t="shared" si="325"/>
        <v>0</v>
      </c>
      <c r="AK513" s="415">
        <f t="shared" si="326"/>
        <v>0</v>
      </c>
      <c r="AL513" s="416">
        <f t="shared" si="327"/>
        <v>0</v>
      </c>
      <c r="AM513" s="417">
        <f t="shared" si="328"/>
        <v>0</v>
      </c>
      <c r="AN513" s="406">
        <f t="shared" si="329"/>
        <v>0</v>
      </c>
      <c r="AO513" s="416">
        <f t="shared" si="330"/>
        <v>0</v>
      </c>
      <c r="AP513" s="416">
        <f t="shared" si="331"/>
        <v>0</v>
      </c>
      <c r="AQ513" s="416">
        <f t="shared" si="332"/>
        <v>0</v>
      </c>
      <c r="AR513" s="418">
        <f t="shared" si="333"/>
        <v>0</v>
      </c>
      <c r="AS513" s="416">
        <f t="shared" si="334"/>
        <v>0</v>
      </c>
      <c r="AT513" s="416">
        <f t="shared" si="335"/>
        <v>0</v>
      </c>
      <c r="AU513" s="416">
        <f t="shared" si="336"/>
        <v>0</v>
      </c>
      <c r="AV513" s="434" t="str">
        <f t="shared" si="337"/>
        <v/>
      </c>
      <c r="AW513" s="421" t="str">
        <f t="shared" si="338"/>
        <v/>
      </c>
      <c r="AX513" s="422">
        <f t="shared" si="339"/>
        <v>0</v>
      </c>
      <c r="AY513" s="422">
        <f t="shared" si="340"/>
        <v>0</v>
      </c>
      <c r="AZ513" s="421">
        <f t="shared" si="341"/>
        <v>0</v>
      </c>
      <c r="BA513" s="423">
        <f t="shared" si="342"/>
        <v>0</v>
      </c>
      <c r="BB513" s="432"/>
      <c r="BC513" s="436"/>
      <c r="BD513" s="436"/>
      <c r="BE513" s="436"/>
      <c r="BF513" s="436"/>
      <c r="BG513" s="436"/>
      <c r="BH513" s="436"/>
      <c r="BI513" s="436"/>
      <c r="BJ513" s="436"/>
      <c r="BK513" s="436"/>
      <c r="BL513" s="436"/>
      <c r="BM513" s="436"/>
      <c r="BN513" s="436"/>
      <c r="BO513" s="436"/>
      <c r="BP513" s="436"/>
    </row>
    <row r="514" spans="1:68" s="437" customFormat="1" ht="38.25" customHeight="1">
      <c r="A514" s="426">
        <v>496</v>
      </c>
      <c r="B514" s="429"/>
      <c r="C514" s="429"/>
      <c r="D514" s="395"/>
      <c r="E514" s="395"/>
      <c r="F514" s="395"/>
      <c r="G514" s="395"/>
      <c r="H514" s="397" t="str">
        <f t="shared" si="312"/>
        <v/>
      </c>
      <c r="I514" s="438"/>
      <c r="J514" s="395"/>
      <c r="K514" s="395"/>
      <c r="L514" s="399">
        <f t="shared" si="313"/>
        <v>0</v>
      </c>
      <c r="M514" s="400" t="str">
        <f t="shared" si="314"/>
        <v/>
      </c>
      <c r="N514" s="401"/>
      <c r="O514" s="395"/>
      <c r="P514" s="402" t="str">
        <f t="shared" si="315"/>
        <v/>
      </c>
      <c r="Q514" s="428"/>
      <c r="R514" s="404">
        <v>0</v>
      </c>
      <c r="S514" s="402">
        <f t="shared" si="316"/>
        <v>0</v>
      </c>
      <c r="T514" s="406">
        <f t="shared" si="317"/>
        <v>0</v>
      </c>
      <c r="U514" s="407" t="str">
        <f t="shared" si="318"/>
        <v/>
      </c>
      <c r="V514" s="408"/>
      <c r="W514" s="395"/>
      <c r="X514" s="395"/>
      <c r="Y514" s="402" t="str">
        <f t="shared" si="319"/>
        <v/>
      </c>
      <c r="Z514" s="429"/>
      <c r="AA514" s="429"/>
      <c r="AB514" s="430"/>
      <c r="AC514" s="410">
        <f t="shared" si="320"/>
        <v>0</v>
      </c>
      <c r="AD514" s="411"/>
      <c r="AE514" s="412"/>
      <c r="AF514" s="413">
        <f t="shared" si="321"/>
        <v>0</v>
      </c>
      <c r="AG514" s="414">
        <f t="shared" si="322"/>
        <v>0</v>
      </c>
      <c r="AH514" s="415">
        <f t="shared" si="323"/>
        <v>0</v>
      </c>
      <c r="AI514" s="415" t="str">
        <f t="shared" si="324"/>
        <v/>
      </c>
      <c r="AJ514" s="415">
        <f t="shared" si="325"/>
        <v>0</v>
      </c>
      <c r="AK514" s="415">
        <f t="shared" si="326"/>
        <v>0</v>
      </c>
      <c r="AL514" s="416">
        <f t="shared" si="327"/>
        <v>0</v>
      </c>
      <c r="AM514" s="417">
        <f t="shared" si="328"/>
        <v>0</v>
      </c>
      <c r="AN514" s="406">
        <f t="shared" si="329"/>
        <v>0</v>
      </c>
      <c r="AO514" s="416">
        <f t="shared" si="330"/>
        <v>0</v>
      </c>
      <c r="AP514" s="416">
        <f t="shared" si="331"/>
        <v>0</v>
      </c>
      <c r="AQ514" s="416">
        <f t="shared" si="332"/>
        <v>0</v>
      </c>
      <c r="AR514" s="418">
        <f t="shared" si="333"/>
        <v>0</v>
      </c>
      <c r="AS514" s="416">
        <f t="shared" si="334"/>
        <v>0</v>
      </c>
      <c r="AT514" s="416">
        <f t="shared" si="335"/>
        <v>0</v>
      </c>
      <c r="AU514" s="416">
        <f t="shared" si="336"/>
        <v>0</v>
      </c>
      <c r="AV514" s="434" t="str">
        <f t="shared" si="337"/>
        <v/>
      </c>
      <c r="AW514" s="421" t="str">
        <f t="shared" si="338"/>
        <v/>
      </c>
      <c r="AX514" s="422">
        <f t="shared" si="339"/>
        <v>0</v>
      </c>
      <c r="AY514" s="422">
        <f t="shared" si="340"/>
        <v>0</v>
      </c>
      <c r="AZ514" s="421">
        <f t="shared" si="341"/>
        <v>0</v>
      </c>
      <c r="BA514" s="423">
        <f t="shared" si="342"/>
        <v>0</v>
      </c>
      <c r="BB514" s="432"/>
      <c r="BC514" s="436"/>
      <c r="BD514" s="436"/>
      <c r="BE514" s="436"/>
      <c r="BF514" s="436"/>
      <c r="BG514" s="436"/>
      <c r="BH514" s="436"/>
      <c r="BI514" s="436"/>
      <c r="BJ514" s="436"/>
      <c r="BK514" s="436"/>
      <c r="BL514" s="436"/>
      <c r="BM514" s="436"/>
      <c r="BN514" s="436"/>
      <c r="BO514" s="436"/>
      <c r="BP514" s="436"/>
    </row>
    <row r="515" spans="1:68" s="437" customFormat="1" ht="38.25" customHeight="1">
      <c r="A515" s="426">
        <v>497</v>
      </c>
      <c r="B515" s="429"/>
      <c r="C515" s="429"/>
      <c r="D515" s="395"/>
      <c r="E515" s="395"/>
      <c r="F515" s="395"/>
      <c r="G515" s="395"/>
      <c r="H515" s="397" t="str">
        <f t="shared" si="312"/>
        <v/>
      </c>
      <c r="I515" s="438"/>
      <c r="J515" s="395"/>
      <c r="K515" s="395"/>
      <c r="L515" s="399">
        <f t="shared" si="313"/>
        <v>0</v>
      </c>
      <c r="M515" s="400" t="str">
        <f t="shared" si="314"/>
        <v/>
      </c>
      <c r="N515" s="401"/>
      <c r="O515" s="395"/>
      <c r="P515" s="402" t="str">
        <f t="shared" si="315"/>
        <v/>
      </c>
      <c r="Q515" s="428"/>
      <c r="R515" s="404">
        <v>0</v>
      </c>
      <c r="S515" s="402">
        <f t="shared" si="316"/>
        <v>0</v>
      </c>
      <c r="T515" s="406">
        <f t="shared" si="317"/>
        <v>0</v>
      </c>
      <c r="U515" s="407" t="str">
        <f t="shared" si="318"/>
        <v/>
      </c>
      <c r="V515" s="408"/>
      <c r="W515" s="395"/>
      <c r="X515" s="395"/>
      <c r="Y515" s="402" t="str">
        <f t="shared" si="319"/>
        <v/>
      </c>
      <c r="Z515" s="429"/>
      <c r="AA515" s="429"/>
      <c r="AB515" s="430"/>
      <c r="AC515" s="410">
        <f t="shared" si="320"/>
        <v>0</v>
      </c>
      <c r="AD515" s="411"/>
      <c r="AE515" s="412"/>
      <c r="AF515" s="413">
        <f t="shared" si="321"/>
        <v>0</v>
      </c>
      <c r="AG515" s="414">
        <f t="shared" si="322"/>
        <v>0</v>
      </c>
      <c r="AH515" s="415">
        <f t="shared" si="323"/>
        <v>0</v>
      </c>
      <c r="AI515" s="415" t="str">
        <f t="shared" si="324"/>
        <v/>
      </c>
      <c r="AJ515" s="415">
        <f t="shared" si="325"/>
        <v>0</v>
      </c>
      <c r="AK515" s="415">
        <f t="shared" si="326"/>
        <v>0</v>
      </c>
      <c r="AL515" s="416">
        <f t="shared" si="327"/>
        <v>0</v>
      </c>
      <c r="AM515" s="417">
        <f t="shared" si="328"/>
        <v>0</v>
      </c>
      <c r="AN515" s="406">
        <f t="shared" si="329"/>
        <v>0</v>
      </c>
      <c r="AO515" s="416">
        <f t="shared" si="330"/>
        <v>0</v>
      </c>
      <c r="AP515" s="416">
        <f t="shared" si="331"/>
        <v>0</v>
      </c>
      <c r="AQ515" s="416">
        <f t="shared" si="332"/>
        <v>0</v>
      </c>
      <c r="AR515" s="418">
        <f t="shared" si="333"/>
        <v>0</v>
      </c>
      <c r="AS515" s="416">
        <f t="shared" si="334"/>
        <v>0</v>
      </c>
      <c r="AT515" s="416">
        <f t="shared" si="335"/>
        <v>0</v>
      </c>
      <c r="AU515" s="416">
        <f t="shared" si="336"/>
        <v>0</v>
      </c>
      <c r="AV515" s="434" t="str">
        <f t="shared" si="337"/>
        <v/>
      </c>
      <c r="AW515" s="421" t="str">
        <f t="shared" si="338"/>
        <v/>
      </c>
      <c r="AX515" s="422">
        <f t="shared" si="339"/>
        <v>0</v>
      </c>
      <c r="AY515" s="422">
        <f t="shared" si="340"/>
        <v>0</v>
      </c>
      <c r="AZ515" s="421">
        <f t="shared" si="341"/>
        <v>0</v>
      </c>
      <c r="BA515" s="423">
        <f t="shared" si="342"/>
        <v>0</v>
      </c>
      <c r="BB515" s="432"/>
      <c r="BC515" s="436"/>
      <c r="BD515" s="436"/>
      <c r="BE515" s="436"/>
      <c r="BF515" s="436"/>
      <c r="BG515" s="436"/>
      <c r="BH515" s="436"/>
      <c r="BI515" s="436"/>
      <c r="BJ515" s="436"/>
      <c r="BK515" s="436"/>
      <c r="BL515" s="436"/>
      <c r="BM515" s="436"/>
      <c r="BN515" s="436"/>
      <c r="BO515" s="436"/>
      <c r="BP515" s="436"/>
    </row>
    <row r="516" spans="1:68" s="437" customFormat="1" ht="38.25" customHeight="1">
      <c r="A516" s="426">
        <v>498</v>
      </c>
      <c r="B516" s="429"/>
      <c r="C516" s="429"/>
      <c r="D516" s="395"/>
      <c r="E516" s="395"/>
      <c r="F516" s="395"/>
      <c r="G516" s="395"/>
      <c r="H516" s="397" t="str">
        <f t="shared" si="312"/>
        <v/>
      </c>
      <c r="I516" s="438"/>
      <c r="J516" s="395"/>
      <c r="K516" s="395"/>
      <c r="L516" s="399">
        <f t="shared" si="313"/>
        <v>0</v>
      </c>
      <c r="M516" s="400" t="str">
        <f t="shared" si="314"/>
        <v/>
      </c>
      <c r="N516" s="401"/>
      <c r="O516" s="395"/>
      <c r="P516" s="402" t="str">
        <f t="shared" si="315"/>
        <v/>
      </c>
      <c r="Q516" s="428"/>
      <c r="R516" s="404">
        <v>0</v>
      </c>
      <c r="S516" s="402">
        <f t="shared" si="316"/>
        <v>0</v>
      </c>
      <c r="T516" s="406">
        <f t="shared" si="317"/>
        <v>0</v>
      </c>
      <c r="U516" s="407" t="str">
        <f t="shared" si="318"/>
        <v/>
      </c>
      <c r="V516" s="408"/>
      <c r="W516" s="395"/>
      <c r="X516" s="395"/>
      <c r="Y516" s="402" t="str">
        <f t="shared" si="319"/>
        <v/>
      </c>
      <c r="Z516" s="429"/>
      <c r="AA516" s="429"/>
      <c r="AB516" s="430"/>
      <c r="AC516" s="410">
        <f t="shared" si="320"/>
        <v>0</v>
      </c>
      <c r="AD516" s="411"/>
      <c r="AE516" s="412"/>
      <c r="AF516" s="413">
        <f t="shared" si="321"/>
        <v>0</v>
      </c>
      <c r="AG516" s="414">
        <f t="shared" si="322"/>
        <v>0</v>
      </c>
      <c r="AH516" s="415">
        <f t="shared" si="323"/>
        <v>0</v>
      </c>
      <c r="AI516" s="415" t="str">
        <f t="shared" si="324"/>
        <v/>
      </c>
      <c r="AJ516" s="415">
        <f t="shared" si="325"/>
        <v>0</v>
      </c>
      <c r="AK516" s="415">
        <f t="shared" si="326"/>
        <v>0</v>
      </c>
      <c r="AL516" s="416">
        <f t="shared" si="327"/>
        <v>0</v>
      </c>
      <c r="AM516" s="417">
        <f t="shared" si="328"/>
        <v>0</v>
      </c>
      <c r="AN516" s="406">
        <f t="shared" si="329"/>
        <v>0</v>
      </c>
      <c r="AO516" s="416">
        <f t="shared" si="330"/>
        <v>0</v>
      </c>
      <c r="AP516" s="416">
        <f t="shared" si="331"/>
        <v>0</v>
      </c>
      <c r="AQ516" s="416">
        <f t="shared" si="332"/>
        <v>0</v>
      </c>
      <c r="AR516" s="418">
        <f t="shared" si="333"/>
        <v>0</v>
      </c>
      <c r="AS516" s="416">
        <f t="shared" si="334"/>
        <v>0</v>
      </c>
      <c r="AT516" s="416">
        <f t="shared" si="335"/>
        <v>0</v>
      </c>
      <c r="AU516" s="416">
        <f t="shared" si="336"/>
        <v>0</v>
      </c>
      <c r="AV516" s="434" t="str">
        <f t="shared" si="337"/>
        <v/>
      </c>
      <c r="AW516" s="421" t="str">
        <f t="shared" si="338"/>
        <v/>
      </c>
      <c r="AX516" s="422">
        <f t="shared" si="339"/>
        <v>0</v>
      </c>
      <c r="AY516" s="422">
        <f t="shared" si="340"/>
        <v>0</v>
      </c>
      <c r="AZ516" s="421">
        <f t="shared" si="341"/>
        <v>0</v>
      </c>
      <c r="BA516" s="423">
        <f t="shared" si="342"/>
        <v>0</v>
      </c>
      <c r="BB516" s="432"/>
      <c r="BC516" s="436"/>
      <c r="BD516" s="436"/>
      <c r="BE516" s="436"/>
      <c r="BF516" s="436"/>
      <c r="BG516" s="436"/>
      <c r="BH516" s="436"/>
      <c r="BI516" s="436"/>
      <c r="BJ516" s="436"/>
      <c r="BK516" s="436"/>
      <c r="BL516" s="436"/>
      <c r="BM516" s="436"/>
      <c r="BN516" s="436"/>
      <c r="BO516" s="436"/>
      <c r="BP516" s="436"/>
    </row>
    <row r="517" spans="1:68" s="437" customFormat="1" ht="38.25" customHeight="1">
      <c r="A517" s="426">
        <v>499</v>
      </c>
      <c r="B517" s="429"/>
      <c r="C517" s="429"/>
      <c r="D517" s="395"/>
      <c r="E517" s="395"/>
      <c r="F517" s="395"/>
      <c r="G517" s="395"/>
      <c r="H517" s="397" t="str">
        <f t="shared" si="312"/>
        <v/>
      </c>
      <c r="I517" s="438"/>
      <c r="J517" s="395"/>
      <c r="K517" s="395"/>
      <c r="L517" s="399">
        <f t="shared" si="313"/>
        <v>0</v>
      </c>
      <c r="M517" s="400" t="str">
        <f t="shared" si="314"/>
        <v/>
      </c>
      <c r="N517" s="401"/>
      <c r="O517" s="395"/>
      <c r="P517" s="402" t="str">
        <f t="shared" si="315"/>
        <v/>
      </c>
      <c r="Q517" s="428"/>
      <c r="R517" s="404">
        <v>0</v>
      </c>
      <c r="S517" s="402">
        <f t="shared" si="316"/>
        <v>0</v>
      </c>
      <c r="T517" s="406">
        <f t="shared" si="317"/>
        <v>0</v>
      </c>
      <c r="U517" s="407" t="str">
        <f t="shared" si="318"/>
        <v/>
      </c>
      <c r="V517" s="408"/>
      <c r="W517" s="395"/>
      <c r="X517" s="395"/>
      <c r="Y517" s="402" t="str">
        <f t="shared" si="319"/>
        <v/>
      </c>
      <c r="Z517" s="429"/>
      <c r="AA517" s="429"/>
      <c r="AB517" s="430"/>
      <c r="AC517" s="410">
        <f t="shared" si="320"/>
        <v>0</v>
      </c>
      <c r="AD517" s="411"/>
      <c r="AE517" s="412"/>
      <c r="AF517" s="413">
        <f t="shared" si="321"/>
        <v>0</v>
      </c>
      <c r="AG517" s="414">
        <f t="shared" si="322"/>
        <v>0</v>
      </c>
      <c r="AH517" s="415">
        <f t="shared" si="323"/>
        <v>0</v>
      </c>
      <c r="AI517" s="415" t="str">
        <f t="shared" si="324"/>
        <v/>
      </c>
      <c r="AJ517" s="415">
        <f t="shared" si="325"/>
        <v>0</v>
      </c>
      <c r="AK517" s="415">
        <f t="shared" si="326"/>
        <v>0</v>
      </c>
      <c r="AL517" s="416">
        <f t="shared" si="327"/>
        <v>0</v>
      </c>
      <c r="AM517" s="417">
        <f t="shared" si="328"/>
        <v>0</v>
      </c>
      <c r="AN517" s="406">
        <f t="shared" si="329"/>
        <v>0</v>
      </c>
      <c r="AO517" s="416">
        <f t="shared" si="330"/>
        <v>0</v>
      </c>
      <c r="AP517" s="416">
        <f t="shared" si="331"/>
        <v>0</v>
      </c>
      <c r="AQ517" s="416">
        <f t="shared" si="332"/>
        <v>0</v>
      </c>
      <c r="AR517" s="418">
        <f t="shared" si="333"/>
        <v>0</v>
      </c>
      <c r="AS517" s="416">
        <f t="shared" si="334"/>
        <v>0</v>
      </c>
      <c r="AT517" s="416">
        <f t="shared" si="335"/>
        <v>0</v>
      </c>
      <c r="AU517" s="416">
        <f t="shared" si="336"/>
        <v>0</v>
      </c>
      <c r="AV517" s="434" t="str">
        <f t="shared" si="337"/>
        <v/>
      </c>
      <c r="AW517" s="421" t="str">
        <f t="shared" si="338"/>
        <v/>
      </c>
      <c r="AX517" s="422">
        <f t="shared" si="339"/>
        <v>0</v>
      </c>
      <c r="AY517" s="422">
        <f t="shared" si="340"/>
        <v>0</v>
      </c>
      <c r="AZ517" s="421">
        <f t="shared" si="341"/>
        <v>0</v>
      </c>
      <c r="BA517" s="423">
        <f t="shared" si="342"/>
        <v>0</v>
      </c>
      <c r="BB517" s="432"/>
      <c r="BC517" s="436"/>
      <c r="BD517" s="436"/>
      <c r="BE517" s="436"/>
      <c r="BF517" s="436"/>
      <c r="BG517" s="436"/>
      <c r="BH517" s="436"/>
      <c r="BI517" s="436"/>
      <c r="BJ517" s="436"/>
      <c r="BK517" s="436"/>
      <c r="BL517" s="436"/>
      <c r="BM517" s="436"/>
      <c r="BN517" s="436"/>
      <c r="BO517" s="436"/>
      <c r="BP517" s="436"/>
    </row>
    <row r="518" spans="1:68" s="437" customFormat="1" ht="38.25" customHeight="1">
      <c r="A518" s="426">
        <v>500</v>
      </c>
      <c r="B518" s="429"/>
      <c r="C518" s="429"/>
      <c r="D518" s="395"/>
      <c r="E518" s="395"/>
      <c r="F518" s="395"/>
      <c r="G518" s="395"/>
      <c r="H518" s="397" t="str">
        <f t="shared" si="312"/>
        <v/>
      </c>
      <c r="I518" s="438"/>
      <c r="J518" s="395"/>
      <c r="K518" s="395"/>
      <c r="L518" s="399">
        <f t="shared" si="313"/>
        <v>0</v>
      </c>
      <c r="M518" s="400" t="str">
        <f t="shared" si="314"/>
        <v/>
      </c>
      <c r="N518" s="401"/>
      <c r="O518" s="395"/>
      <c r="P518" s="402" t="str">
        <f t="shared" si="315"/>
        <v/>
      </c>
      <c r="Q518" s="428"/>
      <c r="R518" s="404">
        <v>0</v>
      </c>
      <c r="S518" s="402">
        <f t="shared" si="316"/>
        <v>0</v>
      </c>
      <c r="T518" s="406">
        <f t="shared" si="317"/>
        <v>0</v>
      </c>
      <c r="U518" s="407" t="str">
        <f t="shared" si="318"/>
        <v/>
      </c>
      <c r="V518" s="408"/>
      <c r="W518" s="395"/>
      <c r="X518" s="395"/>
      <c r="Y518" s="402" t="str">
        <f t="shared" si="319"/>
        <v/>
      </c>
      <c r="Z518" s="429"/>
      <c r="AA518" s="429"/>
      <c r="AB518" s="430"/>
      <c r="AC518" s="410">
        <f t="shared" si="320"/>
        <v>0</v>
      </c>
      <c r="AD518" s="411"/>
      <c r="AE518" s="412"/>
      <c r="AF518" s="413">
        <f t="shared" si="321"/>
        <v>0</v>
      </c>
      <c r="AG518" s="414">
        <f t="shared" si="322"/>
        <v>0</v>
      </c>
      <c r="AH518" s="415">
        <f t="shared" si="323"/>
        <v>0</v>
      </c>
      <c r="AI518" s="415" t="str">
        <f t="shared" si="324"/>
        <v/>
      </c>
      <c r="AJ518" s="415">
        <f t="shared" si="325"/>
        <v>0</v>
      </c>
      <c r="AK518" s="415">
        <f t="shared" si="326"/>
        <v>0</v>
      </c>
      <c r="AL518" s="416">
        <f t="shared" si="327"/>
        <v>0</v>
      </c>
      <c r="AM518" s="417">
        <f t="shared" si="328"/>
        <v>0</v>
      </c>
      <c r="AN518" s="406">
        <f t="shared" si="329"/>
        <v>0</v>
      </c>
      <c r="AO518" s="416">
        <f t="shared" si="330"/>
        <v>0</v>
      </c>
      <c r="AP518" s="416">
        <f t="shared" si="331"/>
        <v>0</v>
      </c>
      <c r="AQ518" s="416">
        <f t="shared" si="332"/>
        <v>0</v>
      </c>
      <c r="AR518" s="418">
        <f t="shared" si="333"/>
        <v>0</v>
      </c>
      <c r="AS518" s="416">
        <f t="shared" si="334"/>
        <v>0</v>
      </c>
      <c r="AT518" s="416">
        <f t="shared" si="335"/>
        <v>0</v>
      </c>
      <c r="AU518" s="416">
        <f t="shared" si="336"/>
        <v>0</v>
      </c>
      <c r="AV518" s="434" t="str">
        <f t="shared" si="337"/>
        <v/>
      </c>
      <c r="AW518" s="421" t="str">
        <f t="shared" si="338"/>
        <v/>
      </c>
      <c r="AX518" s="422">
        <f t="shared" si="339"/>
        <v>0</v>
      </c>
      <c r="AY518" s="422">
        <f t="shared" si="340"/>
        <v>0</v>
      </c>
      <c r="AZ518" s="421">
        <f t="shared" si="341"/>
        <v>0</v>
      </c>
      <c r="BA518" s="423">
        <f t="shared" si="342"/>
        <v>0</v>
      </c>
      <c r="BB518" s="432"/>
      <c r="BC518" s="436"/>
      <c r="BD518" s="436"/>
      <c r="BE518" s="436"/>
      <c r="BF518" s="436"/>
      <c r="BG518" s="436"/>
      <c r="BH518" s="436"/>
      <c r="BI518" s="436"/>
      <c r="BJ518" s="436"/>
      <c r="BK518" s="436"/>
      <c r="BL518" s="436"/>
      <c r="BM518" s="436"/>
      <c r="BN518" s="436"/>
      <c r="BO518" s="436"/>
      <c r="BP518" s="436"/>
    </row>
    <row r="519" spans="1:68" s="437" customFormat="1" ht="38.25" customHeight="1">
      <c r="A519" s="426">
        <v>501</v>
      </c>
      <c r="B519" s="429"/>
      <c r="C519" s="429"/>
      <c r="D519" s="395"/>
      <c r="E519" s="395"/>
      <c r="F519" s="395"/>
      <c r="G519" s="395"/>
      <c r="H519" s="397" t="str">
        <f t="shared" si="312"/>
        <v/>
      </c>
      <c r="I519" s="438"/>
      <c r="J519" s="395"/>
      <c r="K519" s="395"/>
      <c r="L519" s="399">
        <f t="shared" si="313"/>
        <v>0</v>
      </c>
      <c r="M519" s="400" t="str">
        <f t="shared" si="314"/>
        <v/>
      </c>
      <c r="N519" s="401"/>
      <c r="O519" s="395"/>
      <c r="P519" s="402" t="str">
        <f t="shared" si="315"/>
        <v/>
      </c>
      <c r="Q519" s="428"/>
      <c r="R519" s="404">
        <v>0</v>
      </c>
      <c r="S519" s="402">
        <f t="shared" si="316"/>
        <v>0</v>
      </c>
      <c r="T519" s="406">
        <f t="shared" si="317"/>
        <v>0</v>
      </c>
      <c r="U519" s="407" t="str">
        <f t="shared" si="318"/>
        <v/>
      </c>
      <c r="V519" s="408"/>
      <c r="W519" s="395"/>
      <c r="X519" s="395"/>
      <c r="Y519" s="402" t="str">
        <f t="shared" si="319"/>
        <v/>
      </c>
      <c r="Z519" s="429"/>
      <c r="AA519" s="429"/>
      <c r="AB519" s="430"/>
      <c r="AC519" s="410">
        <f t="shared" si="320"/>
        <v>0</v>
      </c>
      <c r="AD519" s="411"/>
      <c r="AE519" s="412"/>
      <c r="AF519" s="413">
        <f t="shared" si="321"/>
        <v>0</v>
      </c>
      <c r="AG519" s="414">
        <f t="shared" si="322"/>
        <v>0</v>
      </c>
      <c r="AH519" s="415">
        <f t="shared" si="323"/>
        <v>0</v>
      </c>
      <c r="AI519" s="415" t="str">
        <f t="shared" si="324"/>
        <v/>
      </c>
      <c r="AJ519" s="415">
        <f t="shared" si="325"/>
        <v>0</v>
      </c>
      <c r="AK519" s="415">
        <f t="shared" si="326"/>
        <v>0</v>
      </c>
      <c r="AL519" s="416">
        <f t="shared" si="327"/>
        <v>0</v>
      </c>
      <c r="AM519" s="417">
        <f t="shared" si="328"/>
        <v>0</v>
      </c>
      <c r="AN519" s="406">
        <f t="shared" si="329"/>
        <v>0</v>
      </c>
      <c r="AO519" s="416">
        <f t="shared" si="330"/>
        <v>0</v>
      </c>
      <c r="AP519" s="416">
        <f t="shared" si="331"/>
        <v>0</v>
      </c>
      <c r="AQ519" s="416">
        <f t="shared" si="332"/>
        <v>0</v>
      </c>
      <c r="AR519" s="418">
        <f t="shared" si="333"/>
        <v>0</v>
      </c>
      <c r="AS519" s="416">
        <f t="shared" si="334"/>
        <v>0</v>
      </c>
      <c r="AT519" s="416">
        <f t="shared" si="335"/>
        <v>0</v>
      </c>
      <c r="AU519" s="416">
        <f t="shared" si="336"/>
        <v>0</v>
      </c>
      <c r="AV519" s="434" t="str">
        <f t="shared" si="337"/>
        <v/>
      </c>
      <c r="AW519" s="421" t="str">
        <f t="shared" si="338"/>
        <v/>
      </c>
      <c r="AX519" s="422">
        <f t="shared" si="339"/>
        <v>0</v>
      </c>
      <c r="AY519" s="422">
        <f t="shared" si="340"/>
        <v>0</v>
      </c>
      <c r="AZ519" s="421">
        <f t="shared" si="341"/>
        <v>0</v>
      </c>
      <c r="BA519" s="423">
        <f t="shared" si="342"/>
        <v>0</v>
      </c>
      <c r="BB519" s="432"/>
      <c r="BC519" s="436"/>
      <c r="BD519" s="436"/>
      <c r="BE519" s="436"/>
      <c r="BF519" s="436"/>
      <c r="BG519" s="436"/>
      <c r="BH519" s="436"/>
      <c r="BI519" s="436"/>
      <c r="BJ519" s="436"/>
      <c r="BK519" s="436"/>
      <c r="BL519" s="436"/>
      <c r="BM519" s="436"/>
      <c r="BN519" s="436"/>
      <c r="BO519" s="436"/>
      <c r="BP519" s="436"/>
    </row>
    <row r="520" spans="1:68" s="437" customFormat="1" ht="38.25" customHeight="1">
      <c r="A520" s="426">
        <v>502</v>
      </c>
      <c r="B520" s="429"/>
      <c r="C520" s="429"/>
      <c r="D520" s="395"/>
      <c r="E520" s="395"/>
      <c r="F520" s="395"/>
      <c r="G520" s="395"/>
      <c r="H520" s="397" t="str">
        <f t="shared" si="312"/>
        <v/>
      </c>
      <c r="I520" s="438"/>
      <c r="J520" s="395"/>
      <c r="K520" s="395"/>
      <c r="L520" s="399">
        <f t="shared" si="313"/>
        <v>0</v>
      </c>
      <c r="M520" s="400" t="str">
        <f t="shared" si="314"/>
        <v/>
      </c>
      <c r="N520" s="401"/>
      <c r="O520" s="395"/>
      <c r="P520" s="402" t="str">
        <f t="shared" si="315"/>
        <v/>
      </c>
      <c r="Q520" s="428"/>
      <c r="R520" s="404">
        <v>0</v>
      </c>
      <c r="S520" s="402">
        <f t="shared" si="316"/>
        <v>0</v>
      </c>
      <c r="T520" s="406">
        <f t="shared" si="317"/>
        <v>0</v>
      </c>
      <c r="U520" s="407" t="str">
        <f t="shared" si="318"/>
        <v/>
      </c>
      <c r="V520" s="408"/>
      <c r="W520" s="395"/>
      <c r="X520" s="395"/>
      <c r="Y520" s="402" t="str">
        <f t="shared" si="319"/>
        <v/>
      </c>
      <c r="Z520" s="429"/>
      <c r="AA520" s="429"/>
      <c r="AB520" s="430"/>
      <c r="AC520" s="410">
        <f t="shared" si="320"/>
        <v>0</v>
      </c>
      <c r="AD520" s="411"/>
      <c r="AE520" s="412"/>
      <c r="AF520" s="413">
        <f t="shared" si="321"/>
        <v>0</v>
      </c>
      <c r="AG520" s="414">
        <f t="shared" si="322"/>
        <v>0</v>
      </c>
      <c r="AH520" s="415">
        <f t="shared" si="323"/>
        <v>0</v>
      </c>
      <c r="AI520" s="415" t="str">
        <f t="shared" si="324"/>
        <v/>
      </c>
      <c r="AJ520" s="415">
        <f t="shared" si="325"/>
        <v>0</v>
      </c>
      <c r="AK520" s="415">
        <f t="shared" si="326"/>
        <v>0</v>
      </c>
      <c r="AL520" s="416">
        <f t="shared" si="327"/>
        <v>0</v>
      </c>
      <c r="AM520" s="417">
        <f t="shared" si="328"/>
        <v>0</v>
      </c>
      <c r="AN520" s="406">
        <f t="shared" si="329"/>
        <v>0</v>
      </c>
      <c r="AO520" s="416">
        <f t="shared" si="330"/>
        <v>0</v>
      </c>
      <c r="AP520" s="416">
        <f t="shared" si="331"/>
        <v>0</v>
      </c>
      <c r="AQ520" s="416">
        <f t="shared" si="332"/>
        <v>0</v>
      </c>
      <c r="AR520" s="418">
        <f t="shared" si="333"/>
        <v>0</v>
      </c>
      <c r="AS520" s="416">
        <f t="shared" si="334"/>
        <v>0</v>
      </c>
      <c r="AT520" s="416">
        <f t="shared" si="335"/>
        <v>0</v>
      </c>
      <c r="AU520" s="416">
        <f t="shared" si="336"/>
        <v>0</v>
      </c>
      <c r="AV520" s="434" t="str">
        <f t="shared" si="337"/>
        <v/>
      </c>
      <c r="AW520" s="421" t="str">
        <f t="shared" si="338"/>
        <v/>
      </c>
      <c r="AX520" s="422">
        <f t="shared" si="339"/>
        <v>0</v>
      </c>
      <c r="AY520" s="422">
        <f t="shared" si="340"/>
        <v>0</v>
      </c>
      <c r="AZ520" s="421">
        <f t="shared" si="341"/>
        <v>0</v>
      </c>
      <c r="BA520" s="423">
        <f t="shared" si="342"/>
        <v>0</v>
      </c>
      <c r="BB520" s="432"/>
      <c r="BC520" s="436"/>
      <c r="BD520" s="436"/>
      <c r="BE520" s="436"/>
      <c r="BF520" s="436"/>
      <c r="BG520" s="436"/>
      <c r="BH520" s="436"/>
      <c r="BI520" s="436"/>
      <c r="BJ520" s="436"/>
      <c r="BK520" s="436"/>
      <c r="BL520" s="436"/>
      <c r="BM520" s="436"/>
      <c r="BN520" s="436"/>
      <c r="BO520" s="436"/>
      <c r="BP520" s="436"/>
    </row>
    <row r="521" spans="1:68" s="437" customFormat="1" ht="38.25" customHeight="1">
      <c r="A521" s="426">
        <v>503</v>
      </c>
      <c r="B521" s="429"/>
      <c r="C521" s="429"/>
      <c r="D521" s="395"/>
      <c r="E521" s="395"/>
      <c r="F521" s="395"/>
      <c r="G521" s="395"/>
      <c r="H521" s="397" t="str">
        <f t="shared" si="312"/>
        <v/>
      </c>
      <c r="I521" s="438"/>
      <c r="J521" s="395"/>
      <c r="K521" s="395"/>
      <c r="L521" s="399">
        <f t="shared" si="313"/>
        <v>0</v>
      </c>
      <c r="M521" s="400" t="str">
        <f t="shared" si="314"/>
        <v/>
      </c>
      <c r="N521" s="401"/>
      <c r="O521" s="395"/>
      <c r="P521" s="402" t="str">
        <f t="shared" si="315"/>
        <v/>
      </c>
      <c r="Q521" s="428"/>
      <c r="R521" s="404">
        <v>0</v>
      </c>
      <c r="S521" s="402">
        <f t="shared" si="316"/>
        <v>0</v>
      </c>
      <c r="T521" s="406">
        <f t="shared" si="317"/>
        <v>0</v>
      </c>
      <c r="U521" s="407" t="str">
        <f t="shared" si="318"/>
        <v/>
      </c>
      <c r="V521" s="408"/>
      <c r="W521" s="395"/>
      <c r="X521" s="395"/>
      <c r="Y521" s="402" t="str">
        <f t="shared" si="319"/>
        <v/>
      </c>
      <c r="Z521" s="429"/>
      <c r="AA521" s="429"/>
      <c r="AB521" s="430"/>
      <c r="AC521" s="410">
        <f t="shared" si="320"/>
        <v>0</v>
      </c>
      <c r="AD521" s="411"/>
      <c r="AE521" s="412"/>
      <c r="AF521" s="413">
        <f t="shared" si="321"/>
        <v>0</v>
      </c>
      <c r="AG521" s="414">
        <f t="shared" si="322"/>
        <v>0</v>
      </c>
      <c r="AH521" s="415">
        <f t="shared" si="323"/>
        <v>0</v>
      </c>
      <c r="AI521" s="415" t="str">
        <f t="shared" si="324"/>
        <v/>
      </c>
      <c r="AJ521" s="415">
        <f t="shared" si="325"/>
        <v>0</v>
      </c>
      <c r="AK521" s="415">
        <f t="shared" si="326"/>
        <v>0</v>
      </c>
      <c r="AL521" s="416">
        <f t="shared" si="327"/>
        <v>0</v>
      </c>
      <c r="AM521" s="417">
        <f t="shared" si="328"/>
        <v>0</v>
      </c>
      <c r="AN521" s="406">
        <f t="shared" si="329"/>
        <v>0</v>
      </c>
      <c r="AO521" s="416">
        <f t="shared" si="330"/>
        <v>0</v>
      </c>
      <c r="AP521" s="416">
        <f t="shared" si="331"/>
        <v>0</v>
      </c>
      <c r="AQ521" s="416">
        <f t="shared" si="332"/>
        <v>0</v>
      </c>
      <c r="AR521" s="418">
        <f t="shared" si="333"/>
        <v>0</v>
      </c>
      <c r="AS521" s="416">
        <f t="shared" si="334"/>
        <v>0</v>
      </c>
      <c r="AT521" s="416">
        <f t="shared" si="335"/>
        <v>0</v>
      </c>
      <c r="AU521" s="416">
        <f t="shared" si="336"/>
        <v>0</v>
      </c>
      <c r="AV521" s="434" t="str">
        <f t="shared" si="337"/>
        <v/>
      </c>
      <c r="AW521" s="421" t="str">
        <f t="shared" si="338"/>
        <v/>
      </c>
      <c r="AX521" s="422">
        <f t="shared" si="339"/>
        <v>0</v>
      </c>
      <c r="AY521" s="422">
        <f t="shared" si="340"/>
        <v>0</v>
      </c>
      <c r="AZ521" s="421">
        <f t="shared" si="341"/>
        <v>0</v>
      </c>
      <c r="BA521" s="423">
        <f t="shared" si="342"/>
        <v>0</v>
      </c>
      <c r="BB521" s="432"/>
      <c r="BC521" s="436"/>
      <c r="BD521" s="436"/>
      <c r="BE521" s="436"/>
      <c r="BF521" s="436"/>
      <c r="BG521" s="436"/>
      <c r="BH521" s="436"/>
      <c r="BI521" s="436"/>
      <c r="BJ521" s="436"/>
      <c r="BK521" s="436"/>
      <c r="BL521" s="436"/>
      <c r="BM521" s="436"/>
      <c r="BN521" s="436"/>
      <c r="BO521" s="436"/>
      <c r="BP521" s="436"/>
    </row>
    <row r="522" spans="1:68" s="437" customFormat="1" ht="38.25" customHeight="1">
      <c r="A522" s="426">
        <v>504</v>
      </c>
      <c r="B522" s="429"/>
      <c r="C522" s="429"/>
      <c r="D522" s="395"/>
      <c r="E522" s="395"/>
      <c r="F522" s="395"/>
      <c r="G522" s="395"/>
      <c r="H522" s="397" t="str">
        <f t="shared" si="312"/>
        <v/>
      </c>
      <c r="I522" s="438"/>
      <c r="J522" s="395"/>
      <c r="K522" s="395"/>
      <c r="L522" s="399">
        <f t="shared" si="313"/>
        <v>0</v>
      </c>
      <c r="M522" s="400" t="str">
        <f t="shared" si="314"/>
        <v/>
      </c>
      <c r="N522" s="401"/>
      <c r="O522" s="395"/>
      <c r="P522" s="402" t="str">
        <f t="shared" si="315"/>
        <v/>
      </c>
      <c r="Q522" s="428"/>
      <c r="R522" s="404">
        <v>0</v>
      </c>
      <c r="S522" s="402">
        <f t="shared" si="316"/>
        <v>0</v>
      </c>
      <c r="T522" s="406">
        <f t="shared" si="317"/>
        <v>0</v>
      </c>
      <c r="U522" s="407" t="str">
        <f t="shared" si="318"/>
        <v/>
      </c>
      <c r="V522" s="408"/>
      <c r="W522" s="395"/>
      <c r="X522" s="395"/>
      <c r="Y522" s="402" t="str">
        <f t="shared" si="319"/>
        <v/>
      </c>
      <c r="Z522" s="429"/>
      <c r="AA522" s="429"/>
      <c r="AB522" s="430"/>
      <c r="AC522" s="410">
        <f t="shared" si="320"/>
        <v>0</v>
      </c>
      <c r="AD522" s="411"/>
      <c r="AE522" s="412"/>
      <c r="AF522" s="413">
        <f t="shared" si="321"/>
        <v>0</v>
      </c>
      <c r="AG522" s="414">
        <f t="shared" si="322"/>
        <v>0</v>
      </c>
      <c r="AH522" s="415">
        <f t="shared" si="323"/>
        <v>0</v>
      </c>
      <c r="AI522" s="415" t="str">
        <f t="shared" si="324"/>
        <v/>
      </c>
      <c r="AJ522" s="415">
        <f t="shared" si="325"/>
        <v>0</v>
      </c>
      <c r="AK522" s="415">
        <f t="shared" si="326"/>
        <v>0</v>
      </c>
      <c r="AL522" s="416">
        <f t="shared" si="327"/>
        <v>0</v>
      </c>
      <c r="AM522" s="417">
        <f t="shared" si="328"/>
        <v>0</v>
      </c>
      <c r="AN522" s="406">
        <f t="shared" si="329"/>
        <v>0</v>
      </c>
      <c r="AO522" s="416">
        <f t="shared" si="330"/>
        <v>0</v>
      </c>
      <c r="AP522" s="416">
        <f t="shared" si="331"/>
        <v>0</v>
      </c>
      <c r="AQ522" s="416">
        <f t="shared" si="332"/>
        <v>0</v>
      </c>
      <c r="AR522" s="418">
        <f t="shared" si="333"/>
        <v>0</v>
      </c>
      <c r="AS522" s="416">
        <f t="shared" si="334"/>
        <v>0</v>
      </c>
      <c r="AT522" s="416">
        <f t="shared" si="335"/>
        <v>0</v>
      </c>
      <c r="AU522" s="416">
        <f t="shared" si="336"/>
        <v>0</v>
      </c>
      <c r="AV522" s="434" t="str">
        <f t="shared" si="337"/>
        <v/>
      </c>
      <c r="AW522" s="421" t="str">
        <f t="shared" si="338"/>
        <v/>
      </c>
      <c r="AX522" s="422">
        <f t="shared" si="339"/>
        <v>0</v>
      </c>
      <c r="AY522" s="422">
        <f t="shared" si="340"/>
        <v>0</v>
      </c>
      <c r="AZ522" s="421">
        <f t="shared" si="341"/>
        <v>0</v>
      </c>
      <c r="BA522" s="423">
        <f t="shared" si="342"/>
        <v>0</v>
      </c>
      <c r="BB522" s="432"/>
      <c r="BC522" s="436"/>
      <c r="BD522" s="436"/>
      <c r="BE522" s="436"/>
      <c r="BF522" s="436"/>
      <c r="BG522" s="436"/>
      <c r="BH522" s="436"/>
      <c r="BI522" s="436"/>
      <c r="BJ522" s="436"/>
      <c r="BK522" s="436"/>
      <c r="BL522" s="436"/>
      <c r="BM522" s="436"/>
      <c r="BN522" s="436"/>
      <c r="BO522" s="436"/>
      <c r="BP522" s="436"/>
    </row>
    <row r="523" spans="1:68" s="437" customFormat="1" ht="38.25" customHeight="1">
      <c r="A523" s="426">
        <v>505</v>
      </c>
      <c r="B523" s="429"/>
      <c r="C523" s="429"/>
      <c r="D523" s="395"/>
      <c r="E523" s="395"/>
      <c r="F523" s="395"/>
      <c r="G523" s="395"/>
      <c r="H523" s="397" t="str">
        <f t="shared" si="312"/>
        <v/>
      </c>
      <c r="I523" s="438"/>
      <c r="J523" s="395"/>
      <c r="K523" s="395"/>
      <c r="L523" s="399">
        <f t="shared" si="313"/>
        <v>0</v>
      </c>
      <c r="M523" s="400" t="str">
        <f t="shared" si="314"/>
        <v/>
      </c>
      <c r="N523" s="401"/>
      <c r="O523" s="395"/>
      <c r="P523" s="402" t="str">
        <f t="shared" si="315"/>
        <v/>
      </c>
      <c r="Q523" s="428"/>
      <c r="R523" s="404">
        <v>0</v>
      </c>
      <c r="S523" s="402">
        <f t="shared" si="316"/>
        <v>0</v>
      </c>
      <c r="T523" s="406">
        <f t="shared" si="317"/>
        <v>0</v>
      </c>
      <c r="U523" s="407" t="str">
        <f t="shared" si="318"/>
        <v/>
      </c>
      <c r="V523" s="408"/>
      <c r="W523" s="395"/>
      <c r="X523" s="395"/>
      <c r="Y523" s="402" t="str">
        <f t="shared" si="319"/>
        <v/>
      </c>
      <c r="Z523" s="429"/>
      <c r="AA523" s="429"/>
      <c r="AB523" s="430"/>
      <c r="AC523" s="410">
        <f t="shared" si="320"/>
        <v>0</v>
      </c>
      <c r="AD523" s="411"/>
      <c r="AE523" s="412"/>
      <c r="AF523" s="413">
        <f t="shared" si="321"/>
        <v>0</v>
      </c>
      <c r="AG523" s="414">
        <f t="shared" si="322"/>
        <v>0</v>
      </c>
      <c r="AH523" s="415">
        <f t="shared" si="323"/>
        <v>0</v>
      </c>
      <c r="AI523" s="415" t="str">
        <f t="shared" si="324"/>
        <v/>
      </c>
      <c r="AJ523" s="415">
        <f t="shared" si="325"/>
        <v>0</v>
      </c>
      <c r="AK523" s="415">
        <f t="shared" si="326"/>
        <v>0</v>
      </c>
      <c r="AL523" s="416">
        <f t="shared" si="327"/>
        <v>0</v>
      </c>
      <c r="AM523" s="417">
        <f t="shared" si="328"/>
        <v>0</v>
      </c>
      <c r="AN523" s="406">
        <f t="shared" si="329"/>
        <v>0</v>
      </c>
      <c r="AO523" s="416">
        <f t="shared" si="330"/>
        <v>0</v>
      </c>
      <c r="AP523" s="416">
        <f t="shared" si="331"/>
        <v>0</v>
      </c>
      <c r="AQ523" s="416">
        <f t="shared" si="332"/>
        <v>0</v>
      </c>
      <c r="AR523" s="418">
        <f t="shared" si="333"/>
        <v>0</v>
      </c>
      <c r="AS523" s="416">
        <f t="shared" si="334"/>
        <v>0</v>
      </c>
      <c r="AT523" s="416">
        <f t="shared" si="335"/>
        <v>0</v>
      </c>
      <c r="AU523" s="416">
        <f t="shared" si="336"/>
        <v>0</v>
      </c>
      <c r="AV523" s="434" t="str">
        <f t="shared" si="337"/>
        <v/>
      </c>
      <c r="AW523" s="421" t="str">
        <f t="shared" si="338"/>
        <v/>
      </c>
      <c r="AX523" s="422">
        <f t="shared" si="339"/>
        <v>0</v>
      </c>
      <c r="AY523" s="422">
        <f t="shared" si="340"/>
        <v>0</v>
      </c>
      <c r="AZ523" s="421">
        <f t="shared" si="341"/>
        <v>0</v>
      </c>
      <c r="BA523" s="423">
        <f t="shared" si="342"/>
        <v>0</v>
      </c>
      <c r="BB523" s="432"/>
      <c r="BC523" s="436"/>
      <c r="BD523" s="436"/>
      <c r="BE523" s="436"/>
      <c r="BF523" s="436"/>
      <c r="BG523" s="436"/>
      <c r="BH523" s="436"/>
      <c r="BI523" s="436"/>
      <c r="BJ523" s="436"/>
      <c r="BK523" s="436"/>
      <c r="BL523" s="436"/>
      <c r="BM523" s="436"/>
      <c r="BN523" s="436"/>
      <c r="BO523" s="436"/>
      <c r="BP523" s="436"/>
    </row>
    <row r="524" spans="1:68" s="437" customFormat="1" ht="38.25" customHeight="1">
      <c r="A524" s="426">
        <v>506</v>
      </c>
      <c r="B524" s="429"/>
      <c r="C524" s="429"/>
      <c r="D524" s="395"/>
      <c r="E524" s="395"/>
      <c r="F524" s="395"/>
      <c r="G524" s="395"/>
      <c r="H524" s="397" t="str">
        <f t="shared" si="312"/>
        <v/>
      </c>
      <c r="I524" s="438"/>
      <c r="J524" s="395"/>
      <c r="K524" s="395"/>
      <c r="L524" s="399">
        <f t="shared" si="313"/>
        <v>0</v>
      </c>
      <c r="M524" s="400" t="str">
        <f t="shared" si="314"/>
        <v/>
      </c>
      <c r="N524" s="401"/>
      <c r="O524" s="395"/>
      <c r="P524" s="402" t="str">
        <f t="shared" si="315"/>
        <v/>
      </c>
      <c r="Q524" s="428"/>
      <c r="R524" s="404">
        <v>0</v>
      </c>
      <c r="S524" s="402">
        <f t="shared" si="316"/>
        <v>0</v>
      </c>
      <c r="T524" s="406">
        <f t="shared" si="317"/>
        <v>0</v>
      </c>
      <c r="U524" s="407" t="str">
        <f t="shared" si="318"/>
        <v/>
      </c>
      <c r="V524" s="408"/>
      <c r="W524" s="395"/>
      <c r="X524" s="395"/>
      <c r="Y524" s="402" t="str">
        <f t="shared" si="319"/>
        <v/>
      </c>
      <c r="Z524" s="429"/>
      <c r="AA524" s="429"/>
      <c r="AB524" s="430"/>
      <c r="AC524" s="410">
        <f t="shared" si="320"/>
        <v>0</v>
      </c>
      <c r="AD524" s="411"/>
      <c r="AE524" s="412"/>
      <c r="AF524" s="413">
        <f t="shared" si="321"/>
        <v>0</v>
      </c>
      <c r="AG524" s="414">
        <f t="shared" si="322"/>
        <v>0</v>
      </c>
      <c r="AH524" s="415">
        <f t="shared" si="323"/>
        <v>0</v>
      </c>
      <c r="AI524" s="415" t="str">
        <f t="shared" si="324"/>
        <v/>
      </c>
      <c r="AJ524" s="415">
        <f t="shared" si="325"/>
        <v>0</v>
      </c>
      <c r="AK524" s="415">
        <f t="shared" si="326"/>
        <v>0</v>
      </c>
      <c r="AL524" s="416">
        <f t="shared" si="327"/>
        <v>0</v>
      </c>
      <c r="AM524" s="417">
        <f t="shared" si="328"/>
        <v>0</v>
      </c>
      <c r="AN524" s="406">
        <f t="shared" si="329"/>
        <v>0</v>
      </c>
      <c r="AO524" s="416">
        <f t="shared" si="330"/>
        <v>0</v>
      </c>
      <c r="AP524" s="416">
        <f t="shared" si="331"/>
        <v>0</v>
      </c>
      <c r="AQ524" s="416">
        <f t="shared" si="332"/>
        <v>0</v>
      </c>
      <c r="AR524" s="418">
        <f t="shared" si="333"/>
        <v>0</v>
      </c>
      <c r="AS524" s="416">
        <f t="shared" si="334"/>
        <v>0</v>
      </c>
      <c r="AT524" s="416">
        <f t="shared" si="335"/>
        <v>0</v>
      </c>
      <c r="AU524" s="416">
        <f t="shared" si="336"/>
        <v>0</v>
      </c>
      <c r="AV524" s="434" t="str">
        <f t="shared" si="337"/>
        <v/>
      </c>
      <c r="AW524" s="421" t="str">
        <f t="shared" si="338"/>
        <v/>
      </c>
      <c r="AX524" s="422">
        <f t="shared" si="339"/>
        <v>0</v>
      </c>
      <c r="AY524" s="422">
        <f t="shared" si="340"/>
        <v>0</v>
      </c>
      <c r="AZ524" s="421">
        <f t="shared" si="341"/>
        <v>0</v>
      </c>
      <c r="BA524" s="423">
        <f t="shared" si="342"/>
        <v>0</v>
      </c>
      <c r="BB524" s="432"/>
      <c r="BC524" s="436"/>
      <c r="BD524" s="436"/>
      <c r="BE524" s="436"/>
      <c r="BF524" s="436"/>
      <c r="BG524" s="436"/>
      <c r="BH524" s="436"/>
      <c r="BI524" s="436"/>
      <c r="BJ524" s="436"/>
      <c r="BK524" s="436"/>
      <c r="BL524" s="436"/>
      <c r="BM524" s="436"/>
      <c r="BN524" s="436"/>
      <c r="BO524" s="436"/>
      <c r="BP524" s="436"/>
    </row>
    <row r="525" spans="1:68" s="437" customFormat="1" ht="38.25" customHeight="1">
      <c r="A525" s="426">
        <v>507</v>
      </c>
      <c r="B525" s="429"/>
      <c r="C525" s="429"/>
      <c r="D525" s="395"/>
      <c r="E525" s="395"/>
      <c r="F525" s="395"/>
      <c r="G525" s="395"/>
      <c r="H525" s="397" t="str">
        <f t="shared" si="312"/>
        <v/>
      </c>
      <c r="I525" s="438"/>
      <c r="J525" s="395"/>
      <c r="K525" s="395"/>
      <c r="L525" s="399">
        <f t="shared" si="313"/>
        <v>0</v>
      </c>
      <c r="M525" s="400" t="str">
        <f t="shared" si="314"/>
        <v/>
      </c>
      <c r="N525" s="401"/>
      <c r="O525" s="395"/>
      <c r="P525" s="402" t="str">
        <f t="shared" si="315"/>
        <v/>
      </c>
      <c r="Q525" s="428"/>
      <c r="R525" s="404">
        <v>0</v>
      </c>
      <c r="S525" s="402">
        <f t="shared" si="316"/>
        <v>0</v>
      </c>
      <c r="T525" s="406">
        <f t="shared" si="317"/>
        <v>0</v>
      </c>
      <c r="U525" s="407" t="str">
        <f t="shared" si="318"/>
        <v/>
      </c>
      <c r="V525" s="408"/>
      <c r="W525" s="395"/>
      <c r="X525" s="395"/>
      <c r="Y525" s="402" t="str">
        <f t="shared" si="319"/>
        <v/>
      </c>
      <c r="Z525" s="429"/>
      <c r="AA525" s="429"/>
      <c r="AB525" s="430"/>
      <c r="AC525" s="410">
        <f t="shared" si="320"/>
        <v>0</v>
      </c>
      <c r="AD525" s="411"/>
      <c r="AE525" s="412"/>
      <c r="AF525" s="413">
        <f t="shared" si="321"/>
        <v>0</v>
      </c>
      <c r="AG525" s="414">
        <f t="shared" si="322"/>
        <v>0</v>
      </c>
      <c r="AH525" s="415">
        <f t="shared" si="323"/>
        <v>0</v>
      </c>
      <c r="AI525" s="415" t="str">
        <f t="shared" si="324"/>
        <v/>
      </c>
      <c r="AJ525" s="415">
        <f t="shared" si="325"/>
        <v>0</v>
      </c>
      <c r="AK525" s="415">
        <f t="shared" si="326"/>
        <v>0</v>
      </c>
      <c r="AL525" s="416">
        <f t="shared" si="327"/>
        <v>0</v>
      </c>
      <c r="AM525" s="417">
        <f t="shared" si="328"/>
        <v>0</v>
      </c>
      <c r="AN525" s="406">
        <f t="shared" si="329"/>
        <v>0</v>
      </c>
      <c r="AO525" s="416">
        <f t="shared" si="330"/>
        <v>0</v>
      </c>
      <c r="AP525" s="416">
        <f t="shared" si="331"/>
        <v>0</v>
      </c>
      <c r="AQ525" s="416">
        <f t="shared" si="332"/>
        <v>0</v>
      </c>
      <c r="AR525" s="418">
        <f t="shared" si="333"/>
        <v>0</v>
      </c>
      <c r="AS525" s="416">
        <f t="shared" si="334"/>
        <v>0</v>
      </c>
      <c r="AT525" s="416">
        <f t="shared" si="335"/>
        <v>0</v>
      </c>
      <c r="AU525" s="416">
        <f t="shared" si="336"/>
        <v>0</v>
      </c>
      <c r="AV525" s="434" t="str">
        <f t="shared" si="337"/>
        <v/>
      </c>
      <c r="AW525" s="421" t="str">
        <f t="shared" si="338"/>
        <v/>
      </c>
      <c r="AX525" s="422">
        <f t="shared" si="339"/>
        <v>0</v>
      </c>
      <c r="AY525" s="422">
        <f t="shared" si="340"/>
        <v>0</v>
      </c>
      <c r="AZ525" s="421">
        <f t="shared" si="341"/>
        <v>0</v>
      </c>
      <c r="BA525" s="423">
        <f t="shared" si="342"/>
        <v>0</v>
      </c>
      <c r="BB525" s="432"/>
      <c r="BC525" s="436"/>
      <c r="BD525" s="436"/>
      <c r="BE525" s="436"/>
      <c r="BF525" s="436"/>
      <c r="BG525" s="436"/>
      <c r="BH525" s="436"/>
      <c r="BI525" s="436"/>
      <c r="BJ525" s="436"/>
      <c r="BK525" s="436"/>
      <c r="BL525" s="436"/>
      <c r="BM525" s="436"/>
      <c r="BN525" s="436"/>
      <c r="BO525" s="436"/>
      <c r="BP525" s="436"/>
    </row>
    <row r="526" spans="1:68" s="437" customFormat="1" ht="38.25" customHeight="1">
      <c r="A526" s="426">
        <v>508</v>
      </c>
      <c r="B526" s="429"/>
      <c r="C526" s="429"/>
      <c r="D526" s="395"/>
      <c r="E526" s="395"/>
      <c r="F526" s="395"/>
      <c r="G526" s="395"/>
      <c r="H526" s="397" t="str">
        <f t="shared" si="312"/>
        <v/>
      </c>
      <c r="I526" s="438"/>
      <c r="J526" s="395"/>
      <c r="K526" s="395"/>
      <c r="L526" s="399">
        <f t="shared" si="313"/>
        <v>0</v>
      </c>
      <c r="M526" s="400" t="str">
        <f t="shared" si="314"/>
        <v/>
      </c>
      <c r="N526" s="401"/>
      <c r="O526" s="395"/>
      <c r="P526" s="402" t="str">
        <f t="shared" si="315"/>
        <v/>
      </c>
      <c r="Q526" s="428"/>
      <c r="R526" s="404">
        <v>0</v>
      </c>
      <c r="S526" s="402">
        <f t="shared" si="316"/>
        <v>0</v>
      </c>
      <c r="T526" s="406">
        <f t="shared" si="317"/>
        <v>0</v>
      </c>
      <c r="U526" s="407" t="str">
        <f t="shared" si="318"/>
        <v/>
      </c>
      <c r="V526" s="408"/>
      <c r="W526" s="395"/>
      <c r="X526" s="395"/>
      <c r="Y526" s="402" t="str">
        <f t="shared" si="319"/>
        <v/>
      </c>
      <c r="Z526" s="429"/>
      <c r="AA526" s="429"/>
      <c r="AB526" s="430"/>
      <c r="AC526" s="410">
        <f t="shared" si="320"/>
        <v>0</v>
      </c>
      <c r="AD526" s="411"/>
      <c r="AE526" s="412"/>
      <c r="AF526" s="413">
        <f t="shared" si="321"/>
        <v>0</v>
      </c>
      <c r="AG526" s="414">
        <f t="shared" si="322"/>
        <v>0</v>
      </c>
      <c r="AH526" s="415">
        <f t="shared" si="323"/>
        <v>0</v>
      </c>
      <c r="AI526" s="415" t="str">
        <f t="shared" si="324"/>
        <v/>
      </c>
      <c r="AJ526" s="415">
        <f t="shared" si="325"/>
        <v>0</v>
      </c>
      <c r="AK526" s="415">
        <f t="shared" si="326"/>
        <v>0</v>
      </c>
      <c r="AL526" s="416">
        <f t="shared" si="327"/>
        <v>0</v>
      </c>
      <c r="AM526" s="417">
        <f t="shared" si="328"/>
        <v>0</v>
      </c>
      <c r="AN526" s="406">
        <f t="shared" si="329"/>
        <v>0</v>
      </c>
      <c r="AO526" s="416">
        <f t="shared" si="330"/>
        <v>0</v>
      </c>
      <c r="AP526" s="416">
        <f t="shared" si="331"/>
        <v>0</v>
      </c>
      <c r="AQ526" s="416">
        <f t="shared" si="332"/>
        <v>0</v>
      </c>
      <c r="AR526" s="418">
        <f t="shared" si="333"/>
        <v>0</v>
      </c>
      <c r="AS526" s="416">
        <f t="shared" si="334"/>
        <v>0</v>
      </c>
      <c r="AT526" s="416">
        <f t="shared" si="335"/>
        <v>0</v>
      </c>
      <c r="AU526" s="416">
        <f t="shared" si="336"/>
        <v>0</v>
      </c>
      <c r="AV526" s="434" t="str">
        <f t="shared" si="337"/>
        <v/>
      </c>
      <c r="AW526" s="421" t="str">
        <f t="shared" si="338"/>
        <v/>
      </c>
      <c r="AX526" s="422">
        <f t="shared" si="339"/>
        <v>0</v>
      </c>
      <c r="AY526" s="422">
        <f t="shared" si="340"/>
        <v>0</v>
      </c>
      <c r="AZ526" s="421">
        <f t="shared" si="341"/>
        <v>0</v>
      </c>
      <c r="BA526" s="423">
        <f t="shared" si="342"/>
        <v>0</v>
      </c>
      <c r="BB526" s="432"/>
      <c r="BC526" s="436"/>
      <c r="BD526" s="436"/>
      <c r="BE526" s="436"/>
      <c r="BF526" s="436"/>
      <c r="BG526" s="436"/>
      <c r="BH526" s="436"/>
      <c r="BI526" s="436"/>
      <c r="BJ526" s="436"/>
      <c r="BK526" s="436"/>
      <c r="BL526" s="436"/>
      <c r="BM526" s="436"/>
      <c r="BN526" s="436"/>
      <c r="BO526" s="436"/>
      <c r="BP526" s="436"/>
    </row>
    <row r="527" spans="1:68" s="437" customFormat="1" ht="38.25" customHeight="1">
      <c r="A527" s="426">
        <v>509</v>
      </c>
      <c r="B527" s="429"/>
      <c r="C527" s="429"/>
      <c r="D527" s="395"/>
      <c r="E527" s="395"/>
      <c r="F527" s="395"/>
      <c r="G527" s="395"/>
      <c r="H527" s="397" t="str">
        <f t="shared" si="312"/>
        <v/>
      </c>
      <c r="I527" s="438"/>
      <c r="J527" s="395"/>
      <c r="K527" s="395"/>
      <c r="L527" s="399">
        <f t="shared" si="313"/>
        <v>0</v>
      </c>
      <c r="M527" s="400" t="str">
        <f t="shared" si="314"/>
        <v/>
      </c>
      <c r="N527" s="401"/>
      <c r="O527" s="395"/>
      <c r="P527" s="402" t="str">
        <f t="shared" si="315"/>
        <v/>
      </c>
      <c r="Q527" s="428"/>
      <c r="R527" s="404">
        <v>0</v>
      </c>
      <c r="S527" s="402">
        <f t="shared" si="316"/>
        <v>0</v>
      </c>
      <c r="T527" s="406">
        <f t="shared" si="317"/>
        <v>0</v>
      </c>
      <c r="U527" s="407" t="str">
        <f t="shared" si="318"/>
        <v/>
      </c>
      <c r="V527" s="408"/>
      <c r="W527" s="395"/>
      <c r="X527" s="395"/>
      <c r="Y527" s="402" t="str">
        <f t="shared" si="319"/>
        <v/>
      </c>
      <c r="Z527" s="429"/>
      <c r="AA527" s="429"/>
      <c r="AB527" s="430"/>
      <c r="AC527" s="410">
        <f t="shared" si="320"/>
        <v>0</v>
      </c>
      <c r="AD527" s="411"/>
      <c r="AE527" s="412"/>
      <c r="AF527" s="413">
        <f t="shared" si="321"/>
        <v>0</v>
      </c>
      <c r="AG527" s="414">
        <f t="shared" si="322"/>
        <v>0</v>
      </c>
      <c r="AH527" s="415">
        <f t="shared" si="323"/>
        <v>0</v>
      </c>
      <c r="AI527" s="415" t="str">
        <f t="shared" si="324"/>
        <v/>
      </c>
      <c r="AJ527" s="415">
        <f t="shared" si="325"/>
        <v>0</v>
      </c>
      <c r="AK527" s="415">
        <f t="shared" si="326"/>
        <v>0</v>
      </c>
      <c r="AL527" s="416">
        <f t="shared" si="327"/>
        <v>0</v>
      </c>
      <c r="AM527" s="417">
        <f t="shared" si="328"/>
        <v>0</v>
      </c>
      <c r="AN527" s="406">
        <f t="shared" si="329"/>
        <v>0</v>
      </c>
      <c r="AO527" s="416">
        <f t="shared" si="330"/>
        <v>0</v>
      </c>
      <c r="AP527" s="416">
        <f t="shared" si="331"/>
        <v>0</v>
      </c>
      <c r="AQ527" s="416">
        <f t="shared" si="332"/>
        <v>0</v>
      </c>
      <c r="AR527" s="418">
        <f t="shared" si="333"/>
        <v>0</v>
      </c>
      <c r="AS527" s="416">
        <f t="shared" si="334"/>
        <v>0</v>
      </c>
      <c r="AT527" s="416">
        <f t="shared" si="335"/>
        <v>0</v>
      </c>
      <c r="AU527" s="416">
        <f t="shared" si="336"/>
        <v>0</v>
      </c>
      <c r="AV527" s="434" t="str">
        <f t="shared" si="337"/>
        <v/>
      </c>
      <c r="AW527" s="421" t="str">
        <f t="shared" si="338"/>
        <v/>
      </c>
      <c r="AX527" s="422">
        <f t="shared" si="339"/>
        <v>0</v>
      </c>
      <c r="AY527" s="422">
        <f t="shared" si="340"/>
        <v>0</v>
      </c>
      <c r="AZ527" s="421">
        <f t="shared" si="341"/>
        <v>0</v>
      </c>
      <c r="BA527" s="423">
        <f t="shared" si="342"/>
        <v>0</v>
      </c>
      <c r="BB527" s="432"/>
      <c r="BC527" s="436"/>
      <c r="BD527" s="436"/>
      <c r="BE527" s="436"/>
      <c r="BF527" s="436"/>
      <c r="BG527" s="436"/>
      <c r="BH527" s="436"/>
      <c r="BI527" s="436"/>
      <c r="BJ527" s="436"/>
      <c r="BK527" s="436"/>
      <c r="BL527" s="436"/>
      <c r="BM527" s="436"/>
      <c r="BN527" s="436"/>
      <c r="BO527" s="436"/>
      <c r="BP527" s="436"/>
    </row>
    <row r="528" spans="1:68" s="437" customFormat="1" ht="38.25" customHeight="1">
      <c r="A528" s="426">
        <v>510</v>
      </c>
      <c r="B528" s="429"/>
      <c r="C528" s="429"/>
      <c r="D528" s="395"/>
      <c r="E528" s="395"/>
      <c r="F528" s="395"/>
      <c r="G528" s="395"/>
      <c r="H528" s="397" t="str">
        <f t="shared" si="312"/>
        <v/>
      </c>
      <c r="I528" s="438"/>
      <c r="J528" s="395"/>
      <c r="K528" s="395"/>
      <c r="L528" s="399">
        <f t="shared" si="313"/>
        <v>0</v>
      </c>
      <c r="M528" s="400" t="str">
        <f t="shared" si="314"/>
        <v/>
      </c>
      <c r="N528" s="401"/>
      <c r="O528" s="395"/>
      <c r="P528" s="402" t="str">
        <f t="shared" si="315"/>
        <v/>
      </c>
      <c r="Q528" s="428"/>
      <c r="R528" s="404">
        <v>0</v>
      </c>
      <c r="S528" s="402">
        <f t="shared" si="316"/>
        <v>0</v>
      </c>
      <c r="T528" s="406">
        <f t="shared" si="317"/>
        <v>0</v>
      </c>
      <c r="U528" s="407" t="str">
        <f t="shared" si="318"/>
        <v/>
      </c>
      <c r="V528" s="408"/>
      <c r="W528" s="395"/>
      <c r="X528" s="395"/>
      <c r="Y528" s="402" t="str">
        <f t="shared" si="319"/>
        <v/>
      </c>
      <c r="Z528" s="429"/>
      <c r="AA528" s="429"/>
      <c r="AB528" s="430"/>
      <c r="AC528" s="410">
        <f t="shared" si="320"/>
        <v>0</v>
      </c>
      <c r="AD528" s="411"/>
      <c r="AE528" s="412"/>
      <c r="AF528" s="413">
        <f t="shared" si="321"/>
        <v>0</v>
      </c>
      <c r="AG528" s="414">
        <f t="shared" si="322"/>
        <v>0</v>
      </c>
      <c r="AH528" s="415">
        <f t="shared" si="323"/>
        <v>0</v>
      </c>
      <c r="AI528" s="415" t="str">
        <f t="shared" si="324"/>
        <v/>
      </c>
      <c r="AJ528" s="415">
        <f t="shared" si="325"/>
        <v>0</v>
      </c>
      <c r="AK528" s="415">
        <f t="shared" si="326"/>
        <v>0</v>
      </c>
      <c r="AL528" s="416">
        <f t="shared" si="327"/>
        <v>0</v>
      </c>
      <c r="AM528" s="417">
        <f t="shared" si="328"/>
        <v>0</v>
      </c>
      <c r="AN528" s="406">
        <f t="shared" si="329"/>
        <v>0</v>
      </c>
      <c r="AO528" s="416">
        <f t="shared" si="330"/>
        <v>0</v>
      </c>
      <c r="AP528" s="416">
        <f t="shared" si="331"/>
        <v>0</v>
      </c>
      <c r="AQ528" s="416">
        <f t="shared" si="332"/>
        <v>0</v>
      </c>
      <c r="AR528" s="418">
        <f t="shared" si="333"/>
        <v>0</v>
      </c>
      <c r="AS528" s="416">
        <f t="shared" si="334"/>
        <v>0</v>
      </c>
      <c r="AT528" s="416">
        <f t="shared" si="335"/>
        <v>0</v>
      </c>
      <c r="AU528" s="416">
        <f t="shared" si="336"/>
        <v>0</v>
      </c>
      <c r="AV528" s="434" t="str">
        <f t="shared" si="337"/>
        <v/>
      </c>
      <c r="AW528" s="421" t="str">
        <f t="shared" si="338"/>
        <v/>
      </c>
      <c r="AX528" s="422">
        <f t="shared" si="339"/>
        <v>0</v>
      </c>
      <c r="AY528" s="422">
        <f t="shared" si="340"/>
        <v>0</v>
      </c>
      <c r="AZ528" s="421">
        <f t="shared" si="341"/>
        <v>0</v>
      </c>
      <c r="BA528" s="423">
        <f t="shared" si="342"/>
        <v>0</v>
      </c>
      <c r="BB528" s="432"/>
      <c r="BC528" s="436"/>
      <c r="BD528" s="436"/>
      <c r="BE528" s="436"/>
      <c r="BF528" s="436"/>
      <c r="BG528" s="436"/>
      <c r="BH528" s="436"/>
      <c r="BI528" s="436"/>
      <c r="BJ528" s="436"/>
      <c r="BK528" s="436"/>
      <c r="BL528" s="436"/>
      <c r="BM528" s="436"/>
      <c r="BN528" s="436"/>
      <c r="BO528" s="436"/>
      <c r="BP528" s="436"/>
    </row>
    <row r="529" spans="1:68" s="437" customFormat="1" ht="38.25" customHeight="1">
      <c r="A529" s="426">
        <v>511</v>
      </c>
      <c r="B529" s="429"/>
      <c r="C529" s="429"/>
      <c r="D529" s="395"/>
      <c r="E529" s="395"/>
      <c r="F529" s="395"/>
      <c r="G529" s="395"/>
      <c r="H529" s="397" t="str">
        <f t="shared" si="312"/>
        <v/>
      </c>
      <c r="I529" s="438"/>
      <c r="J529" s="395"/>
      <c r="K529" s="395"/>
      <c r="L529" s="399">
        <f t="shared" si="313"/>
        <v>0</v>
      </c>
      <c r="M529" s="400" t="str">
        <f t="shared" si="314"/>
        <v/>
      </c>
      <c r="N529" s="401"/>
      <c r="O529" s="395"/>
      <c r="P529" s="402" t="str">
        <f t="shared" si="315"/>
        <v/>
      </c>
      <c r="Q529" s="428"/>
      <c r="R529" s="404">
        <v>0</v>
      </c>
      <c r="S529" s="402">
        <f t="shared" si="316"/>
        <v>0</v>
      </c>
      <c r="T529" s="406">
        <f t="shared" si="317"/>
        <v>0</v>
      </c>
      <c r="U529" s="407" t="str">
        <f t="shared" si="318"/>
        <v/>
      </c>
      <c r="V529" s="408"/>
      <c r="W529" s="395"/>
      <c r="X529" s="395"/>
      <c r="Y529" s="402" t="str">
        <f t="shared" si="319"/>
        <v/>
      </c>
      <c r="Z529" s="429"/>
      <c r="AA529" s="429"/>
      <c r="AB529" s="430"/>
      <c r="AC529" s="410">
        <f t="shared" si="320"/>
        <v>0</v>
      </c>
      <c r="AD529" s="411"/>
      <c r="AE529" s="412"/>
      <c r="AF529" s="413">
        <f t="shared" si="321"/>
        <v>0</v>
      </c>
      <c r="AG529" s="414">
        <f t="shared" si="322"/>
        <v>0</v>
      </c>
      <c r="AH529" s="415">
        <f t="shared" si="323"/>
        <v>0</v>
      </c>
      <c r="AI529" s="415" t="str">
        <f t="shared" si="324"/>
        <v/>
      </c>
      <c r="AJ529" s="415">
        <f t="shared" si="325"/>
        <v>0</v>
      </c>
      <c r="AK529" s="415">
        <f t="shared" si="326"/>
        <v>0</v>
      </c>
      <c r="AL529" s="416">
        <f t="shared" si="327"/>
        <v>0</v>
      </c>
      <c r="AM529" s="417">
        <f t="shared" si="328"/>
        <v>0</v>
      </c>
      <c r="AN529" s="406">
        <f t="shared" si="329"/>
        <v>0</v>
      </c>
      <c r="AO529" s="416">
        <f t="shared" si="330"/>
        <v>0</v>
      </c>
      <c r="AP529" s="416">
        <f t="shared" si="331"/>
        <v>0</v>
      </c>
      <c r="AQ529" s="416">
        <f t="shared" si="332"/>
        <v>0</v>
      </c>
      <c r="AR529" s="418">
        <f t="shared" si="333"/>
        <v>0</v>
      </c>
      <c r="AS529" s="416">
        <f t="shared" si="334"/>
        <v>0</v>
      </c>
      <c r="AT529" s="416">
        <f t="shared" si="335"/>
        <v>0</v>
      </c>
      <c r="AU529" s="416">
        <f t="shared" si="336"/>
        <v>0</v>
      </c>
      <c r="AV529" s="434" t="str">
        <f t="shared" si="337"/>
        <v/>
      </c>
      <c r="AW529" s="421" t="str">
        <f t="shared" si="338"/>
        <v/>
      </c>
      <c r="AX529" s="422">
        <f t="shared" si="339"/>
        <v>0</v>
      </c>
      <c r="AY529" s="422">
        <f t="shared" si="340"/>
        <v>0</v>
      </c>
      <c r="AZ529" s="421">
        <f t="shared" si="341"/>
        <v>0</v>
      </c>
      <c r="BA529" s="423">
        <f t="shared" si="342"/>
        <v>0</v>
      </c>
      <c r="BB529" s="432"/>
      <c r="BC529" s="436"/>
      <c r="BD529" s="436"/>
      <c r="BE529" s="436"/>
      <c r="BF529" s="436"/>
      <c r="BG529" s="436"/>
      <c r="BH529" s="436"/>
      <c r="BI529" s="436"/>
      <c r="BJ529" s="436"/>
      <c r="BK529" s="436"/>
      <c r="BL529" s="436"/>
      <c r="BM529" s="436"/>
      <c r="BN529" s="436"/>
      <c r="BO529" s="436"/>
      <c r="BP529" s="436"/>
    </row>
    <row r="530" spans="1:68" s="437" customFormat="1" ht="38.25" customHeight="1">
      <c r="A530" s="426">
        <v>512</v>
      </c>
      <c r="B530" s="429"/>
      <c r="C530" s="429"/>
      <c r="D530" s="395"/>
      <c r="E530" s="395"/>
      <c r="F530" s="395"/>
      <c r="G530" s="395"/>
      <c r="H530" s="397" t="str">
        <f t="shared" si="312"/>
        <v/>
      </c>
      <c r="I530" s="438"/>
      <c r="J530" s="395"/>
      <c r="K530" s="395"/>
      <c r="L530" s="399">
        <f t="shared" si="313"/>
        <v>0</v>
      </c>
      <c r="M530" s="400" t="str">
        <f t="shared" si="314"/>
        <v/>
      </c>
      <c r="N530" s="401"/>
      <c r="O530" s="395"/>
      <c r="P530" s="402" t="str">
        <f t="shared" si="315"/>
        <v/>
      </c>
      <c r="Q530" s="428"/>
      <c r="R530" s="404">
        <v>0</v>
      </c>
      <c r="S530" s="402">
        <f t="shared" si="316"/>
        <v>0</v>
      </c>
      <c r="T530" s="406">
        <f t="shared" si="317"/>
        <v>0</v>
      </c>
      <c r="U530" s="407" t="str">
        <f t="shared" si="318"/>
        <v/>
      </c>
      <c r="V530" s="408"/>
      <c r="W530" s="395"/>
      <c r="X530" s="395"/>
      <c r="Y530" s="402" t="str">
        <f t="shared" si="319"/>
        <v/>
      </c>
      <c r="Z530" s="429"/>
      <c r="AA530" s="429"/>
      <c r="AB530" s="430"/>
      <c r="AC530" s="410">
        <f t="shared" si="320"/>
        <v>0</v>
      </c>
      <c r="AD530" s="411"/>
      <c r="AE530" s="412"/>
      <c r="AF530" s="413">
        <f t="shared" si="321"/>
        <v>0</v>
      </c>
      <c r="AG530" s="414">
        <f t="shared" si="322"/>
        <v>0</v>
      </c>
      <c r="AH530" s="415">
        <f t="shared" si="323"/>
        <v>0</v>
      </c>
      <c r="AI530" s="415" t="str">
        <f t="shared" si="324"/>
        <v/>
      </c>
      <c r="AJ530" s="415">
        <f t="shared" si="325"/>
        <v>0</v>
      </c>
      <c r="AK530" s="415">
        <f t="shared" si="326"/>
        <v>0</v>
      </c>
      <c r="AL530" s="416">
        <f t="shared" si="327"/>
        <v>0</v>
      </c>
      <c r="AM530" s="417">
        <f t="shared" si="328"/>
        <v>0</v>
      </c>
      <c r="AN530" s="406">
        <f t="shared" si="329"/>
        <v>0</v>
      </c>
      <c r="AO530" s="416">
        <f t="shared" si="330"/>
        <v>0</v>
      </c>
      <c r="AP530" s="416">
        <f t="shared" si="331"/>
        <v>0</v>
      </c>
      <c r="AQ530" s="416">
        <f t="shared" si="332"/>
        <v>0</v>
      </c>
      <c r="AR530" s="418">
        <f t="shared" si="333"/>
        <v>0</v>
      </c>
      <c r="AS530" s="416">
        <f t="shared" si="334"/>
        <v>0</v>
      </c>
      <c r="AT530" s="416">
        <f t="shared" si="335"/>
        <v>0</v>
      </c>
      <c r="AU530" s="416">
        <f t="shared" si="336"/>
        <v>0</v>
      </c>
      <c r="AV530" s="434" t="str">
        <f t="shared" si="337"/>
        <v/>
      </c>
      <c r="AW530" s="421" t="str">
        <f t="shared" si="338"/>
        <v/>
      </c>
      <c r="AX530" s="422">
        <f t="shared" si="339"/>
        <v>0</v>
      </c>
      <c r="AY530" s="422">
        <f t="shared" si="340"/>
        <v>0</v>
      </c>
      <c r="AZ530" s="421">
        <f t="shared" si="341"/>
        <v>0</v>
      </c>
      <c r="BA530" s="423">
        <f t="shared" si="342"/>
        <v>0</v>
      </c>
      <c r="BB530" s="432"/>
      <c r="BC530" s="436"/>
      <c r="BD530" s="436"/>
      <c r="BE530" s="436"/>
      <c r="BF530" s="436"/>
      <c r="BG530" s="436"/>
      <c r="BH530" s="436"/>
      <c r="BI530" s="436"/>
      <c r="BJ530" s="436"/>
      <c r="BK530" s="436"/>
      <c r="BL530" s="436"/>
      <c r="BM530" s="436"/>
      <c r="BN530" s="436"/>
      <c r="BO530" s="436"/>
      <c r="BP530" s="436"/>
    </row>
    <row r="531" spans="1:68" s="437" customFormat="1" ht="38.25" customHeight="1">
      <c r="A531" s="426">
        <v>513</v>
      </c>
      <c r="B531" s="429"/>
      <c r="C531" s="429"/>
      <c r="D531" s="395"/>
      <c r="E531" s="395"/>
      <c r="F531" s="395"/>
      <c r="G531" s="395"/>
      <c r="H531" s="397" t="str">
        <f t="shared" si="312"/>
        <v/>
      </c>
      <c r="I531" s="438"/>
      <c r="J531" s="395"/>
      <c r="K531" s="395"/>
      <c r="L531" s="399">
        <f t="shared" si="313"/>
        <v>0</v>
      </c>
      <c r="M531" s="400" t="str">
        <f t="shared" si="314"/>
        <v/>
      </c>
      <c r="N531" s="401"/>
      <c r="O531" s="395"/>
      <c r="P531" s="402" t="str">
        <f t="shared" si="315"/>
        <v/>
      </c>
      <c r="Q531" s="428"/>
      <c r="R531" s="404">
        <v>0</v>
      </c>
      <c r="S531" s="402">
        <f t="shared" si="316"/>
        <v>0</v>
      </c>
      <c r="T531" s="406">
        <f t="shared" si="317"/>
        <v>0</v>
      </c>
      <c r="U531" s="407" t="str">
        <f t="shared" si="318"/>
        <v/>
      </c>
      <c r="V531" s="408"/>
      <c r="W531" s="395"/>
      <c r="X531" s="395"/>
      <c r="Y531" s="402" t="str">
        <f t="shared" si="319"/>
        <v/>
      </c>
      <c r="Z531" s="429"/>
      <c r="AA531" s="429"/>
      <c r="AB531" s="430"/>
      <c r="AC531" s="410">
        <f t="shared" si="320"/>
        <v>0</v>
      </c>
      <c r="AD531" s="411"/>
      <c r="AE531" s="412"/>
      <c r="AF531" s="413">
        <f t="shared" si="321"/>
        <v>0</v>
      </c>
      <c r="AG531" s="414">
        <f t="shared" si="322"/>
        <v>0</v>
      </c>
      <c r="AH531" s="415">
        <f t="shared" si="323"/>
        <v>0</v>
      </c>
      <c r="AI531" s="415" t="str">
        <f t="shared" si="324"/>
        <v/>
      </c>
      <c r="AJ531" s="415">
        <f t="shared" si="325"/>
        <v>0</v>
      </c>
      <c r="AK531" s="415">
        <f t="shared" si="326"/>
        <v>0</v>
      </c>
      <c r="AL531" s="416">
        <f t="shared" si="327"/>
        <v>0</v>
      </c>
      <c r="AM531" s="417">
        <f t="shared" si="328"/>
        <v>0</v>
      </c>
      <c r="AN531" s="406">
        <f t="shared" si="329"/>
        <v>0</v>
      </c>
      <c r="AO531" s="416">
        <f t="shared" si="330"/>
        <v>0</v>
      </c>
      <c r="AP531" s="416">
        <f t="shared" si="331"/>
        <v>0</v>
      </c>
      <c r="AQ531" s="416">
        <f t="shared" si="332"/>
        <v>0</v>
      </c>
      <c r="AR531" s="418">
        <f t="shared" si="333"/>
        <v>0</v>
      </c>
      <c r="AS531" s="416">
        <f t="shared" si="334"/>
        <v>0</v>
      </c>
      <c r="AT531" s="416">
        <f t="shared" si="335"/>
        <v>0</v>
      </c>
      <c r="AU531" s="416">
        <f t="shared" si="336"/>
        <v>0</v>
      </c>
      <c r="AV531" s="434" t="str">
        <f t="shared" si="337"/>
        <v/>
      </c>
      <c r="AW531" s="421" t="str">
        <f t="shared" si="338"/>
        <v/>
      </c>
      <c r="AX531" s="422">
        <f t="shared" si="339"/>
        <v>0</v>
      </c>
      <c r="AY531" s="422">
        <f t="shared" si="340"/>
        <v>0</v>
      </c>
      <c r="AZ531" s="421">
        <f t="shared" si="341"/>
        <v>0</v>
      </c>
      <c r="BA531" s="423">
        <f t="shared" si="342"/>
        <v>0</v>
      </c>
      <c r="BB531" s="432"/>
      <c r="BC531" s="436"/>
      <c r="BD531" s="436"/>
      <c r="BE531" s="436"/>
      <c r="BF531" s="436"/>
      <c r="BG531" s="436"/>
      <c r="BH531" s="436"/>
      <c r="BI531" s="436"/>
      <c r="BJ531" s="436"/>
      <c r="BK531" s="436"/>
      <c r="BL531" s="436"/>
      <c r="BM531" s="436"/>
      <c r="BN531" s="436"/>
      <c r="BO531" s="436"/>
      <c r="BP531" s="436"/>
    </row>
    <row r="532" spans="1:68" s="437" customFormat="1" ht="38.25" customHeight="1">
      <c r="A532" s="426">
        <v>514</v>
      </c>
      <c r="B532" s="429"/>
      <c r="C532" s="429"/>
      <c r="D532" s="395"/>
      <c r="E532" s="395"/>
      <c r="F532" s="395"/>
      <c r="G532" s="395"/>
      <c r="H532" s="397" t="str">
        <f t="shared" si="312"/>
        <v/>
      </c>
      <c r="I532" s="438"/>
      <c r="J532" s="395"/>
      <c r="K532" s="395"/>
      <c r="L532" s="399">
        <f t="shared" si="313"/>
        <v>0</v>
      </c>
      <c r="M532" s="400" t="str">
        <f t="shared" si="314"/>
        <v/>
      </c>
      <c r="N532" s="401"/>
      <c r="O532" s="395"/>
      <c r="P532" s="402" t="str">
        <f t="shared" si="315"/>
        <v/>
      </c>
      <c r="Q532" s="428"/>
      <c r="R532" s="404">
        <v>0</v>
      </c>
      <c r="S532" s="402">
        <f t="shared" si="316"/>
        <v>0</v>
      </c>
      <c r="T532" s="406">
        <f t="shared" si="317"/>
        <v>0</v>
      </c>
      <c r="U532" s="407" t="str">
        <f t="shared" si="318"/>
        <v/>
      </c>
      <c r="V532" s="408"/>
      <c r="W532" s="395"/>
      <c r="X532" s="395"/>
      <c r="Y532" s="402" t="str">
        <f t="shared" si="319"/>
        <v/>
      </c>
      <c r="Z532" s="429"/>
      <c r="AA532" s="429"/>
      <c r="AB532" s="430"/>
      <c r="AC532" s="410">
        <f t="shared" si="320"/>
        <v>0</v>
      </c>
      <c r="AD532" s="411"/>
      <c r="AE532" s="412"/>
      <c r="AF532" s="413">
        <f t="shared" si="321"/>
        <v>0</v>
      </c>
      <c r="AG532" s="414">
        <f t="shared" si="322"/>
        <v>0</v>
      </c>
      <c r="AH532" s="415">
        <f t="shared" si="323"/>
        <v>0</v>
      </c>
      <c r="AI532" s="415" t="str">
        <f t="shared" si="324"/>
        <v/>
      </c>
      <c r="AJ532" s="415">
        <f t="shared" si="325"/>
        <v>0</v>
      </c>
      <c r="AK532" s="415">
        <f t="shared" si="326"/>
        <v>0</v>
      </c>
      <c r="AL532" s="416">
        <f t="shared" si="327"/>
        <v>0</v>
      </c>
      <c r="AM532" s="417">
        <f t="shared" si="328"/>
        <v>0</v>
      </c>
      <c r="AN532" s="406">
        <f t="shared" si="329"/>
        <v>0</v>
      </c>
      <c r="AO532" s="416">
        <f t="shared" si="330"/>
        <v>0</v>
      </c>
      <c r="AP532" s="416">
        <f t="shared" si="331"/>
        <v>0</v>
      </c>
      <c r="AQ532" s="416">
        <f t="shared" si="332"/>
        <v>0</v>
      </c>
      <c r="AR532" s="418">
        <f t="shared" si="333"/>
        <v>0</v>
      </c>
      <c r="AS532" s="416">
        <f t="shared" si="334"/>
        <v>0</v>
      </c>
      <c r="AT532" s="416">
        <f t="shared" si="335"/>
        <v>0</v>
      </c>
      <c r="AU532" s="416">
        <f t="shared" si="336"/>
        <v>0</v>
      </c>
      <c r="AV532" s="434" t="str">
        <f t="shared" si="337"/>
        <v/>
      </c>
      <c r="AW532" s="421" t="str">
        <f t="shared" si="338"/>
        <v/>
      </c>
      <c r="AX532" s="422">
        <f t="shared" si="339"/>
        <v>0</v>
      </c>
      <c r="AY532" s="422">
        <f t="shared" si="340"/>
        <v>0</v>
      </c>
      <c r="AZ532" s="421">
        <f t="shared" si="341"/>
        <v>0</v>
      </c>
      <c r="BA532" s="423">
        <f t="shared" si="342"/>
        <v>0</v>
      </c>
      <c r="BB532" s="432"/>
      <c r="BC532" s="436"/>
      <c r="BD532" s="436"/>
      <c r="BE532" s="436"/>
      <c r="BF532" s="436"/>
      <c r="BG532" s="436"/>
      <c r="BH532" s="436"/>
      <c r="BI532" s="436"/>
      <c r="BJ532" s="436"/>
      <c r="BK532" s="436"/>
      <c r="BL532" s="436"/>
      <c r="BM532" s="436"/>
      <c r="BN532" s="436"/>
      <c r="BO532" s="436"/>
      <c r="BP532" s="436"/>
    </row>
    <row r="533" spans="1:68" s="437" customFormat="1" ht="38.25" customHeight="1">
      <c r="A533" s="426">
        <v>515</v>
      </c>
      <c r="B533" s="429"/>
      <c r="C533" s="429"/>
      <c r="D533" s="395"/>
      <c r="E533" s="395"/>
      <c r="F533" s="395"/>
      <c r="G533" s="395"/>
      <c r="H533" s="397" t="str">
        <f t="shared" si="312"/>
        <v/>
      </c>
      <c r="I533" s="438"/>
      <c r="J533" s="395"/>
      <c r="K533" s="395"/>
      <c r="L533" s="399">
        <f t="shared" si="313"/>
        <v>0</v>
      </c>
      <c r="M533" s="400" t="str">
        <f t="shared" si="314"/>
        <v/>
      </c>
      <c r="N533" s="401"/>
      <c r="O533" s="395"/>
      <c r="P533" s="402" t="str">
        <f t="shared" si="315"/>
        <v/>
      </c>
      <c r="Q533" s="428"/>
      <c r="R533" s="404">
        <v>0</v>
      </c>
      <c r="S533" s="402">
        <f t="shared" si="316"/>
        <v>0</v>
      </c>
      <c r="T533" s="406">
        <f t="shared" si="317"/>
        <v>0</v>
      </c>
      <c r="U533" s="407" t="str">
        <f t="shared" si="318"/>
        <v/>
      </c>
      <c r="V533" s="408"/>
      <c r="W533" s="395"/>
      <c r="X533" s="395"/>
      <c r="Y533" s="402" t="str">
        <f t="shared" si="319"/>
        <v/>
      </c>
      <c r="Z533" s="429"/>
      <c r="AA533" s="429"/>
      <c r="AB533" s="430"/>
      <c r="AC533" s="410">
        <f t="shared" si="320"/>
        <v>0</v>
      </c>
      <c r="AD533" s="411"/>
      <c r="AE533" s="412"/>
      <c r="AF533" s="413">
        <f t="shared" si="321"/>
        <v>0</v>
      </c>
      <c r="AG533" s="414">
        <f t="shared" si="322"/>
        <v>0</v>
      </c>
      <c r="AH533" s="415">
        <f t="shared" si="323"/>
        <v>0</v>
      </c>
      <c r="AI533" s="415" t="str">
        <f t="shared" si="324"/>
        <v/>
      </c>
      <c r="AJ533" s="415">
        <f t="shared" si="325"/>
        <v>0</v>
      </c>
      <c r="AK533" s="415">
        <f t="shared" si="326"/>
        <v>0</v>
      </c>
      <c r="AL533" s="416">
        <f t="shared" si="327"/>
        <v>0</v>
      </c>
      <c r="AM533" s="417">
        <f t="shared" si="328"/>
        <v>0</v>
      </c>
      <c r="AN533" s="406">
        <f t="shared" si="329"/>
        <v>0</v>
      </c>
      <c r="AO533" s="416">
        <f t="shared" si="330"/>
        <v>0</v>
      </c>
      <c r="AP533" s="416">
        <f t="shared" si="331"/>
        <v>0</v>
      </c>
      <c r="AQ533" s="416">
        <f t="shared" si="332"/>
        <v>0</v>
      </c>
      <c r="AR533" s="418">
        <f t="shared" si="333"/>
        <v>0</v>
      </c>
      <c r="AS533" s="416">
        <f t="shared" si="334"/>
        <v>0</v>
      </c>
      <c r="AT533" s="416">
        <f t="shared" si="335"/>
        <v>0</v>
      </c>
      <c r="AU533" s="416">
        <f t="shared" si="336"/>
        <v>0</v>
      </c>
      <c r="AV533" s="434" t="str">
        <f t="shared" si="337"/>
        <v/>
      </c>
      <c r="AW533" s="421" t="str">
        <f t="shared" si="338"/>
        <v/>
      </c>
      <c r="AX533" s="422">
        <f t="shared" si="339"/>
        <v>0</v>
      </c>
      <c r="AY533" s="422">
        <f t="shared" si="340"/>
        <v>0</v>
      </c>
      <c r="AZ533" s="421">
        <f t="shared" si="341"/>
        <v>0</v>
      </c>
      <c r="BA533" s="423">
        <f t="shared" si="342"/>
        <v>0</v>
      </c>
      <c r="BB533" s="432"/>
      <c r="BC533" s="436"/>
      <c r="BD533" s="436"/>
      <c r="BE533" s="436"/>
      <c r="BF533" s="436"/>
      <c r="BG533" s="436"/>
      <c r="BH533" s="436"/>
      <c r="BI533" s="436"/>
      <c r="BJ533" s="436"/>
      <c r="BK533" s="436"/>
      <c r="BL533" s="436"/>
      <c r="BM533" s="436"/>
      <c r="BN533" s="436"/>
      <c r="BO533" s="436"/>
      <c r="BP533" s="436"/>
    </row>
    <row r="534" spans="1:68" s="437" customFormat="1" ht="38.25" customHeight="1">
      <c r="A534" s="426">
        <v>516</v>
      </c>
      <c r="B534" s="429"/>
      <c r="C534" s="429"/>
      <c r="D534" s="395"/>
      <c r="E534" s="395"/>
      <c r="F534" s="395"/>
      <c r="G534" s="395"/>
      <c r="H534" s="397" t="str">
        <f t="shared" si="312"/>
        <v/>
      </c>
      <c r="I534" s="438"/>
      <c r="J534" s="395"/>
      <c r="K534" s="395"/>
      <c r="L534" s="399">
        <f t="shared" si="313"/>
        <v>0</v>
      </c>
      <c r="M534" s="400" t="str">
        <f t="shared" si="314"/>
        <v/>
      </c>
      <c r="N534" s="401"/>
      <c r="O534" s="395"/>
      <c r="P534" s="402" t="str">
        <f t="shared" si="315"/>
        <v/>
      </c>
      <c r="Q534" s="428"/>
      <c r="R534" s="404">
        <v>0</v>
      </c>
      <c r="S534" s="402">
        <f t="shared" si="316"/>
        <v>0</v>
      </c>
      <c r="T534" s="406">
        <f t="shared" si="317"/>
        <v>0</v>
      </c>
      <c r="U534" s="407" t="str">
        <f t="shared" si="318"/>
        <v/>
      </c>
      <c r="V534" s="408"/>
      <c r="W534" s="395"/>
      <c r="X534" s="395"/>
      <c r="Y534" s="402" t="str">
        <f t="shared" si="319"/>
        <v/>
      </c>
      <c r="Z534" s="429"/>
      <c r="AA534" s="429"/>
      <c r="AB534" s="430"/>
      <c r="AC534" s="410">
        <f t="shared" si="320"/>
        <v>0</v>
      </c>
      <c r="AD534" s="411"/>
      <c r="AE534" s="412"/>
      <c r="AF534" s="413">
        <f t="shared" si="321"/>
        <v>0</v>
      </c>
      <c r="AG534" s="414">
        <f t="shared" si="322"/>
        <v>0</v>
      </c>
      <c r="AH534" s="415">
        <f t="shared" si="323"/>
        <v>0</v>
      </c>
      <c r="AI534" s="415" t="str">
        <f t="shared" si="324"/>
        <v/>
      </c>
      <c r="AJ534" s="415">
        <f t="shared" si="325"/>
        <v>0</v>
      </c>
      <c r="AK534" s="415">
        <f t="shared" si="326"/>
        <v>0</v>
      </c>
      <c r="AL534" s="416">
        <f t="shared" si="327"/>
        <v>0</v>
      </c>
      <c r="AM534" s="417">
        <f t="shared" si="328"/>
        <v>0</v>
      </c>
      <c r="AN534" s="406">
        <f t="shared" si="329"/>
        <v>0</v>
      </c>
      <c r="AO534" s="416">
        <f t="shared" si="330"/>
        <v>0</v>
      </c>
      <c r="AP534" s="416">
        <f t="shared" si="331"/>
        <v>0</v>
      </c>
      <c r="AQ534" s="416">
        <f t="shared" si="332"/>
        <v>0</v>
      </c>
      <c r="AR534" s="418">
        <f t="shared" si="333"/>
        <v>0</v>
      </c>
      <c r="AS534" s="416">
        <f t="shared" si="334"/>
        <v>0</v>
      </c>
      <c r="AT534" s="416">
        <f t="shared" si="335"/>
        <v>0</v>
      </c>
      <c r="AU534" s="416">
        <f t="shared" si="336"/>
        <v>0</v>
      </c>
      <c r="AV534" s="434" t="str">
        <f t="shared" si="337"/>
        <v/>
      </c>
      <c r="AW534" s="421" t="str">
        <f t="shared" si="338"/>
        <v/>
      </c>
      <c r="AX534" s="422">
        <f t="shared" si="339"/>
        <v>0</v>
      </c>
      <c r="AY534" s="422">
        <f t="shared" si="340"/>
        <v>0</v>
      </c>
      <c r="AZ534" s="421">
        <f t="shared" si="341"/>
        <v>0</v>
      </c>
      <c r="BA534" s="423">
        <f t="shared" si="342"/>
        <v>0</v>
      </c>
      <c r="BB534" s="432"/>
      <c r="BC534" s="436"/>
      <c r="BD534" s="436"/>
      <c r="BE534" s="436"/>
      <c r="BF534" s="436"/>
      <c r="BG534" s="436"/>
      <c r="BH534" s="436"/>
      <c r="BI534" s="436"/>
      <c r="BJ534" s="436"/>
      <c r="BK534" s="436"/>
      <c r="BL534" s="436"/>
      <c r="BM534" s="436"/>
      <c r="BN534" s="436"/>
      <c r="BO534" s="436"/>
      <c r="BP534" s="436"/>
    </row>
    <row r="535" spans="1:68" s="437" customFormat="1" ht="38.25" customHeight="1">
      <c r="A535" s="426">
        <v>517</v>
      </c>
      <c r="B535" s="429"/>
      <c r="C535" s="429"/>
      <c r="D535" s="395"/>
      <c r="E535" s="395"/>
      <c r="F535" s="395"/>
      <c r="G535" s="395"/>
      <c r="H535" s="397" t="str">
        <f t="shared" si="312"/>
        <v/>
      </c>
      <c r="I535" s="438"/>
      <c r="J535" s="395"/>
      <c r="K535" s="395"/>
      <c r="L535" s="399">
        <f t="shared" si="313"/>
        <v>0</v>
      </c>
      <c r="M535" s="400" t="str">
        <f t="shared" si="314"/>
        <v/>
      </c>
      <c r="N535" s="401"/>
      <c r="O535" s="395"/>
      <c r="P535" s="402" t="str">
        <f t="shared" si="315"/>
        <v/>
      </c>
      <c r="Q535" s="428"/>
      <c r="R535" s="404">
        <v>0</v>
      </c>
      <c r="S535" s="402">
        <f t="shared" si="316"/>
        <v>0</v>
      </c>
      <c r="T535" s="406">
        <f t="shared" si="317"/>
        <v>0</v>
      </c>
      <c r="U535" s="407" t="str">
        <f t="shared" si="318"/>
        <v/>
      </c>
      <c r="V535" s="408"/>
      <c r="W535" s="395"/>
      <c r="X535" s="395"/>
      <c r="Y535" s="402" t="str">
        <f t="shared" si="319"/>
        <v/>
      </c>
      <c r="Z535" s="429"/>
      <c r="AA535" s="429"/>
      <c r="AB535" s="430"/>
      <c r="AC535" s="410">
        <f t="shared" si="320"/>
        <v>0</v>
      </c>
      <c r="AD535" s="411"/>
      <c r="AE535" s="412"/>
      <c r="AF535" s="413">
        <f t="shared" si="321"/>
        <v>0</v>
      </c>
      <c r="AG535" s="414">
        <f t="shared" si="322"/>
        <v>0</v>
      </c>
      <c r="AH535" s="415">
        <f t="shared" si="323"/>
        <v>0</v>
      </c>
      <c r="AI535" s="415" t="str">
        <f t="shared" si="324"/>
        <v/>
      </c>
      <c r="AJ535" s="415">
        <f t="shared" si="325"/>
        <v>0</v>
      </c>
      <c r="AK535" s="415">
        <f t="shared" si="326"/>
        <v>0</v>
      </c>
      <c r="AL535" s="416">
        <f t="shared" si="327"/>
        <v>0</v>
      </c>
      <c r="AM535" s="417">
        <f t="shared" si="328"/>
        <v>0</v>
      </c>
      <c r="AN535" s="406">
        <f t="shared" si="329"/>
        <v>0</v>
      </c>
      <c r="AO535" s="416">
        <f t="shared" si="330"/>
        <v>0</v>
      </c>
      <c r="AP535" s="416">
        <f t="shared" si="331"/>
        <v>0</v>
      </c>
      <c r="AQ535" s="416">
        <f t="shared" si="332"/>
        <v>0</v>
      </c>
      <c r="AR535" s="418">
        <f t="shared" si="333"/>
        <v>0</v>
      </c>
      <c r="AS535" s="416">
        <f t="shared" si="334"/>
        <v>0</v>
      </c>
      <c r="AT535" s="416">
        <f t="shared" si="335"/>
        <v>0</v>
      </c>
      <c r="AU535" s="416">
        <f t="shared" si="336"/>
        <v>0</v>
      </c>
      <c r="AV535" s="434" t="str">
        <f t="shared" si="337"/>
        <v/>
      </c>
      <c r="AW535" s="421" t="str">
        <f t="shared" si="338"/>
        <v/>
      </c>
      <c r="AX535" s="422">
        <f t="shared" si="339"/>
        <v>0</v>
      </c>
      <c r="AY535" s="422">
        <f t="shared" si="340"/>
        <v>0</v>
      </c>
      <c r="AZ535" s="421">
        <f t="shared" si="341"/>
        <v>0</v>
      </c>
      <c r="BA535" s="423">
        <f t="shared" si="342"/>
        <v>0</v>
      </c>
      <c r="BB535" s="432"/>
      <c r="BC535" s="436"/>
      <c r="BD535" s="436"/>
      <c r="BE535" s="436"/>
      <c r="BF535" s="436"/>
      <c r="BG535" s="436"/>
      <c r="BH535" s="436"/>
      <c r="BI535" s="436"/>
      <c r="BJ535" s="436"/>
      <c r="BK535" s="436"/>
      <c r="BL535" s="436"/>
      <c r="BM535" s="436"/>
      <c r="BN535" s="436"/>
      <c r="BO535" s="436"/>
      <c r="BP535" s="436"/>
    </row>
    <row r="536" spans="1:68" s="437" customFormat="1" ht="38.25" customHeight="1">
      <c r="A536" s="426">
        <v>518</v>
      </c>
      <c r="B536" s="429"/>
      <c r="C536" s="429"/>
      <c r="D536" s="395"/>
      <c r="E536" s="395"/>
      <c r="F536" s="395"/>
      <c r="G536" s="395"/>
      <c r="H536" s="397" t="str">
        <f t="shared" si="312"/>
        <v/>
      </c>
      <c r="I536" s="438"/>
      <c r="J536" s="395"/>
      <c r="K536" s="395"/>
      <c r="L536" s="399">
        <f t="shared" si="313"/>
        <v>0</v>
      </c>
      <c r="M536" s="400" t="str">
        <f t="shared" si="314"/>
        <v/>
      </c>
      <c r="N536" s="401"/>
      <c r="O536" s="395"/>
      <c r="P536" s="402" t="str">
        <f t="shared" si="315"/>
        <v/>
      </c>
      <c r="Q536" s="428"/>
      <c r="R536" s="404">
        <v>0</v>
      </c>
      <c r="S536" s="402">
        <f t="shared" si="316"/>
        <v>0</v>
      </c>
      <c r="T536" s="406">
        <f t="shared" si="317"/>
        <v>0</v>
      </c>
      <c r="U536" s="407" t="str">
        <f t="shared" si="318"/>
        <v/>
      </c>
      <c r="V536" s="408"/>
      <c r="W536" s="395"/>
      <c r="X536" s="395"/>
      <c r="Y536" s="402" t="str">
        <f t="shared" si="319"/>
        <v/>
      </c>
      <c r="Z536" s="429"/>
      <c r="AA536" s="429"/>
      <c r="AB536" s="430"/>
      <c r="AC536" s="410">
        <f t="shared" si="320"/>
        <v>0</v>
      </c>
      <c r="AD536" s="411"/>
      <c r="AE536" s="412"/>
      <c r="AF536" s="413">
        <f t="shared" si="321"/>
        <v>0</v>
      </c>
      <c r="AG536" s="414">
        <f t="shared" si="322"/>
        <v>0</v>
      </c>
      <c r="AH536" s="415">
        <f t="shared" si="323"/>
        <v>0</v>
      </c>
      <c r="AI536" s="415" t="str">
        <f t="shared" si="324"/>
        <v/>
      </c>
      <c r="AJ536" s="415">
        <f t="shared" si="325"/>
        <v>0</v>
      </c>
      <c r="AK536" s="415">
        <f t="shared" si="326"/>
        <v>0</v>
      </c>
      <c r="AL536" s="416">
        <f t="shared" si="327"/>
        <v>0</v>
      </c>
      <c r="AM536" s="417">
        <f t="shared" si="328"/>
        <v>0</v>
      </c>
      <c r="AN536" s="406">
        <f t="shared" si="329"/>
        <v>0</v>
      </c>
      <c r="AO536" s="416">
        <f t="shared" si="330"/>
        <v>0</v>
      </c>
      <c r="AP536" s="416">
        <f t="shared" si="331"/>
        <v>0</v>
      </c>
      <c r="AQ536" s="416">
        <f t="shared" si="332"/>
        <v>0</v>
      </c>
      <c r="AR536" s="418">
        <f t="shared" si="333"/>
        <v>0</v>
      </c>
      <c r="AS536" s="416">
        <f t="shared" si="334"/>
        <v>0</v>
      </c>
      <c r="AT536" s="416">
        <f t="shared" si="335"/>
        <v>0</v>
      </c>
      <c r="AU536" s="416">
        <f t="shared" si="336"/>
        <v>0</v>
      </c>
      <c r="AV536" s="434" t="str">
        <f t="shared" si="337"/>
        <v/>
      </c>
      <c r="AW536" s="421" t="str">
        <f t="shared" si="338"/>
        <v/>
      </c>
      <c r="AX536" s="422">
        <f t="shared" si="339"/>
        <v>0</v>
      </c>
      <c r="AY536" s="422">
        <f t="shared" si="340"/>
        <v>0</v>
      </c>
      <c r="AZ536" s="421">
        <f t="shared" si="341"/>
        <v>0</v>
      </c>
      <c r="BA536" s="423">
        <f t="shared" si="342"/>
        <v>0</v>
      </c>
      <c r="BB536" s="432"/>
      <c r="BC536" s="436"/>
      <c r="BD536" s="436"/>
      <c r="BE536" s="436"/>
      <c r="BF536" s="436"/>
      <c r="BG536" s="436"/>
      <c r="BH536" s="436"/>
      <c r="BI536" s="436"/>
      <c r="BJ536" s="436"/>
      <c r="BK536" s="436"/>
      <c r="BL536" s="436"/>
      <c r="BM536" s="436"/>
      <c r="BN536" s="436"/>
      <c r="BO536" s="436"/>
      <c r="BP536" s="436"/>
    </row>
    <row r="537" spans="1:68" s="437" customFormat="1" ht="38.25" customHeight="1">
      <c r="A537" s="426">
        <v>519</v>
      </c>
      <c r="B537" s="429"/>
      <c r="C537" s="429"/>
      <c r="D537" s="395"/>
      <c r="E537" s="395"/>
      <c r="F537" s="395"/>
      <c r="G537" s="395"/>
      <c r="H537" s="397" t="str">
        <f t="shared" si="312"/>
        <v/>
      </c>
      <c r="I537" s="438"/>
      <c r="J537" s="395"/>
      <c r="K537" s="395"/>
      <c r="L537" s="399">
        <f t="shared" si="313"/>
        <v>0</v>
      </c>
      <c r="M537" s="400" t="str">
        <f t="shared" si="314"/>
        <v/>
      </c>
      <c r="N537" s="401"/>
      <c r="O537" s="395"/>
      <c r="P537" s="402" t="str">
        <f t="shared" si="315"/>
        <v/>
      </c>
      <c r="Q537" s="428"/>
      <c r="R537" s="404">
        <v>0</v>
      </c>
      <c r="S537" s="402">
        <f t="shared" si="316"/>
        <v>0</v>
      </c>
      <c r="T537" s="406">
        <f t="shared" si="317"/>
        <v>0</v>
      </c>
      <c r="U537" s="407" t="str">
        <f t="shared" si="318"/>
        <v/>
      </c>
      <c r="V537" s="408"/>
      <c r="W537" s="395"/>
      <c r="X537" s="395"/>
      <c r="Y537" s="402" t="str">
        <f t="shared" si="319"/>
        <v/>
      </c>
      <c r="Z537" s="429"/>
      <c r="AA537" s="429"/>
      <c r="AB537" s="430"/>
      <c r="AC537" s="410">
        <f t="shared" si="320"/>
        <v>0</v>
      </c>
      <c r="AD537" s="411"/>
      <c r="AE537" s="412"/>
      <c r="AF537" s="413">
        <f t="shared" si="321"/>
        <v>0</v>
      </c>
      <c r="AG537" s="414">
        <f t="shared" si="322"/>
        <v>0</v>
      </c>
      <c r="AH537" s="415">
        <f t="shared" si="323"/>
        <v>0</v>
      </c>
      <c r="AI537" s="415" t="str">
        <f t="shared" si="324"/>
        <v/>
      </c>
      <c r="AJ537" s="415">
        <f t="shared" si="325"/>
        <v>0</v>
      </c>
      <c r="AK537" s="415">
        <f t="shared" si="326"/>
        <v>0</v>
      </c>
      <c r="AL537" s="416">
        <f t="shared" si="327"/>
        <v>0</v>
      </c>
      <c r="AM537" s="417">
        <f t="shared" si="328"/>
        <v>0</v>
      </c>
      <c r="AN537" s="406">
        <f t="shared" si="329"/>
        <v>0</v>
      </c>
      <c r="AO537" s="416">
        <f t="shared" si="330"/>
        <v>0</v>
      </c>
      <c r="AP537" s="416">
        <f t="shared" si="331"/>
        <v>0</v>
      </c>
      <c r="AQ537" s="416">
        <f t="shared" si="332"/>
        <v>0</v>
      </c>
      <c r="AR537" s="418">
        <f t="shared" si="333"/>
        <v>0</v>
      </c>
      <c r="AS537" s="416">
        <f t="shared" si="334"/>
        <v>0</v>
      </c>
      <c r="AT537" s="416">
        <f t="shared" si="335"/>
        <v>0</v>
      </c>
      <c r="AU537" s="416">
        <f t="shared" si="336"/>
        <v>0</v>
      </c>
      <c r="AV537" s="434" t="str">
        <f t="shared" si="337"/>
        <v/>
      </c>
      <c r="AW537" s="421" t="str">
        <f t="shared" si="338"/>
        <v/>
      </c>
      <c r="AX537" s="422">
        <f t="shared" si="339"/>
        <v>0</v>
      </c>
      <c r="AY537" s="422">
        <f t="shared" si="340"/>
        <v>0</v>
      </c>
      <c r="AZ537" s="421">
        <f t="shared" si="341"/>
        <v>0</v>
      </c>
      <c r="BA537" s="423">
        <f t="shared" si="342"/>
        <v>0</v>
      </c>
      <c r="BB537" s="432"/>
      <c r="BC537" s="436"/>
      <c r="BD537" s="436"/>
      <c r="BE537" s="436"/>
      <c r="BF537" s="436"/>
      <c r="BG537" s="436"/>
      <c r="BH537" s="436"/>
      <c r="BI537" s="436"/>
      <c r="BJ537" s="436"/>
      <c r="BK537" s="436"/>
      <c r="BL537" s="436"/>
      <c r="BM537" s="436"/>
      <c r="BN537" s="436"/>
      <c r="BO537" s="436"/>
      <c r="BP537" s="436"/>
    </row>
    <row r="538" spans="1:68" s="437" customFormat="1" ht="38.25" customHeight="1">
      <c r="A538" s="426">
        <v>520</v>
      </c>
      <c r="B538" s="429"/>
      <c r="C538" s="429"/>
      <c r="D538" s="395"/>
      <c r="E538" s="395"/>
      <c r="F538" s="395"/>
      <c r="G538" s="395"/>
      <c r="H538" s="397" t="str">
        <f t="shared" si="312"/>
        <v/>
      </c>
      <c r="I538" s="438"/>
      <c r="J538" s="395"/>
      <c r="K538" s="395"/>
      <c r="L538" s="399">
        <f t="shared" si="313"/>
        <v>0</v>
      </c>
      <c r="M538" s="400" t="str">
        <f t="shared" si="314"/>
        <v/>
      </c>
      <c r="N538" s="401"/>
      <c r="O538" s="395"/>
      <c r="P538" s="402" t="str">
        <f t="shared" si="315"/>
        <v/>
      </c>
      <c r="Q538" s="428"/>
      <c r="R538" s="404">
        <v>0</v>
      </c>
      <c r="S538" s="402">
        <f t="shared" si="316"/>
        <v>0</v>
      </c>
      <c r="T538" s="406">
        <f t="shared" si="317"/>
        <v>0</v>
      </c>
      <c r="U538" s="407" t="str">
        <f t="shared" si="318"/>
        <v/>
      </c>
      <c r="V538" s="408"/>
      <c r="W538" s="395"/>
      <c r="X538" s="395"/>
      <c r="Y538" s="402" t="str">
        <f t="shared" si="319"/>
        <v/>
      </c>
      <c r="Z538" s="429"/>
      <c r="AA538" s="429"/>
      <c r="AB538" s="430"/>
      <c r="AC538" s="410">
        <f t="shared" si="320"/>
        <v>0</v>
      </c>
      <c r="AD538" s="411"/>
      <c r="AE538" s="412"/>
      <c r="AF538" s="413">
        <f t="shared" si="321"/>
        <v>0</v>
      </c>
      <c r="AG538" s="414">
        <f t="shared" si="322"/>
        <v>0</v>
      </c>
      <c r="AH538" s="415">
        <f t="shared" si="323"/>
        <v>0</v>
      </c>
      <c r="AI538" s="415" t="str">
        <f t="shared" si="324"/>
        <v/>
      </c>
      <c r="AJ538" s="415">
        <f t="shared" si="325"/>
        <v>0</v>
      </c>
      <c r="AK538" s="415">
        <f t="shared" si="326"/>
        <v>0</v>
      </c>
      <c r="AL538" s="416">
        <f t="shared" si="327"/>
        <v>0</v>
      </c>
      <c r="AM538" s="417">
        <f t="shared" si="328"/>
        <v>0</v>
      </c>
      <c r="AN538" s="406">
        <f t="shared" si="329"/>
        <v>0</v>
      </c>
      <c r="AO538" s="416">
        <f t="shared" si="330"/>
        <v>0</v>
      </c>
      <c r="AP538" s="416">
        <f t="shared" si="331"/>
        <v>0</v>
      </c>
      <c r="AQ538" s="416">
        <f t="shared" si="332"/>
        <v>0</v>
      </c>
      <c r="AR538" s="418">
        <f t="shared" si="333"/>
        <v>0</v>
      </c>
      <c r="AS538" s="416">
        <f t="shared" si="334"/>
        <v>0</v>
      </c>
      <c r="AT538" s="416">
        <f t="shared" si="335"/>
        <v>0</v>
      </c>
      <c r="AU538" s="416">
        <f t="shared" si="336"/>
        <v>0</v>
      </c>
      <c r="AV538" s="434" t="str">
        <f t="shared" si="337"/>
        <v/>
      </c>
      <c r="AW538" s="421" t="str">
        <f t="shared" si="338"/>
        <v/>
      </c>
      <c r="AX538" s="422">
        <f t="shared" si="339"/>
        <v>0</v>
      </c>
      <c r="AY538" s="422">
        <f t="shared" si="340"/>
        <v>0</v>
      </c>
      <c r="AZ538" s="421">
        <f t="shared" si="341"/>
        <v>0</v>
      </c>
      <c r="BA538" s="423">
        <f t="shared" si="342"/>
        <v>0</v>
      </c>
      <c r="BB538" s="432"/>
      <c r="BC538" s="436"/>
      <c r="BD538" s="436"/>
      <c r="BE538" s="436"/>
      <c r="BF538" s="436"/>
      <c r="BG538" s="436"/>
      <c r="BH538" s="436"/>
      <c r="BI538" s="436"/>
      <c r="BJ538" s="436"/>
      <c r="BK538" s="436"/>
      <c r="BL538" s="436"/>
      <c r="BM538" s="436"/>
      <c r="BN538" s="436"/>
      <c r="BO538" s="436"/>
      <c r="BP538" s="436"/>
    </row>
    <row r="539" spans="1:68" s="437" customFormat="1" ht="38.25" customHeight="1">
      <c r="A539" s="426">
        <v>521</v>
      </c>
      <c r="B539" s="429"/>
      <c r="C539" s="429"/>
      <c r="D539" s="395"/>
      <c r="E539" s="395"/>
      <c r="F539" s="395"/>
      <c r="G539" s="395"/>
      <c r="H539" s="397" t="str">
        <f t="shared" si="312"/>
        <v/>
      </c>
      <c r="I539" s="438"/>
      <c r="J539" s="395"/>
      <c r="K539" s="395"/>
      <c r="L539" s="399">
        <f t="shared" si="313"/>
        <v>0</v>
      </c>
      <c r="M539" s="400" t="str">
        <f t="shared" si="314"/>
        <v/>
      </c>
      <c r="N539" s="401"/>
      <c r="O539" s="395"/>
      <c r="P539" s="402" t="str">
        <f t="shared" si="315"/>
        <v/>
      </c>
      <c r="Q539" s="428"/>
      <c r="R539" s="404">
        <v>0</v>
      </c>
      <c r="S539" s="402">
        <f t="shared" si="316"/>
        <v>0</v>
      </c>
      <c r="T539" s="406">
        <f t="shared" si="317"/>
        <v>0</v>
      </c>
      <c r="U539" s="407" t="str">
        <f t="shared" si="318"/>
        <v/>
      </c>
      <c r="V539" s="408"/>
      <c r="W539" s="395"/>
      <c r="X539" s="395"/>
      <c r="Y539" s="402" t="str">
        <f t="shared" si="319"/>
        <v/>
      </c>
      <c r="Z539" s="429"/>
      <c r="AA539" s="429"/>
      <c r="AB539" s="430"/>
      <c r="AC539" s="410">
        <f t="shared" si="320"/>
        <v>0</v>
      </c>
      <c r="AD539" s="411"/>
      <c r="AE539" s="412"/>
      <c r="AF539" s="413">
        <f t="shared" si="321"/>
        <v>0</v>
      </c>
      <c r="AG539" s="414">
        <f t="shared" si="322"/>
        <v>0</v>
      </c>
      <c r="AH539" s="415">
        <f t="shared" si="323"/>
        <v>0</v>
      </c>
      <c r="AI539" s="415" t="str">
        <f t="shared" si="324"/>
        <v/>
      </c>
      <c r="AJ539" s="415">
        <f t="shared" si="325"/>
        <v>0</v>
      </c>
      <c r="AK539" s="415">
        <f t="shared" si="326"/>
        <v>0</v>
      </c>
      <c r="AL539" s="416">
        <f t="shared" si="327"/>
        <v>0</v>
      </c>
      <c r="AM539" s="417">
        <f t="shared" si="328"/>
        <v>0</v>
      </c>
      <c r="AN539" s="406">
        <f t="shared" si="329"/>
        <v>0</v>
      </c>
      <c r="AO539" s="416">
        <f t="shared" si="330"/>
        <v>0</v>
      </c>
      <c r="AP539" s="416">
        <f t="shared" si="331"/>
        <v>0</v>
      </c>
      <c r="AQ539" s="416">
        <f t="shared" si="332"/>
        <v>0</v>
      </c>
      <c r="AR539" s="418">
        <f t="shared" si="333"/>
        <v>0</v>
      </c>
      <c r="AS539" s="416">
        <f t="shared" si="334"/>
        <v>0</v>
      </c>
      <c r="AT539" s="416">
        <f t="shared" si="335"/>
        <v>0</v>
      </c>
      <c r="AU539" s="416">
        <f t="shared" si="336"/>
        <v>0</v>
      </c>
      <c r="AV539" s="434" t="str">
        <f t="shared" si="337"/>
        <v/>
      </c>
      <c r="AW539" s="421" t="str">
        <f t="shared" si="338"/>
        <v/>
      </c>
      <c r="AX539" s="422">
        <f t="shared" si="339"/>
        <v>0</v>
      </c>
      <c r="AY539" s="422">
        <f t="shared" si="340"/>
        <v>0</v>
      </c>
      <c r="AZ539" s="421">
        <f t="shared" si="341"/>
        <v>0</v>
      </c>
      <c r="BA539" s="423">
        <f t="shared" si="342"/>
        <v>0</v>
      </c>
      <c r="BB539" s="432"/>
      <c r="BC539" s="436"/>
      <c r="BD539" s="436"/>
      <c r="BE539" s="436"/>
      <c r="BF539" s="436"/>
      <c r="BG539" s="436"/>
      <c r="BH539" s="436"/>
      <c r="BI539" s="436"/>
      <c r="BJ539" s="436"/>
      <c r="BK539" s="436"/>
      <c r="BL539" s="436"/>
      <c r="BM539" s="436"/>
      <c r="BN539" s="436"/>
      <c r="BO539" s="436"/>
      <c r="BP539" s="436"/>
    </row>
    <row r="540" spans="1:68" s="437" customFormat="1" ht="38.25" customHeight="1">
      <c r="A540" s="426">
        <v>522</v>
      </c>
      <c r="B540" s="429"/>
      <c r="C540" s="429"/>
      <c r="D540" s="395"/>
      <c r="E540" s="395"/>
      <c r="F540" s="395"/>
      <c r="G540" s="395"/>
      <c r="H540" s="397" t="str">
        <f t="shared" si="312"/>
        <v/>
      </c>
      <c r="I540" s="438"/>
      <c r="J540" s="395"/>
      <c r="K540" s="395"/>
      <c r="L540" s="399">
        <f t="shared" si="313"/>
        <v>0</v>
      </c>
      <c r="M540" s="400" t="str">
        <f t="shared" si="314"/>
        <v/>
      </c>
      <c r="N540" s="401"/>
      <c r="O540" s="395"/>
      <c r="P540" s="402" t="str">
        <f t="shared" si="315"/>
        <v/>
      </c>
      <c r="Q540" s="428"/>
      <c r="R540" s="404">
        <v>0</v>
      </c>
      <c r="S540" s="402">
        <f t="shared" si="316"/>
        <v>0</v>
      </c>
      <c r="T540" s="406">
        <f t="shared" si="317"/>
        <v>0</v>
      </c>
      <c r="U540" s="407" t="str">
        <f t="shared" si="318"/>
        <v/>
      </c>
      <c r="V540" s="408"/>
      <c r="W540" s="395"/>
      <c r="X540" s="395"/>
      <c r="Y540" s="402" t="str">
        <f t="shared" si="319"/>
        <v/>
      </c>
      <c r="Z540" s="429"/>
      <c r="AA540" s="429"/>
      <c r="AB540" s="430"/>
      <c r="AC540" s="410">
        <f t="shared" si="320"/>
        <v>0</v>
      </c>
      <c r="AD540" s="411"/>
      <c r="AE540" s="412"/>
      <c r="AF540" s="413">
        <f t="shared" si="321"/>
        <v>0</v>
      </c>
      <c r="AG540" s="414">
        <f t="shared" si="322"/>
        <v>0</v>
      </c>
      <c r="AH540" s="415">
        <f t="shared" si="323"/>
        <v>0</v>
      </c>
      <c r="AI540" s="415" t="str">
        <f t="shared" si="324"/>
        <v/>
      </c>
      <c r="AJ540" s="415">
        <f t="shared" si="325"/>
        <v>0</v>
      </c>
      <c r="AK540" s="415">
        <f t="shared" si="326"/>
        <v>0</v>
      </c>
      <c r="AL540" s="416">
        <f t="shared" si="327"/>
        <v>0</v>
      </c>
      <c r="AM540" s="417">
        <f t="shared" si="328"/>
        <v>0</v>
      </c>
      <c r="AN540" s="406">
        <f t="shared" si="329"/>
        <v>0</v>
      </c>
      <c r="AO540" s="416">
        <f t="shared" si="330"/>
        <v>0</v>
      </c>
      <c r="AP540" s="416">
        <f t="shared" si="331"/>
        <v>0</v>
      </c>
      <c r="AQ540" s="416">
        <f t="shared" si="332"/>
        <v>0</v>
      </c>
      <c r="AR540" s="418">
        <f t="shared" si="333"/>
        <v>0</v>
      </c>
      <c r="AS540" s="416">
        <f t="shared" si="334"/>
        <v>0</v>
      </c>
      <c r="AT540" s="416">
        <f t="shared" si="335"/>
        <v>0</v>
      </c>
      <c r="AU540" s="416">
        <f t="shared" si="336"/>
        <v>0</v>
      </c>
      <c r="AV540" s="434" t="str">
        <f t="shared" si="337"/>
        <v/>
      </c>
      <c r="AW540" s="421" t="str">
        <f t="shared" si="338"/>
        <v/>
      </c>
      <c r="AX540" s="422">
        <f t="shared" si="339"/>
        <v>0</v>
      </c>
      <c r="AY540" s="422">
        <f t="shared" si="340"/>
        <v>0</v>
      </c>
      <c r="AZ540" s="421">
        <f t="shared" si="341"/>
        <v>0</v>
      </c>
      <c r="BA540" s="423">
        <f t="shared" si="342"/>
        <v>0</v>
      </c>
      <c r="BB540" s="432"/>
      <c r="BC540" s="436"/>
      <c r="BD540" s="436"/>
      <c r="BE540" s="436"/>
      <c r="BF540" s="436"/>
      <c r="BG540" s="436"/>
      <c r="BH540" s="436"/>
      <c r="BI540" s="436"/>
      <c r="BJ540" s="436"/>
      <c r="BK540" s="436"/>
      <c r="BL540" s="436"/>
      <c r="BM540" s="436"/>
      <c r="BN540" s="436"/>
      <c r="BO540" s="436"/>
      <c r="BP540" s="436"/>
    </row>
    <row r="541" spans="1:68" s="437" customFormat="1" ht="38.25" customHeight="1">
      <c r="A541" s="426">
        <v>523</v>
      </c>
      <c r="B541" s="429"/>
      <c r="C541" s="429"/>
      <c r="D541" s="395"/>
      <c r="E541" s="395"/>
      <c r="F541" s="395"/>
      <c r="G541" s="395"/>
      <c r="H541" s="397" t="str">
        <f t="shared" si="312"/>
        <v/>
      </c>
      <c r="I541" s="438"/>
      <c r="J541" s="395"/>
      <c r="K541" s="395"/>
      <c r="L541" s="399">
        <f t="shared" si="313"/>
        <v>0</v>
      </c>
      <c r="M541" s="400" t="str">
        <f t="shared" si="314"/>
        <v/>
      </c>
      <c r="N541" s="401"/>
      <c r="O541" s="395"/>
      <c r="P541" s="402" t="str">
        <f t="shared" si="315"/>
        <v/>
      </c>
      <c r="Q541" s="428"/>
      <c r="R541" s="404">
        <v>0</v>
      </c>
      <c r="S541" s="402">
        <f t="shared" si="316"/>
        <v>0</v>
      </c>
      <c r="T541" s="406">
        <f t="shared" si="317"/>
        <v>0</v>
      </c>
      <c r="U541" s="407" t="str">
        <f t="shared" si="318"/>
        <v/>
      </c>
      <c r="V541" s="408"/>
      <c r="W541" s="395"/>
      <c r="X541" s="395"/>
      <c r="Y541" s="402" t="str">
        <f t="shared" si="319"/>
        <v/>
      </c>
      <c r="Z541" s="429"/>
      <c r="AA541" s="429"/>
      <c r="AB541" s="430"/>
      <c r="AC541" s="410">
        <f t="shared" si="320"/>
        <v>0</v>
      </c>
      <c r="AD541" s="411"/>
      <c r="AE541" s="412"/>
      <c r="AF541" s="413">
        <f t="shared" si="321"/>
        <v>0</v>
      </c>
      <c r="AG541" s="414">
        <f t="shared" si="322"/>
        <v>0</v>
      </c>
      <c r="AH541" s="415">
        <f t="shared" si="323"/>
        <v>0</v>
      </c>
      <c r="AI541" s="415" t="str">
        <f t="shared" si="324"/>
        <v/>
      </c>
      <c r="AJ541" s="415">
        <f t="shared" si="325"/>
        <v>0</v>
      </c>
      <c r="AK541" s="415">
        <f t="shared" si="326"/>
        <v>0</v>
      </c>
      <c r="AL541" s="416">
        <f t="shared" si="327"/>
        <v>0</v>
      </c>
      <c r="AM541" s="417">
        <f t="shared" si="328"/>
        <v>0</v>
      </c>
      <c r="AN541" s="406">
        <f t="shared" si="329"/>
        <v>0</v>
      </c>
      <c r="AO541" s="416">
        <f t="shared" si="330"/>
        <v>0</v>
      </c>
      <c r="AP541" s="416">
        <f t="shared" si="331"/>
        <v>0</v>
      </c>
      <c r="AQ541" s="416">
        <f t="shared" si="332"/>
        <v>0</v>
      </c>
      <c r="AR541" s="418">
        <f t="shared" si="333"/>
        <v>0</v>
      </c>
      <c r="AS541" s="416">
        <f t="shared" si="334"/>
        <v>0</v>
      </c>
      <c r="AT541" s="416">
        <f t="shared" si="335"/>
        <v>0</v>
      </c>
      <c r="AU541" s="416">
        <f t="shared" si="336"/>
        <v>0</v>
      </c>
      <c r="AV541" s="434" t="str">
        <f t="shared" si="337"/>
        <v/>
      </c>
      <c r="AW541" s="421" t="str">
        <f t="shared" si="338"/>
        <v/>
      </c>
      <c r="AX541" s="422">
        <f t="shared" si="339"/>
        <v>0</v>
      </c>
      <c r="AY541" s="422">
        <f t="shared" si="340"/>
        <v>0</v>
      </c>
      <c r="AZ541" s="421">
        <f t="shared" si="341"/>
        <v>0</v>
      </c>
      <c r="BA541" s="423">
        <f t="shared" si="342"/>
        <v>0</v>
      </c>
      <c r="BB541" s="432"/>
      <c r="BC541" s="436"/>
      <c r="BD541" s="436"/>
      <c r="BE541" s="436"/>
      <c r="BF541" s="436"/>
      <c r="BG541" s="436"/>
      <c r="BH541" s="436"/>
      <c r="BI541" s="436"/>
      <c r="BJ541" s="436"/>
      <c r="BK541" s="436"/>
      <c r="BL541" s="436"/>
      <c r="BM541" s="436"/>
      <c r="BN541" s="436"/>
      <c r="BO541" s="436"/>
      <c r="BP541" s="436"/>
    </row>
    <row r="542" spans="1:68" s="437" customFormat="1" ht="38.25" customHeight="1">
      <c r="A542" s="426">
        <v>524</v>
      </c>
      <c r="B542" s="429"/>
      <c r="C542" s="429"/>
      <c r="D542" s="395"/>
      <c r="E542" s="395"/>
      <c r="F542" s="395"/>
      <c r="G542" s="395"/>
      <c r="H542" s="397" t="str">
        <f t="shared" si="312"/>
        <v/>
      </c>
      <c r="I542" s="438"/>
      <c r="J542" s="395"/>
      <c r="K542" s="395"/>
      <c r="L542" s="399">
        <f t="shared" si="313"/>
        <v>0</v>
      </c>
      <c r="M542" s="400" t="str">
        <f t="shared" si="314"/>
        <v/>
      </c>
      <c r="N542" s="401"/>
      <c r="O542" s="395"/>
      <c r="P542" s="402" t="str">
        <f t="shared" si="315"/>
        <v/>
      </c>
      <c r="Q542" s="428"/>
      <c r="R542" s="404">
        <v>0</v>
      </c>
      <c r="S542" s="402">
        <f t="shared" si="316"/>
        <v>0</v>
      </c>
      <c r="T542" s="406">
        <f t="shared" si="317"/>
        <v>0</v>
      </c>
      <c r="U542" s="407" t="str">
        <f t="shared" si="318"/>
        <v/>
      </c>
      <c r="V542" s="408"/>
      <c r="W542" s="395"/>
      <c r="X542" s="395"/>
      <c r="Y542" s="402" t="str">
        <f t="shared" si="319"/>
        <v/>
      </c>
      <c r="Z542" s="429"/>
      <c r="AA542" s="429"/>
      <c r="AB542" s="430"/>
      <c r="AC542" s="410">
        <f t="shared" si="320"/>
        <v>0</v>
      </c>
      <c r="AD542" s="411"/>
      <c r="AE542" s="412"/>
      <c r="AF542" s="413">
        <f t="shared" si="321"/>
        <v>0</v>
      </c>
      <c r="AG542" s="414">
        <f t="shared" si="322"/>
        <v>0</v>
      </c>
      <c r="AH542" s="415">
        <f t="shared" si="323"/>
        <v>0</v>
      </c>
      <c r="AI542" s="415" t="str">
        <f t="shared" si="324"/>
        <v/>
      </c>
      <c r="AJ542" s="415">
        <f t="shared" si="325"/>
        <v>0</v>
      </c>
      <c r="AK542" s="415">
        <f t="shared" si="326"/>
        <v>0</v>
      </c>
      <c r="AL542" s="416">
        <f t="shared" si="327"/>
        <v>0</v>
      </c>
      <c r="AM542" s="417">
        <f t="shared" si="328"/>
        <v>0</v>
      </c>
      <c r="AN542" s="406">
        <f t="shared" si="329"/>
        <v>0</v>
      </c>
      <c r="AO542" s="416">
        <f t="shared" si="330"/>
        <v>0</v>
      </c>
      <c r="AP542" s="416">
        <f t="shared" si="331"/>
        <v>0</v>
      </c>
      <c r="AQ542" s="416">
        <f t="shared" si="332"/>
        <v>0</v>
      </c>
      <c r="AR542" s="418">
        <f t="shared" si="333"/>
        <v>0</v>
      </c>
      <c r="AS542" s="416">
        <f t="shared" si="334"/>
        <v>0</v>
      </c>
      <c r="AT542" s="416">
        <f t="shared" si="335"/>
        <v>0</v>
      </c>
      <c r="AU542" s="416">
        <f t="shared" si="336"/>
        <v>0</v>
      </c>
      <c r="AV542" s="434" t="str">
        <f t="shared" si="337"/>
        <v/>
      </c>
      <c r="AW542" s="421" t="str">
        <f t="shared" si="338"/>
        <v/>
      </c>
      <c r="AX542" s="422">
        <f t="shared" si="339"/>
        <v>0</v>
      </c>
      <c r="AY542" s="422">
        <f t="shared" si="340"/>
        <v>0</v>
      </c>
      <c r="AZ542" s="421">
        <f t="shared" si="341"/>
        <v>0</v>
      </c>
      <c r="BA542" s="423">
        <f t="shared" si="342"/>
        <v>0</v>
      </c>
      <c r="BB542" s="432"/>
      <c r="BC542" s="436"/>
      <c r="BD542" s="436"/>
      <c r="BE542" s="436"/>
      <c r="BF542" s="436"/>
      <c r="BG542" s="436"/>
      <c r="BH542" s="436"/>
      <c r="BI542" s="436"/>
      <c r="BJ542" s="436"/>
      <c r="BK542" s="436"/>
      <c r="BL542" s="436"/>
      <c r="BM542" s="436"/>
      <c r="BN542" s="436"/>
      <c r="BO542" s="436"/>
      <c r="BP542" s="436"/>
    </row>
    <row r="543" spans="1:68" s="437" customFormat="1" ht="38.25" customHeight="1">
      <c r="A543" s="426">
        <v>525</v>
      </c>
      <c r="B543" s="429"/>
      <c r="C543" s="429"/>
      <c r="D543" s="395"/>
      <c r="E543" s="395"/>
      <c r="F543" s="395"/>
      <c r="G543" s="395"/>
      <c r="H543" s="397" t="str">
        <f t="shared" si="312"/>
        <v/>
      </c>
      <c r="I543" s="438"/>
      <c r="J543" s="395"/>
      <c r="K543" s="395"/>
      <c r="L543" s="399">
        <f t="shared" si="313"/>
        <v>0</v>
      </c>
      <c r="M543" s="400" t="str">
        <f t="shared" si="314"/>
        <v/>
      </c>
      <c r="N543" s="401"/>
      <c r="O543" s="395"/>
      <c r="P543" s="402" t="str">
        <f t="shared" si="315"/>
        <v/>
      </c>
      <c r="Q543" s="428"/>
      <c r="R543" s="404">
        <v>0</v>
      </c>
      <c r="S543" s="402">
        <f t="shared" si="316"/>
        <v>0</v>
      </c>
      <c r="T543" s="406">
        <f t="shared" si="317"/>
        <v>0</v>
      </c>
      <c r="U543" s="407" t="str">
        <f t="shared" si="318"/>
        <v/>
      </c>
      <c r="V543" s="408"/>
      <c r="W543" s="395"/>
      <c r="X543" s="395"/>
      <c r="Y543" s="402" t="str">
        <f t="shared" si="319"/>
        <v/>
      </c>
      <c r="Z543" s="429"/>
      <c r="AA543" s="429"/>
      <c r="AB543" s="430"/>
      <c r="AC543" s="410">
        <f t="shared" si="320"/>
        <v>0</v>
      </c>
      <c r="AD543" s="411"/>
      <c r="AE543" s="412"/>
      <c r="AF543" s="413">
        <f t="shared" si="321"/>
        <v>0</v>
      </c>
      <c r="AG543" s="414">
        <f t="shared" si="322"/>
        <v>0</v>
      </c>
      <c r="AH543" s="415">
        <f t="shared" si="323"/>
        <v>0</v>
      </c>
      <c r="AI543" s="415" t="str">
        <f t="shared" si="324"/>
        <v/>
      </c>
      <c r="AJ543" s="415">
        <f t="shared" si="325"/>
        <v>0</v>
      </c>
      <c r="AK543" s="415">
        <f t="shared" si="326"/>
        <v>0</v>
      </c>
      <c r="AL543" s="416">
        <f t="shared" si="327"/>
        <v>0</v>
      </c>
      <c r="AM543" s="417">
        <f t="shared" si="328"/>
        <v>0</v>
      </c>
      <c r="AN543" s="406">
        <f t="shared" si="329"/>
        <v>0</v>
      </c>
      <c r="AO543" s="416">
        <f t="shared" si="330"/>
        <v>0</v>
      </c>
      <c r="AP543" s="416">
        <f t="shared" si="331"/>
        <v>0</v>
      </c>
      <c r="AQ543" s="416">
        <f t="shared" si="332"/>
        <v>0</v>
      </c>
      <c r="AR543" s="418">
        <f t="shared" si="333"/>
        <v>0</v>
      </c>
      <c r="AS543" s="416">
        <f t="shared" si="334"/>
        <v>0</v>
      </c>
      <c r="AT543" s="416">
        <f t="shared" si="335"/>
        <v>0</v>
      </c>
      <c r="AU543" s="416">
        <f t="shared" si="336"/>
        <v>0</v>
      </c>
      <c r="AV543" s="434" t="str">
        <f t="shared" si="337"/>
        <v/>
      </c>
      <c r="AW543" s="421" t="str">
        <f t="shared" si="338"/>
        <v/>
      </c>
      <c r="AX543" s="422">
        <f t="shared" si="339"/>
        <v>0</v>
      </c>
      <c r="AY543" s="422">
        <f t="shared" si="340"/>
        <v>0</v>
      </c>
      <c r="AZ543" s="421">
        <f t="shared" si="341"/>
        <v>0</v>
      </c>
      <c r="BA543" s="423">
        <f t="shared" si="342"/>
        <v>0</v>
      </c>
      <c r="BB543" s="432"/>
      <c r="BC543" s="436"/>
      <c r="BD543" s="436"/>
      <c r="BE543" s="436"/>
      <c r="BF543" s="436"/>
      <c r="BG543" s="436"/>
      <c r="BH543" s="436"/>
      <c r="BI543" s="436"/>
      <c r="BJ543" s="436"/>
      <c r="BK543" s="436"/>
      <c r="BL543" s="436"/>
      <c r="BM543" s="436"/>
      <c r="BN543" s="436"/>
      <c r="BO543" s="436"/>
      <c r="BP543" s="436"/>
    </row>
    <row r="544" spans="1:68" s="437" customFormat="1" ht="38.25" customHeight="1">
      <c r="A544" s="426">
        <v>526</v>
      </c>
      <c r="B544" s="429"/>
      <c r="C544" s="429"/>
      <c r="D544" s="395"/>
      <c r="E544" s="395"/>
      <c r="F544" s="395"/>
      <c r="G544" s="395"/>
      <c r="H544" s="397" t="str">
        <f t="shared" si="312"/>
        <v/>
      </c>
      <c r="I544" s="438"/>
      <c r="J544" s="395"/>
      <c r="K544" s="395"/>
      <c r="L544" s="399">
        <f t="shared" si="313"/>
        <v>0</v>
      </c>
      <c r="M544" s="400" t="str">
        <f t="shared" si="314"/>
        <v/>
      </c>
      <c r="N544" s="401"/>
      <c r="O544" s="395"/>
      <c r="P544" s="402" t="str">
        <f t="shared" si="315"/>
        <v/>
      </c>
      <c r="Q544" s="428"/>
      <c r="R544" s="404">
        <v>0</v>
      </c>
      <c r="S544" s="402">
        <f t="shared" si="316"/>
        <v>0</v>
      </c>
      <c r="T544" s="406">
        <f t="shared" si="317"/>
        <v>0</v>
      </c>
      <c r="U544" s="407" t="str">
        <f t="shared" si="318"/>
        <v/>
      </c>
      <c r="V544" s="408"/>
      <c r="W544" s="395"/>
      <c r="X544" s="395"/>
      <c r="Y544" s="402" t="str">
        <f t="shared" si="319"/>
        <v/>
      </c>
      <c r="Z544" s="429"/>
      <c r="AA544" s="429"/>
      <c r="AB544" s="430"/>
      <c r="AC544" s="410">
        <f t="shared" si="320"/>
        <v>0</v>
      </c>
      <c r="AD544" s="411"/>
      <c r="AE544" s="412"/>
      <c r="AF544" s="413">
        <f t="shared" si="321"/>
        <v>0</v>
      </c>
      <c r="AG544" s="414">
        <f t="shared" si="322"/>
        <v>0</v>
      </c>
      <c r="AH544" s="415">
        <f t="shared" si="323"/>
        <v>0</v>
      </c>
      <c r="AI544" s="415" t="str">
        <f t="shared" si="324"/>
        <v/>
      </c>
      <c r="AJ544" s="415">
        <f t="shared" si="325"/>
        <v>0</v>
      </c>
      <c r="AK544" s="415">
        <f t="shared" si="326"/>
        <v>0</v>
      </c>
      <c r="AL544" s="416">
        <f t="shared" si="327"/>
        <v>0</v>
      </c>
      <c r="AM544" s="417">
        <f t="shared" si="328"/>
        <v>0</v>
      </c>
      <c r="AN544" s="406">
        <f t="shared" si="329"/>
        <v>0</v>
      </c>
      <c r="AO544" s="416">
        <f t="shared" si="330"/>
        <v>0</v>
      </c>
      <c r="AP544" s="416">
        <f t="shared" si="331"/>
        <v>0</v>
      </c>
      <c r="AQ544" s="416">
        <f t="shared" si="332"/>
        <v>0</v>
      </c>
      <c r="AR544" s="418">
        <f t="shared" si="333"/>
        <v>0</v>
      </c>
      <c r="AS544" s="416">
        <f t="shared" si="334"/>
        <v>0</v>
      </c>
      <c r="AT544" s="416">
        <f t="shared" si="335"/>
        <v>0</v>
      </c>
      <c r="AU544" s="416">
        <f t="shared" si="336"/>
        <v>0</v>
      </c>
      <c r="AV544" s="434" t="str">
        <f t="shared" si="337"/>
        <v/>
      </c>
      <c r="AW544" s="421" t="str">
        <f t="shared" si="338"/>
        <v/>
      </c>
      <c r="AX544" s="422">
        <f t="shared" si="339"/>
        <v>0</v>
      </c>
      <c r="AY544" s="422">
        <f t="shared" si="340"/>
        <v>0</v>
      </c>
      <c r="AZ544" s="421">
        <f t="shared" si="341"/>
        <v>0</v>
      </c>
      <c r="BA544" s="423">
        <f t="shared" si="342"/>
        <v>0</v>
      </c>
      <c r="BB544" s="432"/>
      <c r="BC544" s="436"/>
      <c r="BD544" s="436"/>
      <c r="BE544" s="436"/>
      <c r="BF544" s="436"/>
      <c r="BG544" s="436"/>
      <c r="BH544" s="436"/>
      <c r="BI544" s="436"/>
      <c r="BJ544" s="436"/>
      <c r="BK544" s="436"/>
      <c r="BL544" s="436"/>
      <c r="BM544" s="436"/>
      <c r="BN544" s="436"/>
      <c r="BO544" s="436"/>
      <c r="BP544" s="436"/>
    </row>
    <row r="545" spans="1:68" s="437" customFormat="1" ht="38.25" customHeight="1">
      <c r="A545" s="426">
        <v>527</v>
      </c>
      <c r="B545" s="429"/>
      <c r="C545" s="429"/>
      <c r="D545" s="395"/>
      <c r="E545" s="395"/>
      <c r="F545" s="395"/>
      <c r="G545" s="395"/>
      <c r="H545" s="397" t="str">
        <f t="shared" si="312"/>
        <v/>
      </c>
      <c r="I545" s="438"/>
      <c r="J545" s="395"/>
      <c r="K545" s="395"/>
      <c r="L545" s="399">
        <f t="shared" si="313"/>
        <v>0</v>
      </c>
      <c r="M545" s="400" t="str">
        <f t="shared" si="314"/>
        <v/>
      </c>
      <c r="N545" s="401"/>
      <c r="O545" s="395"/>
      <c r="P545" s="402" t="str">
        <f t="shared" si="315"/>
        <v/>
      </c>
      <c r="Q545" s="428"/>
      <c r="R545" s="404">
        <v>0</v>
      </c>
      <c r="S545" s="402">
        <f t="shared" si="316"/>
        <v>0</v>
      </c>
      <c r="T545" s="406">
        <f t="shared" si="317"/>
        <v>0</v>
      </c>
      <c r="U545" s="407" t="str">
        <f t="shared" si="318"/>
        <v/>
      </c>
      <c r="V545" s="408"/>
      <c r="W545" s="395"/>
      <c r="X545" s="395"/>
      <c r="Y545" s="402" t="str">
        <f t="shared" si="319"/>
        <v/>
      </c>
      <c r="Z545" s="429"/>
      <c r="AA545" s="429"/>
      <c r="AB545" s="430"/>
      <c r="AC545" s="410">
        <f t="shared" si="320"/>
        <v>0</v>
      </c>
      <c r="AD545" s="411"/>
      <c r="AE545" s="412"/>
      <c r="AF545" s="413">
        <f t="shared" si="321"/>
        <v>0</v>
      </c>
      <c r="AG545" s="414">
        <f t="shared" si="322"/>
        <v>0</v>
      </c>
      <c r="AH545" s="415">
        <f t="shared" si="323"/>
        <v>0</v>
      </c>
      <c r="AI545" s="415" t="str">
        <f t="shared" si="324"/>
        <v/>
      </c>
      <c r="AJ545" s="415">
        <f t="shared" si="325"/>
        <v>0</v>
      </c>
      <c r="AK545" s="415">
        <f t="shared" si="326"/>
        <v>0</v>
      </c>
      <c r="AL545" s="416">
        <f t="shared" si="327"/>
        <v>0</v>
      </c>
      <c r="AM545" s="417">
        <f t="shared" si="328"/>
        <v>0</v>
      </c>
      <c r="AN545" s="406">
        <f t="shared" si="329"/>
        <v>0</v>
      </c>
      <c r="AO545" s="416">
        <f t="shared" si="330"/>
        <v>0</v>
      </c>
      <c r="AP545" s="416">
        <f t="shared" si="331"/>
        <v>0</v>
      </c>
      <c r="AQ545" s="416">
        <f t="shared" si="332"/>
        <v>0</v>
      </c>
      <c r="AR545" s="418">
        <f t="shared" si="333"/>
        <v>0</v>
      </c>
      <c r="AS545" s="416">
        <f t="shared" si="334"/>
        <v>0</v>
      </c>
      <c r="AT545" s="416">
        <f t="shared" si="335"/>
        <v>0</v>
      </c>
      <c r="AU545" s="416">
        <f t="shared" si="336"/>
        <v>0</v>
      </c>
      <c r="AV545" s="434" t="str">
        <f t="shared" si="337"/>
        <v/>
      </c>
      <c r="AW545" s="421" t="str">
        <f t="shared" si="338"/>
        <v/>
      </c>
      <c r="AX545" s="422">
        <f t="shared" si="339"/>
        <v>0</v>
      </c>
      <c r="AY545" s="422">
        <f t="shared" si="340"/>
        <v>0</v>
      </c>
      <c r="AZ545" s="421">
        <f t="shared" si="341"/>
        <v>0</v>
      </c>
      <c r="BA545" s="423">
        <f t="shared" si="342"/>
        <v>0</v>
      </c>
      <c r="BB545" s="432"/>
      <c r="BC545" s="436"/>
      <c r="BD545" s="436"/>
      <c r="BE545" s="436"/>
      <c r="BF545" s="436"/>
      <c r="BG545" s="436"/>
      <c r="BH545" s="436"/>
      <c r="BI545" s="436"/>
      <c r="BJ545" s="436"/>
      <c r="BK545" s="436"/>
      <c r="BL545" s="436"/>
      <c r="BM545" s="436"/>
      <c r="BN545" s="436"/>
      <c r="BO545" s="436"/>
      <c r="BP545" s="436"/>
    </row>
    <row r="546" spans="1:68" s="437" customFormat="1" ht="38.25" customHeight="1">
      <c r="A546" s="426">
        <v>528</v>
      </c>
      <c r="B546" s="429"/>
      <c r="C546" s="429"/>
      <c r="D546" s="395"/>
      <c r="E546" s="395"/>
      <c r="F546" s="395"/>
      <c r="G546" s="395"/>
      <c r="H546" s="397" t="str">
        <f t="shared" si="312"/>
        <v/>
      </c>
      <c r="I546" s="438"/>
      <c r="J546" s="395"/>
      <c r="K546" s="395"/>
      <c r="L546" s="399">
        <f t="shared" si="313"/>
        <v>0</v>
      </c>
      <c r="M546" s="400" t="str">
        <f t="shared" si="314"/>
        <v/>
      </c>
      <c r="N546" s="401"/>
      <c r="O546" s="395"/>
      <c r="P546" s="402" t="str">
        <f t="shared" si="315"/>
        <v/>
      </c>
      <c r="Q546" s="428"/>
      <c r="R546" s="404">
        <v>0</v>
      </c>
      <c r="S546" s="402">
        <f t="shared" si="316"/>
        <v>0</v>
      </c>
      <c r="T546" s="406">
        <f t="shared" si="317"/>
        <v>0</v>
      </c>
      <c r="U546" s="407" t="str">
        <f t="shared" si="318"/>
        <v/>
      </c>
      <c r="V546" s="408"/>
      <c r="W546" s="395"/>
      <c r="X546" s="395"/>
      <c r="Y546" s="402" t="str">
        <f t="shared" si="319"/>
        <v/>
      </c>
      <c r="Z546" s="429"/>
      <c r="AA546" s="429"/>
      <c r="AB546" s="430"/>
      <c r="AC546" s="410">
        <f t="shared" si="320"/>
        <v>0</v>
      </c>
      <c r="AD546" s="411"/>
      <c r="AE546" s="412"/>
      <c r="AF546" s="413">
        <f t="shared" si="321"/>
        <v>0</v>
      </c>
      <c r="AG546" s="414">
        <f t="shared" si="322"/>
        <v>0</v>
      </c>
      <c r="AH546" s="415">
        <f t="shared" si="323"/>
        <v>0</v>
      </c>
      <c r="AI546" s="415" t="str">
        <f t="shared" si="324"/>
        <v/>
      </c>
      <c r="AJ546" s="415">
        <f t="shared" si="325"/>
        <v>0</v>
      </c>
      <c r="AK546" s="415">
        <f t="shared" si="326"/>
        <v>0</v>
      </c>
      <c r="AL546" s="416">
        <f t="shared" si="327"/>
        <v>0</v>
      </c>
      <c r="AM546" s="417">
        <f t="shared" si="328"/>
        <v>0</v>
      </c>
      <c r="AN546" s="406">
        <f t="shared" si="329"/>
        <v>0</v>
      </c>
      <c r="AO546" s="416">
        <f t="shared" si="330"/>
        <v>0</v>
      </c>
      <c r="AP546" s="416">
        <f t="shared" si="331"/>
        <v>0</v>
      </c>
      <c r="AQ546" s="416">
        <f t="shared" si="332"/>
        <v>0</v>
      </c>
      <c r="AR546" s="418">
        <f t="shared" si="333"/>
        <v>0</v>
      </c>
      <c r="AS546" s="416">
        <f t="shared" si="334"/>
        <v>0</v>
      </c>
      <c r="AT546" s="416">
        <f t="shared" si="335"/>
        <v>0</v>
      </c>
      <c r="AU546" s="416">
        <f t="shared" si="336"/>
        <v>0</v>
      </c>
      <c r="AV546" s="434" t="str">
        <f t="shared" si="337"/>
        <v/>
      </c>
      <c r="AW546" s="421" t="str">
        <f t="shared" si="338"/>
        <v/>
      </c>
      <c r="AX546" s="422">
        <f t="shared" si="339"/>
        <v>0</v>
      </c>
      <c r="AY546" s="422">
        <f t="shared" si="340"/>
        <v>0</v>
      </c>
      <c r="AZ546" s="421">
        <f t="shared" si="341"/>
        <v>0</v>
      </c>
      <c r="BA546" s="423">
        <f t="shared" si="342"/>
        <v>0</v>
      </c>
      <c r="BB546" s="432"/>
      <c r="BC546" s="436"/>
      <c r="BD546" s="436"/>
      <c r="BE546" s="436"/>
      <c r="BF546" s="436"/>
      <c r="BG546" s="436"/>
      <c r="BH546" s="436"/>
      <c r="BI546" s="436"/>
      <c r="BJ546" s="436"/>
      <c r="BK546" s="436"/>
      <c r="BL546" s="436"/>
      <c r="BM546" s="436"/>
      <c r="BN546" s="436"/>
      <c r="BO546" s="436"/>
      <c r="BP546" s="436"/>
    </row>
    <row r="547" spans="1:68" s="437" customFormat="1" ht="38.25" customHeight="1">
      <c r="A547" s="426">
        <v>529</v>
      </c>
      <c r="B547" s="429"/>
      <c r="C547" s="429"/>
      <c r="D547" s="395"/>
      <c r="E547" s="395"/>
      <c r="F547" s="395"/>
      <c r="G547" s="395"/>
      <c r="H547" s="397" t="str">
        <f t="shared" si="312"/>
        <v/>
      </c>
      <c r="I547" s="438"/>
      <c r="J547" s="395"/>
      <c r="K547" s="395"/>
      <c r="L547" s="399">
        <f t="shared" si="313"/>
        <v>0</v>
      </c>
      <c r="M547" s="400" t="str">
        <f t="shared" si="314"/>
        <v/>
      </c>
      <c r="N547" s="401"/>
      <c r="O547" s="395"/>
      <c r="P547" s="402" t="str">
        <f t="shared" si="315"/>
        <v/>
      </c>
      <c r="Q547" s="428"/>
      <c r="R547" s="404">
        <v>0</v>
      </c>
      <c r="S547" s="402">
        <f t="shared" si="316"/>
        <v>0</v>
      </c>
      <c r="T547" s="406">
        <f t="shared" si="317"/>
        <v>0</v>
      </c>
      <c r="U547" s="407" t="str">
        <f t="shared" si="318"/>
        <v/>
      </c>
      <c r="V547" s="408"/>
      <c r="W547" s="395"/>
      <c r="X547" s="395"/>
      <c r="Y547" s="402" t="str">
        <f t="shared" si="319"/>
        <v/>
      </c>
      <c r="Z547" s="429"/>
      <c r="AA547" s="429"/>
      <c r="AB547" s="430"/>
      <c r="AC547" s="410">
        <f t="shared" si="320"/>
        <v>0</v>
      </c>
      <c r="AD547" s="411"/>
      <c r="AE547" s="412"/>
      <c r="AF547" s="413">
        <f t="shared" si="321"/>
        <v>0</v>
      </c>
      <c r="AG547" s="414">
        <f t="shared" si="322"/>
        <v>0</v>
      </c>
      <c r="AH547" s="415">
        <f t="shared" si="323"/>
        <v>0</v>
      </c>
      <c r="AI547" s="415" t="str">
        <f t="shared" si="324"/>
        <v/>
      </c>
      <c r="AJ547" s="415">
        <f t="shared" si="325"/>
        <v>0</v>
      </c>
      <c r="AK547" s="415">
        <f t="shared" si="326"/>
        <v>0</v>
      </c>
      <c r="AL547" s="416">
        <f t="shared" si="327"/>
        <v>0</v>
      </c>
      <c r="AM547" s="417">
        <f t="shared" si="328"/>
        <v>0</v>
      </c>
      <c r="AN547" s="406">
        <f t="shared" si="329"/>
        <v>0</v>
      </c>
      <c r="AO547" s="416">
        <f t="shared" si="330"/>
        <v>0</v>
      </c>
      <c r="AP547" s="416">
        <f t="shared" si="331"/>
        <v>0</v>
      </c>
      <c r="AQ547" s="416">
        <f t="shared" si="332"/>
        <v>0</v>
      </c>
      <c r="AR547" s="418">
        <f t="shared" si="333"/>
        <v>0</v>
      </c>
      <c r="AS547" s="416">
        <f t="shared" si="334"/>
        <v>0</v>
      </c>
      <c r="AT547" s="416">
        <f t="shared" si="335"/>
        <v>0</v>
      </c>
      <c r="AU547" s="416">
        <f t="shared" si="336"/>
        <v>0</v>
      </c>
      <c r="AV547" s="434" t="str">
        <f t="shared" si="337"/>
        <v/>
      </c>
      <c r="AW547" s="421" t="str">
        <f t="shared" si="338"/>
        <v/>
      </c>
      <c r="AX547" s="422">
        <f t="shared" si="339"/>
        <v>0</v>
      </c>
      <c r="AY547" s="422">
        <f t="shared" si="340"/>
        <v>0</v>
      </c>
      <c r="AZ547" s="421">
        <f t="shared" si="341"/>
        <v>0</v>
      </c>
      <c r="BA547" s="423">
        <f t="shared" si="342"/>
        <v>0</v>
      </c>
      <c r="BB547" s="432"/>
      <c r="BC547" s="436"/>
      <c r="BD547" s="436"/>
      <c r="BE547" s="436"/>
      <c r="BF547" s="436"/>
      <c r="BG547" s="436"/>
      <c r="BH547" s="436"/>
      <c r="BI547" s="436"/>
      <c r="BJ547" s="436"/>
      <c r="BK547" s="436"/>
      <c r="BL547" s="436"/>
      <c r="BM547" s="436"/>
      <c r="BN547" s="436"/>
      <c r="BO547" s="436"/>
      <c r="BP547" s="436"/>
    </row>
    <row r="548" spans="1:68" s="437" customFormat="1" ht="38.25" customHeight="1">
      <c r="A548" s="426">
        <v>530</v>
      </c>
      <c r="B548" s="429"/>
      <c r="C548" s="429"/>
      <c r="D548" s="395"/>
      <c r="E548" s="395"/>
      <c r="F548" s="395"/>
      <c r="G548" s="395"/>
      <c r="H548" s="397" t="str">
        <f t="shared" si="312"/>
        <v/>
      </c>
      <c r="I548" s="438"/>
      <c r="J548" s="395"/>
      <c r="K548" s="395"/>
      <c r="L548" s="399">
        <f t="shared" si="313"/>
        <v>0</v>
      </c>
      <c r="M548" s="400" t="str">
        <f t="shared" si="314"/>
        <v/>
      </c>
      <c r="N548" s="401"/>
      <c r="O548" s="395"/>
      <c r="P548" s="402" t="str">
        <f t="shared" si="315"/>
        <v/>
      </c>
      <c r="Q548" s="428"/>
      <c r="R548" s="404">
        <v>0</v>
      </c>
      <c r="S548" s="402">
        <f t="shared" si="316"/>
        <v>0</v>
      </c>
      <c r="T548" s="406">
        <f t="shared" si="317"/>
        <v>0</v>
      </c>
      <c r="U548" s="407" t="str">
        <f t="shared" si="318"/>
        <v/>
      </c>
      <c r="V548" s="408"/>
      <c r="W548" s="395"/>
      <c r="X548" s="395"/>
      <c r="Y548" s="402" t="str">
        <f t="shared" si="319"/>
        <v/>
      </c>
      <c r="Z548" s="429"/>
      <c r="AA548" s="429"/>
      <c r="AB548" s="430"/>
      <c r="AC548" s="410">
        <f t="shared" si="320"/>
        <v>0</v>
      </c>
      <c r="AD548" s="411"/>
      <c r="AE548" s="412"/>
      <c r="AF548" s="413">
        <f t="shared" si="321"/>
        <v>0</v>
      </c>
      <c r="AG548" s="414">
        <f t="shared" si="322"/>
        <v>0</v>
      </c>
      <c r="AH548" s="415">
        <f t="shared" si="323"/>
        <v>0</v>
      </c>
      <c r="AI548" s="415" t="str">
        <f t="shared" si="324"/>
        <v/>
      </c>
      <c r="AJ548" s="415">
        <f t="shared" si="325"/>
        <v>0</v>
      </c>
      <c r="AK548" s="415">
        <f t="shared" si="326"/>
        <v>0</v>
      </c>
      <c r="AL548" s="416">
        <f t="shared" si="327"/>
        <v>0</v>
      </c>
      <c r="AM548" s="417">
        <f t="shared" si="328"/>
        <v>0</v>
      </c>
      <c r="AN548" s="406">
        <f t="shared" si="329"/>
        <v>0</v>
      </c>
      <c r="AO548" s="416">
        <f t="shared" si="330"/>
        <v>0</v>
      </c>
      <c r="AP548" s="416">
        <f t="shared" si="331"/>
        <v>0</v>
      </c>
      <c r="AQ548" s="416">
        <f t="shared" si="332"/>
        <v>0</v>
      </c>
      <c r="AR548" s="418">
        <f t="shared" si="333"/>
        <v>0</v>
      </c>
      <c r="AS548" s="416">
        <f t="shared" si="334"/>
        <v>0</v>
      </c>
      <c r="AT548" s="416">
        <f t="shared" si="335"/>
        <v>0</v>
      </c>
      <c r="AU548" s="416">
        <f t="shared" si="336"/>
        <v>0</v>
      </c>
      <c r="AV548" s="434" t="str">
        <f t="shared" si="337"/>
        <v/>
      </c>
      <c r="AW548" s="421" t="str">
        <f t="shared" si="338"/>
        <v/>
      </c>
      <c r="AX548" s="422">
        <f t="shared" si="339"/>
        <v>0</v>
      </c>
      <c r="AY548" s="422">
        <f t="shared" si="340"/>
        <v>0</v>
      </c>
      <c r="AZ548" s="421">
        <f t="shared" si="341"/>
        <v>0</v>
      </c>
      <c r="BA548" s="423">
        <f t="shared" si="342"/>
        <v>0</v>
      </c>
      <c r="BB548" s="432"/>
      <c r="BC548" s="436"/>
      <c r="BD548" s="436"/>
      <c r="BE548" s="436"/>
      <c r="BF548" s="436"/>
      <c r="BG548" s="436"/>
      <c r="BH548" s="436"/>
      <c r="BI548" s="436"/>
      <c r="BJ548" s="436"/>
      <c r="BK548" s="436"/>
      <c r="BL548" s="436"/>
      <c r="BM548" s="436"/>
      <c r="BN548" s="436"/>
      <c r="BO548" s="436"/>
      <c r="BP548" s="436"/>
    </row>
    <row r="549" spans="1:68" s="437" customFormat="1" ht="38.25" customHeight="1">
      <c r="A549" s="426">
        <v>531</v>
      </c>
      <c r="B549" s="429"/>
      <c r="C549" s="429"/>
      <c r="D549" s="395"/>
      <c r="E549" s="395"/>
      <c r="F549" s="395"/>
      <c r="G549" s="395"/>
      <c r="H549" s="397" t="str">
        <f t="shared" si="312"/>
        <v/>
      </c>
      <c r="I549" s="438"/>
      <c r="J549" s="395"/>
      <c r="K549" s="395"/>
      <c r="L549" s="399">
        <f t="shared" si="313"/>
        <v>0</v>
      </c>
      <c r="M549" s="400" t="str">
        <f t="shared" si="314"/>
        <v/>
      </c>
      <c r="N549" s="401"/>
      <c r="O549" s="395"/>
      <c r="P549" s="402" t="str">
        <f t="shared" si="315"/>
        <v/>
      </c>
      <c r="Q549" s="428"/>
      <c r="R549" s="404">
        <v>0</v>
      </c>
      <c r="S549" s="402">
        <f t="shared" si="316"/>
        <v>0</v>
      </c>
      <c r="T549" s="406">
        <f t="shared" si="317"/>
        <v>0</v>
      </c>
      <c r="U549" s="407" t="str">
        <f t="shared" si="318"/>
        <v/>
      </c>
      <c r="V549" s="408"/>
      <c r="W549" s="395"/>
      <c r="X549" s="395"/>
      <c r="Y549" s="402" t="str">
        <f t="shared" si="319"/>
        <v/>
      </c>
      <c r="Z549" s="429"/>
      <c r="AA549" s="429"/>
      <c r="AB549" s="430"/>
      <c r="AC549" s="410">
        <f t="shared" si="320"/>
        <v>0</v>
      </c>
      <c r="AD549" s="411"/>
      <c r="AE549" s="412"/>
      <c r="AF549" s="413">
        <f t="shared" si="321"/>
        <v>0</v>
      </c>
      <c r="AG549" s="414">
        <f t="shared" si="322"/>
        <v>0</v>
      </c>
      <c r="AH549" s="415">
        <f t="shared" si="323"/>
        <v>0</v>
      </c>
      <c r="AI549" s="415" t="str">
        <f t="shared" si="324"/>
        <v/>
      </c>
      <c r="AJ549" s="415">
        <f t="shared" si="325"/>
        <v>0</v>
      </c>
      <c r="AK549" s="415">
        <f t="shared" si="326"/>
        <v>0</v>
      </c>
      <c r="AL549" s="416">
        <f t="shared" si="327"/>
        <v>0</v>
      </c>
      <c r="AM549" s="417">
        <f t="shared" si="328"/>
        <v>0</v>
      </c>
      <c r="AN549" s="406">
        <f t="shared" si="329"/>
        <v>0</v>
      </c>
      <c r="AO549" s="416">
        <f t="shared" si="330"/>
        <v>0</v>
      </c>
      <c r="AP549" s="416">
        <f t="shared" si="331"/>
        <v>0</v>
      </c>
      <c r="AQ549" s="416">
        <f t="shared" si="332"/>
        <v>0</v>
      </c>
      <c r="AR549" s="418">
        <f t="shared" si="333"/>
        <v>0</v>
      </c>
      <c r="AS549" s="416">
        <f t="shared" si="334"/>
        <v>0</v>
      </c>
      <c r="AT549" s="416">
        <f t="shared" si="335"/>
        <v>0</v>
      </c>
      <c r="AU549" s="416">
        <f t="shared" si="336"/>
        <v>0</v>
      </c>
      <c r="AV549" s="434" t="str">
        <f t="shared" si="337"/>
        <v/>
      </c>
      <c r="AW549" s="421" t="str">
        <f t="shared" si="338"/>
        <v/>
      </c>
      <c r="AX549" s="422">
        <f t="shared" si="339"/>
        <v>0</v>
      </c>
      <c r="AY549" s="422">
        <f t="shared" si="340"/>
        <v>0</v>
      </c>
      <c r="AZ549" s="421">
        <f t="shared" si="341"/>
        <v>0</v>
      </c>
      <c r="BA549" s="423">
        <f t="shared" si="342"/>
        <v>0</v>
      </c>
      <c r="BB549" s="432"/>
      <c r="BC549" s="436"/>
      <c r="BD549" s="436"/>
      <c r="BE549" s="436"/>
      <c r="BF549" s="436"/>
      <c r="BG549" s="436"/>
      <c r="BH549" s="436"/>
      <c r="BI549" s="436"/>
      <c r="BJ549" s="436"/>
      <c r="BK549" s="436"/>
      <c r="BL549" s="436"/>
      <c r="BM549" s="436"/>
      <c r="BN549" s="436"/>
      <c r="BO549" s="436"/>
      <c r="BP549" s="436"/>
    </row>
    <row r="550" spans="1:68" s="437" customFormat="1" ht="38.25" customHeight="1">
      <c r="A550" s="426">
        <v>532</v>
      </c>
      <c r="B550" s="429"/>
      <c r="C550" s="429"/>
      <c r="D550" s="395"/>
      <c r="E550" s="395"/>
      <c r="F550" s="395"/>
      <c r="G550" s="395"/>
      <c r="H550" s="397" t="str">
        <f t="shared" si="312"/>
        <v/>
      </c>
      <c r="I550" s="438"/>
      <c r="J550" s="395"/>
      <c r="K550" s="395"/>
      <c r="L550" s="399">
        <f t="shared" si="313"/>
        <v>0</v>
      </c>
      <c r="M550" s="400" t="str">
        <f t="shared" si="314"/>
        <v/>
      </c>
      <c r="N550" s="401"/>
      <c r="O550" s="395"/>
      <c r="P550" s="402" t="str">
        <f t="shared" si="315"/>
        <v/>
      </c>
      <c r="Q550" s="428"/>
      <c r="R550" s="404">
        <v>0</v>
      </c>
      <c r="S550" s="402">
        <f t="shared" si="316"/>
        <v>0</v>
      </c>
      <c r="T550" s="406">
        <f t="shared" si="317"/>
        <v>0</v>
      </c>
      <c r="U550" s="407" t="str">
        <f t="shared" si="318"/>
        <v/>
      </c>
      <c r="V550" s="408"/>
      <c r="W550" s="395"/>
      <c r="X550" s="395"/>
      <c r="Y550" s="402" t="str">
        <f t="shared" si="319"/>
        <v/>
      </c>
      <c r="Z550" s="429"/>
      <c r="AA550" s="429"/>
      <c r="AB550" s="430"/>
      <c r="AC550" s="410">
        <f t="shared" si="320"/>
        <v>0</v>
      </c>
      <c r="AD550" s="411"/>
      <c r="AE550" s="412"/>
      <c r="AF550" s="413">
        <f t="shared" si="321"/>
        <v>0</v>
      </c>
      <c r="AG550" s="414">
        <f t="shared" si="322"/>
        <v>0</v>
      </c>
      <c r="AH550" s="415">
        <f t="shared" si="323"/>
        <v>0</v>
      </c>
      <c r="AI550" s="415" t="str">
        <f t="shared" si="324"/>
        <v/>
      </c>
      <c r="AJ550" s="415">
        <f t="shared" si="325"/>
        <v>0</v>
      </c>
      <c r="AK550" s="415">
        <f t="shared" si="326"/>
        <v>0</v>
      </c>
      <c r="AL550" s="416">
        <f t="shared" si="327"/>
        <v>0</v>
      </c>
      <c r="AM550" s="417">
        <f t="shared" si="328"/>
        <v>0</v>
      </c>
      <c r="AN550" s="406">
        <f t="shared" si="329"/>
        <v>0</v>
      </c>
      <c r="AO550" s="416">
        <f t="shared" si="330"/>
        <v>0</v>
      </c>
      <c r="AP550" s="416">
        <f t="shared" si="331"/>
        <v>0</v>
      </c>
      <c r="AQ550" s="416">
        <f t="shared" si="332"/>
        <v>0</v>
      </c>
      <c r="AR550" s="418">
        <f t="shared" si="333"/>
        <v>0</v>
      </c>
      <c r="AS550" s="416">
        <f t="shared" si="334"/>
        <v>0</v>
      </c>
      <c r="AT550" s="416">
        <f t="shared" si="335"/>
        <v>0</v>
      </c>
      <c r="AU550" s="416">
        <f t="shared" si="336"/>
        <v>0</v>
      </c>
      <c r="AV550" s="434" t="str">
        <f t="shared" si="337"/>
        <v/>
      </c>
      <c r="AW550" s="421" t="str">
        <f t="shared" si="338"/>
        <v/>
      </c>
      <c r="AX550" s="422">
        <f t="shared" si="339"/>
        <v>0</v>
      </c>
      <c r="AY550" s="422">
        <f t="shared" si="340"/>
        <v>0</v>
      </c>
      <c r="AZ550" s="421">
        <f t="shared" si="341"/>
        <v>0</v>
      </c>
      <c r="BA550" s="423">
        <f t="shared" si="342"/>
        <v>0</v>
      </c>
      <c r="BB550" s="432"/>
      <c r="BC550" s="436"/>
      <c r="BD550" s="436"/>
      <c r="BE550" s="436"/>
      <c r="BF550" s="436"/>
      <c r="BG550" s="436"/>
      <c r="BH550" s="436"/>
      <c r="BI550" s="436"/>
      <c r="BJ550" s="436"/>
      <c r="BK550" s="436"/>
      <c r="BL550" s="436"/>
      <c r="BM550" s="436"/>
      <c r="BN550" s="436"/>
      <c r="BO550" s="436"/>
      <c r="BP550" s="436"/>
    </row>
    <row r="551" spans="1:68" s="437" customFormat="1" ht="38.25" customHeight="1">
      <c r="A551" s="426">
        <v>533</v>
      </c>
      <c r="B551" s="429"/>
      <c r="C551" s="429"/>
      <c r="D551" s="395"/>
      <c r="E551" s="395"/>
      <c r="F551" s="395"/>
      <c r="G551" s="395"/>
      <c r="H551" s="397" t="str">
        <f t="shared" ref="H551:H602" si="343">IF(OR((F551=""),(G551="")),"",(E551*((($F551*52)-$G551)+1)))</f>
        <v/>
      </c>
      <c r="I551" s="438"/>
      <c r="J551" s="395"/>
      <c r="K551" s="395"/>
      <c r="L551" s="399">
        <f t="shared" ref="L551:L602" si="344">IF((V551="LTL16"),IF_ENERGY_REACHINFREEZERCOOLER,IF(AND(($J551="Y"),OR(($K551="None"),($K551="Natural Gas"),($K551="Fuel Oil"))),IF_COOLING,IF(AND(($J551="Y"),($K551="Electric Resistance")),(IF_COOLING+IF_ELECTRICRESISTANCE_HEAT),IF(AND(($J551="Y"),($K551="Heat Pump")),(IF_COOLING+IF_ELECTRICHPHEAT),IF(AND(($J551="N"),($K551="Electric Resistance")),IF_ELECTRICRESISTANCE_HEAT,IF(AND(($J551="N"),($K551="Heat Pump")),IF_ELECTRICHPHEAT,0))))))</f>
        <v>0</v>
      </c>
      <c r="M551" s="400" t="str">
        <f t="shared" ref="M551:M602" si="345">IF(OR((I551=""),(D551="")),"",IF(AND((I551="Exterior"),(E551&lt;=12)),0,VLOOKUP(D551,BUILDINGTYPE_CF_TABLE,2,FALSE)))</f>
        <v/>
      </c>
      <c r="N551" s="401"/>
      <c r="O551" s="395"/>
      <c r="P551" s="402" t="str">
        <f t="shared" ref="P551:P602" si="346">IF((O551=""),"",VLOOKUP($O551,LOOKUP_WATTAGES,3,0))</f>
        <v/>
      </c>
      <c r="Q551" s="428"/>
      <c r="R551" s="404">
        <v>0</v>
      </c>
      <c r="S551" s="402">
        <f t="shared" ref="S551:S602" si="347">IF((O551=""),0,VLOOKUP($O551,LOOKUP_WATTAGES,2,0))</f>
        <v>0</v>
      </c>
      <c r="T551" s="406">
        <f t="shared" ref="T551:T602" si="348">IF((M551=""),0,((((((Q551*S551)/1000)*ISR_FIXTURE)*(1-R551))*IF(($J551="Y"),IF_DEMAND,1))*M551))</f>
        <v>0</v>
      </c>
      <c r="U551" s="407" t="str">
        <f t="shared" ref="U551:U602" si="349">IF((H551=""),"",(((((((Q551*S551)*H551)*OHAF)*ISR_FIXTURE)*IF(($J551="Y"),$L551,1))*(1-R551))/1000))</f>
        <v/>
      </c>
      <c r="V551" s="408"/>
      <c r="W551" s="395"/>
      <c r="X551" s="395"/>
      <c r="Y551" s="402" t="str">
        <f t="shared" ref="Y551:Y602" si="350">IF((X551=""),"",VLOOKUP($X551,REPLACEMENT_LOOKUP_WATTAGES,2,0))</f>
        <v/>
      </c>
      <c r="Z551" s="429"/>
      <c r="AA551" s="429"/>
      <c r="AB551" s="430"/>
      <c r="AC551" s="410">
        <f t="shared" ref="AC551:AC602" si="351">Q551</f>
        <v>0</v>
      </c>
      <c r="AD551" s="411"/>
      <c r="AE551" s="412"/>
      <c r="AF551" s="413">
        <f t="shared" ref="AF551:AF602" si="352">IF((R551&gt;0),R551,IF((V551="LTN7"),0.3,IF((AD551=""),0,(VLOOKUP($AD551,CONTROL_SAVINGS,3,0)))))</f>
        <v>0</v>
      </c>
      <c r="AG551" s="414">
        <f t="shared" ref="AG551:AG602" si="353">AC551*AM551</f>
        <v>0</v>
      </c>
      <c r="AH551" s="415">
        <f t="shared" ref="AH551:AH602" si="354">IF((R551&gt;0),1,0)</f>
        <v>0</v>
      </c>
      <c r="AI551" s="415" t="str">
        <f t="shared" ref="AI551:AI602" si="355">IF((AD551=""),"",IF(AND((AD551="LTC7"),(V551&lt;&gt;"LTL16")),1,0))</f>
        <v/>
      </c>
      <c r="AJ551" s="415">
        <f t="shared" ref="AJ551:AJ602" si="356">IF(($AE551=""),0,IF(($AL551&gt;=VLOOKUP($AD551,CONTROLS_LOOKUP,2,FALSE)),0,1))</f>
        <v>0</v>
      </c>
      <c r="AK551" s="415">
        <f t="shared" ref="AK551:AK602" si="357">IF(($AE551=""),0,IF(($AL551&gt;=VLOOKUP($AD551,CONTROLS_LOOKUP,3,FALSE)),0,1))</f>
        <v>0</v>
      </c>
      <c r="AL551" s="416">
        <f t="shared" ref="AL551:AL602" si="358">IF((AE551=""),0,((AC551*AM551)/AE551))</f>
        <v>0</v>
      </c>
      <c r="AM551" s="417">
        <f t="shared" ref="AM551:AM602" si="359">IF((X551=""),0,VLOOKUP($X551,REPLACEMENT_LOOKUP_WATTAGES,3,0))</f>
        <v>0</v>
      </c>
      <c r="AN551" s="406">
        <f t="shared" ref="AN551:AN602" si="360">IF((M551=""),0,IF((V551="LTL16"),(((((AC551*AM551)/1000)*ISR_FIXTURE)*IF(($J551="Y"),IF_DEMAND_REACHINFREEZERCOOLER,1))*M551),((((((AC551*AM551)/1000)*ISR_FIXTURE)*IF(($J551="Y"),IF_DEMAND,1))*M551)*IF((V551="LTN7"),(1-0.3),1))))</f>
        <v>0</v>
      </c>
      <c r="AO551" s="416">
        <f t="shared" ref="AO551:AO602" si="361">IF(ISNUMBER(AM551),((((((((AC551*AM551)*$E551)*((($F551*52)-$G551)+1))*OHAF)*ISR_FIXTURE)*IF(($J551="Y"),$L551,1))/1000)*IF((V551="LTN7"),(1-0.3),1)))</f>
        <v>0</v>
      </c>
      <c r="AP551" s="416">
        <f t="shared" ref="AP551:AP602" si="362">IF(($K551="Fuel Oil"),($AO551*IF_FUELOIL),0)</f>
        <v>0</v>
      </c>
      <c r="AQ551" s="416">
        <f t="shared" ref="AQ551:AQ602" si="363">IF(($K551="Natural Gas"),($AO551*IF_NATURALGAS),0)</f>
        <v>0</v>
      </c>
      <c r="AR551" s="418">
        <f t="shared" ref="AR551:AR602" si="364">IF(ISNUMBER(T551),(T551-AN551),"")</f>
        <v>0</v>
      </c>
      <c r="AS551" s="416">
        <f t="shared" ref="AS551:AS602" si="365">IF(ISNUMBER(U551),(U551-AO551),0)</f>
        <v>0</v>
      </c>
      <c r="AT551" s="416">
        <f t="shared" ref="AT551:AT602" si="366">IF(($K551="Fuel Oil"),($AS551*IF_FUELOIL),0)</f>
        <v>0</v>
      </c>
      <c r="AU551" s="416">
        <f t="shared" ref="AU551:AU602" si="367">IF(($K551="Natural Gas"),($AS551*IF_NATURALGAS),0)</f>
        <v>0</v>
      </c>
      <c r="AV551" s="434" t="str">
        <f t="shared" ref="AV551:AV602" si="368">IF((V551=""),"",VLOOKUP(V551,INCENTIVE_AMOUNTS,2,0))</f>
        <v/>
      </c>
      <c r="AW551" s="421" t="str">
        <f t="shared" ref="AW551:AW602" si="369">IF(ISNUMBER(AV551),(AC551*AV551),"")</f>
        <v/>
      </c>
      <c r="AX551" s="422">
        <f t="shared" ref="AX551:AX602" si="370">IFERROR(IF(ISBLANK(AD551),IF((N551="EXIT_Sign"),(AW551/2),IF(OR((N551="Incand_Halogen"),(N551="Incand_Standard")),((AW551*2)/3),(AW551/3))),(IF((N551="EXIT_Sign"),(AW551/2),IF(OR((N551="Incand_Halogen"),(N551="Incand_Standard")),((AW551*2)/3),(AW551/3)))+(30*AE551))),0)</f>
        <v>0</v>
      </c>
      <c r="AY551" s="422">
        <f t="shared" ref="AY551:AY602" si="371">IFERROR(IF(ISBLANK(AD551),IF((N551="EXIT_Sign"),(AW551/2),IF(OR((N551="Incand_Halogen"),(N551="Incand_Standard")),(AW551/3),((AW551*2)/3))),(IF((N551="EXIT_Sign"),(AW551/2),IF(OR((N551="Incand_Halogen"),(N551="Incand_Standard")),(AW551/3),((AW551*2)/3)))+(30*AE551))),0)</f>
        <v>0</v>
      </c>
      <c r="AZ551" s="421">
        <f t="shared" ref="AZ551:AZ602" si="372">AY551+AX551</f>
        <v>0</v>
      </c>
      <c r="BA551" s="423">
        <f t="shared" ref="BA551:BA602" si="373">IF(AND((Q551&gt;0),(S551&gt;0),(AC551&gt;0),(AM551&gt;0)),(((Q551*S551)-(AC551*AM551))/((Q551*S551))),0)</f>
        <v>0</v>
      </c>
      <c r="BB551" s="432"/>
      <c r="BC551" s="436"/>
      <c r="BD551" s="436"/>
      <c r="BE551" s="436"/>
      <c r="BF551" s="436"/>
      <c r="BG551" s="436"/>
      <c r="BH551" s="436"/>
      <c r="BI551" s="436"/>
      <c r="BJ551" s="436"/>
      <c r="BK551" s="436"/>
      <c r="BL551" s="436"/>
      <c r="BM551" s="436"/>
      <c r="BN551" s="436"/>
      <c r="BO551" s="436"/>
      <c r="BP551" s="436"/>
    </row>
    <row r="552" spans="1:68" s="437" customFormat="1" ht="38.25" customHeight="1">
      <c r="A552" s="426">
        <v>534</v>
      </c>
      <c r="B552" s="429"/>
      <c r="C552" s="429"/>
      <c r="D552" s="395"/>
      <c r="E552" s="395"/>
      <c r="F552" s="395"/>
      <c r="G552" s="395"/>
      <c r="H552" s="397" t="str">
        <f t="shared" si="343"/>
        <v/>
      </c>
      <c r="I552" s="438"/>
      <c r="J552" s="395"/>
      <c r="K552" s="395"/>
      <c r="L552" s="399">
        <f t="shared" si="344"/>
        <v>0</v>
      </c>
      <c r="M552" s="400" t="str">
        <f t="shared" si="345"/>
        <v/>
      </c>
      <c r="N552" s="401"/>
      <c r="O552" s="395"/>
      <c r="P552" s="402" t="str">
        <f t="shared" si="346"/>
        <v/>
      </c>
      <c r="Q552" s="428"/>
      <c r="R552" s="404">
        <v>0</v>
      </c>
      <c r="S552" s="402">
        <f t="shared" si="347"/>
        <v>0</v>
      </c>
      <c r="T552" s="406">
        <f t="shared" si="348"/>
        <v>0</v>
      </c>
      <c r="U552" s="407" t="str">
        <f t="shared" si="349"/>
        <v/>
      </c>
      <c r="V552" s="408"/>
      <c r="W552" s="395"/>
      <c r="X552" s="395"/>
      <c r="Y552" s="402" t="str">
        <f t="shared" si="350"/>
        <v/>
      </c>
      <c r="Z552" s="429"/>
      <c r="AA552" s="429"/>
      <c r="AB552" s="430"/>
      <c r="AC552" s="410">
        <f t="shared" si="351"/>
        <v>0</v>
      </c>
      <c r="AD552" s="411"/>
      <c r="AE552" s="412"/>
      <c r="AF552" s="413">
        <f t="shared" si="352"/>
        <v>0</v>
      </c>
      <c r="AG552" s="414">
        <f t="shared" si="353"/>
        <v>0</v>
      </c>
      <c r="AH552" s="415">
        <f t="shared" si="354"/>
        <v>0</v>
      </c>
      <c r="AI552" s="415" t="str">
        <f t="shared" si="355"/>
        <v/>
      </c>
      <c r="AJ552" s="415">
        <f t="shared" si="356"/>
        <v>0</v>
      </c>
      <c r="AK552" s="415">
        <f t="shared" si="357"/>
        <v>0</v>
      </c>
      <c r="AL552" s="416">
        <f t="shared" si="358"/>
        <v>0</v>
      </c>
      <c r="AM552" s="417">
        <f t="shared" si="359"/>
        <v>0</v>
      </c>
      <c r="AN552" s="406">
        <f t="shared" si="360"/>
        <v>0</v>
      </c>
      <c r="AO552" s="416">
        <f t="shared" si="361"/>
        <v>0</v>
      </c>
      <c r="AP552" s="416">
        <f t="shared" si="362"/>
        <v>0</v>
      </c>
      <c r="AQ552" s="416">
        <f t="shared" si="363"/>
        <v>0</v>
      </c>
      <c r="AR552" s="418">
        <f t="shared" si="364"/>
        <v>0</v>
      </c>
      <c r="AS552" s="416">
        <f t="shared" si="365"/>
        <v>0</v>
      </c>
      <c r="AT552" s="416">
        <f t="shared" si="366"/>
        <v>0</v>
      </c>
      <c r="AU552" s="416">
        <f t="shared" si="367"/>
        <v>0</v>
      </c>
      <c r="AV552" s="434" t="str">
        <f t="shared" si="368"/>
        <v/>
      </c>
      <c r="AW552" s="421" t="str">
        <f t="shared" si="369"/>
        <v/>
      </c>
      <c r="AX552" s="422">
        <f t="shared" si="370"/>
        <v>0</v>
      </c>
      <c r="AY552" s="422">
        <f t="shared" si="371"/>
        <v>0</v>
      </c>
      <c r="AZ552" s="421">
        <f t="shared" si="372"/>
        <v>0</v>
      </c>
      <c r="BA552" s="423">
        <f t="shared" si="373"/>
        <v>0</v>
      </c>
      <c r="BB552" s="432"/>
      <c r="BC552" s="436"/>
      <c r="BD552" s="436"/>
      <c r="BE552" s="436"/>
      <c r="BF552" s="436"/>
      <c r="BG552" s="436"/>
      <c r="BH552" s="436"/>
      <c r="BI552" s="436"/>
      <c r="BJ552" s="436"/>
      <c r="BK552" s="436"/>
      <c r="BL552" s="436"/>
      <c r="BM552" s="436"/>
      <c r="BN552" s="436"/>
      <c r="BO552" s="436"/>
      <c r="BP552" s="436"/>
    </row>
    <row r="553" spans="1:68" s="437" customFormat="1" ht="38.25" customHeight="1">
      <c r="A553" s="426">
        <v>535</v>
      </c>
      <c r="B553" s="429"/>
      <c r="C553" s="429"/>
      <c r="D553" s="395"/>
      <c r="E553" s="395"/>
      <c r="F553" s="395"/>
      <c r="G553" s="395"/>
      <c r="H553" s="397" t="str">
        <f t="shared" si="343"/>
        <v/>
      </c>
      <c r="I553" s="438"/>
      <c r="J553" s="395"/>
      <c r="K553" s="395"/>
      <c r="L553" s="399">
        <f t="shared" si="344"/>
        <v>0</v>
      </c>
      <c r="M553" s="400" t="str">
        <f t="shared" si="345"/>
        <v/>
      </c>
      <c r="N553" s="401"/>
      <c r="O553" s="395"/>
      <c r="P553" s="402" t="str">
        <f t="shared" si="346"/>
        <v/>
      </c>
      <c r="Q553" s="428"/>
      <c r="R553" s="404">
        <v>0</v>
      </c>
      <c r="S553" s="402">
        <f t="shared" si="347"/>
        <v>0</v>
      </c>
      <c r="T553" s="406">
        <f t="shared" si="348"/>
        <v>0</v>
      </c>
      <c r="U553" s="407" t="str">
        <f t="shared" si="349"/>
        <v/>
      </c>
      <c r="V553" s="408"/>
      <c r="W553" s="395"/>
      <c r="X553" s="395"/>
      <c r="Y553" s="402" t="str">
        <f t="shared" si="350"/>
        <v/>
      </c>
      <c r="Z553" s="429"/>
      <c r="AA553" s="429"/>
      <c r="AB553" s="430"/>
      <c r="AC553" s="410">
        <f t="shared" si="351"/>
        <v>0</v>
      </c>
      <c r="AD553" s="411"/>
      <c r="AE553" s="412"/>
      <c r="AF553" s="413">
        <f t="shared" si="352"/>
        <v>0</v>
      </c>
      <c r="AG553" s="414">
        <f t="shared" si="353"/>
        <v>0</v>
      </c>
      <c r="AH553" s="415">
        <f t="shared" si="354"/>
        <v>0</v>
      </c>
      <c r="AI553" s="415" t="str">
        <f t="shared" si="355"/>
        <v/>
      </c>
      <c r="AJ553" s="415">
        <f t="shared" si="356"/>
        <v>0</v>
      </c>
      <c r="AK553" s="415">
        <f t="shared" si="357"/>
        <v>0</v>
      </c>
      <c r="AL553" s="416">
        <f t="shared" si="358"/>
        <v>0</v>
      </c>
      <c r="AM553" s="417">
        <f t="shared" si="359"/>
        <v>0</v>
      </c>
      <c r="AN553" s="406">
        <f t="shared" si="360"/>
        <v>0</v>
      </c>
      <c r="AO553" s="416">
        <f t="shared" si="361"/>
        <v>0</v>
      </c>
      <c r="AP553" s="416">
        <f t="shared" si="362"/>
        <v>0</v>
      </c>
      <c r="AQ553" s="416">
        <f t="shared" si="363"/>
        <v>0</v>
      </c>
      <c r="AR553" s="418">
        <f t="shared" si="364"/>
        <v>0</v>
      </c>
      <c r="AS553" s="416">
        <f t="shared" si="365"/>
        <v>0</v>
      </c>
      <c r="AT553" s="416">
        <f t="shared" si="366"/>
        <v>0</v>
      </c>
      <c r="AU553" s="416">
        <f t="shared" si="367"/>
        <v>0</v>
      </c>
      <c r="AV553" s="434" t="str">
        <f t="shared" si="368"/>
        <v/>
      </c>
      <c r="AW553" s="421" t="str">
        <f t="shared" si="369"/>
        <v/>
      </c>
      <c r="AX553" s="422">
        <f t="shared" si="370"/>
        <v>0</v>
      </c>
      <c r="AY553" s="422">
        <f t="shared" si="371"/>
        <v>0</v>
      </c>
      <c r="AZ553" s="421">
        <f t="shared" si="372"/>
        <v>0</v>
      </c>
      <c r="BA553" s="423">
        <f t="shared" si="373"/>
        <v>0</v>
      </c>
      <c r="BB553" s="432"/>
      <c r="BC553" s="436"/>
      <c r="BD553" s="436"/>
      <c r="BE553" s="436"/>
      <c r="BF553" s="436"/>
      <c r="BG553" s="436"/>
      <c r="BH553" s="436"/>
      <c r="BI553" s="436"/>
      <c r="BJ553" s="436"/>
      <c r="BK553" s="436"/>
      <c r="BL553" s="436"/>
      <c r="BM553" s="436"/>
      <c r="BN553" s="436"/>
      <c r="BO553" s="436"/>
      <c r="BP553" s="436"/>
    </row>
    <row r="554" spans="1:68" s="437" customFormat="1" ht="38.25" customHeight="1">
      <c r="A554" s="426">
        <v>536</v>
      </c>
      <c r="B554" s="429"/>
      <c r="C554" s="429"/>
      <c r="D554" s="395"/>
      <c r="E554" s="395"/>
      <c r="F554" s="395"/>
      <c r="G554" s="395"/>
      <c r="H554" s="397" t="str">
        <f t="shared" si="343"/>
        <v/>
      </c>
      <c r="I554" s="438"/>
      <c r="J554" s="395"/>
      <c r="K554" s="395"/>
      <c r="L554" s="399">
        <f t="shared" si="344"/>
        <v>0</v>
      </c>
      <c r="M554" s="400" t="str">
        <f t="shared" si="345"/>
        <v/>
      </c>
      <c r="N554" s="401"/>
      <c r="O554" s="395"/>
      <c r="P554" s="402" t="str">
        <f t="shared" si="346"/>
        <v/>
      </c>
      <c r="Q554" s="428"/>
      <c r="R554" s="404">
        <v>0</v>
      </c>
      <c r="S554" s="402">
        <f t="shared" si="347"/>
        <v>0</v>
      </c>
      <c r="T554" s="406">
        <f t="shared" si="348"/>
        <v>0</v>
      </c>
      <c r="U554" s="407" t="str">
        <f t="shared" si="349"/>
        <v/>
      </c>
      <c r="V554" s="408"/>
      <c r="W554" s="395"/>
      <c r="X554" s="395"/>
      <c r="Y554" s="402" t="str">
        <f t="shared" si="350"/>
        <v/>
      </c>
      <c r="Z554" s="429"/>
      <c r="AA554" s="429"/>
      <c r="AB554" s="430"/>
      <c r="AC554" s="410">
        <f t="shared" si="351"/>
        <v>0</v>
      </c>
      <c r="AD554" s="411"/>
      <c r="AE554" s="412"/>
      <c r="AF554" s="413">
        <f t="shared" si="352"/>
        <v>0</v>
      </c>
      <c r="AG554" s="414">
        <f t="shared" si="353"/>
        <v>0</v>
      </c>
      <c r="AH554" s="415">
        <f t="shared" si="354"/>
        <v>0</v>
      </c>
      <c r="AI554" s="415" t="str">
        <f t="shared" si="355"/>
        <v/>
      </c>
      <c r="AJ554" s="415">
        <f t="shared" si="356"/>
        <v>0</v>
      </c>
      <c r="AK554" s="415">
        <f t="shared" si="357"/>
        <v>0</v>
      </c>
      <c r="AL554" s="416">
        <f t="shared" si="358"/>
        <v>0</v>
      </c>
      <c r="AM554" s="417">
        <f t="shared" si="359"/>
        <v>0</v>
      </c>
      <c r="AN554" s="406">
        <f t="shared" si="360"/>
        <v>0</v>
      </c>
      <c r="AO554" s="416">
        <f t="shared" si="361"/>
        <v>0</v>
      </c>
      <c r="AP554" s="416">
        <f t="shared" si="362"/>
        <v>0</v>
      </c>
      <c r="AQ554" s="416">
        <f t="shared" si="363"/>
        <v>0</v>
      </c>
      <c r="AR554" s="418">
        <f t="shared" si="364"/>
        <v>0</v>
      </c>
      <c r="AS554" s="416">
        <f t="shared" si="365"/>
        <v>0</v>
      </c>
      <c r="AT554" s="416">
        <f t="shared" si="366"/>
        <v>0</v>
      </c>
      <c r="AU554" s="416">
        <f t="shared" si="367"/>
        <v>0</v>
      </c>
      <c r="AV554" s="434" t="str">
        <f t="shared" si="368"/>
        <v/>
      </c>
      <c r="AW554" s="421" t="str">
        <f t="shared" si="369"/>
        <v/>
      </c>
      <c r="AX554" s="422">
        <f t="shared" si="370"/>
        <v>0</v>
      </c>
      <c r="AY554" s="422">
        <f t="shared" si="371"/>
        <v>0</v>
      </c>
      <c r="AZ554" s="421">
        <f t="shared" si="372"/>
        <v>0</v>
      </c>
      <c r="BA554" s="423">
        <f t="shared" si="373"/>
        <v>0</v>
      </c>
      <c r="BB554" s="432"/>
      <c r="BC554" s="436"/>
      <c r="BD554" s="436"/>
      <c r="BE554" s="436"/>
      <c r="BF554" s="436"/>
      <c r="BG554" s="436"/>
      <c r="BH554" s="436"/>
      <c r="BI554" s="436"/>
      <c r="BJ554" s="436"/>
      <c r="BK554" s="436"/>
      <c r="BL554" s="436"/>
      <c r="BM554" s="436"/>
      <c r="BN554" s="436"/>
      <c r="BO554" s="436"/>
      <c r="BP554" s="436"/>
    </row>
    <row r="555" spans="1:68" s="437" customFormat="1" ht="38.25" customHeight="1">
      <c r="A555" s="426">
        <v>537</v>
      </c>
      <c r="B555" s="429"/>
      <c r="C555" s="429"/>
      <c r="D555" s="395"/>
      <c r="E555" s="395"/>
      <c r="F555" s="395"/>
      <c r="G555" s="395"/>
      <c r="H555" s="397" t="str">
        <f t="shared" si="343"/>
        <v/>
      </c>
      <c r="I555" s="438"/>
      <c r="J555" s="395"/>
      <c r="K555" s="395"/>
      <c r="L555" s="399">
        <f t="shared" si="344"/>
        <v>0</v>
      </c>
      <c r="M555" s="400" t="str">
        <f t="shared" si="345"/>
        <v/>
      </c>
      <c r="N555" s="401"/>
      <c r="O555" s="395"/>
      <c r="P555" s="402" t="str">
        <f t="shared" si="346"/>
        <v/>
      </c>
      <c r="Q555" s="428"/>
      <c r="R555" s="404">
        <v>0</v>
      </c>
      <c r="S555" s="402">
        <f t="shared" si="347"/>
        <v>0</v>
      </c>
      <c r="T555" s="406">
        <f t="shared" si="348"/>
        <v>0</v>
      </c>
      <c r="U555" s="407" t="str">
        <f t="shared" si="349"/>
        <v/>
      </c>
      <c r="V555" s="408"/>
      <c r="W555" s="395"/>
      <c r="X555" s="395"/>
      <c r="Y555" s="402" t="str">
        <f t="shared" si="350"/>
        <v/>
      </c>
      <c r="Z555" s="429"/>
      <c r="AA555" s="429"/>
      <c r="AB555" s="430"/>
      <c r="AC555" s="410">
        <f t="shared" si="351"/>
        <v>0</v>
      </c>
      <c r="AD555" s="411"/>
      <c r="AE555" s="412"/>
      <c r="AF555" s="413">
        <f t="shared" si="352"/>
        <v>0</v>
      </c>
      <c r="AG555" s="414">
        <f t="shared" si="353"/>
        <v>0</v>
      </c>
      <c r="AH555" s="415">
        <f t="shared" si="354"/>
        <v>0</v>
      </c>
      <c r="AI555" s="415" t="str">
        <f t="shared" si="355"/>
        <v/>
      </c>
      <c r="AJ555" s="415">
        <f t="shared" si="356"/>
        <v>0</v>
      </c>
      <c r="AK555" s="415">
        <f t="shared" si="357"/>
        <v>0</v>
      </c>
      <c r="AL555" s="416">
        <f t="shared" si="358"/>
        <v>0</v>
      </c>
      <c r="AM555" s="417">
        <f t="shared" si="359"/>
        <v>0</v>
      </c>
      <c r="AN555" s="406">
        <f t="shared" si="360"/>
        <v>0</v>
      </c>
      <c r="AO555" s="416">
        <f t="shared" si="361"/>
        <v>0</v>
      </c>
      <c r="AP555" s="416">
        <f t="shared" si="362"/>
        <v>0</v>
      </c>
      <c r="AQ555" s="416">
        <f t="shared" si="363"/>
        <v>0</v>
      </c>
      <c r="AR555" s="418">
        <f t="shared" si="364"/>
        <v>0</v>
      </c>
      <c r="AS555" s="416">
        <f t="shared" si="365"/>
        <v>0</v>
      </c>
      <c r="AT555" s="416">
        <f t="shared" si="366"/>
        <v>0</v>
      </c>
      <c r="AU555" s="416">
        <f t="shared" si="367"/>
        <v>0</v>
      </c>
      <c r="AV555" s="434" t="str">
        <f t="shared" si="368"/>
        <v/>
      </c>
      <c r="AW555" s="421" t="str">
        <f t="shared" si="369"/>
        <v/>
      </c>
      <c r="AX555" s="422">
        <f t="shared" si="370"/>
        <v>0</v>
      </c>
      <c r="AY555" s="422">
        <f t="shared" si="371"/>
        <v>0</v>
      </c>
      <c r="AZ555" s="421">
        <f t="shared" si="372"/>
        <v>0</v>
      </c>
      <c r="BA555" s="423">
        <f t="shared" si="373"/>
        <v>0</v>
      </c>
      <c r="BB555" s="432"/>
      <c r="BC555" s="436"/>
      <c r="BD555" s="436"/>
      <c r="BE555" s="436"/>
      <c r="BF555" s="436"/>
      <c r="BG555" s="436"/>
      <c r="BH555" s="436"/>
      <c r="BI555" s="436"/>
      <c r="BJ555" s="436"/>
      <c r="BK555" s="436"/>
      <c r="BL555" s="436"/>
      <c r="BM555" s="436"/>
      <c r="BN555" s="436"/>
      <c r="BO555" s="436"/>
      <c r="BP555" s="436"/>
    </row>
    <row r="556" spans="1:68" s="437" customFormat="1" ht="38.25" customHeight="1">
      <c r="A556" s="426">
        <v>538</v>
      </c>
      <c r="B556" s="429"/>
      <c r="C556" s="429"/>
      <c r="D556" s="395"/>
      <c r="E556" s="395"/>
      <c r="F556" s="395"/>
      <c r="G556" s="395"/>
      <c r="H556" s="397" t="str">
        <f t="shared" si="343"/>
        <v/>
      </c>
      <c r="I556" s="438"/>
      <c r="J556" s="395"/>
      <c r="K556" s="395"/>
      <c r="L556" s="399">
        <f t="shared" si="344"/>
        <v>0</v>
      </c>
      <c r="M556" s="400" t="str">
        <f t="shared" si="345"/>
        <v/>
      </c>
      <c r="N556" s="401"/>
      <c r="O556" s="395"/>
      <c r="P556" s="402" t="str">
        <f t="shared" si="346"/>
        <v/>
      </c>
      <c r="Q556" s="428"/>
      <c r="R556" s="404">
        <v>0</v>
      </c>
      <c r="S556" s="402">
        <f t="shared" si="347"/>
        <v>0</v>
      </c>
      <c r="T556" s="406">
        <f t="shared" si="348"/>
        <v>0</v>
      </c>
      <c r="U556" s="407" t="str">
        <f t="shared" si="349"/>
        <v/>
      </c>
      <c r="V556" s="408"/>
      <c r="W556" s="395"/>
      <c r="X556" s="395"/>
      <c r="Y556" s="402" t="str">
        <f t="shared" si="350"/>
        <v/>
      </c>
      <c r="Z556" s="429"/>
      <c r="AA556" s="429"/>
      <c r="AB556" s="430"/>
      <c r="AC556" s="410">
        <f t="shared" si="351"/>
        <v>0</v>
      </c>
      <c r="AD556" s="411"/>
      <c r="AE556" s="412"/>
      <c r="AF556" s="413">
        <f t="shared" si="352"/>
        <v>0</v>
      </c>
      <c r="AG556" s="414">
        <f t="shared" si="353"/>
        <v>0</v>
      </c>
      <c r="AH556" s="415">
        <f t="shared" si="354"/>
        <v>0</v>
      </c>
      <c r="AI556" s="415" t="str">
        <f t="shared" si="355"/>
        <v/>
      </c>
      <c r="AJ556" s="415">
        <f t="shared" si="356"/>
        <v>0</v>
      </c>
      <c r="AK556" s="415">
        <f t="shared" si="357"/>
        <v>0</v>
      </c>
      <c r="AL556" s="416">
        <f t="shared" si="358"/>
        <v>0</v>
      </c>
      <c r="AM556" s="417">
        <f t="shared" si="359"/>
        <v>0</v>
      </c>
      <c r="AN556" s="406">
        <f t="shared" si="360"/>
        <v>0</v>
      </c>
      <c r="AO556" s="416">
        <f t="shared" si="361"/>
        <v>0</v>
      </c>
      <c r="AP556" s="416">
        <f t="shared" si="362"/>
        <v>0</v>
      </c>
      <c r="AQ556" s="416">
        <f t="shared" si="363"/>
        <v>0</v>
      </c>
      <c r="AR556" s="418">
        <f t="shared" si="364"/>
        <v>0</v>
      </c>
      <c r="AS556" s="416">
        <f t="shared" si="365"/>
        <v>0</v>
      </c>
      <c r="AT556" s="416">
        <f t="shared" si="366"/>
        <v>0</v>
      </c>
      <c r="AU556" s="416">
        <f t="shared" si="367"/>
        <v>0</v>
      </c>
      <c r="AV556" s="434" t="str">
        <f t="shared" si="368"/>
        <v/>
      </c>
      <c r="AW556" s="421" t="str">
        <f t="shared" si="369"/>
        <v/>
      </c>
      <c r="AX556" s="422">
        <f t="shared" si="370"/>
        <v>0</v>
      </c>
      <c r="AY556" s="422">
        <f t="shared" si="371"/>
        <v>0</v>
      </c>
      <c r="AZ556" s="421">
        <f t="shared" si="372"/>
        <v>0</v>
      </c>
      <c r="BA556" s="423">
        <f t="shared" si="373"/>
        <v>0</v>
      </c>
      <c r="BB556" s="432"/>
      <c r="BC556" s="436"/>
      <c r="BD556" s="436"/>
      <c r="BE556" s="436"/>
      <c r="BF556" s="436"/>
      <c r="BG556" s="436"/>
      <c r="BH556" s="436"/>
      <c r="BI556" s="436"/>
      <c r="BJ556" s="436"/>
      <c r="BK556" s="436"/>
      <c r="BL556" s="436"/>
      <c r="BM556" s="436"/>
      <c r="BN556" s="436"/>
      <c r="BO556" s="436"/>
      <c r="BP556" s="436"/>
    </row>
    <row r="557" spans="1:68" s="437" customFormat="1" ht="38.25" customHeight="1">
      <c r="A557" s="426">
        <v>539</v>
      </c>
      <c r="B557" s="429"/>
      <c r="C557" s="429"/>
      <c r="D557" s="395"/>
      <c r="E557" s="395"/>
      <c r="F557" s="395"/>
      <c r="G557" s="395"/>
      <c r="H557" s="397" t="str">
        <f t="shared" si="343"/>
        <v/>
      </c>
      <c r="I557" s="438"/>
      <c r="J557" s="395"/>
      <c r="K557" s="395"/>
      <c r="L557" s="399">
        <f t="shared" si="344"/>
        <v>0</v>
      </c>
      <c r="M557" s="400" t="str">
        <f t="shared" si="345"/>
        <v/>
      </c>
      <c r="N557" s="401"/>
      <c r="O557" s="395"/>
      <c r="P557" s="402" t="str">
        <f t="shared" si="346"/>
        <v/>
      </c>
      <c r="Q557" s="428"/>
      <c r="R557" s="404">
        <v>0</v>
      </c>
      <c r="S557" s="402">
        <f t="shared" si="347"/>
        <v>0</v>
      </c>
      <c r="T557" s="406">
        <f t="shared" si="348"/>
        <v>0</v>
      </c>
      <c r="U557" s="407" t="str">
        <f t="shared" si="349"/>
        <v/>
      </c>
      <c r="V557" s="408"/>
      <c r="W557" s="395"/>
      <c r="X557" s="395"/>
      <c r="Y557" s="402" t="str">
        <f t="shared" si="350"/>
        <v/>
      </c>
      <c r="Z557" s="429"/>
      <c r="AA557" s="429"/>
      <c r="AB557" s="430"/>
      <c r="AC557" s="410">
        <f t="shared" si="351"/>
        <v>0</v>
      </c>
      <c r="AD557" s="411"/>
      <c r="AE557" s="412"/>
      <c r="AF557" s="413">
        <f t="shared" si="352"/>
        <v>0</v>
      </c>
      <c r="AG557" s="414">
        <f t="shared" si="353"/>
        <v>0</v>
      </c>
      <c r="AH557" s="415">
        <f t="shared" si="354"/>
        <v>0</v>
      </c>
      <c r="AI557" s="415" t="str">
        <f t="shared" si="355"/>
        <v/>
      </c>
      <c r="AJ557" s="415">
        <f t="shared" si="356"/>
        <v>0</v>
      </c>
      <c r="AK557" s="415">
        <f t="shared" si="357"/>
        <v>0</v>
      </c>
      <c r="AL557" s="416">
        <f t="shared" si="358"/>
        <v>0</v>
      </c>
      <c r="AM557" s="417">
        <f t="shared" si="359"/>
        <v>0</v>
      </c>
      <c r="AN557" s="406">
        <f t="shared" si="360"/>
        <v>0</v>
      </c>
      <c r="AO557" s="416">
        <f t="shared" si="361"/>
        <v>0</v>
      </c>
      <c r="AP557" s="416">
        <f t="shared" si="362"/>
        <v>0</v>
      </c>
      <c r="AQ557" s="416">
        <f t="shared" si="363"/>
        <v>0</v>
      </c>
      <c r="AR557" s="418">
        <f t="shared" si="364"/>
        <v>0</v>
      </c>
      <c r="AS557" s="416">
        <f t="shared" si="365"/>
        <v>0</v>
      </c>
      <c r="AT557" s="416">
        <f t="shared" si="366"/>
        <v>0</v>
      </c>
      <c r="AU557" s="416">
        <f t="shared" si="367"/>
        <v>0</v>
      </c>
      <c r="AV557" s="434" t="str">
        <f t="shared" si="368"/>
        <v/>
      </c>
      <c r="AW557" s="421" t="str">
        <f t="shared" si="369"/>
        <v/>
      </c>
      <c r="AX557" s="422">
        <f t="shared" si="370"/>
        <v>0</v>
      </c>
      <c r="AY557" s="422">
        <f t="shared" si="371"/>
        <v>0</v>
      </c>
      <c r="AZ557" s="421">
        <f t="shared" si="372"/>
        <v>0</v>
      </c>
      <c r="BA557" s="423">
        <f t="shared" si="373"/>
        <v>0</v>
      </c>
      <c r="BB557" s="432"/>
      <c r="BC557" s="436"/>
      <c r="BD557" s="436"/>
      <c r="BE557" s="436"/>
      <c r="BF557" s="436"/>
      <c r="BG557" s="436"/>
      <c r="BH557" s="436"/>
      <c r="BI557" s="436"/>
      <c r="BJ557" s="436"/>
      <c r="BK557" s="436"/>
      <c r="BL557" s="436"/>
      <c r="BM557" s="436"/>
      <c r="BN557" s="436"/>
      <c r="BO557" s="436"/>
      <c r="BP557" s="436"/>
    </row>
    <row r="558" spans="1:68" s="437" customFormat="1" ht="38.25" customHeight="1">
      <c r="A558" s="426">
        <v>540</v>
      </c>
      <c r="B558" s="429"/>
      <c r="C558" s="429"/>
      <c r="D558" s="395"/>
      <c r="E558" s="395"/>
      <c r="F558" s="395"/>
      <c r="G558" s="395"/>
      <c r="H558" s="397" t="str">
        <f t="shared" si="343"/>
        <v/>
      </c>
      <c r="I558" s="438"/>
      <c r="J558" s="395"/>
      <c r="K558" s="395"/>
      <c r="L558" s="399">
        <f t="shared" si="344"/>
        <v>0</v>
      </c>
      <c r="M558" s="400" t="str">
        <f t="shared" si="345"/>
        <v/>
      </c>
      <c r="N558" s="401"/>
      <c r="O558" s="395"/>
      <c r="P558" s="402" t="str">
        <f t="shared" si="346"/>
        <v/>
      </c>
      <c r="Q558" s="428"/>
      <c r="R558" s="404">
        <v>0</v>
      </c>
      <c r="S558" s="402">
        <f t="shared" si="347"/>
        <v>0</v>
      </c>
      <c r="T558" s="406">
        <f t="shared" si="348"/>
        <v>0</v>
      </c>
      <c r="U558" s="407" t="str">
        <f t="shared" si="349"/>
        <v/>
      </c>
      <c r="V558" s="408"/>
      <c r="W558" s="395"/>
      <c r="X558" s="395"/>
      <c r="Y558" s="402" t="str">
        <f t="shared" si="350"/>
        <v/>
      </c>
      <c r="Z558" s="429"/>
      <c r="AA558" s="429"/>
      <c r="AB558" s="430"/>
      <c r="AC558" s="410">
        <f t="shared" si="351"/>
        <v>0</v>
      </c>
      <c r="AD558" s="411"/>
      <c r="AE558" s="412"/>
      <c r="AF558" s="413">
        <f t="shared" si="352"/>
        <v>0</v>
      </c>
      <c r="AG558" s="414">
        <f t="shared" si="353"/>
        <v>0</v>
      </c>
      <c r="AH558" s="415">
        <f t="shared" si="354"/>
        <v>0</v>
      </c>
      <c r="AI558" s="415" t="str">
        <f t="shared" si="355"/>
        <v/>
      </c>
      <c r="AJ558" s="415">
        <f t="shared" si="356"/>
        <v>0</v>
      </c>
      <c r="AK558" s="415">
        <f t="shared" si="357"/>
        <v>0</v>
      </c>
      <c r="AL558" s="416">
        <f t="shared" si="358"/>
        <v>0</v>
      </c>
      <c r="AM558" s="417">
        <f t="shared" si="359"/>
        <v>0</v>
      </c>
      <c r="AN558" s="406">
        <f t="shared" si="360"/>
        <v>0</v>
      </c>
      <c r="AO558" s="416">
        <f t="shared" si="361"/>
        <v>0</v>
      </c>
      <c r="AP558" s="416">
        <f t="shared" si="362"/>
        <v>0</v>
      </c>
      <c r="AQ558" s="416">
        <f t="shared" si="363"/>
        <v>0</v>
      </c>
      <c r="AR558" s="418">
        <f t="shared" si="364"/>
        <v>0</v>
      </c>
      <c r="AS558" s="416">
        <f t="shared" si="365"/>
        <v>0</v>
      </c>
      <c r="AT558" s="416">
        <f t="shared" si="366"/>
        <v>0</v>
      </c>
      <c r="AU558" s="416">
        <f t="shared" si="367"/>
        <v>0</v>
      </c>
      <c r="AV558" s="434" t="str">
        <f t="shared" si="368"/>
        <v/>
      </c>
      <c r="AW558" s="421" t="str">
        <f t="shared" si="369"/>
        <v/>
      </c>
      <c r="AX558" s="422">
        <f t="shared" si="370"/>
        <v>0</v>
      </c>
      <c r="AY558" s="422">
        <f t="shared" si="371"/>
        <v>0</v>
      </c>
      <c r="AZ558" s="421">
        <f t="shared" si="372"/>
        <v>0</v>
      </c>
      <c r="BA558" s="423">
        <f t="shared" si="373"/>
        <v>0</v>
      </c>
      <c r="BB558" s="432"/>
      <c r="BC558" s="436"/>
      <c r="BD558" s="436"/>
      <c r="BE558" s="436"/>
      <c r="BF558" s="436"/>
      <c r="BG558" s="436"/>
      <c r="BH558" s="436"/>
      <c r="BI558" s="436"/>
      <c r="BJ558" s="436"/>
      <c r="BK558" s="436"/>
      <c r="BL558" s="436"/>
      <c r="BM558" s="436"/>
      <c r="BN558" s="436"/>
      <c r="BO558" s="436"/>
      <c r="BP558" s="436"/>
    </row>
    <row r="559" spans="1:68" s="437" customFormat="1" ht="38.25" customHeight="1">
      <c r="A559" s="426">
        <v>541</v>
      </c>
      <c r="B559" s="429"/>
      <c r="C559" s="429"/>
      <c r="D559" s="395"/>
      <c r="E559" s="395"/>
      <c r="F559" s="395"/>
      <c r="G559" s="395"/>
      <c r="H559" s="397" t="str">
        <f t="shared" si="343"/>
        <v/>
      </c>
      <c r="I559" s="438"/>
      <c r="J559" s="395"/>
      <c r="K559" s="395"/>
      <c r="L559" s="399">
        <f t="shared" si="344"/>
        <v>0</v>
      </c>
      <c r="M559" s="400" t="str">
        <f t="shared" si="345"/>
        <v/>
      </c>
      <c r="N559" s="401"/>
      <c r="O559" s="395"/>
      <c r="P559" s="402" t="str">
        <f t="shared" si="346"/>
        <v/>
      </c>
      <c r="Q559" s="428"/>
      <c r="R559" s="404">
        <v>0</v>
      </c>
      <c r="S559" s="402">
        <f t="shared" si="347"/>
        <v>0</v>
      </c>
      <c r="T559" s="406">
        <f t="shared" si="348"/>
        <v>0</v>
      </c>
      <c r="U559" s="407" t="str">
        <f t="shared" si="349"/>
        <v/>
      </c>
      <c r="V559" s="408"/>
      <c r="W559" s="395"/>
      <c r="X559" s="395"/>
      <c r="Y559" s="402" t="str">
        <f t="shared" si="350"/>
        <v/>
      </c>
      <c r="Z559" s="429"/>
      <c r="AA559" s="429"/>
      <c r="AB559" s="430"/>
      <c r="AC559" s="410">
        <f t="shared" si="351"/>
        <v>0</v>
      </c>
      <c r="AD559" s="411"/>
      <c r="AE559" s="412"/>
      <c r="AF559" s="413">
        <f t="shared" si="352"/>
        <v>0</v>
      </c>
      <c r="AG559" s="414">
        <f t="shared" si="353"/>
        <v>0</v>
      </c>
      <c r="AH559" s="415">
        <f t="shared" si="354"/>
        <v>0</v>
      </c>
      <c r="AI559" s="415" t="str">
        <f t="shared" si="355"/>
        <v/>
      </c>
      <c r="AJ559" s="415">
        <f t="shared" si="356"/>
        <v>0</v>
      </c>
      <c r="AK559" s="415">
        <f t="shared" si="357"/>
        <v>0</v>
      </c>
      <c r="AL559" s="416">
        <f t="shared" si="358"/>
        <v>0</v>
      </c>
      <c r="AM559" s="417">
        <f t="shared" si="359"/>
        <v>0</v>
      </c>
      <c r="AN559" s="406">
        <f t="shared" si="360"/>
        <v>0</v>
      </c>
      <c r="AO559" s="416">
        <f t="shared" si="361"/>
        <v>0</v>
      </c>
      <c r="AP559" s="416">
        <f t="shared" si="362"/>
        <v>0</v>
      </c>
      <c r="AQ559" s="416">
        <f t="shared" si="363"/>
        <v>0</v>
      </c>
      <c r="AR559" s="418">
        <f t="shared" si="364"/>
        <v>0</v>
      </c>
      <c r="AS559" s="416">
        <f t="shared" si="365"/>
        <v>0</v>
      </c>
      <c r="AT559" s="416">
        <f t="shared" si="366"/>
        <v>0</v>
      </c>
      <c r="AU559" s="416">
        <f t="shared" si="367"/>
        <v>0</v>
      </c>
      <c r="AV559" s="434" t="str">
        <f t="shared" si="368"/>
        <v/>
      </c>
      <c r="AW559" s="421" t="str">
        <f t="shared" si="369"/>
        <v/>
      </c>
      <c r="AX559" s="422">
        <f t="shared" si="370"/>
        <v>0</v>
      </c>
      <c r="AY559" s="422">
        <f t="shared" si="371"/>
        <v>0</v>
      </c>
      <c r="AZ559" s="421">
        <f t="shared" si="372"/>
        <v>0</v>
      </c>
      <c r="BA559" s="423">
        <f t="shared" si="373"/>
        <v>0</v>
      </c>
      <c r="BB559" s="432"/>
      <c r="BC559" s="436"/>
      <c r="BD559" s="436"/>
      <c r="BE559" s="436"/>
      <c r="BF559" s="436"/>
      <c r="BG559" s="436"/>
      <c r="BH559" s="436"/>
      <c r="BI559" s="436"/>
      <c r="BJ559" s="436"/>
      <c r="BK559" s="436"/>
      <c r="BL559" s="436"/>
      <c r="BM559" s="436"/>
      <c r="BN559" s="436"/>
      <c r="BO559" s="436"/>
      <c r="BP559" s="436"/>
    </row>
    <row r="560" spans="1:68" s="437" customFormat="1" ht="38.25" customHeight="1">
      <c r="A560" s="426">
        <v>542</v>
      </c>
      <c r="B560" s="429"/>
      <c r="C560" s="429"/>
      <c r="D560" s="395"/>
      <c r="E560" s="395"/>
      <c r="F560" s="395"/>
      <c r="G560" s="395"/>
      <c r="H560" s="397" t="str">
        <f t="shared" si="343"/>
        <v/>
      </c>
      <c r="I560" s="438"/>
      <c r="J560" s="395"/>
      <c r="K560" s="395"/>
      <c r="L560" s="399">
        <f t="shared" si="344"/>
        <v>0</v>
      </c>
      <c r="M560" s="400" t="str">
        <f t="shared" si="345"/>
        <v/>
      </c>
      <c r="N560" s="401"/>
      <c r="O560" s="395"/>
      <c r="P560" s="402" t="str">
        <f t="shared" si="346"/>
        <v/>
      </c>
      <c r="Q560" s="428"/>
      <c r="R560" s="404">
        <v>0</v>
      </c>
      <c r="S560" s="402">
        <f t="shared" si="347"/>
        <v>0</v>
      </c>
      <c r="T560" s="406">
        <f t="shared" si="348"/>
        <v>0</v>
      </c>
      <c r="U560" s="407" t="str">
        <f t="shared" si="349"/>
        <v/>
      </c>
      <c r="V560" s="408"/>
      <c r="W560" s="395"/>
      <c r="X560" s="395"/>
      <c r="Y560" s="402" t="str">
        <f t="shared" si="350"/>
        <v/>
      </c>
      <c r="Z560" s="429"/>
      <c r="AA560" s="429"/>
      <c r="AB560" s="430"/>
      <c r="AC560" s="410">
        <f t="shared" si="351"/>
        <v>0</v>
      </c>
      <c r="AD560" s="411"/>
      <c r="AE560" s="412"/>
      <c r="AF560" s="413">
        <f t="shared" si="352"/>
        <v>0</v>
      </c>
      <c r="AG560" s="414">
        <f t="shared" si="353"/>
        <v>0</v>
      </c>
      <c r="AH560" s="415">
        <f t="shared" si="354"/>
        <v>0</v>
      </c>
      <c r="AI560" s="415" t="str">
        <f t="shared" si="355"/>
        <v/>
      </c>
      <c r="AJ560" s="415">
        <f t="shared" si="356"/>
        <v>0</v>
      </c>
      <c r="AK560" s="415">
        <f t="shared" si="357"/>
        <v>0</v>
      </c>
      <c r="AL560" s="416">
        <f t="shared" si="358"/>
        <v>0</v>
      </c>
      <c r="AM560" s="417">
        <f t="shared" si="359"/>
        <v>0</v>
      </c>
      <c r="AN560" s="406">
        <f t="shared" si="360"/>
        <v>0</v>
      </c>
      <c r="AO560" s="416">
        <f t="shared" si="361"/>
        <v>0</v>
      </c>
      <c r="AP560" s="416">
        <f t="shared" si="362"/>
        <v>0</v>
      </c>
      <c r="AQ560" s="416">
        <f t="shared" si="363"/>
        <v>0</v>
      </c>
      <c r="AR560" s="418">
        <f t="shared" si="364"/>
        <v>0</v>
      </c>
      <c r="AS560" s="416">
        <f t="shared" si="365"/>
        <v>0</v>
      </c>
      <c r="AT560" s="416">
        <f t="shared" si="366"/>
        <v>0</v>
      </c>
      <c r="AU560" s="416">
        <f t="shared" si="367"/>
        <v>0</v>
      </c>
      <c r="AV560" s="434" t="str">
        <f t="shared" si="368"/>
        <v/>
      </c>
      <c r="AW560" s="421" t="str">
        <f t="shared" si="369"/>
        <v/>
      </c>
      <c r="AX560" s="422">
        <f t="shared" si="370"/>
        <v>0</v>
      </c>
      <c r="AY560" s="422">
        <f t="shared" si="371"/>
        <v>0</v>
      </c>
      <c r="AZ560" s="421">
        <f t="shared" si="372"/>
        <v>0</v>
      </c>
      <c r="BA560" s="423">
        <f t="shared" si="373"/>
        <v>0</v>
      </c>
      <c r="BB560" s="432"/>
      <c r="BC560" s="436"/>
      <c r="BD560" s="436"/>
      <c r="BE560" s="436"/>
      <c r="BF560" s="436"/>
      <c r="BG560" s="436"/>
      <c r="BH560" s="436"/>
      <c r="BI560" s="436"/>
      <c r="BJ560" s="436"/>
      <c r="BK560" s="436"/>
      <c r="BL560" s="436"/>
      <c r="BM560" s="436"/>
      <c r="BN560" s="436"/>
      <c r="BO560" s="436"/>
      <c r="BP560" s="436"/>
    </row>
    <row r="561" spans="1:68" s="437" customFormat="1" ht="38.25" customHeight="1">
      <c r="A561" s="426">
        <v>543</v>
      </c>
      <c r="B561" s="429"/>
      <c r="C561" s="429"/>
      <c r="D561" s="395"/>
      <c r="E561" s="395"/>
      <c r="F561" s="395"/>
      <c r="G561" s="395"/>
      <c r="H561" s="397" t="str">
        <f t="shared" si="343"/>
        <v/>
      </c>
      <c r="I561" s="438"/>
      <c r="J561" s="395"/>
      <c r="K561" s="395"/>
      <c r="L561" s="399">
        <f t="shared" si="344"/>
        <v>0</v>
      </c>
      <c r="M561" s="400" t="str">
        <f t="shared" si="345"/>
        <v/>
      </c>
      <c r="N561" s="401"/>
      <c r="O561" s="395"/>
      <c r="P561" s="402" t="str">
        <f t="shared" si="346"/>
        <v/>
      </c>
      <c r="Q561" s="428"/>
      <c r="R561" s="404">
        <v>0</v>
      </c>
      <c r="S561" s="402">
        <f t="shared" si="347"/>
        <v>0</v>
      </c>
      <c r="T561" s="406">
        <f t="shared" si="348"/>
        <v>0</v>
      </c>
      <c r="U561" s="407" t="str">
        <f t="shared" si="349"/>
        <v/>
      </c>
      <c r="V561" s="408"/>
      <c r="W561" s="395"/>
      <c r="X561" s="395"/>
      <c r="Y561" s="402" t="str">
        <f t="shared" si="350"/>
        <v/>
      </c>
      <c r="Z561" s="429"/>
      <c r="AA561" s="429"/>
      <c r="AB561" s="430"/>
      <c r="AC561" s="410">
        <f t="shared" si="351"/>
        <v>0</v>
      </c>
      <c r="AD561" s="411"/>
      <c r="AE561" s="412"/>
      <c r="AF561" s="413">
        <f t="shared" si="352"/>
        <v>0</v>
      </c>
      <c r="AG561" s="414">
        <f t="shared" si="353"/>
        <v>0</v>
      </c>
      <c r="AH561" s="415">
        <f t="shared" si="354"/>
        <v>0</v>
      </c>
      <c r="AI561" s="415" t="str">
        <f t="shared" si="355"/>
        <v/>
      </c>
      <c r="AJ561" s="415">
        <f t="shared" si="356"/>
        <v>0</v>
      </c>
      <c r="AK561" s="415">
        <f t="shared" si="357"/>
        <v>0</v>
      </c>
      <c r="AL561" s="416">
        <f t="shared" si="358"/>
        <v>0</v>
      </c>
      <c r="AM561" s="417">
        <f t="shared" si="359"/>
        <v>0</v>
      </c>
      <c r="AN561" s="406">
        <f t="shared" si="360"/>
        <v>0</v>
      </c>
      <c r="AO561" s="416">
        <f t="shared" si="361"/>
        <v>0</v>
      </c>
      <c r="AP561" s="416">
        <f t="shared" si="362"/>
        <v>0</v>
      </c>
      <c r="AQ561" s="416">
        <f t="shared" si="363"/>
        <v>0</v>
      </c>
      <c r="AR561" s="418">
        <f t="shared" si="364"/>
        <v>0</v>
      </c>
      <c r="AS561" s="416">
        <f t="shared" si="365"/>
        <v>0</v>
      </c>
      <c r="AT561" s="416">
        <f t="shared" si="366"/>
        <v>0</v>
      </c>
      <c r="AU561" s="416">
        <f t="shared" si="367"/>
        <v>0</v>
      </c>
      <c r="AV561" s="434" t="str">
        <f t="shared" si="368"/>
        <v/>
      </c>
      <c r="AW561" s="421" t="str">
        <f t="shared" si="369"/>
        <v/>
      </c>
      <c r="AX561" s="422">
        <f t="shared" si="370"/>
        <v>0</v>
      </c>
      <c r="AY561" s="422">
        <f t="shared" si="371"/>
        <v>0</v>
      </c>
      <c r="AZ561" s="421">
        <f t="shared" si="372"/>
        <v>0</v>
      </c>
      <c r="BA561" s="423">
        <f t="shared" si="373"/>
        <v>0</v>
      </c>
      <c r="BB561" s="432"/>
      <c r="BC561" s="436"/>
      <c r="BD561" s="436"/>
      <c r="BE561" s="436"/>
      <c r="BF561" s="436"/>
      <c r="BG561" s="436"/>
      <c r="BH561" s="436"/>
      <c r="BI561" s="436"/>
      <c r="BJ561" s="436"/>
      <c r="BK561" s="436"/>
      <c r="BL561" s="436"/>
      <c r="BM561" s="436"/>
      <c r="BN561" s="436"/>
      <c r="BO561" s="436"/>
      <c r="BP561" s="436"/>
    </row>
    <row r="562" spans="1:68" s="437" customFormat="1" ht="38.25" customHeight="1">
      <c r="A562" s="426">
        <v>544</v>
      </c>
      <c r="B562" s="429"/>
      <c r="C562" s="429"/>
      <c r="D562" s="395"/>
      <c r="E562" s="395"/>
      <c r="F562" s="395"/>
      <c r="G562" s="395"/>
      <c r="H562" s="397" t="str">
        <f t="shared" si="343"/>
        <v/>
      </c>
      <c r="I562" s="438"/>
      <c r="J562" s="395"/>
      <c r="K562" s="395"/>
      <c r="L562" s="399">
        <f t="shared" si="344"/>
        <v>0</v>
      </c>
      <c r="M562" s="400" t="str">
        <f t="shared" si="345"/>
        <v/>
      </c>
      <c r="N562" s="401"/>
      <c r="O562" s="395"/>
      <c r="P562" s="402" t="str">
        <f t="shared" si="346"/>
        <v/>
      </c>
      <c r="Q562" s="428"/>
      <c r="R562" s="404">
        <v>0</v>
      </c>
      <c r="S562" s="402">
        <f t="shared" si="347"/>
        <v>0</v>
      </c>
      <c r="T562" s="406">
        <f t="shared" si="348"/>
        <v>0</v>
      </c>
      <c r="U562" s="407" t="str">
        <f t="shared" si="349"/>
        <v/>
      </c>
      <c r="V562" s="408"/>
      <c r="W562" s="395"/>
      <c r="X562" s="395"/>
      <c r="Y562" s="402" t="str">
        <f t="shared" si="350"/>
        <v/>
      </c>
      <c r="Z562" s="429"/>
      <c r="AA562" s="429"/>
      <c r="AB562" s="430"/>
      <c r="AC562" s="410">
        <f t="shared" si="351"/>
        <v>0</v>
      </c>
      <c r="AD562" s="411"/>
      <c r="AE562" s="412"/>
      <c r="AF562" s="413">
        <f t="shared" si="352"/>
        <v>0</v>
      </c>
      <c r="AG562" s="414">
        <f t="shared" si="353"/>
        <v>0</v>
      </c>
      <c r="AH562" s="415">
        <f t="shared" si="354"/>
        <v>0</v>
      </c>
      <c r="AI562" s="415" t="str">
        <f t="shared" si="355"/>
        <v/>
      </c>
      <c r="AJ562" s="415">
        <f t="shared" si="356"/>
        <v>0</v>
      </c>
      <c r="AK562" s="415">
        <f t="shared" si="357"/>
        <v>0</v>
      </c>
      <c r="AL562" s="416">
        <f t="shared" si="358"/>
        <v>0</v>
      </c>
      <c r="AM562" s="417">
        <f t="shared" si="359"/>
        <v>0</v>
      </c>
      <c r="AN562" s="406">
        <f t="shared" si="360"/>
        <v>0</v>
      </c>
      <c r="AO562" s="416">
        <f t="shared" si="361"/>
        <v>0</v>
      </c>
      <c r="AP562" s="416">
        <f t="shared" si="362"/>
        <v>0</v>
      </c>
      <c r="AQ562" s="416">
        <f t="shared" si="363"/>
        <v>0</v>
      </c>
      <c r="AR562" s="418">
        <f t="shared" si="364"/>
        <v>0</v>
      </c>
      <c r="AS562" s="416">
        <f t="shared" si="365"/>
        <v>0</v>
      </c>
      <c r="AT562" s="416">
        <f t="shared" si="366"/>
        <v>0</v>
      </c>
      <c r="AU562" s="416">
        <f t="shared" si="367"/>
        <v>0</v>
      </c>
      <c r="AV562" s="434" t="str">
        <f t="shared" si="368"/>
        <v/>
      </c>
      <c r="AW562" s="421" t="str">
        <f t="shared" si="369"/>
        <v/>
      </c>
      <c r="AX562" s="422">
        <f t="shared" si="370"/>
        <v>0</v>
      </c>
      <c r="AY562" s="422">
        <f t="shared" si="371"/>
        <v>0</v>
      </c>
      <c r="AZ562" s="421">
        <f t="shared" si="372"/>
        <v>0</v>
      </c>
      <c r="BA562" s="423">
        <f t="shared" si="373"/>
        <v>0</v>
      </c>
      <c r="BB562" s="432"/>
      <c r="BC562" s="436"/>
      <c r="BD562" s="436"/>
      <c r="BE562" s="436"/>
      <c r="BF562" s="436"/>
      <c r="BG562" s="436"/>
      <c r="BH562" s="436"/>
      <c r="BI562" s="436"/>
      <c r="BJ562" s="436"/>
      <c r="BK562" s="436"/>
      <c r="BL562" s="436"/>
      <c r="BM562" s="436"/>
      <c r="BN562" s="436"/>
      <c r="BO562" s="436"/>
      <c r="BP562" s="436"/>
    </row>
    <row r="563" spans="1:68" s="437" customFormat="1" ht="38.25" customHeight="1">
      <c r="A563" s="426">
        <v>545</v>
      </c>
      <c r="B563" s="429"/>
      <c r="C563" s="429"/>
      <c r="D563" s="395"/>
      <c r="E563" s="395"/>
      <c r="F563" s="395"/>
      <c r="G563" s="395"/>
      <c r="H563" s="397" t="str">
        <f t="shared" si="343"/>
        <v/>
      </c>
      <c r="I563" s="438"/>
      <c r="J563" s="395"/>
      <c r="K563" s="395"/>
      <c r="L563" s="399">
        <f t="shared" si="344"/>
        <v>0</v>
      </c>
      <c r="M563" s="400" t="str">
        <f t="shared" si="345"/>
        <v/>
      </c>
      <c r="N563" s="401"/>
      <c r="O563" s="395"/>
      <c r="P563" s="402" t="str">
        <f t="shared" si="346"/>
        <v/>
      </c>
      <c r="Q563" s="428"/>
      <c r="R563" s="404">
        <v>0</v>
      </c>
      <c r="S563" s="402">
        <f t="shared" si="347"/>
        <v>0</v>
      </c>
      <c r="T563" s="406">
        <f t="shared" si="348"/>
        <v>0</v>
      </c>
      <c r="U563" s="407" t="str">
        <f t="shared" si="349"/>
        <v/>
      </c>
      <c r="V563" s="408"/>
      <c r="W563" s="395"/>
      <c r="X563" s="395"/>
      <c r="Y563" s="402" t="str">
        <f t="shared" si="350"/>
        <v/>
      </c>
      <c r="Z563" s="429"/>
      <c r="AA563" s="429"/>
      <c r="AB563" s="430"/>
      <c r="AC563" s="410">
        <f t="shared" si="351"/>
        <v>0</v>
      </c>
      <c r="AD563" s="411"/>
      <c r="AE563" s="412"/>
      <c r="AF563" s="413">
        <f t="shared" si="352"/>
        <v>0</v>
      </c>
      <c r="AG563" s="414">
        <f t="shared" si="353"/>
        <v>0</v>
      </c>
      <c r="AH563" s="415">
        <f t="shared" si="354"/>
        <v>0</v>
      </c>
      <c r="AI563" s="415" t="str">
        <f t="shared" si="355"/>
        <v/>
      </c>
      <c r="AJ563" s="415">
        <f t="shared" si="356"/>
        <v>0</v>
      </c>
      <c r="AK563" s="415">
        <f t="shared" si="357"/>
        <v>0</v>
      </c>
      <c r="AL563" s="416">
        <f t="shared" si="358"/>
        <v>0</v>
      </c>
      <c r="AM563" s="417">
        <f t="shared" si="359"/>
        <v>0</v>
      </c>
      <c r="AN563" s="406">
        <f t="shared" si="360"/>
        <v>0</v>
      </c>
      <c r="AO563" s="416">
        <f t="shared" si="361"/>
        <v>0</v>
      </c>
      <c r="AP563" s="416">
        <f t="shared" si="362"/>
        <v>0</v>
      </c>
      <c r="AQ563" s="416">
        <f t="shared" si="363"/>
        <v>0</v>
      </c>
      <c r="AR563" s="418">
        <f t="shared" si="364"/>
        <v>0</v>
      </c>
      <c r="AS563" s="416">
        <f t="shared" si="365"/>
        <v>0</v>
      </c>
      <c r="AT563" s="416">
        <f t="shared" si="366"/>
        <v>0</v>
      </c>
      <c r="AU563" s="416">
        <f t="shared" si="367"/>
        <v>0</v>
      </c>
      <c r="AV563" s="434" t="str">
        <f t="shared" si="368"/>
        <v/>
      </c>
      <c r="AW563" s="421" t="str">
        <f t="shared" si="369"/>
        <v/>
      </c>
      <c r="AX563" s="422">
        <f t="shared" si="370"/>
        <v>0</v>
      </c>
      <c r="AY563" s="422">
        <f t="shared" si="371"/>
        <v>0</v>
      </c>
      <c r="AZ563" s="421">
        <f t="shared" si="372"/>
        <v>0</v>
      </c>
      <c r="BA563" s="423">
        <f t="shared" si="373"/>
        <v>0</v>
      </c>
      <c r="BB563" s="432"/>
      <c r="BC563" s="436"/>
      <c r="BD563" s="436"/>
      <c r="BE563" s="436"/>
      <c r="BF563" s="436"/>
      <c r="BG563" s="436"/>
      <c r="BH563" s="436"/>
      <c r="BI563" s="436"/>
      <c r="BJ563" s="436"/>
      <c r="BK563" s="436"/>
      <c r="BL563" s="436"/>
      <c r="BM563" s="436"/>
      <c r="BN563" s="436"/>
      <c r="BO563" s="436"/>
      <c r="BP563" s="436"/>
    </row>
    <row r="564" spans="1:68" s="437" customFormat="1" ht="38.25" customHeight="1">
      <c r="A564" s="426">
        <v>546</v>
      </c>
      <c r="B564" s="429"/>
      <c r="C564" s="429"/>
      <c r="D564" s="395"/>
      <c r="E564" s="395"/>
      <c r="F564" s="395"/>
      <c r="G564" s="395"/>
      <c r="H564" s="397" t="str">
        <f t="shared" si="343"/>
        <v/>
      </c>
      <c r="I564" s="438"/>
      <c r="J564" s="395"/>
      <c r="K564" s="395"/>
      <c r="L564" s="399">
        <f t="shared" si="344"/>
        <v>0</v>
      </c>
      <c r="M564" s="400" t="str">
        <f t="shared" si="345"/>
        <v/>
      </c>
      <c r="N564" s="401"/>
      <c r="O564" s="395"/>
      <c r="P564" s="402" t="str">
        <f t="shared" si="346"/>
        <v/>
      </c>
      <c r="Q564" s="428"/>
      <c r="R564" s="404">
        <v>0</v>
      </c>
      <c r="S564" s="402">
        <f t="shared" si="347"/>
        <v>0</v>
      </c>
      <c r="T564" s="406">
        <f t="shared" si="348"/>
        <v>0</v>
      </c>
      <c r="U564" s="407" t="str">
        <f t="shared" si="349"/>
        <v/>
      </c>
      <c r="V564" s="408"/>
      <c r="W564" s="395"/>
      <c r="X564" s="395"/>
      <c r="Y564" s="402" t="str">
        <f t="shared" si="350"/>
        <v/>
      </c>
      <c r="Z564" s="429"/>
      <c r="AA564" s="429"/>
      <c r="AB564" s="430"/>
      <c r="AC564" s="410">
        <f t="shared" si="351"/>
        <v>0</v>
      </c>
      <c r="AD564" s="411"/>
      <c r="AE564" s="412"/>
      <c r="AF564" s="413">
        <f t="shared" si="352"/>
        <v>0</v>
      </c>
      <c r="AG564" s="414">
        <f t="shared" si="353"/>
        <v>0</v>
      </c>
      <c r="AH564" s="415">
        <f t="shared" si="354"/>
        <v>0</v>
      </c>
      <c r="AI564" s="415" t="str">
        <f t="shared" si="355"/>
        <v/>
      </c>
      <c r="AJ564" s="415">
        <f t="shared" si="356"/>
        <v>0</v>
      </c>
      <c r="AK564" s="415">
        <f t="shared" si="357"/>
        <v>0</v>
      </c>
      <c r="AL564" s="416">
        <f t="shared" si="358"/>
        <v>0</v>
      </c>
      <c r="AM564" s="417">
        <f t="shared" si="359"/>
        <v>0</v>
      </c>
      <c r="AN564" s="406">
        <f t="shared" si="360"/>
        <v>0</v>
      </c>
      <c r="AO564" s="416">
        <f t="shared" si="361"/>
        <v>0</v>
      </c>
      <c r="AP564" s="416">
        <f t="shared" si="362"/>
        <v>0</v>
      </c>
      <c r="AQ564" s="416">
        <f t="shared" si="363"/>
        <v>0</v>
      </c>
      <c r="AR564" s="418">
        <f t="shared" si="364"/>
        <v>0</v>
      </c>
      <c r="AS564" s="416">
        <f t="shared" si="365"/>
        <v>0</v>
      </c>
      <c r="AT564" s="416">
        <f t="shared" si="366"/>
        <v>0</v>
      </c>
      <c r="AU564" s="416">
        <f t="shared" si="367"/>
        <v>0</v>
      </c>
      <c r="AV564" s="434" t="str">
        <f t="shared" si="368"/>
        <v/>
      </c>
      <c r="AW564" s="421" t="str">
        <f t="shared" si="369"/>
        <v/>
      </c>
      <c r="AX564" s="422">
        <f t="shared" si="370"/>
        <v>0</v>
      </c>
      <c r="AY564" s="422">
        <f t="shared" si="371"/>
        <v>0</v>
      </c>
      <c r="AZ564" s="421">
        <f t="shared" si="372"/>
        <v>0</v>
      </c>
      <c r="BA564" s="423">
        <f t="shared" si="373"/>
        <v>0</v>
      </c>
      <c r="BB564" s="432"/>
      <c r="BC564" s="436"/>
      <c r="BD564" s="436"/>
      <c r="BE564" s="436"/>
      <c r="BF564" s="436"/>
      <c r="BG564" s="436"/>
      <c r="BH564" s="436"/>
      <c r="BI564" s="436"/>
      <c r="BJ564" s="436"/>
      <c r="BK564" s="436"/>
      <c r="BL564" s="436"/>
      <c r="BM564" s="436"/>
      <c r="BN564" s="436"/>
      <c r="BO564" s="436"/>
      <c r="BP564" s="436"/>
    </row>
    <row r="565" spans="1:68" s="437" customFormat="1" ht="38.25" customHeight="1">
      <c r="A565" s="426">
        <v>547</v>
      </c>
      <c r="B565" s="429"/>
      <c r="C565" s="429"/>
      <c r="D565" s="395"/>
      <c r="E565" s="395"/>
      <c r="F565" s="395"/>
      <c r="G565" s="395"/>
      <c r="H565" s="397" t="str">
        <f t="shared" si="343"/>
        <v/>
      </c>
      <c r="I565" s="438"/>
      <c r="J565" s="395"/>
      <c r="K565" s="395"/>
      <c r="L565" s="399">
        <f t="shared" si="344"/>
        <v>0</v>
      </c>
      <c r="M565" s="400" t="str">
        <f t="shared" si="345"/>
        <v/>
      </c>
      <c r="N565" s="401"/>
      <c r="O565" s="395"/>
      <c r="P565" s="402" t="str">
        <f t="shared" si="346"/>
        <v/>
      </c>
      <c r="Q565" s="428"/>
      <c r="R565" s="404">
        <v>0</v>
      </c>
      <c r="S565" s="402">
        <f t="shared" si="347"/>
        <v>0</v>
      </c>
      <c r="T565" s="406">
        <f t="shared" si="348"/>
        <v>0</v>
      </c>
      <c r="U565" s="407" t="str">
        <f t="shared" si="349"/>
        <v/>
      </c>
      <c r="V565" s="408"/>
      <c r="W565" s="395"/>
      <c r="X565" s="395"/>
      <c r="Y565" s="402" t="str">
        <f t="shared" si="350"/>
        <v/>
      </c>
      <c r="Z565" s="429"/>
      <c r="AA565" s="429"/>
      <c r="AB565" s="430"/>
      <c r="AC565" s="410">
        <f t="shared" si="351"/>
        <v>0</v>
      </c>
      <c r="AD565" s="411"/>
      <c r="AE565" s="412"/>
      <c r="AF565" s="413">
        <f t="shared" si="352"/>
        <v>0</v>
      </c>
      <c r="AG565" s="414">
        <f t="shared" si="353"/>
        <v>0</v>
      </c>
      <c r="AH565" s="415">
        <f t="shared" si="354"/>
        <v>0</v>
      </c>
      <c r="AI565" s="415" t="str">
        <f t="shared" si="355"/>
        <v/>
      </c>
      <c r="AJ565" s="415">
        <f t="shared" si="356"/>
        <v>0</v>
      </c>
      <c r="AK565" s="415">
        <f t="shared" si="357"/>
        <v>0</v>
      </c>
      <c r="AL565" s="416">
        <f t="shared" si="358"/>
        <v>0</v>
      </c>
      <c r="AM565" s="417">
        <f t="shared" si="359"/>
        <v>0</v>
      </c>
      <c r="AN565" s="406">
        <f t="shared" si="360"/>
        <v>0</v>
      </c>
      <c r="AO565" s="416">
        <f t="shared" si="361"/>
        <v>0</v>
      </c>
      <c r="AP565" s="416">
        <f t="shared" si="362"/>
        <v>0</v>
      </c>
      <c r="AQ565" s="416">
        <f t="shared" si="363"/>
        <v>0</v>
      </c>
      <c r="AR565" s="418">
        <f t="shared" si="364"/>
        <v>0</v>
      </c>
      <c r="AS565" s="416">
        <f t="shared" si="365"/>
        <v>0</v>
      </c>
      <c r="AT565" s="416">
        <f t="shared" si="366"/>
        <v>0</v>
      </c>
      <c r="AU565" s="416">
        <f t="shared" si="367"/>
        <v>0</v>
      </c>
      <c r="AV565" s="434" t="str">
        <f t="shared" si="368"/>
        <v/>
      </c>
      <c r="AW565" s="421" t="str">
        <f t="shared" si="369"/>
        <v/>
      </c>
      <c r="AX565" s="422">
        <f t="shared" si="370"/>
        <v>0</v>
      </c>
      <c r="AY565" s="422">
        <f t="shared" si="371"/>
        <v>0</v>
      </c>
      <c r="AZ565" s="421">
        <f t="shared" si="372"/>
        <v>0</v>
      </c>
      <c r="BA565" s="423">
        <f t="shared" si="373"/>
        <v>0</v>
      </c>
      <c r="BB565" s="432"/>
      <c r="BC565" s="436"/>
      <c r="BD565" s="436"/>
      <c r="BE565" s="436"/>
      <c r="BF565" s="436"/>
      <c r="BG565" s="436"/>
      <c r="BH565" s="436"/>
      <c r="BI565" s="436"/>
      <c r="BJ565" s="436"/>
      <c r="BK565" s="436"/>
      <c r="BL565" s="436"/>
      <c r="BM565" s="436"/>
      <c r="BN565" s="436"/>
      <c r="BO565" s="436"/>
      <c r="BP565" s="436"/>
    </row>
    <row r="566" spans="1:68" s="437" customFormat="1" ht="38.25" customHeight="1">
      <c r="A566" s="426">
        <v>548</v>
      </c>
      <c r="B566" s="429"/>
      <c r="C566" s="429"/>
      <c r="D566" s="395"/>
      <c r="E566" s="395"/>
      <c r="F566" s="395"/>
      <c r="G566" s="395"/>
      <c r="H566" s="397" t="str">
        <f t="shared" si="343"/>
        <v/>
      </c>
      <c r="I566" s="438"/>
      <c r="J566" s="395"/>
      <c r="K566" s="395"/>
      <c r="L566" s="399">
        <f t="shared" si="344"/>
        <v>0</v>
      </c>
      <c r="M566" s="400" t="str">
        <f t="shared" si="345"/>
        <v/>
      </c>
      <c r="N566" s="401"/>
      <c r="O566" s="395"/>
      <c r="P566" s="402" t="str">
        <f t="shared" si="346"/>
        <v/>
      </c>
      <c r="Q566" s="428"/>
      <c r="R566" s="404">
        <v>0</v>
      </c>
      <c r="S566" s="402">
        <f t="shared" si="347"/>
        <v>0</v>
      </c>
      <c r="T566" s="406">
        <f t="shared" si="348"/>
        <v>0</v>
      </c>
      <c r="U566" s="407" t="str">
        <f t="shared" si="349"/>
        <v/>
      </c>
      <c r="V566" s="408"/>
      <c r="W566" s="395"/>
      <c r="X566" s="395"/>
      <c r="Y566" s="402" t="str">
        <f t="shared" si="350"/>
        <v/>
      </c>
      <c r="Z566" s="429"/>
      <c r="AA566" s="429"/>
      <c r="AB566" s="430"/>
      <c r="AC566" s="410">
        <f t="shared" si="351"/>
        <v>0</v>
      </c>
      <c r="AD566" s="411"/>
      <c r="AE566" s="412"/>
      <c r="AF566" s="413">
        <f t="shared" si="352"/>
        <v>0</v>
      </c>
      <c r="AG566" s="414">
        <f t="shared" si="353"/>
        <v>0</v>
      </c>
      <c r="AH566" s="415">
        <f t="shared" si="354"/>
        <v>0</v>
      </c>
      <c r="AI566" s="415" t="str">
        <f t="shared" si="355"/>
        <v/>
      </c>
      <c r="AJ566" s="415">
        <f t="shared" si="356"/>
        <v>0</v>
      </c>
      <c r="AK566" s="415">
        <f t="shared" si="357"/>
        <v>0</v>
      </c>
      <c r="AL566" s="416">
        <f t="shared" si="358"/>
        <v>0</v>
      </c>
      <c r="AM566" s="417">
        <f t="shared" si="359"/>
        <v>0</v>
      </c>
      <c r="AN566" s="406">
        <f t="shared" si="360"/>
        <v>0</v>
      </c>
      <c r="AO566" s="416">
        <f t="shared" si="361"/>
        <v>0</v>
      </c>
      <c r="AP566" s="416">
        <f t="shared" si="362"/>
        <v>0</v>
      </c>
      <c r="AQ566" s="416">
        <f t="shared" si="363"/>
        <v>0</v>
      </c>
      <c r="AR566" s="418">
        <f t="shared" si="364"/>
        <v>0</v>
      </c>
      <c r="AS566" s="416">
        <f t="shared" si="365"/>
        <v>0</v>
      </c>
      <c r="AT566" s="416">
        <f t="shared" si="366"/>
        <v>0</v>
      </c>
      <c r="AU566" s="416">
        <f t="shared" si="367"/>
        <v>0</v>
      </c>
      <c r="AV566" s="434" t="str">
        <f t="shared" si="368"/>
        <v/>
      </c>
      <c r="AW566" s="421" t="str">
        <f t="shared" si="369"/>
        <v/>
      </c>
      <c r="AX566" s="422">
        <f t="shared" si="370"/>
        <v>0</v>
      </c>
      <c r="AY566" s="422">
        <f t="shared" si="371"/>
        <v>0</v>
      </c>
      <c r="AZ566" s="421">
        <f t="shared" si="372"/>
        <v>0</v>
      </c>
      <c r="BA566" s="423">
        <f t="shared" si="373"/>
        <v>0</v>
      </c>
      <c r="BB566" s="432"/>
      <c r="BC566" s="436"/>
      <c r="BD566" s="436"/>
      <c r="BE566" s="436"/>
      <c r="BF566" s="436"/>
      <c r="BG566" s="436"/>
      <c r="BH566" s="436"/>
      <c r="BI566" s="436"/>
      <c r="BJ566" s="436"/>
      <c r="BK566" s="436"/>
      <c r="BL566" s="436"/>
      <c r="BM566" s="436"/>
      <c r="BN566" s="436"/>
      <c r="BO566" s="436"/>
      <c r="BP566" s="436"/>
    </row>
    <row r="567" spans="1:68" s="437" customFormat="1" ht="38.25" customHeight="1">
      <c r="A567" s="426">
        <v>549</v>
      </c>
      <c r="B567" s="429"/>
      <c r="C567" s="429"/>
      <c r="D567" s="395"/>
      <c r="E567" s="395"/>
      <c r="F567" s="395"/>
      <c r="G567" s="395"/>
      <c r="H567" s="397" t="str">
        <f t="shared" si="343"/>
        <v/>
      </c>
      <c r="I567" s="438"/>
      <c r="J567" s="395"/>
      <c r="K567" s="395"/>
      <c r="L567" s="399">
        <f t="shared" si="344"/>
        <v>0</v>
      </c>
      <c r="M567" s="400" t="str">
        <f t="shared" si="345"/>
        <v/>
      </c>
      <c r="N567" s="401"/>
      <c r="O567" s="395"/>
      <c r="P567" s="402" t="str">
        <f t="shared" si="346"/>
        <v/>
      </c>
      <c r="Q567" s="428"/>
      <c r="R567" s="404">
        <v>0</v>
      </c>
      <c r="S567" s="402">
        <f t="shared" si="347"/>
        <v>0</v>
      </c>
      <c r="T567" s="406">
        <f t="shared" si="348"/>
        <v>0</v>
      </c>
      <c r="U567" s="407" t="str">
        <f t="shared" si="349"/>
        <v/>
      </c>
      <c r="V567" s="408"/>
      <c r="W567" s="395"/>
      <c r="X567" s="395"/>
      <c r="Y567" s="402" t="str">
        <f t="shared" si="350"/>
        <v/>
      </c>
      <c r="Z567" s="429"/>
      <c r="AA567" s="429"/>
      <c r="AB567" s="430"/>
      <c r="AC567" s="410">
        <f t="shared" si="351"/>
        <v>0</v>
      </c>
      <c r="AD567" s="411"/>
      <c r="AE567" s="412"/>
      <c r="AF567" s="413">
        <f t="shared" si="352"/>
        <v>0</v>
      </c>
      <c r="AG567" s="414">
        <f t="shared" si="353"/>
        <v>0</v>
      </c>
      <c r="AH567" s="415">
        <f t="shared" si="354"/>
        <v>0</v>
      </c>
      <c r="AI567" s="415" t="str">
        <f t="shared" si="355"/>
        <v/>
      </c>
      <c r="AJ567" s="415">
        <f t="shared" si="356"/>
        <v>0</v>
      </c>
      <c r="AK567" s="415">
        <f t="shared" si="357"/>
        <v>0</v>
      </c>
      <c r="AL567" s="416">
        <f t="shared" si="358"/>
        <v>0</v>
      </c>
      <c r="AM567" s="417">
        <f t="shared" si="359"/>
        <v>0</v>
      </c>
      <c r="AN567" s="406">
        <f t="shared" si="360"/>
        <v>0</v>
      </c>
      <c r="AO567" s="416">
        <f t="shared" si="361"/>
        <v>0</v>
      </c>
      <c r="AP567" s="416">
        <f t="shared" si="362"/>
        <v>0</v>
      </c>
      <c r="AQ567" s="416">
        <f t="shared" si="363"/>
        <v>0</v>
      </c>
      <c r="AR567" s="418">
        <f t="shared" si="364"/>
        <v>0</v>
      </c>
      <c r="AS567" s="416">
        <f t="shared" si="365"/>
        <v>0</v>
      </c>
      <c r="AT567" s="416">
        <f t="shared" si="366"/>
        <v>0</v>
      </c>
      <c r="AU567" s="416">
        <f t="shared" si="367"/>
        <v>0</v>
      </c>
      <c r="AV567" s="434" t="str">
        <f t="shared" si="368"/>
        <v/>
      </c>
      <c r="AW567" s="421" t="str">
        <f t="shared" si="369"/>
        <v/>
      </c>
      <c r="AX567" s="422">
        <f t="shared" si="370"/>
        <v>0</v>
      </c>
      <c r="AY567" s="422">
        <f t="shared" si="371"/>
        <v>0</v>
      </c>
      <c r="AZ567" s="421">
        <f t="shared" si="372"/>
        <v>0</v>
      </c>
      <c r="BA567" s="423">
        <f t="shared" si="373"/>
        <v>0</v>
      </c>
      <c r="BB567" s="432"/>
      <c r="BC567" s="436"/>
      <c r="BD567" s="436"/>
      <c r="BE567" s="436"/>
      <c r="BF567" s="436"/>
      <c r="BG567" s="436"/>
      <c r="BH567" s="436"/>
      <c r="BI567" s="436"/>
      <c r="BJ567" s="436"/>
      <c r="BK567" s="436"/>
      <c r="BL567" s="436"/>
      <c r="BM567" s="436"/>
      <c r="BN567" s="436"/>
      <c r="BO567" s="436"/>
      <c r="BP567" s="436"/>
    </row>
    <row r="568" spans="1:68" s="437" customFormat="1" ht="38.25" customHeight="1">
      <c r="A568" s="426">
        <v>550</v>
      </c>
      <c r="B568" s="429"/>
      <c r="C568" s="429"/>
      <c r="D568" s="395"/>
      <c r="E568" s="395"/>
      <c r="F568" s="395"/>
      <c r="G568" s="395"/>
      <c r="H568" s="397" t="str">
        <f t="shared" si="343"/>
        <v/>
      </c>
      <c r="I568" s="438"/>
      <c r="J568" s="395"/>
      <c r="K568" s="395"/>
      <c r="L568" s="399">
        <f t="shared" si="344"/>
        <v>0</v>
      </c>
      <c r="M568" s="400" t="str">
        <f t="shared" si="345"/>
        <v/>
      </c>
      <c r="N568" s="401"/>
      <c r="O568" s="395"/>
      <c r="P568" s="402" t="str">
        <f t="shared" si="346"/>
        <v/>
      </c>
      <c r="Q568" s="428"/>
      <c r="R568" s="404">
        <v>0</v>
      </c>
      <c r="S568" s="402">
        <f t="shared" si="347"/>
        <v>0</v>
      </c>
      <c r="T568" s="406">
        <f t="shared" si="348"/>
        <v>0</v>
      </c>
      <c r="U568" s="407" t="str">
        <f t="shared" si="349"/>
        <v/>
      </c>
      <c r="V568" s="408"/>
      <c r="W568" s="395"/>
      <c r="X568" s="395"/>
      <c r="Y568" s="402" t="str">
        <f t="shared" si="350"/>
        <v/>
      </c>
      <c r="Z568" s="429"/>
      <c r="AA568" s="429"/>
      <c r="AB568" s="430"/>
      <c r="AC568" s="410">
        <f t="shared" si="351"/>
        <v>0</v>
      </c>
      <c r="AD568" s="411"/>
      <c r="AE568" s="412"/>
      <c r="AF568" s="413">
        <f t="shared" si="352"/>
        <v>0</v>
      </c>
      <c r="AG568" s="414">
        <f t="shared" si="353"/>
        <v>0</v>
      </c>
      <c r="AH568" s="415">
        <f t="shared" si="354"/>
        <v>0</v>
      </c>
      <c r="AI568" s="415" t="str">
        <f t="shared" si="355"/>
        <v/>
      </c>
      <c r="AJ568" s="415">
        <f t="shared" si="356"/>
        <v>0</v>
      </c>
      <c r="AK568" s="415">
        <f t="shared" si="357"/>
        <v>0</v>
      </c>
      <c r="AL568" s="416">
        <f t="shared" si="358"/>
        <v>0</v>
      </c>
      <c r="AM568" s="417">
        <f t="shared" si="359"/>
        <v>0</v>
      </c>
      <c r="AN568" s="406">
        <f t="shared" si="360"/>
        <v>0</v>
      </c>
      <c r="AO568" s="416">
        <f t="shared" si="361"/>
        <v>0</v>
      </c>
      <c r="AP568" s="416">
        <f t="shared" si="362"/>
        <v>0</v>
      </c>
      <c r="AQ568" s="416">
        <f t="shared" si="363"/>
        <v>0</v>
      </c>
      <c r="AR568" s="418">
        <f t="shared" si="364"/>
        <v>0</v>
      </c>
      <c r="AS568" s="416">
        <f t="shared" si="365"/>
        <v>0</v>
      </c>
      <c r="AT568" s="416">
        <f t="shared" si="366"/>
        <v>0</v>
      </c>
      <c r="AU568" s="416">
        <f t="shared" si="367"/>
        <v>0</v>
      </c>
      <c r="AV568" s="434" t="str">
        <f t="shared" si="368"/>
        <v/>
      </c>
      <c r="AW568" s="421" t="str">
        <f t="shared" si="369"/>
        <v/>
      </c>
      <c r="AX568" s="422">
        <f t="shared" si="370"/>
        <v>0</v>
      </c>
      <c r="AY568" s="422">
        <f t="shared" si="371"/>
        <v>0</v>
      </c>
      <c r="AZ568" s="421">
        <f t="shared" si="372"/>
        <v>0</v>
      </c>
      <c r="BA568" s="423">
        <f t="shared" si="373"/>
        <v>0</v>
      </c>
      <c r="BB568" s="432"/>
      <c r="BC568" s="436"/>
      <c r="BD568" s="436"/>
      <c r="BE568" s="436"/>
      <c r="BF568" s="436"/>
      <c r="BG568" s="436"/>
      <c r="BH568" s="436"/>
      <c r="BI568" s="436"/>
      <c r="BJ568" s="436"/>
      <c r="BK568" s="436"/>
      <c r="BL568" s="436"/>
      <c r="BM568" s="436"/>
      <c r="BN568" s="436"/>
      <c r="BO568" s="436"/>
      <c r="BP568" s="436"/>
    </row>
    <row r="569" spans="1:68" s="437" customFormat="1" ht="38.25" customHeight="1">
      <c r="A569" s="426">
        <v>551</v>
      </c>
      <c r="B569" s="429"/>
      <c r="C569" s="429"/>
      <c r="D569" s="395"/>
      <c r="E569" s="395"/>
      <c r="F569" s="395"/>
      <c r="G569" s="395"/>
      <c r="H569" s="397" t="str">
        <f t="shared" si="343"/>
        <v/>
      </c>
      <c r="I569" s="438"/>
      <c r="J569" s="395"/>
      <c r="K569" s="395"/>
      <c r="L569" s="399">
        <f t="shared" si="344"/>
        <v>0</v>
      </c>
      <c r="M569" s="400" t="str">
        <f t="shared" si="345"/>
        <v/>
      </c>
      <c r="N569" s="401"/>
      <c r="O569" s="395"/>
      <c r="P569" s="402" t="str">
        <f t="shared" si="346"/>
        <v/>
      </c>
      <c r="Q569" s="428"/>
      <c r="R569" s="404">
        <v>0</v>
      </c>
      <c r="S569" s="402">
        <f t="shared" si="347"/>
        <v>0</v>
      </c>
      <c r="T569" s="406">
        <f t="shared" si="348"/>
        <v>0</v>
      </c>
      <c r="U569" s="407" t="str">
        <f t="shared" si="349"/>
        <v/>
      </c>
      <c r="V569" s="408"/>
      <c r="W569" s="395"/>
      <c r="X569" s="395"/>
      <c r="Y569" s="402" t="str">
        <f t="shared" si="350"/>
        <v/>
      </c>
      <c r="Z569" s="429"/>
      <c r="AA569" s="429"/>
      <c r="AB569" s="430"/>
      <c r="AC569" s="410">
        <f t="shared" si="351"/>
        <v>0</v>
      </c>
      <c r="AD569" s="411"/>
      <c r="AE569" s="412"/>
      <c r="AF569" s="413">
        <f t="shared" si="352"/>
        <v>0</v>
      </c>
      <c r="AG569" s="414">
        <f t="shared" si="353"/>
        <v>0</v>
      </c>
      <c r="AH569" s="415">
        <f t="shared" si="354"/>
        <v>0</v>
      </c>
      <c r="AI569" s="415" t="str">
        <f t="shared" si="355"/>
        <v/>
      </c>
      <c r="AJ569" s="415">
        <f t="shared" si="356"/>
        <v>0</v>
      </c>
      <c r="AK569" s="415">
        <f t="shared" si="357"/>
        <v>0</v>
      </c>
      <c r="AL569" s="416">
        <f t="shared" si="358"/>
        <v>0</v>
      </c>
      <c r="AM569" s="417">
        <f t="shared" si="359"/>
        <v>0</v>
      </c>
      <c r="AN569" s="406">
        <f t="shared" si="360"/>
        <v>0</v>
      </c>
      <c r="AO569" s="416">
        <f t="shared" si="361"/>
        <v>0</v>
      </c>
      <c r="AP569" s="416">
        <f t="shared" si="362"/>
        <v>0</v>
      </c>
      <c r="AQ569" s="416">
        <f t="shared" si="363"/>
        <v>0</v>
      </c>
      <c r="AR569" s="418">
        <f t="shared" si="364"/>
        <v>0</v>
      </c>
      <c r="AS569" s="416">
        <f t="shared" si="365"/>
        <v>0</v>
      </c>
      <c r="AT569" s="416">
        <f t="shared" si="366"/>
        <v>0</v>
      </c>
      <c r="AU569" s="416">
        <f t="shared" si="367"/>
        <v>0</v>
      </c>
      <c r="AV569" s="434" t="str">
        <f t="shared" si="368"/>
        <v/>
      </c>
      <c r="AW569" s="421" t="str">
        <f t="shared" si="369"/>
        <v/>
      </c>
      <c r="AX569" s="422">
        <f t="shared" si="370"/>
        <v>0</v>
      </c>
      <c r="AY569" s="422">
        <f t="shared" si="371"/>
        <v>0</v>
      </c>
      <c r="AZ569" s="421">
        <f t="shared" si="372"/>
        <v>0</v>
      </c>
      <c r="BA569" s="423">
        <f t="shared" si="373"/>
        <v>0</v>
      </c>
      <c r="BB569" s="432"/>
      <c r="BC569" s="436"/>
      <c r="BD569" s="436"/>
      <c r="BE569" s="436"/>
      <c r="BF569" s="436"/>
      <c r="BG569" s="436"/>
      <c r="BH569" s="436"/>
      <c r="BI569" s="436"/>
      <c r="BJ569" s="436"/>
      <c r="BK569" s="436"/>
      <c r="BL569" s="436"/>
      <c r="BM569" s="436"/>
      <c r="BN569" s="436"/>
      <c r="BO569" s="436"/>
      <c r="BP569" s="436"/>
    </row>
    <row r="570" spans="1:68" s="437" customFormat="1" ht="38.25" customHeight="1">
      <c r="A570" s="426">
        <v>552</v>
      </c>
      <c r="B570" s="429"/>
      <c r="C570" s="429"/>
      <c r="D570" s="395"/>
      <c r="E570" s="395"/>
      <c r="F570" s="395"/>
      <c r="G570" s="395"/>
      <c r="H570" s="397" t="str">
        <f t="shared" si="343"/>
        <v/>
      </c>
      <c r="I570" s="438"/>
      <c r="J570" s="395"/>
      <c r="K570" s="395"/>
      <c r="L570" s="399">
        <f t="shared" si="344"/>
        <v>0</v>
      </c>
      <c r="M570" s="400" t="str">
        <f t="shared" si="345"/>
        <v/>
      </c>
      <c r="N570" s="401"/>
      <c r="O570" s="395"/>
      <c r="P570" s="402" t="str">
        <f t="shared" si="346"/>
        <v/>
      </c>
      <c r="Q570" s="428"/>
      <c r="R570" s="404">
        <v>0</v>
      </c>
      <c r="S570" s="402">
        <f t="shared" si="347"/>
        <v>0</v>
      </c>
      <c r="T570" s="406">
        <f t="shared" si="348"/>
        <v>0</v>
      </c>
      <c r="U570" s="407" t="str">
        <f t="shared" si="349"/>
        <v/>
      </c>
      <c r="V570" s="408"/>
      <c r="W570" s="395"/>
      <c r="X570" s="395"/>
      <c r="Y570" s="402" t="str">
        <f t="shared" si="350"/>
        <v/>
      </c>
      <c r="Z570" s="429"/>
      <c r="AA570" s="429"/>
      <c r="AB570" s="430"/>
      <c r="AC570" s="410">
        <f t="shared" si="351"/>
        <v>0</v>
      </c>
      <c r="AD570" s="411"/>
      <c r="AE570" s="412"/>
      <c r="AF570" s="413">
        <f t="shared" si="352"/>
        <v>0</v>
      </c>
      <c r="AG570" s="414">
        <f t="shared" si="353"/>
        <v>0</v>
      </c>
      <c r="AH570" s="415">
        <f t="shared" si="354"/>
        <v>0</v>
      </c>
      <c r="AI570" s="415" t="str">
        <f t="shared" si="355"/>
        <v/>
      </c>
      <c r="AJ570" s="415">
        <f t="shared" si="356"/>
        <v>0</v>
      </c>
      <c r="AK570" s="415">
        <f t="shared" si="357"/>
        <v>0</v>
      </c>
      <c r="AL570" s="416">
        <f t="shared" si="358"/>
        <v>0</v>
      </c>
      <c r="AM570" s="417">
        <f t="shared" si="359"/>
        <v>0</v>
      </c>
      <c r="AN570" s="406">
        <f t="shared" si="360"/>
        <v>0</v>
      </c>
      <c r="AO570" s="416">
        <f t="shared" si="361"/>
        <v>0</v>
      </c>
      <c r="AP570" s="416">
        <f t="shared" si="362"/>
        <v>0</v>
      </c>
      <c r="AQ570" s="416">
        <f t="shared" si="363"/>
        <v>0</v>
      </c>
      <c r="AR570" s="418">
        <f t="shared" si="364"/>
        <v>0</v>
      </c>
      <c r="AS570" s="416">
        <f t="shared" si="365"/>
        <v>0</v>
      </c>
      <c r="AT570" s="416">
        <f t="shared" si="366"/>
        <v>0</v>
      </c>
      <c r="AU570" s="416">
        <f t="shared" si="367"/>
        <v>0</v>
      </c>
      <c r="AV570" s="434" t="str">
        <f t="shared" si="368"/>
        <v/>
      </c>
      <c r="AW570" s="421" t="str">
        <f t="shared" si="369"/>
        <v/>
      </c>
      <c r="AX570" s="422">
        <f t="shared" si="370"/>
        <v>0</v>
      </c>
      <c r="AY570" s="422">
        <f t="shared" si="371"/>
        <v>0</v>
      </c>
      <c r="AZ570" s="421">
        <f t="shared" si="372"/>
        <v>0</v>
      </c>
      <c r="BA570" s="423">
        <f t="shared" si="373"/>
        <v>0</v>
      </c>
      <c r="BB570" s="432"/>
      <c r="BC570" s="436"/>
      <c r="BD570" s="436"/>
      <c r="BE570" s="436"/>
      <c r="BF570" s="436"/>
      <c r="BG570" s="436"/>
      <c r="BH570" s="436"/>
      <c r="BI570" s="436"/>
      <c r="BJ570" s="436"/>
      <c r="BK570" s="436"/>
      <c r="BL570" s="436"/>
      <c r="BM570" s="436"/>
      <c r="BN570" s="436"/>
      <c r="BO570" s="436"/>
      <c r="BP570" s="436"/>
    </row>
    <row r="571" spans="1:68" s="437" customFormat="1" ht="38.25" customHeight="1">
      <c r="A571" s="426">
        <v>553</v>
      </c>
      <c r="B571" s="429"/>
      <c r="C571" s="429"/>
      <c r="D571" s="395"/>
      <c r="E571" s="395"/>
      <c r="F571" s="395"/>
      <c r="G571" s="395"/>
      <c r="H571" s="397" t="str">
        <f t="shared" si="343"/>
        <v/>
      </c>
      <c r="I571" s="438"/>
      <c r="J571" s="395"/>
      <c r="K571" s="395"/>
      <c r="L571" s="399">
        <f t="shared" si="344"/>
        <v>0</v>
      </c>
      <c r="M571" s="400" t="str">
        <f t="shared" si="345"/>
        <v/>
      </c>
      <c r="N571" s="401"/>
      <c r="O571" s="395"/>
      <c r="P571" s="402" t="str">
        <f t="shared" si="346"/>
        <v/>
      </c>
      <c r="Q571" s="428"/>
      <c r="R571" s="404">
        <v>0</v>
      </c>
      <c r="S571" s="402">
        <f t="shared" si="347"/>
        <v>0</v>
      </c>
      <c r="T571" s="406">
        <f t="shared" si="348"/>
        <v>0</v>
      </c>
      <c r="U571" s="407" t="str">
        <f t="shared" si="349"/>
        <v/>
      </c>
      <c r="V571" s="408"/>
      <c r="W571" s="395"/>
      <c r="X571" s="395"/>
      <c r="Y571" s="402" t="str">
        <f t="shared" si="350"/>
        <v/>
      </c>
      <c r="Z571" s="429"/>
      <c r="AA571" s="429"/>
      <c r="AB571" s="430"/>
      <c r="AC571" s="410">
        <f t="shared" si="351"/>
        <v>0</v>
      </c>
      <c r="AD571" s="411"/>
      <c r="AE571" s="412"/>
      <c r="AF571" s="413">
        <f t="shared" si="352"/>
        <v>0</v>
      </c>
      <c r="AG571" s="414">
        <f t="shared" si="353"/>
        <v>0</v>
      </c>
      <c r="AH571" s="415">
        <f t="shared" si="354"/>
        <v>0</v>
      </c>
      <c r="AI571" s="415" t="str">
        <f t="shared" si="355"/>
        <v/>
      </c>
      <c r="AJ571" s="415">
        <f t="shared" si="356"/>
        <v>0</v>
      </c>
      <c r="AK571" s="415">
        <f t="shared" si="357"/>
        <v>0</v>
      </c>
      <c r="AL571" s="416">
        <f t="shared" si="358"/>
        <v>0</v>
      </c>
      <c r="AM571" s="417">
        <f t="shared" si="359"/>
        <v>0</v>
      </c>
      <c r="AN571" s="406">
        <f t="shared" si="360"/>
        <v>0</v>
      </c>
      <c r="AO571" s="416">
        <f t="shared" si="361"/>
        <v>0</v>
      </c>
      <c r="AP571" s="416">
        <f t="shared" si="362"/>
        <v>0</v>
      </c>
      <c r="AQ571" s="416">
        <f t="shared" si="363"/>
        <v>0</v>
      </c>
      <c r="AR571" s="418">
        <f t="shared" si="364"/>
        <v>0</v>
      </c>
      <c r="AS571" s="416">
        <f t="shared" si="365"/>
        <v>0</v>
      </c>
      <c r="AT571" s="416">
        <f t="shared" si="366"/>
        <v>0</v>
      </c>
      <c r="AU571" s="416">
        <f t="shared" si="367"/>
        <v>0</v>
      </c>
      <c r="AV571" s="434" t="str">
        <f t="shared" si="368"/>
        <v/>
      </c>
      <c r="AW571" s="421" t="str">
        <f t="shared" si="369"/>
        <v/>
      </c>
      <c r="AX571" s="422">
        <f t="shared" si="370"/>
        <v>0</v>
      </c>
      <c r="AY571" s="422">
        <f t="shared" si="371"/>
        <v>0</v>
      </c>
      <c r="AZ571" s="421">
        <f t="shared" si="372"/>
        <v>0</v>
      </c>
      <c r="BA571" s="423">
        <f t="shared" si="373"/>
        <v>0</v>
      </c>
      <c r="BB571" s="432"/>
      <c r="BC571" s="436"/>
      <c r="BD571" s="436"/>
      <c r="BE571" s="436"/>
      <c r="BF571" s="436"/>
      <c r="BG571" s="436"/>
      <c r="BH571" s="436"/>
      <c r="BI571" s="436"/>
      <c r="BJ571" s="436"/>
      <c r="BK571" s="436"/>
      <c r="BL571" s="436"/>
      <c r="BM571" s="436"/>
      <c r="BN571" s="436"/>
      <c r="BO571" s="436"/>
      <c r="BP571" s="436"/>
    </row>
    <row r="572" spans="1:68" s="437" customFormat="1" ht="38.25" customHeight="1">
      <c r="A572" s="426">
        <v>554</v>
      </c>
      <c r="B572" s="429"/>
      <c r="C572" s="429"/>
      <c r="D572" s="395"/>
      <c r="E572" s="395"/>
      <c r="F572" s="395"/>
      <c r="G572" s="395"/>
      <c r="H572" s="397" t="str">
        <f t="shared" si="343"/>
        <v/>
      </c>
      <c r="I572" s="438"/>
      <c r="J572" s="395"/>
      <c r="K572" s="395"/>
      <c r="L572" s="399">
        <f t="shared" si="344"/>
        <v>0</v>
      </c>
      <c r="M572" s="400" t="str">
        <f t="shared" si="345"/>
        <v/>
      </c>
      <c r="N572" s="401"/>
      <c r="O572" s="395"/>
      <c r="P572" s="402" t="str">
        <f t="shared" si="346"/>
        <v/>
      </c>
      <c r="Q572" s="428"/>
      <c r="R572" s="404">
        <v>0</v>
      </c>
      <c r="S572" s="402">
        <f t="shared" si="347"/>
        <v>0</v>
      </c>
      <c r="T572" s="406">
        <f t="shared" si="348"/>
        <v>0</v>
      </c>
      <c r="U572" s="407" t="str">
        <f t="shared" si="349"/>
        <v/>
      </c>
      <c r="V572" s="408"/>
      <c r="W572" s="395"/>
      <c r="X572" s="395"/>
      <c r="Y572" s="402" t="str">
        <f t="shared" si="350"/>
        <v/>
      </c>
      <c r="Z572" s="429"/>
      <c r="AA572" s="429"/>
      <c r="AB572" s="430"/>
      <c r="AC572" s="410">
        <f t="shared" si="351"/>
        <v>0</v>
      </c>
      <c r="AD572" s="411"/>
      <c r="AE572" s="412"/>
      <c r="AF572" s="413">
        <f t="shared" si="352"/>
        <v>0</v>
      </c>
      <c r="AG572" s="414">
        <f t="shared" si="353"/>
        <v>0</v>
      </c>
      <c r="AH572" s="415">
        <f t="shared" si="354"/>
        <v>0</v>
      </c>
      <c r="AI572" s="415" t="str">
        <f t="shared" si="355"/>
        <v/>
      </c>
      <c r="AJ572" s="415">
        <f t="shared" si="356"/>
        <v>0</v>
      </c>
      <c r="AK572" s="415">
        <f t="shared" si="357"/>
        <v>0</v>
      </c>
      <c r="AL572" s="416">
        <f t="shared" si="358"/>
        <v>0</v>
      </c>
      <c r="AM572" s="417">
        <f t="shared" si="359"/>
        <v>0</v>
      </c>
      <c r="AN572" s="406">
        <f t="shared" si="360"/>
        <v>0</v>
      </c>
      <c r="AO572" s="416">
        <f t="shared" si="361"/>
        <v>0</v>
      </c>
      <c r="AP572" s="416">
        <f t="shared" si="362"/>
        <v>0</v>
      </c>
      <c r="AQ572" s="416">
        <f t="shared" si="363"/>
        <v>0</v>
      </c>
      <c r="AR572" s="418">
        <f t="shared" si="364"/>
        <v>0</v>
      </c>
      <c r="AS572" s="416">
        <f t="shared" si="365"/>
        <v>0</v>
      </c>
      <c r="AT572" s="416">
        <f t="shared" si="366"/>
        <v>0</v>
      </c>
      <c r="AU572" s="416">
        <f t="shared" si="367"/>
        <v>0</v>
      </c>
      <c r="AV572" s="434" t="str">
        <f t="shared" si="368"/>
        <v/>
      </c>
      <c r="AW572" s="421" t="str">
        <f t="shared" si="369"/>
        <v/>
      </c>
      <c r="AX572" s="422">
        <f t="shared" si="370"/>
        <v>0</v>
      </c>
      <c r="AY572" s="422">
        <f t="shared" si="371"/>
        <v>0</v>
      </c>
      <c r="AZ572" s="421">
        <f t="shared" si="372"/>
        <v>0</v>
      </c>
      <c r="BA572" s="423">
        <f t="shared" si="373"/>
        <v>0</v>
      </c>
      <c r="BB572" s="432"/>
      <c r="BC572" s="436"/>
      <c r="BD572" s="436"/>
      <c r="BE572" s="436"/>
      <c r="BF572" s="436"/>
      <c r="BG572" s="436"/>
      <c r="BH572" s="436"/>
      <c r="BI572" s="436"/>
      <c r="BJ572" s="436"/>
      <c r="BK572" s="436"/>
      <c r="BL572" s="436"/>
      <c r="BM572" s="436"/>
      <c r="BN572" s="436"/>
      <c r="BO572" s="436"/>
      <c r="BP572" s="436"/>
    </row>
    <row r="573" spans="1:68" s="437" customFormat="1" ht="38.25" customHeight="1">
      <c r="A573" s="426">
        <v>555</v>
      </c>
      <c r="B573" s="429"/>
      <c r="C573" s="429"/>
      <c r="D573" s="395"/>
      <c r="E573" s="395"/>
      <c r="F573" s="395"/>
      <c r="G573" s="395"/>
      <c r="H573" s="397" t="str">
        <f t="shared" si="343"/>
        <v/>
      </c>
      <c r="I573" s="438"/>
      <c r="J573" s="395"/>
      <c r="K573" s="395"/>
      <c r="L573" s="399">
        <f t="shared" si="344"/>
        <v>0</v>
      </c>
      <c r="M573" s="400" t="str">
        <f t="shared" si="345"/>
        <v/>
      </c>
      <c r="N573" s="401"/>
      <c r="O573" s="395"/>
      <c r="P573" s="402" t="str">
        <f t="shared" si="346"/>
        <v/>
      </c>
      <c r="Q573" s="428"/>
      <c r="R573" s="404">
        <v>0</v>
      </c>
      <c r="S573" s="402">
        <f t="shared" si="347"/>
        <v>0</v>
      </c>
      <c r="T573" s="406">
        <f t="shared" si="348"/>
        <v>0</v>
      </c>
      <c r="U573" s="407" t="str">
        <f t="shared" si="349"/>
        <v/>
      </c>
      <c r="V573" s="408"/>
      <c r="W573" s="395"/>
      <c r="X573" s="395"/>
      <c r="Y573" s="402" t="str">
        <f t="shared" si="350"/>
        <v/>
      </c>
      <c r="Z573" s="429"/>
      <c r="AA573" s="429"/>
      <c r="AB573" s="430"/>
      <c r="AC573" s="410">
        <f t="shared" si="351"/>
        <v>0</v>
      </c>
      <c r="AD573" s="411"/>
      <c r="AE573" s="412"/>
      <c r="AF573" s="413">
        <f t="shared" si="352"/>
        <v>0</v>
      </c>
      <c r="AG573" s="414">
        <f t="shared" si="353"/>
        <v>0</v>
      </c>
      <c r="AH573" s="415">
        <f t="shared" si="354"/>
        <v>0</v>
      </c>
      <c r="AI573" s="415" t="str">
        <f t="shared" si="355"/>
        <v/>
      </c>
      <c r="AJ573" s="415">
        <f t="shared" si="356"/>
        <v>0</v>
      </c>
      <c r="AK573" s="415">
        <f t="shared" si="357"/>
        <v>0</v>
      </c>
      <c r="AL573" s="416">
        <f t="shared" si="358"/>
        <v>0</v>
      </c>
      <c r="AM573" s="417">
        <f t="shared" si="359"/>
        <v>0</v>
      </c>
      <c r="AN573" s="406">
        <f t="shared" si="360"/>
        <v>0</v>
      </c>
      <c r="AO573" s="416">
        <f t="shared" si="361"/>
        <v>0</v>
      </c>
      <c r="AP573" s="416">
        <f t="shared" si="362"/>
        <v>0</v>
      </c>
      <c r="AQ573" s="416">
        <f t="shared" si="363"/>
        <v>0</v>
      </c>
      <c r="AR573" s="418">
        <f t="shared" si="364"/>
        <v>0</v>
      </c>
      <c r="AS573" s="416">
        <f t="shared" si="365"/>
        <v>0</v>
      </c>
      <c r="AT573" s="416">
        <f t="shared" si="366"/>
        <v>0</v>
      </c>
      <c r="AU573" s="416">
        <f t="shared" si="367"/>
        <v>0</v>
      </c>
      <c r="AV573" s="434" t="str">
        <f t="shared" si="368"/>
        <v/>
      </c>
      <c r="AW573" s="421" t="str">
        <f t="shared" si="369"/>
        <v/>
      </c>
      <c r="AX573" s="422">
        <f t="shared" si="370"/>
        <v>0</v>
      </c>
      <c r="AY573" s="422">
        <f t="shared" si="371"/>
        <v>0</v>
      </c>
      <c r="AZ573" s="421">
        <f t="shared" si="372"/>
        <v>0</v>
      </c>
      <c r="BA573" s="423">
        <f t="shared" si="373"/>
        <v>0</v>
      </c>
      <c r="BB573" s="432"/>
      <c r="BC573" s="436"/>
      <c r="BD573" s="436"/>
      <c r="BE573" s="436"/>
      <c r="BF573" s="436"/>
      <c r="BG573" s="436"/>
      <c r="BH573" s="436"/>
      <c r="BI573" s="436"/>
      <c r="BJ573" s="436"/>
      <c r="BK573" s="436"/>
      <c r="BL573" s="436"/>
      <c r="BM573" s="436"/>
      <c r="BN573" s="436"/>
      <c r="BO573" s="436"/>
      <c r="BP573" s="436"/>
    </row>
    <row r="574" spans="1:68" s="437" customFormat="1" ht="38.25" customHeight="1">
      <c r="A574" s="426">
        <v>556</v>
      </c>
      <c r="B574" s="429"/>
      <c r="C574" s="429"/>
      <c r="D574" s="395"/>
      <c r="E574" s="395"/>
      <c r="F574" s="395"/>
      <c r="G574" s="395"/>
      <c r="H574" s="397" t="str">
        <f t="shared" si="343"/>
        <v/>
      </c>
      <c r="I574" s="438"/>
      <c r="J574" s="395"/>
      <c r="K574" s="395"/>
      <c r="L574" s="399">
        <f t="shared" si="344"/>
        <v>0</v>
      </c>
      <c r="M574" s="400" t="str">
        <f t="shared" si="345"/>
        <v/>
      </c>
      <c r="N574" s="401"/>
      <c r="O574" s="395"/>
      <c r="P574" s="402" t="str">
        <f t="shared" si="346"/>
        <v/>
      </c>
      <c r="Q574" s="428"/>
      <c r="R574" s="404">
        <v>0</v>
      </c>
      <c r="S574" s="402">
        <f t="shared" si="347"/>
        <v>0</v>
      </c>
      <c r="T574" s="406">
        <f t="shared" si="348"/>
        <v>0</v>
      </c>
      <c r="U574" s="407" t="str">
        <f t="shared" si="349"/>
        <v/>
      </c>
      <c r="V574" s="408"/>
      <c r="W574" s="395"/>
      <c r="X574" s="395"/>
      <c r="Y574" s="402" t="str">
        <f t="shared" si="350"/>
        <v/>
      </c>
      <c r="Z574" s="429"/>
      <c r="AA574" s="429"/>
      <c r="AB574" s="430"/>
      <c r="AC574" s="410">
        <f t="shared" si="351"/>
        <v>0</v>
      </c>
      <c r="AD574" s="411"/>
      <c r="AE574" s="412"/>
      <c r="AF574" s="413">
        <f t="shared" si="352"/>
        <v>0</v>
      </c>
      <c r="AG574" s="414">
        <f t="shared" si="353"/>
        <v>0</v>
      </c>
      <c r="AH574" s="415">
        <f t="shared" si="354"/>
        <v>0</v>
      </c>
      <c r="AI574" s="415" t="str">
        <f t="shared" si="355"/>
        <v/>
      </c>
      <c r="AJ574" s="415">
        <f t="shared" si="356"/>
        <v>0</v>
      </c>
      <c r="AK574" s="415">
        <f t="shared" si="357"/>
        <v>0</v>
      </c>
      <c r="AL574" s="416">
        <f t="shared" si="358"/>
        <v>0</v>
      </c>
      <c r="AM574" s="417">
        <f t="shared" si="359"/>
        <v>0</v>
      </c>
      <c r="AN574" s="406">
        <f t="shared" si="360"/>
        <v>0</v>
      </c>
      <c r="AO574" s="416">
        <f t="shared" si="361"/>
        <v>0</v>
      </c>
      <c r="AP574" s="416">
        <f t="shared" si="362"/>
        <v>0</v>
      </c>
      <c r="AQ574" s="416">
        <f t="shared" si="363"/>
        <v>0</v>
      </c>
      <c r="AR574" s="418">
        <f t="shared" si="364"/>
        <v>0</v>
      </c>
      <c r="AS574" s="416">
        <f t="shared" si="365"/>
        <v>0</v>
      </c>
      <c r="AT574" s="416">
        <f t="shared" si="366"/>
        <v>0</v>
      </c>
      <c r="AU574" s="416">
        <f t="shared" si="367"/>
        <v>0</v>
      </c>
      <c r="AV574" s="434" t="str">
        <f t="shared" si="368"/>
        <v/>
      </c>
      <c r="AW574" s="421" t="str">
        <f t="shared" si="369"/>
        <v/>
      </c>
      <c r="AX574" s="422">
        <f t="shared" si="370"/>
        <v>0</v>
      </c>
      <c r="AY574" s="422">
        <f t="shared" si="371"/>
        <v>0</v>
      </c>
      <c r="AZ574" s="421">
        <f t="shared" si="372"/>
        <v>0</v>
      </c>
      <c r="BA574" s="423">
        <f t="shared" si="373"/>
        <v>0</v>
      </c>
      <c r="BB574" s="432"/>
      <c r="BC574" s="436"/>
      <c r="BD574" s="436"/>
      <c r="BE574" s="436"/>
      <c r="BF574" s="436"/>
      <c r="BG574" s="436"/>
      <c r="BH574" s="436"/>
      <c r="BI574" s="436"/>
      <c r="BJ574" s="436"/>
      <c r="BK574" s="436"/>
      <c r="BL574" s="436"/>
      <c r="BM574" s="436"/>
      <c r="BN574" s="436"/>
      <c r="BO574" s="436"/>
      <c r="BP574" s="436"/>
    </row>
    <row r="575" spans="1:68" s="437" customFormat="1" ht="38.25" customHeight="1">
      <c r="A575" s="426">
        <v>557</v>
      </c>
      <c r="B575" s="429"/>
      <c r="C575" s="429"/>
      <c r="D575" s="395"/>
      <c r="E575" s="395"/>
      <c r="F575" s="395"/>
      <c r="G575" s="395"/>
      <c r="H575" s="397" t="str">
        <f t="shared" si="343"/>
        <v/>
      </c>
      <c r="I575" s="438"/>
      <c r="J575" s="395"/>
      <c r="K575" s="395"/>
      <c r="L575" s="399">
        <f t="shared" si="344"/>
        <v>0</v>
      </c>
      <c r="M575" s="400" t="str">
        <f t="shared" si="345"/>
        <v/>
      </c>
      <c r="N575" s="401"/>
      <c r="O575" s="395"/>
      <c r="P575" s="402" t="str">
        <f t="shared" si="346"/>
        <v/>
      </c>
      <c r="Q575" s="428"/>
      <c r="R575" s="404">
        <v>0</v>
      </c>
      <c r="S575" s="402">
        <f t="shared" si="347"/>
        <v>0</v>
      </c>
      <c r="T575" s="406">
        <f t="shared" si="348"/>
        <v>0</v>
      </c>
      <c r="U575" s="407" t="str">
        <f t="shared" si="349"/>
        <v/>
      </c>
      <c r="V575" s="408"/>
      <c r="W575" s="395"/>
      <c r="X575" s="395"/>
      <c r="Y575" s="402" t="str">
        <f t="shared" si="350"/>
        <v/>
      </c>
      <c r="Z575" s="429"/>
      <c r="AA575" s="429"/>
      <c r="AB575" s="430"/>
      <c r="AC575" s="410">
        <f t="shared" si="351"/>
        <v>0</v>
      </c>
      <c r="AD575" s="411"/>
      <c r="AE575" s="412"/>
      <c r="AF575" s="413">
        <f t="shared" si="352"/>
        <v>0</v>
      </c>
      <c r="AG575" s="414">
        <f t="shared" si="353"/>
        <v>0</v>
      </c>
      <c r="AH575" s="415">
        <f t="shared" si="354"/>
        <v>0</v>
      </c>
      <c r="AI575" s="415" t="str">
        <f t="shared" si="355"/>
        <v/>
      </c>
      <c r="AJ575" s="415">
        <f t="shared" si="356"/>
        <v>0</v>
      </c>
      <c r="AK575" s="415">
        <f t="shared" si="357"/>
        <v>0</v>
      </c>
      <c r="AL575" s="416">
        <f t="shared" si="358"/>
        <v>0</v>
      </c>
      <c r="AM575" s="417">
        <f t="shared" si="359"/>
        <v>0</v>
      </c>
      <c r="AN575" s="406">
        <f t="shared" si="360"/>
        <v>0</v>
      </c>
      <c r="AO575" s="416">
        <f t="shared" si="361"/>
        <v>0</v>
      </c>
      <c r="AP575" s="416">
        <f t="shared" si="362"/>
        <v>0</v>
      </c>
      <c r="AQ575" s="416">
        <f t="shared" si="363"/>
        <v>0</v>
      </c>
      <c r="AR575" s="418">
        <f t="shared" si="364"/>
        <v>0</v>
      </c>
      <c r="AS575" s="416">
        <f t="shared" si="365"/>
        <v>0</v>
      </c>
      <c r="AT575" s="416">
        <f t="shared" si="366"/>
        <v>0</v>
      </c>
      <c r="AU575" s="416">
        <f t="shared" si="367"/>
        <v>0</v>
      </c>
      <c r="AV575" s="434" t="str">
        <f t="shared" si="368"/>
        <v/>
      </c>
      <c r="AW575" s="421" t="str">
        <f t="shared" si="369"/>
        <v/>
      </c>
      <c r="AX575" s="422">
        <f t="shared" si="370"/>
        <v>0</v>
      </c>
      <c r="AY575" s="422">
        <f t="shared" si="371"/>
        <v>0</v>
      </c>
      <c r="AZ575" s="421">
        <f t="shared" si="372"/>
        <v>0</v>
      </c>
      <c r="BA575" s="423">
        <f t="shared" si="373"/>
        <v>0</v>
      </c>
      <c r="BB575" s="432"/>
      <c r="BC575" s="436"/>
      <c r="BD575" s="436"/>
      <c r="BE575" s="436"/>
      <c r="BF575" s="436"/>
      <c r="BG575" s="436"/>
      <c r="BH575" s="436"/>
      <c r="BI575" s="436"/>
      <c r="BJ575" s="436"/>
      <c r="BK575" s="436"/>
      <c r="BL575" s="436"/>
      <c r="BM575" s="436"/>
      <c r="BN575" s="436"/>
      <c r="BO575" s="436"/>
      <c r="BP575" s="436"/>
    </row>
    <row r="576" spans="1:68" s="437" customFormat="1" ht="38.25" customHeight="1">
      <c r="A576" s="426">
        <v>558</v>
      </c>
      <c r="B576" s="429"/>
      <c r="C576" s="429"/>
      <c r="D576" s="395"/>
      <c r="E576" s="395"/>
      <c r="F576" s="395"/>
      <c r="G576" s="395"/>
      <c r="H576" s="397" t="str">
        <f t="shared" si="343"/>
        <v/>
      </c>
      <c r="I576" s="438"/>
      <c r="J576" s="395"/>
      <c r="K576" s="395"/>
      <c r="L576" s="399">
        <f t="shared" si="344"/>
        <v>0</v>
      </c>
      <c r="M576" s="400" t="str">
        <f t="shared" si="345"/>
        <v/>
      </c>
      <c r="N576" s="401"/>
      <c r="O576" s="395"/>
      <c r="P576" s="402" t="str">
        <f t="shared" si="346"/>
        <v/>
      </c>
      <c r="Q576" s="428"/>
      <c r="R576" s="404">
        <v>0</v>
      </c>
      <c r="S576" s="402">
        <f t="shared" si="347"/>
        <v>0</v>
      </c>
      <c r="T576" s="406">
        <f t="shared" si="348"/>
        <v>0</v>
      </c>
      <c r="U576" s="407" t="str">
        <f t="shared" si="349"/>
        <v/>
      </c>
      <c r="V576" s="408"/>
      <c r="W576" s="395"/>
      <c r="X576" s="395"/>
      <c r="Y576" s="402" t="str">
        <f t="shared" si="350"/>
        <v/>
      </c>
      <c r="Z576" s="429"/>
      <c r="AA576" s="429"/>
      <c r="AB576" s="430"/>
      <c r="AC576" s="410">
        <f t="shared" si="351"/>
        <v>0</v>
      </c>
      <c r="AD576" s="411"/>
      <c r="AE576" s="412"/>
      <c r="AF576" s="413">
        <f t="shared" si="352"/>
        <v>0</v>
      </c>
      <c r="AG576" s="414">
        <f t="shared" si="353"/>
        <v>0</v>
      </c>
      <c r="AH576" s="415">
        <f t="shared" si="354"/>
        <v>0</v>
      </c>
      <c r="AI576" s="415" t="str">
        <f t="shared" si="355"/>
        <v/>
      </c>
      <c r="AJ576" s="415">
        <f t="shared" si="356"/>
        <v>0</v>
      </c>
      <c r="AK576" s="415">
        <f t="shared" si="357"/>
        <v>0</v>
      </c>
      <c r="AL576" s="416">
        <f t="shared" si="358"/>
        <v>0</v>
      </c>
      <c r="AM576" s="417">
        <f t="shared" si="359"/>
        <v>0</v>
      </c>
      <c r="AN576" s="406">
        <f t="shared" si="360"/>
        <v>0</v>
      </c>
      <c r="AO576" s="416">
        <f t="shared" si="361"/>
        <v>0</v>
      </c>
      <c r="AP576" s="416">
        <f t="shared" si="362"/>
        <v>0</v>
      </c>
      <c r="AQ576" s="416">
        <f t="shared" si="363"/>
        <v>0</v>
      </c>
      <c r="AR576" s="418">
        <f t="shared" si="364"/>
        <v>0</v>
      </c>
      <c r="AS576" s="416">
        <f t="shared" si="365"/>
        <v>0</v>
      </c>
      <c r="AT576" s="416">
        <f t="shared" si="366"/>
        <v>0</v>
      </c>
      <c r="AU576" s="416">
        <f t="shared" si="367"/>
        <v>0</v>
      </c>
      <c r="AV576" s="434" t="str">
        <f t="shared" si="368"/>
        <v/>
      </c>
      <c r="AW576" s="421" t="str">
        <f t="shared" si="369"/>
        <v/>
      </c>
      <c r="AX576" s="422">
        <f t="shared" si="370"/>
        <v>0</v>
      </c>
      <c r="AY576" s="422">
        <f t="shared" si="371"/>
        <v>0</v>
      </c>
      <c r="AZ576" s="421">
        <f t="shared" si="372"/>
        <v>0</v>
      </c>
      <c r="BA576" s="423">
        <f t="shared" si="373"/>
        <v>0</v>
      </c>
      <c r="BB576" s="432"/>
      <c r="BC576" s="436"/>
      <c r="BD576" s="436"/>
      <c r="BE576" s="436"/>
      <c r="BF576" s="436"/>
      <c r="BG576" s="436"/>
      <c r="BH576" s="436"/>
      <c r="BI576" s="436"/>
      <c r="BJ576" s="436"/>
      <c r="BK576" s="436"/>
      <c r="BL576" s="436"/>
      <c r="BM576" s="436"/>
      <c r="BN576" s="436"/>
      <c r="BO576" s="436"/>
      <c r="BP576" s="436"/>
    </row>
    <row r="577" spans="1:68" s="437" customFormat="1" ht="38.25" customHeight="1">
      <c r="A577" s="426">
        <v>559</v>
      </c>
      <c r="B577" s="429"/>
      <c r="C577" s="429"/>
      <c r="D577" s="395"/>
      <c r="E577" s="395"/>
      <c r="F577" s="395"/>
      <c r="G577" s="395"/>
      <c r="H577" s="397" t="str">
        <f t="shared" si="343"/>
        <v/>
      </c>
      <c r="I577" s="438"/>
      <c r="J577" s="395"/>
      <c r="K577" s="395"/>
      <c r="L577" s="399">
        <f t="shared" si="344"/>
        <v>0</v>
      </c>
      <c r="M577" s="400" t="str">
        <f t="shared" si="345"/>
        <v/>
      </c>
      <c r="N577" s="401"/>
      <c r="O577" s="395"/>
      <c r="P577" s="402" t="str">
        <f t="shared" si="346"/>
        <v/>
      </c>
      <c r="Q577" s="428"/>
      <c r="R577" s="404">
        <v>0</v>
      </c>
      <c r="S577" s="402">
        <f t="shared" si="347"/>
        <v>0</v>
      </c>
      <c r="T577" s="406">
        <f t="shared" si="348"/>
        <v>0</v>
      </c>
      <c r="U577" s="407" t="str">
        <f t="shared" si="349"/>
        <v/>
      </c>
      <c r="V577" s="408"/>
      <c r="W577" s="395"/>
      <c r="X577" s="395"/>
      <c r="Y577" s="402" t="str">
        <f t="shared" si="350"/>
        <v/>
      </c>
      <c r="Z577" s="429"/>
      <c r="AA577" s="429"/>
      <c r="AB577" s="430"/>
      <c r="AC577" s="410">
        <f t="shared" si="351"/>
        <v>0</v>
      </c>
      <c r="AD577" s="411"/>
      <c r="AE577" s="412"/>
      <c r="AF577" s="413">
        <f t="shared" si="352"/>
        <v>0</v>
      </c>
      <c r="AG577" s="414">
        <f t="shared" si="353"/>
        <v>0</v>
      </c>
      <c r="AH577" s="415">
        <f t="shared" si="354"/>
        <v>0</v>
      </c>
      <c r="AI577" s="415" t="str">
        <f t="shared" si="355"/>
        <v/>
      </c>
      <c r="AJ577" s="415">
        <f t="shared" si="356"/>
        <v>0</v>
      </c>
      <c r="AK577" s="415">
        <f t="shared" si="357"/>
        <v>0</v>
      </c>
      <c r="AL577" s="416">
        <f t="shared" si="358"/>
        <v>0</v>
      </c>
      <c r="AM577" s="417">
        <f t="shared" si="359"/>
        <v>0</v>
      </c>
      <c r="AN577" s="406">
        <f t="shared" si="360"/>
        <v>0</v>
      </c>
      <c r="AO577" s="416">
        <f t="shared" si="361"/>
        <v>0</v>
      </c>
      <c r="AP577" s="416">
        <f t="shared" si="362"/>
        <v>0</v>
      </c>
      <c r="AQ577" s="416">
        <f t="shared" si="363"/>
        <v>0</v>
      </c>
      <c r="AR577" s="418">
        <f t="shared" si="364"/>
        <v>0</v>
      </c>
      <c r="AS577" s="416">
        <f t="shared" si="365"/>
        <v>0</v>
      </c>
      <c r="AT577" s="416">
        <f t="shared" si="366"/>
        <v>0</v>
      </c>
      <c r="AU577" s="416">
        <f t="shared" si="367"/>
        <v>0</v>
      </c>
      <c r="AV577" s="434" t="str">
        <f t="shared" si="368"/>
        <v/>
      </c>
      <c r="AW577" s="421" t="str">
        <f t="shared" si="369"/>
        <v/>
      </c>
      <c r="AX577" s="422">
        <f t="shared" si="370"/>
        <v>0</v>
      </c>
      <c r="AY577" s="422">
        <f t="shared" si="371"/>
        <v>0</v>
      </c>
      <c r="AZ577" s="421">
        <f t="shared" si="372"/>
        <v>0</v>
      </c>
      <c r="BA577" s="423">
        <f t="shared" si="373"/>
        <v>0</v>
      </c>
      <c r="BB577" s="432"/>
      <c r="BC577" s="436"/>
      <c r="BD577" s="436"/>
      <c r="BE577" s="436"/>
      <c r="BF577" s="436"/>
      <c r="BG577" s="436"/>
      <c r="BH577" s="436"/>
      <c r="BI577" s="436"/>
      <c r="BJ577" s="436"/>
      <c r="BK577" s="436"/>
      <c r="BL577" s="436"/>
      <c r="BM577" s="436"/>
      <c r="BN577" s="436"/>
      <c r="BO577" s="436"/>
      <c r="BP577" s="436"/>
    </row>
    <row r="578" spans="1:68" s="437" customFormat="1" ht="38.25" customHeight="1">
      <c r="A578" s="426">
        <v>560</v>
      </c>
      <c r="B578" s="429"/>
      <c r="C578" s="429"/>
      <c r="D578" s="395"/>
      <c r="E578" s="395"/>
      <c r="F578" s="395"/>
      <c r="G578" s="395"/>
      <c r="H578" s="397" t="str">
        <f t="shared" si="343"/>
        <v/>
      </c>
      <c r="I578" s="438"/>
      <c r="J578" s="395"/>
      <c r="K578" s="395"/>
      <c r="L578" s="399">
        <f t="shared" si="344"/>
        <v>0</v>
      </c>
      <c r="M578" s="400" t="str">
        <f t="shared" si="345"/>
        <v/>
      </c>
      <c r="N578" s="401"/>
      <c r="O578" s="395"/>
      <c r="P578" s="402" t="str">
        <f t="shared" si="346"/>
        <v/>
      </c>
      <c r="Q578" s="428"/>
      <c r="R578" s="404">
        <v>0</v>
      </c>
      <c r="S578" s="402">
        <f t="shared" si="347"/>
        <v>0</v>
      </c>
      <c r="T578" s="406">
        <f t="shared" si="348"/>
        <v>0</v>
      </c>
      <c r="U578" s="407" t="str">
        <f t="shared" si="349"/>
        <v/>
      </c>
      <c r="V578" s="408"/>
      <c r="W578" s="395"/>
      <c r="X578" s="395"/>
      <c r="Y578" s="402" t="str">
        <f t="shared" si="350"/>
        <v/>
      </c>
      <c r="Z578" s="429"/>
      <c r="AA578" s="429"/>
      <c r="AB578" s="430"/>
      <c r="AC578" s="410">
        <f t="shared" si="351"/>
        <v>0</v>
      </c>
      <c r="AD578" s="411"/>
      <c r="AE578" s="412"/>
      <c r="AF578" s="413">
        <f t="shared" si="352"/>
        <v>0</v>
      </c>
      <c r="AG578" s="414">
        <f t="shared" si="353"/>
        <v>0</v>
      </c>
      <c r="AH578" s="415">
        <f t="shared" si="354"/>
        <v>0</v>
      </c>
      <c r="AI578" s="415" t="str">
        <f t="shared" si="355"/>
        <v/>
      </c>
      <c r="AJ578" s="415">
        <f t="shared" si="356"/>
        <v>0</v>
      </c>
      <c r="AK578" s="415">
        <f t="shared" si="357"/>
        <v>0</v>
      </c>
      <c r="AL578" s="416">
        <f t="shared" si="358"/>
        <v>0</v>
      </c>
      <c r="AM578" s="417">
        <f t="shared" si="359"/>
        <v>0</v>
      </c>
      <c r="AN578" s="406">
        <f t="shared" si="360"/>
        <v>0</v>
      </c>
      <c r="AO578" s="416">
        <f t="shared" si="361"/>
        <v>0</v>
      </c>
      <c r="AP578" s="416">
        <f t="shared" si="362"/>
        <v>0</v>
      </c>
      <c r="AQ578" s="416">
        <f t="shared" si="363"/>
        <v>0</v>
      </c>
      <c r="AR578" s="418">
        <f t="shared" si="364"/>
        <v>0</v>
      </c>
      <c r="AS578" s="416">
        <f t="shared" si="365"/>
        <v>0</v>
      </c>
      <c r="AT578" s="416">
        <f t="shared" si="366"/>
        <v>0</v>
      </c>
      <c r="AU578" s="416">
        <f t="shared" si="367"/>
        <v>0</v>
      </c>
      <c r="AV578" s="434" t="str">
        <f t="shared" si="368"/>
        <v/>
      </c>
      <c r="AW578" s="421" t="str">
        <f t="shared" si="369"/>
        <v/>
      </c>
      <c r="AX578" s="422">
        <f t="shared" si="370"/>
        <v>0</v>
      </c>
      <c r="AY578" s="422">
        <f t="shared" si="371"/>
        <v>0</v>
      </c>
      <c r="AZ578" s="421">
        <f t="shared" si="372"/>
        <v>0</v>
      </c>
      <c r="BA578" s="423">
        <f t="shared" si="373"/>
        <v>0</v>
      </c>
      <c r="BB578" s="432"/>
      <c r="BC578" s="436"/>
      <c r="BD578" s="436"/>
      <c r="BE578" s="436"/>
      <c r="BF578" s="436"/>
      <c r="BG578" s="436"/>
      <c r="BH578" s="436"/>
      <c r="BI578" s="436"/>
      <c r="BJ578" s="436"/>
      <c r="BK578" s="436"/>
      <c r="BL578" s="436"/>
      <c r="BM578" s="436"/>
      <c r="BN578" s="436"/>
      <c r="BO578" s="436"/>
      <c r="BP578" s="436"/>
    </row>
    <row r="579" spans="1:68" s="437" customFormat="1" ht="38.25" customHeight="1">
      <c r="A579" s="426">
        <v>561</v>
      </c>
      <c r="B579" s="429"/>
      <c r="C579" s="429"/>
      <c r="D579" s="395"/>
      <c r="E579" s="395"/>
      <c r="F579" s="395"/>
      <c r="G579" s="395"/>
      <c r="H579" s="397" t="str">
        <f t="shared" si="343"/>
        <v/>
      </c>
      <c r="I579" s="438"/>
      <c r="J579" s="395"/>
      <c r="K579" s="395"/>
      <c r="L579" s="399">
        <f t="shared" si="344"/>
        <v>0</v>
      </c>
      <c r="M579" s="400" t="str">
        <f t="shared" si="345"/>
        <v/>
      </c>
      <c r="N579" s="401"/>
      <c r="O579" s="395"/>
      <c r="P579" s="402" t="str">
        <f t="shared" si="346"/>
        <v/>
      </c>
      <c r="Q579" s="428"/>
      <c r="R579" s="404">
        <v>0</v>
      </c>
      <c r="S579" s="402">
        <f t="shared" si="347"/>
        <v>0</v>
      </c>
      <c r="T579" s="406">
        <f t="shared" si="348"/>
        <v>0</v>
      </c>
      <c r="U579" s="407" t="str">
        <f t="shared" si="349"/>
        <v/>
      </c>
      <c r="V579" s="408"/>
      <c r="W579" s="395"/>
      <c r="X579" s="395"/>
      <c r="Y579" s="402" t="str">
        <f t="shared" si="350"/>
        <v/>
      </c>
      <c r="Z579" s="429"/>
      <c r="AA579" s="429"/>
      <c r="AB579" s="430"/>
      <c r="AC579" s="410">
        <f t="shared" si="351"/>
        <v>0</v>
      </c>
      <c r="AD579" s="411"/>
      <c r="AE579" s="412"/>
      <c r="AF579" s="413">
        <f t="shared" si="352"/>
        <v>0</v>
      </c>
      <c r="AG579" s="414">
        <f t="shared" si="353"/>
        <v>0</v>
      </c>
      <c r="AH579" s="415">
        <f t="shared" si="354"/>
        <v>0</v>
      </c>
      <c r="AI579" s="415" t="str">
        <f t="shared" si="355"/>
        <v/>
      </c>
      <c r="AJ579" s="415">
        <f t="shared" si="356"/>
        <v>0</v>
      </c>
      <c r="AK579" s="415">
        <f t="shared" si="357"/>
        <v>0</v>
      </c>
      <c r="AL579" s="416">
        <f t="shared" si="358"/>
        <v>0</v>
      </c>
      <c r="AM579" s="417">
        <f t="shared" si="359"/>
        <v>0</v>
      </c>
      <c r="AN579" s="406">
        <f t="shared" si="360"/>
        <v>0</v>
      </c>
      <c r="AO579" s="416">
        <f t="shared" si="361"/>
        <v>0</v>
      </c>
      <c r="AP579" s="416">
        <f t="shared" si="362"/>
        <v>0</v>
      </c>
      <c r="AQ579" s="416">
        <f t="shared" si="363"/>
        <v>0</v>
      </c>
      <c r="AR579" s="418">
        <f t="shared" si="364"/>
        <v>0</v>
      </c>
      <c r="AS579" s="416">
        <f t="shared" si="365"/>
        <v>0</v>
      </c>
      <c r="AT579" s="416">
        <f t="shared" si="366"/>
        <v>0</v>
      </c>
      <c r="AU579" s="416">
        <f t="shared" si="367"/>
        <v>0</v>
      </c>
      <c r="AV579" s="434" t="str">
        <f t="shared" si="368"/>
        <v/>
      </c>
      <c r="AW579" s="421" t="str">
        <f t="shared" si="369"/>
        <v/>
      </c>
      <c r="AX579" s="422">
        <f t="shared" si="370"/>
        <v>0</v>
      </c>
      <c r="AY579" s="422">
        <f t="shared" si="371"/>
        <v>0</v>
      </c>
      <c r="AZ579" s="421">
        <f t="shared" si="372"/>
        <v>0</v>
      </c>
      <c r="BA579" s="423">
        <f t="shared" si="373"/>
        <v>0</v>
      </c>
      <c r="BB579" s="432"/>
      <c r="BC579" s="436"/>
      <c r="BD579" s="436"/>
      <c r="BE579" s="436"/>
      <c r="BF579" s="436"/>
      <c r="BG579" s="436"/>
      <c r="BH579" s="436"/>
      <c r="BI579" s="436"/>
      <c r="BJ579" s="436"/>
      <c r="BK579" s="436"/>
      <c r="BL579" s="436"/>
      <c r="BM579" s="436"/>
      <c r="BN579" s="436"/>
      <c r="BO579" s="436"/>
      <c r="BP579" s="436"/>
    </row>
    <row r="580" spans="1:68" s="437" customFormat="1" ht="38.25" customHeight="1">
      <c r="A580" s="426">
        <v>562</v>
      </c>
      <c r="B580" s="429"/>
      <c r="C580" s="429"/>
      <c r="D580" s="395"/>
      <c r="E580" s="395"/>
      <c r="F580" s="395"/>
      <c r="G580" s="395"/>
      <c r="H580" s="397" t="str">
        <f t="shared" si="343"/>
        <v/>
      </c>
      <c r="I580" s="438"/>
      <c r="J580" s="395"/>
      <c r="K580" s="395"/>
      <c r="L580" s="399">
        <f t="shared" si="344"/>
        <v>0</v>
      </c>
      <c r="M580" s="400" t="str">
        <f t="shared" si="345"/>
        <v/>
      </c>
      <c r="N580" s="401"/>
      <c r="O580" s="395"/>
      <c r="P580" s="402" t="str">
        <f t="shared" si="346"/>
        <v/>
      </c>
      <c r="Q580" s="428"/>
      <c r="R580" s="404">
        <v>0</v>
      </c>
      <c r="S580" s="402">
        <f t="shared" si="347"/>
        <v>0</v>
      </c>
      <c r="T580" s="406">
        <f t="shared" si="348"/>
        <v>0</v>
      </c>
      <c r="U580" s="407" t="str">
        <f t="shared" si="349"/>
        <v/>
      </c>
      <c r="V580" s="408"/>
      <c r="W580" s="395"/>
      <c r="X580" s="395"/>
      <c r="Y580" s="402" t="str">
        <f t="shared" si="350"/>
        <v/>
      </c>
      <c r="Z580" s="429"/>
      <c r="AA580" s="429"/>
      <c r="AB580" s="430"/>
      <c r="AC580" s="410">
        <f t="shared" si="351"/>
        <v>0</v>
      </c>
      <c r="AD580" s="411"/>
      <c r="AE580" s="412"/>
      <c r="AF580" s="413">
        <f t="shared" si="352"/>
        <v>0</v>
      </c>
      <c r="AG580" s="414">
        <f t="shared" si="353"/>
        <v>0</v>
      </c>
      <c r="AH580" s="415">
        <f t="shared" si="354"/>
        <v>0</v>
      </c>
      <c r="AI580" s="415" t="str">
        <f t="shared" si="355"/>
        <v/>
      </c>
      <c r="AJ580" s="415">
        <f t="shared" si="356"/>
        <v>0</v>
      </c>
      <c r="AK580" s="415">
        <f t="shared" si="357"/>
        <v>0</v>
      </c>
      <c r="AL580" s="416">
        <f t="shared" si="358"/>
        <v>0</v>
      </c>
      <c r="AM580" s="417">
        <f t="shared" si="359"/>
        <v>0</v>
      </c>
      <c r="AN580" s="406">
        <f t="shared" si="360"/>
        <v>0</v>
      </c>
      <c r="AO580" s="416">
        <f t="shared" si="361"/>
        <v>0</v>
      </c>
      <c r="AP580" s="416">
        <f t="shared" si="362"/>
        <v>0</v>
      </c>
      <c r="AQ580" s="416">
        <f t="shared" si="363"/>
        <v>0</v>
      </c>
      <c r="AR580" s="418">
        <f t="shared" si="364"/>
        <v>0</v>
      </c>
      <c r="AS580" s="416">
        <f t="shared" si="365"/>
        <v>0</v>
      </c>
      <c r="AT580" s="416">
        <f t="shared" si="366"/>
        <v>0</v>
      </c>
      <c r="AU580" s="416">
        <f t="shared" si="367"/>
        <v>0</v>
      </c>
      <c r="AV580" s="434" t="str">
        <f t="shared" si="368"/>
        <v/>
      </c>
      <c r="AW580" s="421" t="str">
        <f t="shared" si="369"/>
        <v/>
      </c>
      <c r="AX580" s="422">
        <f t="shared" si="370"/>
        <v>0</v>
      </c>
      <c r="AY580" s="422">
        <f t="shared" si="371"/>
        <v>0</v>
      </c>
      <c r="AZ580" s="421">
        <f t="shared" si="372"/>
        <v>0</v>
      </c>
      <c r="BA580" s="423">
        <f t="shared" si="373"/>
        <v>0</v>
      </c>
      <c r="BB580" s="432"/>
      <c r="BC580" s="436"/>
      <c r="BD580" s="436"/>
      <c r="BE580" s="436"/>
      <c r="BF580" s="436"/>
      <c r="BG580" s="436"/>
      <c r="BH580" s="436"/>
      <c r="BI580" s="436"/>
      <c r="BJ580" s="436"/>
      <c r="BK580" s="436"/>
      <c r="BL580" s="436"/>
      <c r="BM580" s="436"/>
      <c r="BN580" s="436"/>
      <c r="BO580" s="436"/>
      <c r="BP580" s="436"/>
    </row>
    <row r="581" spans="1:68" s="437" customFormat="1" ht="38.25" customHeight="1">
      <c r="A581" s="426">
        <v>563</v>
      </c>
      <c r="B581" s="429"/>
      <c r="C581" s="429"/>
      <c r="D581" s="395"/>
      <c r="E581" s="395"/>
      <c r="F581" s="395"/>
      <c r="G581" s="395"/>
      <c r="H581" s="397" t="str">
        <f t="shared" si="343"/>
        <v/>
      </c>
      <c r="I581" s="438"/>
      <c r="J581" s="395"/>
      <c r="K581" s="395"/>
      <c r="L581" s="399">
        <f t="shared" si="344"/>
        <v>0</v>
      </c>
      <c r="M581" s="400" t="str">
        <f t="shared" si="345"/>
        <v/>
      </c>
      <c r="N581" s="401"/>
      <c r="O581" s="395"/>
      <c r="P581" s="402" t="str">
        <f t="shared" si="346"/>
        <v/>
      </c>
      <c r="Q581" s="428"/>
      <c r="R581" s="404">
        <v>0</v>
      </c>
      <c r="S581" s="402">
        <f t="shared" si="347"/>
        <v>0</v>
      </c>
      <c r="T581" s="406">
        <f t="shared" si="348"/>
        <v>0</v>
      </c>
      <c r="U581" s="407" t="str">
        <f t="shared" si="349"/>
        <v/>
      </c>
      <c r="V581" s="408"/>
      <c r="W581" s="395"/>
      <c r="X581" s="395"/>
      <c r="Y581" s="402" t="str">
        <f t="shared" si="350"/>
        <v/>
      </c>
      <c r="Z581" s="429"/>
      <c r="AA581" s="429"/>
      <c r="AB581" s="430"/>
      <c r="AC581" s="410">
        <f t="shared" si="351"/>
        <v>0</v>
      </c>
      <c r="AD581" s="411"/>
      <c r="AE581" s="412"/>
      <c r="AF581" s="413">
        <f t="shared" si="352"/>
        <v>0</v>
      </c>
      <c r="AG581" s="414">
        <f t="shared" si="353"/>
        <v>0</v>
      </c>
      <c r="AH581" s="415">
        <f t="shared" si="354"/>
        <v>0</v>
      </c>
      <c r="AI581" s="415" t="str">
        <f t="shared" si="355"/>
        <v/>
      </c>
      <c r="AJ581" s="415">
        <f t="shared" si="356"/>
        <v>0</v>
      </c>
      <c r="AK581" s="415">
        <f t="shared" si="357"/>
        <v>0</v>
      </c>
      <c r="AL581" s="416">
        <f t="shared" si="358"/>
        <v>0</v>
      </c>
      <c r="AM581" s="417">
        <f t="shared" si="359"/>
        <v>0</v>
      </c>
      <c r="AN581" s="406">
        <f t="shared" si="360"/>
        <v>0</v>
      </c>
      <c r="AO581" s="416">
        <f t="shared" si="361"/>
        <v>0</v>
      </c>
      <c r="AP581" s="416">
        <f t="shared" si="362"/>
        <v>0</v>
      </c>
      <c r="AQ581" s="416">
        <f t="shared" si="363"/>
        <v>0</v>
      </c>
      <c r="AR581" s="418">
        <f t="shared" si="364"/>
        <v>0</v>
      </c>
      <c r="AS581" s="416">
        <f t="shared" si="365"/>
        <v>0</v>
      </c>
      <c r="AT581" s="416">
        <f t="shared" si="366"/>
        <v>0</v>
      </c>
      <c r="AU581" s="416">
        <f t="shared" si="367"/>
        <v>0</v>
      </c>
      <c r="AV581" s="434" t="str">
        <f t="shared" si="368"/>
        <v/>
      </c>
      <c r="AW581" s="421" t="str">
        <f t="shared" si="369"/>
        <v/>
      </c>
      <c r="AX581" s="422">
        <f t="shared" si="370"/>
        <v>0</v>
      </c>
      <c r="AY581" s="422">
        <f t="shared" si="371"/>
        <v>0</v>
      </c>
      <c r="AZ581" s="421">
        <f t="shared" si="372"/>
        <v>0</v>
      </c>
      <c r="BA581" s="423">
        <f t="shared" si="373"/>
        <v>0</v>
      </c>
      <c r="BB581" s="432"/>
      <c r="BC581" s="436"/>
      <c r="BD581" s="436"/>
      <c r="BE581" s="436"/>
      <c r="BF581" s="436"/>
      <c r="BG581" s="436"/>
      <c r="BH581" s="436"/>
      <c r="BI581" s="436"/>
      <c r="BJ581" s="436"/>
      <c r="BK581" s="436"/>
      <c r="BL581" s="436"/>
      <c r="BM581" s="436"/>
      <c r="BN581" s="436"/>
      <c r="BO581" s="436"/>
      <c r="BP581" s="436"/>
    </row>
    <row r="582" spans="1:68" s="437" customFormat="1" ht="38.25" customHeight="1">
      <c r="A582" s="426">
        <v>564</v>
      </c>
      <c r="B582" s="429"/>
      <c r="C582" s="429"/>
      <c r="D582" s="395"/>
      <c r="E582" s="395"/>
      <c r="F582" s="395"/>
      <c r="G582" s="395"/>
      <c r="H582" s="397" t="str">
        <f t="shared" si="343"/>
        <v/>
      </c>
      <c r="I582" s="438"/>
      <c r="J582" s="395"/>
      <c r="K582" s="395"/>
      <c r="L582" s="399">
        <f t="shared" si="344"/>
        <v>0</v>
      </c>
      <c r="M582" s="400" t="str">
        <f t="shared" si="345"/>
        <v/>
      </c>
      <c r="N582" s="401"/>
      <c r="O582" s="395"/>
      <c r="P582" s="402" t="str">
        <f t="shared" si="346"/>
        <v/>
      </c>
      <c r="Q582" s="428"/>
      <c r="R582" s="404">
        <v>0</v>
      </c>
      <c r="S582" s="402">
        <f t="shared" si="347"/>
        <v>0</v>
      </c>
      <c r="T582" s="406">
        <f t="shared" si="348"/>
        <v>0</v>
      </c>
      <c r="U582" s="407" t="str">
        <f t="shared" si="349"/>
        <v/>
      </c>
      <c r="V582" s="408"/>
      <c r="W582" s="395"/>
      <c r="X582" s="395"/>
      <c r="Y582" s="402" t="str">
        <f t="shared" si="350"/>
        <v/>
      </c>
      <c r="Z582" s="429"/>
      <c r="AA582" s="429"/>
      <c r="AB582" s="430"/>
      <c r="AC582" s="410">
        <f t="shared" si="351"/>
        <v>0</v>
      </c>
      <c r="AD582" s="411"/>
      <c r="AE582" s="412"/>
      <c r="AF582" s="413">
        <f t="shared" si="352"/>
        <v>0</v>
      </c>
      <c r="AG582" s="414">
        <f t="shared" si="353"/>
        <v>0</v>
      </c>
      <c r="AH582" s="415">
        <f t="shared" si="354"/>
        <v>0</v>
      </c>
      <c r="AI582" s="415" t="str">
        <f t="shared" si="355"/>
        <v/>
      </c>
      <c r="AJ582" s="415">
        <f t="shared" si="356"/>
        <v>0</v>
      </c>
      <c r="AK582" s="415">
        <f t="shared" si="357"/>
        <v>0</v>
      </c>
      <c r="AL582" s="416">
        <f t="shared" si="358"/>
        <v>0</v>
      </c>
      <c r="AM582" s="417">
        <f t="shared" si="359"/>
        <v>0</v>
      </c>
      <c r="AN582" s="406">
        <f t="shared" si="360"/>
        <v>0</v>
      </c>
      <c r="AO582" s="416">
        <f t="shared" si="361"/>
        <v>0</v>
      </c>
      <c r="AP582" s="416">
        <f t="shared" si="362"/>
        <v>0</v>
      </c>
      <c r="AQ582" s="416">
        <f t="shared" si="363"/>
        <v>0</v>
      </c>
      <c r="AR582" s="418">
        <f t="shared" si="364"/>
        <v>0</v>
      </c>
      <c r="AS582" s="416">
        <f t="shared" si="365"/>
        <v>0</v>
      </c>
      <c r="AT582" s="416">
        <f t="shared" si="366"/>
        <v>0</v>
      </c>
      <c r="AU582" s="416">
        <f t="shared" si="367"/>
        <v>0</v>
      </c>
      <c r="AV582" s="434" t="str">
        <f t="shared" si="368"/>
        <v/>
      </c>
      <c r="AW582" s="421" t="str">
        <f t="shared" si="369"/>
        <v/>
      </c>
      <c r="AX582" s="422">
        <f t="shared" si="370"/>
        <v>0</v>
      </c>
      <c r="AY582" s="422">
        <f t="shared" si="371"/>
        <v>0</v>
      </c>
      <c r="AZ582" s="421">
        <f t="shared" si="372"/>
        <v>0</v>
      </c>
      <c r="BA582" s="423">
        <f t="shared" si="373"/>
        <v>0</v>
      </c>
      <c r="BB582" s="432"/>
      <c r="BC582" s="436"/>
      <c r="BD582" s="436"/>
      <c r="BE582" s="436"/>
      <c r="BF582" s="436"/>
      <c r="BG582" s="436"/>
      <c r="BH582" s="436"/>
      <c r="BI582" s="436"/>
      <c r="BJ582" s="436"/>
      <c r="BK582" s="436"/>
      <c r="BL582" s="436"/>
      <c r="BM582" s="436"/>
      <c r="BN582" s="436"/>
      <c r="BO582" s="436"/>
      <c r="BP582" s="436"/>
    </row>
    <row r="583" spans="1:68" s="437" customFormat="1" ht="38.25" customHeight="1">
      <c r="A583" s="426">
        <v>565</v>
      </c>
      <c r="B583" s="429"/>
      <c r="C583" s="429"/>
      <c r="D583" s="395"/>
      <c r="E583" s="395"/>
      <c r="F583" s="395"/>
      <c r="G583" s="395"/>
      <c r="H583" s="397" t="str">
        <f t="shared" si="343"/>
        <v/>
      </c>
      <c r="I583" s="438"/>
      <c r="J583" s="395"/>
      <c r="K583" s="395"/>
      <c r="L583" s="399">
        <f t="shared" si="344"/>
        <v>0</v>
      </c>
      <c r="M583" s="400" t="str">
        <f t="shared" si="345"/>
        <v/>
      </c>
      <c r="N583" s="401"/>
      <c r="O583" s="395"/>
      <c r="P583" s="402" t="str">
        <f t="shared" si="346"/>
        <v/>
      </c>
      <c r="Q583" s="428"/>
      <c r="R583" s="404">
        <v>0</v>
      </c>
      <c r="S583" s="402">
        <f t="shared" si="347"/>
        <v>0</v>
      </c>
      <c r="T583" s="406">
        <f t="shared" si="348"/>
        <v>0</v>
      </c>
      <c r="U583" s="407" t="str">
        <f t="shared" si="349"/>
        <v/>
      </c>
      <c r="V583" s="408"/>
      <c r="W583" s="395"/>
      <c r="X583" s="395"/>
      <c r="Y583" s="402" t="str">
        <f t="shared" si="350"/>
        <v/>
      </c>
      <c r="Z583" s="429"/>
      <c r="AA583" s="429"/>
      <c r="AB583" s="430"/>
      <c r="AC583" s="410">
        <f t="shared" si="351"/>
        <v>0</v>
      </c>
      <c r="AD583" s="411"/>
      <c r="AE583" s="412"/>
      <c r="AF583" s="413">
        <f t="shared" si="352"/>
        <v>0</v>
      </c>
      <c r="AG583" s="414">
        <f t="shared" si="353"/>
        <v>0</v>
      </c>
      <c r="AH583" s="415">
        <f t="shared" si="354"/>
        <v>0</v>
      </c>
      <c r="AI583" s="415" t="str">
        <f t="shared" si="355"/>
        <v/>
      </c>
      <c r="AJ583" s="415">
        <f t="shared" si="356"/>
        <v>0</v>
      </c>
      <c r="AK583" s="415">
        <f t="shared" si="357"/>
        <v>0</v>
      </c>
      <c r="AL583" s="416">
        <f t="shared" si="358"/>
        <v>0</v>
      </c>
      <c r="AM583" s="417">
        <f t="shared" si="359"/>
        <v>0</v>
      </c>
      <c r="AN583" s="406">
        <f t="shared" si="360"/>
        <v>0</v>
      </c>
      <c r="AO583" s="416">
        <f t="shared" si="361"/>
        <v>0</v>
      </c>
      <c r="AP583" s="416">
        <f t="shared" si="362"/>
        <v>0</v>
      </c>
      <c r="AQ583" s="416">
        <f t="shared" si="363"/>
        <v>0</v>
      </c>
      <c r="AR583" s="418">
        <f t="shared" si="364"/>
        <v>0</v>
      </c>
      <c r="AS583" s="416">
        <f t="shared" si="365"/>
        <v>0</v>
      </c>
      <c r="AT583" s="416">
        <f t="shared" si="366"/>
        <v>0</v>
      </c>
      <c r="AU583" s="416">
        <f t="shared" si="367"/>
        <v>0</v>
      </c>
      <c r="AV583" s="434" t="str">
        <f t="shared" si="368"/>
        <v/>
      </c>
      <c r="AW583" s="421" t="str">
        <f t="shared" si="369"/>
        <v/>
      </c>
      <c r="AX583" s="422">
        <f t="shared" si="370"/>
        <v>0</v>
      </c>
      <c r="AY583" s="422">
        <f t="shared" si="371"/>
        <v>0</v>
      </c>
      <c r="AZ583" s="421">
        <f t="shared" si="372"/>
        <v>0</v>
      </c>
      <c r="BA583" s="423">
        <f t="shared" si="373"/>
        <v>0</v>
      </c>
      <c r="BB583" s="432"/>
      <c r="BC583" s="436"/>
      <c r="BD583" s="436"/>
      <c r="BE583" s="436"/>
      <c r="BF583" s="436"/>
      <c r="BG583" s="436"/>
      <c r="BH583" s="436"/>
      <c r="BI583" s="436"/>
      <c r="BJ583" s="436"/>
      <c r="BK583" s="436"/>
      <c r="BL583" s="436"/>
      <c r="BM583" s="436"/>
      <c r="BN583" s="436"/>
      <c r="BO583" s="436"/>
      <c r="BP583" s="436"/>
    </row>
    <row r="584" spans="1:68" s="437" customFormat="1" ht="38.25" customHeight="1">
      <c r="A584" s="426">
        <v>566</v>
      </c>
      <c r="B584" s="429"/>
      <c r="C584" s="429"/>
      <c r="D584" s="395"/>
      <c r="E584" s="395"/>
      <c r="F584" s="395"/>
      <c r="G584" s="395"/>
      <c r="H584" s="397" t="str">
        <f t="shared" si="343"/>
        <v/>
      </c>
      <c r="I584" s="438"/>
      <c r="J584" s="395"/>
      <c r="K584" s="395"/>
      <c r="L584" s="399">
        <f t="shared" si="344"/>
        <v>0</v>
      </c>
      <c r="M584" s="400" t="str">
        <f t="shared" si="345"/>
        <v/>
      </c>
      <c r="N584" s="401"/>
      <c r="O584" s="395"/>
      <c r="P584" s="402" t="str">
        <f t="shared" si="346"/>
        <v/>
      </c>
      <c r="Q584" s="428"/>
      <c r="R584" s="404">
        <v>0</v>
      </c>
      <c r="S584" s="402">
        <f t="shared" si="347"/>
        <v>0</v>
      </c>
      <c r="T584" s="406">
        <f t="shared" si="348"/>
        <v>0</v>
      </c>
      <c r="U584" s="407" t="str">
        <f t="shared" si="349"/>
        <v/>
      </c>
      <c r="V584" s="408"/>
      <c r="W584" s="395"/>
      <c r="X584" s="395"/>
      <c r="Y584" s="402" t="str">
        <f t="shared" si="350"/>
        <v/>
      </c>
      <c r="Z584" s="429"/>
      <c r="AA584" s="429"/>
      <c r="AB584" s="430"/>
      <c r="AC584" s="410">
        <f t="shared" si="351"/>
        <v>0</v>
      </c>
      <c r="AD584" s="411"/>
      <c r="AE584" s="412"/>
      <c r="AF584" s="413">
        <f t="shared" si="352"/>
        <v>0</v>
      </c>
      <c r="AG584" s="414">
        <f t="shared" si="353"/>
        <v>0</v>
      </c>
      <c r="AH584" s="415">
        <f t="shared" si="354"/>
        <v>0</v>
      </c>
      <c r="AI584" s="415" t="str">
        <f t="shared" si="355"/>
        <v/>
      </c>
      <c r="AJ584" s="415">
        <f t="shared" si="356"/>
        <v>0</v>
      </c>
      <c r="AK584" s="415">
        <f t="shared" si="357"/>
        <v>0</v>
      </c>
      <c r="AL584" s="416">
        <f t="shared" si="358"/>
        <v>0</v>
      </c>
      <c r="AM584" s="417">
        <f t="shared" si="359"/>
        <v>0</v>
      </c>
      <c r="AN584" s="406">
        <f t="shared" si="360"/>
        <v>0</v>
      </c>
      <c r="AO584" s="416">
        <f t="shared" si="361"/>
        <v>0</v>
      </c>
      <c r="AP584" s="416">
        <f t="shared" si="362"/>
        <v>0</v>
      </c>
      <c r="AQ584" s="416">
        <f t="shared" si="363"/>
        <v>0</v>
      </c>
      <c r="AR584" s="418">
        <f t="shared" si="364"/>
        <v>0</v>
      </c>
      <c r="AS584" s="416">
        <f t="shared" si="365"/>
        <v>0</v>
      </c>
      <c r="AT584" s="416">
        <f t="shared" si="366"/>
        <v>0</v>
      </c>
      <c r="AU584" s="416">
        <f t="shared" si="367"/>
        <v>0</v>
      </c>
      <c r="AV584" s="434" t="str">
        <f t="shared" si="368"/>
        <v/>
      </c>
      <c r="AW584" s="421" t="str">
        <f t="shared" si="369"/>
        <v/>
      </c>
      <c r="AX584" s="422">
        <f t="shared" si="370"/>
        <v>0</v>
      </c>
      <c r="AY584" s="422">
        <f t="shared" si="371"/>
        <v>0</v>
      </c>
      <c r="AZ584" s="421">
        <f t="shared" si="372"/>
        <v>0</v>
      </c>
      <c r="BA584" s="423">
        <f t="shared" si="373"/>
        <v>0</v>
      </c>
      <c r="BB584" s="432"/>
      <c r="BC584" s="436"/>
      <c r="BD584" s="436"/>
      <c r="BE584" s="436"/>
      <c r="BF584" s="436"/>
      <c r="BG584" s="436"/>
      <c r="BH584" s="436"/>
      <c r="BI584" s="436"/>
      <c r="BJ584" s="436"/>
      <c r="BK584" s="436"/>
      <c r="BL584" s="436"/>
      <c r="BM584" s="436"/>
      <c r="BN584" s="436"/>
      <c r="BO584" s="436"/>
      <c r="BP584" s="436"/>
    </row>
    <row r="585" spans="1:68" s="437" customFormat="1" ht="38.25" customHeight="1">
      <c r="A585" s="426">
        <v>567</v>
      </c>
      <c r="B585" s="429"/>
      <c r="C585" s="429"/>
      <c r="D585" s="395"/>
      <c r="E585" s="395"/>
      <c r="F585" s="395"/>
      <c r="G585" s="395"/>
      <c r="H585" s="397" t="str">
        <f t="shared" si="343"/>
        <v/>
      </c>
      <c r="I585" s="438"/>
      <c r="J585" s="395"/>
      <c r="K585" s="395"/>
      <c r="L585" s="399">
        <f t="shared" si="344"/>
        <v>0</v>
      </c>
      <c r="M585" s="400" t="str">
        <f t="shared" si="345"/>
        <v/>
      </c>
      <c r="N585" s="401"/>
      <c r="O585" s="395"/>
      <c r="P585" s="402" t="str">
        <f t="shared" si="346"/>
        <v/>
      </c>
      <c r="Q585" s="428"/>
      <c r="R585" s="404">
        <v>0</v>
      </c>
      <c r="S585" s="402">
        <f t="shared" si="347"/>
        <v>0</v>
      </c>
      <c r="T585" s="406">
        <f t="shared" si="348"/>
        <v>0</v>
      </c>
      <c r="U585" s="407" t="str">
        <f t="shared" si="349"/>
        <v/>
      </c>
      <c r="V585" s="408"/>
      <c r="W585" s="395"/>
      <c r="X585" s="395"/>
      <c r="Y585" s="402" t="str">
        <f t="shared" si="350"/>
        <v/>
      </c>
      <c r="Z585" s="429"/>
      <c r="AA585" s="429"/>
      <c r="AB585" s="430"/>
      <c r="AC585" s="410">
        <f t="shared" si="351"/>
        <v>0</v>
      </c>
      <c r="AD585" s="411"/>
      <c r="AE585" s="412"/>
      <c r="AF585" s="413">
        <f t="shared" si="352"/>
        <v>0</v>
      </c>
      <c r="AG585" s="414">
        <f t="shared" si="353"/>
        <v>0</v>
      </c>
      <c r="AH585" s="415">
        <f t="shared" si="354"/>
        <v>0</v>
      </c>
      <c r="AI585" s="415" t="str">
        <f t="shared" si="355"/>
        <v/>
      </c>
      <c r="AJ585" s="415">
        <f t="shared" si="356"/>
        <v>0</v>
      </c>
      <c r="AK585" s="415">
        <f t="shared" si="357"/>
        <v>0</v>
      </c>
      <c r="AL585" s="416">
        <f t="shared" si="358"/>
        <v>0</v>
      </c>
      <c r="AM585" s="417">
        <f t="shared" si="359"/>
        <v>0</v>
      </c>
      <c r="AN585" s="406">
        <f t="shared" si="360"/>
        <v>0</v>
      </c>
      <c r="AO585" s="416">
        <f t="shared" si="361"/>
        <v>0</v>
      </c>
      <c r="AP585" s="416">
        <f t="shared" si="362"/>
        <v>0</v>
      </c>
      <c r="AQ585" s="416">
        <f t="shared" si="363"/>
        <v>0</v>
      </c>
      <c r="AR585" s="418">
        <f t="shared" si="364"/>
        <v>0</v>
      </c>
      <c r="AS585" s="416">
        <f t="shared" si="365"/>
        <v>0</v>
      </c>
      <c r="AT585" s="416">
        <f t="shared" si="366"/>
        <v>0</v>
      </c>
      <c r="AU585" s="416">
        <f t="shared" si="367"/>
        <v>0</v>
      </c>
      <c r="AV585" s="434" t="str">
        <f t="shared" si="368"/>
        <v/>
      </c>
      <c r="AW585" s="421" t="str">
        <f t="shared" si="369"/>
        <v/>
      </c>
      <c r="AX585" s="422">
        <f t="shared" si="370"/>
        <v>0</v>
      </c>
      <c r="AY585" s="422">
        <f t="shared" si="371"/>
        <v>0</v>
      </c>
      <c r="AZ585" s="421">
        <f t="shared" si="372"/>
        <v>0</v>
      </c>
      <c r="BA585" s="423">
        <f t="shared" si="373"/>
        <v>0</v>
      </c>
      <c r="BB585" s="432"/>
      <c r="BC585" s="436"/>
      <c r="BD585" s="436"/>
      <c r="BE585" s="436"/>
      <c r="BF585" s="436"/>
      <c r="BG585" s="436"/>
      <c r="BH585" s="436"/>
      <c r="BI585" s="436"/>
      <c r="BJ585" s="436"/>
      <c r="BK585" s="436"/>
      <c r="BL585" s="436"/>
      <c r="BM585" s="436"/>
      <c r="BN585" s="436"/>
      <c r="BO585" s="436"/>
      <c r="BP585" s="436"/>
    </row>
    <row r="586" spans="1:68" s="437" customFormat="1" ht="38.25" customHeight="1">
      <c r="A586" s="426">
        <v>568</v>
      </c>
      <c r="B586" s="429"/>
      <c r="C586" s="429"/>
      <c r="D586" s="395"/>
      <c r="E586" s="395"/>
      <c r="F586" s="395"/>
      <c r="G586" s="395"/>
      <c r="H586" s="397" t="str">
        <f t="shared" si="343"/>
        <v/>
      </c>
      <c r="I586" s="438"/>
      <c r="J586" s="395"/>
      <c r="K586" s="395"/>
      <c r="L586" s="399">
        <f t="shared" si="344"/>
        <v>0</v>
      </c>
      <c r="M586" s="400" t="str">
        <f t="shared" si="345"/>
        <v/>
      </c>
      <c r="N586" s="401"/>
      <c r="O586" s="395"/>
      <c r="P586" s="402" t="str">
        <f t="shared" si="346"/>
        <v/>
      </c>
      <c r="Q586" s="428"/>
      <c r="R586" s="404">
        <v>0</v>
      </c>
      <c r="S586" s="402">
        <f t="shared" si="347"/>
        <v>0</v>
      </c>
      <c r="T586" s="406">
        <f t="shared" si="348"/>
        <v>0</v>
      </c>
      <c r="U586" s="407" t="str">
        <f t="shared" si="349"/>
        <v/>
      </c>
      <c r="V586" s="408"/>
      <c r="W586" s="395"/>
      <c r="X586" s="395"/>
      <c r="Y586" s="402" t="str">
        <f t="shared" si="350"/>
        <v/>
      </c>
      <c r="Z586" s="429"/>
      <c r="AA586" s="429"/>
      <c r="AB586" s="430"/>
      <c r="AC586" s="410">
        <f t="shared" si="351"/>
        <v>0</v>
      </c>
      <c r="AD586" s="411"/>
      <c r="AE586" s="412"/>
      <c r="AF586" s="413">
        <f t="shared" si="352"/>
        <v>0</v>
      </c>
      <c r="AG586" s="414">
        <f t="shared" si="353"/>
        <v>0</v>
      </c>
      <c r="AH586" s="415">
        <f t="shared" si="354"/>
        <v>0</v>
      </c>
      <c r="AI586" s="415" t="str">
        <f t="shared" si="355"/>
        <v/>
      </c>
      <c r="AJ586" s="415">
        <f t="shared" si="356"/>
        <v>0</v>
      </c>
      <c r="AK586" s="415">
        <f t="shared" si="357"/>
        <v>0</v>
      </c>
      <c r="AL586" s="416">
        <f t="shared" si="358"/>
        <v>0</v>
      </c>
      <c r="AM586" s="417">
        <f t="shared" si="359"/>
        <v>0</v>
      </c>
      <c r="AN586" s="406">
        <f t="shared" si="360"/>
        <v>0</v>
      </c>
      <c r="AO586" s="416">
        <f t="shared" si="361"/>
        <v>0</v>
      </c>
      <c r="AP586" s="416">
        <f t="shared" si="362"/>
        <v>0</v>
      </c>
      <c r="AQ586" s="416">
        <f t="shared" si="363"/>
        <v>0</v>
      </c>
      <c r="AR586" s="418">
        <f t="shared" si="364"/>
        <v>0</v>
      </c>
      <c r="AS586" s="416">
        <f t="shared" si="365"/>
        <v>0</v>
      </c>
      <c r="AT586" s="416">
        <f t="shared" si="366"/>
        <v>0</v>
      </c>
      <c r="AU586" s="416">
        <f t="shared" si="367"/>
        <v>0</v>
      </c>
      <c r="AV586" s="434" t="str">
        <f t="shared" si="368"/>
        <v/>
      </c>
      <c r="AW586" s="421" t="str">
        <f t="shared" si="369"/>
        <v/>
      </c>
      <c r="AX586" s="422">
        <f t="shared" si="370"/>
        <v>0</v>
      </c>
      <c r="AY586" s="422">
        <f t="shared" si="371"/>
        <v>0</v>
      </c>
      <c r="AZ586" s="421">
        <f t="shared" si="372"/>
        <v>0</v>
      </c>
      <c r="BA586" s="423">
        <f t="shared" si="373"/>
        <v>0</v>
      </c>
      <c r="BB586" s="432"/>
      <c r="BC586" s="436"/>
      <c r="BD586" s="436"/>
      <c r="BE586" s="436"/>
      <c r="BF586" s="436"/>
      <c r="BG586" s="436"/>
      <c r="BH586" s="436"/>
      <c r="BI586" s="436"/>
      <c r="BJ586" s="436"/>
      <c r="BK586" s="436"/>
      <c r="BL586" s="436"/>
      <c r="BM586" s="436"/>
      <c r="BN586" s="436"/>
      <c r="BO586" s="436"/>
      <c r="BP586" s="436"/>
    </row>
    <row r="587" spans="1:68" s="437" customFormat="1" ht="38.25" customHeight="1">
      <c r="A587" s="426">
        <v>569</v>
      </c>
      <c r="B587" s="429"/>
      <c r="C587" s="429"/>
      <c r="D587" s="395"/>
      <c r="E587" s="395"/>
      <c r="F587" s="395"/>
      <c r="G587" s="395"/>
      <c r="H587" s="397" t="str">
        <f t="shared" si="343"/>
        <v/>
      </c>
      <c r="I587" s="438"/>
      <c r="J587" s="395"/>
      <c r="K587" s="395"/>
      <c r="L587" s="399">
        <f t="shared" si="344"/>
        <v>0</v>
      </c>
      <c r="M587" s="400" t="str">
        <f t="shared" si="345"/>
        <v/>
      </c>
      <c r="N587" s="401"/>
      <c r="O587" s="395"/>
      <c r="P587" s="402" t="str">
        <f t="shared" si="346"/>
        <v/>
      </c>
      <c r="Q587" s="428"/>
      <c r="R587" s="404">
        <v>0</v>
      </c>
      <c r="S587" s="402">
        <f t="shared" si="347"/>
        <v>0</v>
      </c>
      <c r="T587" s="406">
        <f t="shared" si="348"/>
        <v>0</v>
      </c>
      <c r="U587" s="407" t="str">
        <f t="shared" si="349"/>
        <v/>
      </c>
      <c r="V587" s="408"/>
      <c r="W587" s="395"/>
      <c r="X587" s="395"/>
      <c r="Y587" s="402" t="str">
        <f t="shared" si="350"/>
        <v/>
      </c>
      <c r="Z587" s="429"/>
      <c r="AA587" s="429"/>
      <c r="AB587" s="430"/>
      <c r="AC587" s="410">
        <f t="shared" si="351"/>
        <v>0</v>
      </c>
      <c r="AD587" s="411"/>
      <c r="AE587" s="412"/>
      <c r="AF587" s="413">
        <f t="shared" si="352"/>
        <v>0</v>
      </c>
      <c r="AG587" s="414">
        <f t="shared" si="353"/>
        <v>0</v>
      </c>
      <c r="AH587" s="415">
        <f t="shared" si="354"/>
        <v>0</v>
      </c>
      <c r="AI587" s="415" t="str">
        <f t="shared" si="355"/>
        <v/>
      </c>
      <c r="AJ587" s="415">
        <f t="shared" si="356"/>
        <v>0</v>
      </c>
      <c r="AK587" s="415">
        <f t="shared" si="357"/>
        <v>0</v>
      </c>
      <c r="AL587" s="416">
        <f t="shared" si="358"/>
        <v>0</v>
      </c>
      <c r="AM587" s="417">
        <f t="shared" si="359"/>
        <v>0</v>
      </c>
      <c r="AN587" s="406">
        <f t="shared" si="360"/>
        <v>0</v>
      </c>
      <c r="AO587" s="416">
        <f t="shared" si="361"/>
        <v>0</v>
      </c>
      <c r="AP587" s="416">
        <f t="shared" si="362"/>
        <v>0</v>
      </c>
      <c r="AQ587" s="416">
        <f t="shared" si="363"/>
        <v>0</v>
      </c>
      <c r="AR587" s="418">
        <f t="shared" si="364"/>
        <v>0</v>
      </c>
      <c r="AS587" s="416">
        <f t="shared" si="365"/>
        <v>0</v>
      </c>
      <c r="AT587" s="416">
        <f t="shared" si="366"/>
        <v>0</v>
      </c>
      <c r="AU587" s="416">
        <f t="shared" si="367"/>
        <v>0</v>
      </c>
      <c r="AV587" s="434" t="str">
        <f t="shared" si="368"/>
        <v/>
      </c>
      <c r="AW587" s="421" t="str">
        <f t="shared" si="369"/>
        <v/>
      </c>
      <c r="AX587" s="422">
        <f t="shared" si="370"/>
        <v>0</v>
      </c>
      <c r="AY587" s="422">
        <f t="shared" si="371"/>
        <v>0</v>
      </c>
      <c r="AZ587" s="421">
        <f t="shared" si="372"/>
        <v>0</v>
      </c>
      <c r="BA587" s="423">
        <f t="shared" si="373"/>
        <v>0</v>
      </c>
      <c r="BB587" s="432"/>
      <c r="BC587" s="436"/>
      <c r="BD587" s="436"/>
      <c r="BE587" s="436"/>
      <c r="BF587" s="436"/>
      <c r="BG587" s="436"/>
      <c r="BH587" s="436"/>
      <c r="BI587" s="436"/>
      <c r="BJ587" s="436"/>
      <c r="BK587" s="436"/>
      <c r="BL587" s="436"/>
      <c r="BM587" s="436"/>
      <c r="BN587" s="436"/>
      <c r="BO587" s="436"/>
      <c r="BP587" s="436"/>
    </row>
    <row r="588" spans="1:68" s="437" customFormat="1" ht="38.25" customHeight="1">
      <c r="A588" s="426">
        <v>570</v>
      </c>
      <c r="B588" s="429"/>
      <c r="C588" s="429"/>
      <c r="D588" s="395"/>
      <c r="E588" s="395"/>
      <c r="F588" s="395"/>
      <c r="G588" s="395"/>
      <c r="H588" s="397" t="str">
        <f t="shared" si="343"/>
        <v/>
      </c>
      <c r="I588" s="438"/>
      <c r="J588" s="395"/>
      <c r="K588" s="395"/>
      <c r="L588" s="399">
        <f t="shared" si="344"/>
        <v>0</v>
      </c>
      <c r="M588" s="400" t="str">
        <f t="shared" si="345"/>
        <v/>
      </c>
      <c r="N588" s="401"/>
      <c r="O588" s="395"/>
      <c r="P588" s="402" t="str">
        <f t="shared" si="346"/>
        <v/>
      </c>
      <c r="Q588" s="428"/>
      <c r="R588" s="404">
        <v>0</v>
      </c>
      <c r="S588" s="402">
        <f t="shared" si="347"/>
        <v>0</v>
      </c>
      <c r="T588" s="406">
        <f t="shared" si="348"/>
        <v>0</v>
      </c>
      <c r="U588" s="407" t="str">
        <f t="shared" si="349"/>
        <v/>
      </c>
      <c r="V588" s="408"/>
      <c r="W588" s="395"/>
      <c r="X588" s="395"/>
      <c r="Y588" s="402" t="str">
        <f t="shared" si="350"/>
        <v/>
      </c>
      <c r="Z588" s="429"/>
      <c r="AA588" s="429"/>
      <c r="AB588" s="430"/>
      <c r="AC588" s="410">
        <f t="shared" si="351"/>
        <v>0</v>
      </c>
      <c r="AD588" s="411"/>
      <c r="AE588" s="412"/>
      <c r="AF588" s="413">
        <f t="shared" si="352"/>
        <v>0</v>
      </c>
      <c r="AG588" s="414">
        <f t="shared" si="353"/>
        <v>0</v>
      </c>
      <c r="AH588" s="415">
        <f t="shared" si="354"/>
        <v>0</v>
      </c>
      <c r="AI588" s="415" t="str">
        <f t="shared" si="355"/>
        <v/>
      </c>
      <c r="AJ588" s="415">
        <f t="shared" si="356"/>
        <v>0</v>
      </c>
      <c r="AK588" s="415">
        <f t="shared" si="357"/>
        <v>0</v>
      </c>
      <c r="AL588" s="416">
        <f t="shared" si="358"/>
        <v>0</v>
      </c>
      <c r="AM588" s="417">
        <f t="shared" si="359"/>
        <v>0</v>
      </c>
      <c r="AN588" s="406">
        <f t="shared" si="360"/>
        <v>0</v>
      </c>
      <c r="AO588" s="416">
        <f t="shared" si="361"/>
        <v>0</v>
      </c>
      <c r="AP588" s="416">
        <f t="shared" si="362"/>
        <v>0</v>
      </c>
      <c r="AQ588" s="416">
        <f t="shared" si="363"/>
        <v>0</v>
      </c>
      <c r="AR588" s="418">
        <f t="shared" si="364"/>
        <v>0</v>
      </c>
      <c r="AS588" s="416">
        <f t="shared" si="365"/>
        <v>0</v>
      </c>
      <c r="AT588" s="416">
        <f t="shared" si="366"/>
        <v>0</v>
      </c>
      <c r="AU588" s="416">
        <f t="shared" si="367"/>
        <v>0</v>
      </c>
      <c r="AV588" s="434" t="str">
        <f t="shared" si="368"/>
        <v/>
      </c>
      <c r="AW588" s="421" t="str">
        <f t="shared" si="369"/>
        <v/>
      </c>
      <c r="AX588" s="422">
        <f t="shared" si="370"/>
        <v>0</v>
      </c>
      <c r="AY588" s="422">
        <f t="shared" si="371"/>
        <v>0</v>
      </c>
      <c r="AZ588" s="421">
        <f t="shared" si="372"/>
        <v>0</v>
      </c>
      <c r="BA588" s="423">
        <f t="shared" si="373"/>
        <v>0</v>
      </c>
      <c r="BB588" s="432"/>
      <c r="BC588" s="436"/>
      <c r="BD588" s="436"/>
      <c r="BE588" s="436"/>
      <c r="BF588" s="436"/>
      <c r="BG588" s="436"/>
      <c r="BH588" s="436"/>
      <c r="BI588" s="436"/>
      <c r="BJ588" s="436"/>
      <c r="BK588" s="436"/>
      <c r="BL588" s="436"/>
      <c r="BM588" s="436"/>
      <c r="BN588" s="436"/>
      <c r="BO588" s="436"/>
      <c r="BP588" s="436"/>
    </row>
    <row r="589" spans="1:68" s="437" customFormat="1" ht="38.25" customHeight="1">
      <c r="A589" s="426">
        <v>571</v>
      </c>
      <c r="B589" s="429"/>
      <c r="C589" s="429"/>
      <c r="D589" s="395"/>
      <c r="E589" s="395"/>
      <c r="F589" s="395"/>
      <c r="G589" s="395"/>
      <c r="H589" s="397" t="str">
        <f t="shared" si="343"/>
        <v/>
      </c>
      <c r="I589" s="438"/>
      <c r="J589" s="395"/>
      <c r="K589" s="395"/>
      <c r="L589" s="399">
        <f t="shared" si="344"/>
        <v>0</v>
      </c>
      <c r="M589" s="400" t="str">
        <f t="shared" si="345"/>
        <v/>
      </c>
      <c r="N589" s="401"/>
      <c r="O589" s="395"/>
      <c r="P589" s="402" t="str">
        <f t="shared" si="346"/>
        <v/>
      </c>
      <c r="Q589" s="428"/>
      <c r="R589" s="404">
        <v>0</v>
      </c>
      <c r="S589" s="402">
        <f t="shared" si="347"/>
        <v>0</v>
      </c>
      <c r="T589" s="406">
        <f t="shared" si="348"/>
        <v>0</v>
      </c>
      <c r="U589" s="407" t="str">
        <f t="shared" si="349"/>
        <v/>
      </c>
      <c r="V589" s="408"/>
      <c r="W589" s="395"/>
      <c r="X589" s="395"/>
      <c r="Y589" s="402" t="str">
        <f t="shared" si="350"/>
        <v/>
      </c>
      <c r="Z589" s="429"/>
      <c r="AA589" s="429"/>
      <c r="AB589" s="430"/>
      <c r="AC589" s="410">
        <f t="shared" si="351"/>
        <v>0</v>
      </c>
      <c r="AD589" s="411"/>
      <c r="AE589" s="412"/>
      <c r="AF589" s="413">
        <f t="shared" si="352"/>
        <v>0</v>
      </c>
      <c r="AG589" s="414">
        <f t="shared" si="353"/>
        <v>0</v>
      </c>
      <c r="AH589" s="415">
        <f t="shared" si="354"/>
        <v>0</v>
      </c>
      <c r="AI589" s="415" t="str">
        <f t="shared" si="355"/>
        <v/>
      </c>
      <c r="AJ589" s="415">
        <f t="shared" si="356"/>
        <v>0</v>
      </c>
      <c r="AK589" s="415">
        <f t="shared" si="357"/>
        <v>0</v>
      </c>
      <c r="AL589" s="416">
        <f t="shared" si="358"/>
        <v>0</v>
      </c>
      <c r="AM589" s="417">
        <f t="shared" si="359"/>
        <v>0</v>
      </c>
      <c r="AN589" s="406">
        <f t="shared" si="360"/>
        <v>0</v>
      </c>
      <c r="AO589" s="416">
        <f t="shared" si="361"/>
        <v>0</v>
      </c>
      <c r="AP589" s="416">
        <f t="shared" si="362"/>
        <v>0</v>
      </c>
      <c r="AQ589" s="416">
        <f t="shared" si="363"/>
        <v>0</v>
      </c>
      <c r="AR589" s="418">
        <f t="shared" si="364"/>
        <v>0</v>
      </c>
      <c r="AS589" s="416">
        <f t="shared" si="365"/>
        <v>0</v>
      </c>
      <c r="AT589" s="416">
        <f t="shared" si="366"/>
        <v>0</v>
      </c>
      <c r="AU589" s="416">
        <f t="shared" si="367"/>
        <v>0</v>
      </c>
      <c r="AV589" s="434" t="str">
        <f t="shared" si="368"/>
        <v/>
      </c>
      <c r="AW589" s="421" t="str">
        <f t="shared" si="369"/>
        <v/>
      </c>
      <c r="AX589" s="422">
        <f t="shared" si="370"/>
        <v>0</v>
      </c>
      <c r="AY589" s="422">
        <f t="shared" si="371"/>
        <v>0</v>
      </c>
      <c r="AZ589" s="421">
        <f t="shared" si="372"/>
        <v>0</v>
      </c>
      <c r="BA589" s="423">
        <f t="shared" si="373"/>
        <v>0</v>
      </c>
      <c r="BB589" s="432"/>
      <c r="BC589" s="436"/>
      <c r="BD589" s="436"/>
      <c r="BE589" s="436"/>
      <c r="BF589" s="436"/>
      <c r="BG589" s="436"/>
      <c r="BH589" s="436"/>
      <c r="BI589" s="436"/>
      <c r="BJ589" s="436"/>
      <c r="BK589" s="436"/>
      <c r="BL589" s="436"/>
      <c r="BM589" s="436"/>
      <c r="BN589" s="436"/>
      <c r="BO589" s="436"/>
      <c r="BP589" s="436"/>
    </row>
    <row r="590" spans="1:68" s="437" customFormat="1" ht="38.25" customHeight="1">
      <c r="A590" s="426">
        <v>572</v>
      </c>
      <c r="B590" s="429"/>
      <c r="C590" s="429"/>
      <c r="D590" s="395"/>
      <c r="E590" s="395"/>
      <c r="F590" s="395"/>
      <c r="G590" s="395"/>
      <c r="H590" s="397" t="str">
        <f t="shared" si="343"/>
        <v/>
      </c>
      <c r="I590" s="438"/>
      <c r="J590" s="395"/>
      <c r="K590" s="395"/>
      <c r="L590" s="399">
        <f t="shared" si="344"/>
        <v>0</v>
      </c>
      <c r="M590" s="400" t="str">
        <f t="shared" si="345"/>
        <v/>
      </c>
      <c r="N590" s="401"/>
      <c r="O590" s="395"/>
      <c r="P590" s="402" t="str">
        <f t="shared" si="346"/>
        <v/>
      </c>
      <c r="Q590" s="428"/>
      <c r="R590" s="404">
        <v>0</v>
      </c>
      <c r="S590" s="402">
        <f t="shared" si="347"/>
        <v>0</v>
      </c>
      <c r="T590" s="406">
        <f t="shared" si="348"/>
        <v>0</v>
      </c>
      <c r="U590" s="407" t="str">
        <f t="shared" si="349"/>
        <v/>
      </c>
      <c r="V590" s="408"/>
      <c r="W590" s="395"/>
      <c r="X590" s="395"/>
      <c r="Y590" s="402" t="str">
        <f t="shared" si="350"/>
        <v/>
      </c>
      <c r="Z590" s="429"/>
      <c r="AA590" s="429"/>
      <c r="AB590" s="430"/>
      <c r="AC590" s="410">
        <f t="shared" si="351"/>
        <v>0</v>
      </c>
      <c r="AD590" s="411"/>
      <c r="AE590" s="412"/>
      <c r="AF590" s="413">
        <f t="shared" si="352"/>
        <v>0</v>
      </c>
      <c r="AG590" s="414">
        <f t="shared" si="353"/>
        <v>0</v>
      </c>
      <c r="AH590" s="415">
        <f t="shared" si="354"/>
        <v>0</v>
      </c>
      <c r="AI590" s="415" t="str">
        <f t="shared" si="355"/>
        <v/>
      </c>
      <c r="AJ590" s="415">
        <f t="shared" si="356"/>
        <v>0</v>
      </c>
      <c r="AK590" s="415">
        <f t="shared" si="357"/>
        <v>0</v>
      </c>
      <c r="AL590" s="416">
        <f t="shared" si="358"/>
        <v>0</v>
      </c>
      <c r="AM590" s="417">
        <f t="shared" si="359"/>
        <v>0</v>
      </c>
      <c r="AN590" s="406">
        <f t="shared" si="360"/>
        <v>0</v>
      </c>
      <c r="AO590" s="416">
        <f t="shared" si="361"/>
        <v>0</v>
      </c>
      <c r="AP590" s="416">
        <f t="shared" si="362"/>
        <v>0</v>
      </c>
      <c r="AQ590" s="416">
        <f t="shared" si="363"/>
        <v>0</v>
      </c>
      <c r="AR590" s="418">
        <f t="shared" si="364"/>
        <v>0</v>
      </c>
      <c r="AS590" s="416">
        <f t="shared" si="365"/>
        <v>0</v>
      </c>
      <c r="AT590" s="416">
        <f t="shared" si="366"/>
        <v>0</v>
      </c>
      <c r="AU590" s="416">
        <f t="shared" si="367"/>
        <v>0</v>
      </c>
      <c r="AV590" s="434" t="str">
        <f t="shared" si="368"/>
        <v/>
      </c>
      <c r="AW590" s="421" t="str">
        <f t="shared" si="369"/>
        <v/>
      </c>
      <c r="AX590" s="422">
        <f t="shared" si="370"/>
        <v>0</v>
      </c>
      <c r="AY590" s="422">
        <f t="shared" si="371"/>
        <v>0</v>
      </c>
      <c r="AZ590" s="421">
        <f t="shared" si="372"/>
        <v>0</v>
      </c>
      <c r="BA590" s="423">
        <f t="shared" si="373"/>
        <v>0</v>
      </c>
      <c r="BB590" s="432"/>
      <c r="BC590" s="436"/>
      <c r="BD590" s="436"/>
      <c r="BE590" s="436"/>
      <c r="BF590" s="436"/>
      <c r="BG590" s="436"/>
      <c r="BH590" s="436"/>
      <c r="BI590" s="436"/>
      <c r="BJ590" s="436"/>
      <c r="BK590" s="436"/>
      <c r="BL590" s="436"/>
      <c r="BM590" s="436"/>
      <c r="BN590" s="436"/>
      <c r="BO590" s="436"/>
      <c r="BP590" s="436"/>
    </row>
    <row r="591" spans="1:68" s="437" customFormat="1" ht="38.25" customHeight="1">
      <c r="A591" s="426">
        <v>573</v>
      </c>
      <c r="B591" s="429"/>
      <c r="C591" s="429"/>
      <c r="D591" s="395"/>
      <c r="E591" s="395"/>
      <c r="F591" s="395"/>
      <c r="G591" s="395"/>
      <c r="H591" s="397" t="str">
        <f t="shared" si="343"/>
        <v/>
      </c>
      <c r="I591" s="438"/>
      <c r="J591" s="395"/>
      <c r="K591" s="395"/>
      <c r="L591" s="399">
        <f t="shared" si="344"/>
        <v>0</v>
      </c>
      <c r="M591" s="400" t="str">
        <f t="shared" si="345"/>
        <v/>
      </c>
      <c r="N591" s="401"/>
      <c r="O591" s="395"/>
      <c r="P591" s="402" t="str">
        <f t="shared" si="346"/>
        <v/>
      </c>
      <c r="Q591" s="428"/>
      <c r="R591" s="404">
        <v>0</v>
      </c>
      <c r="S591" s="402">
        <f t="shared" si="347"/>
        <v>0</v>
      </c>
      <c r="T591" s="406">
        <f t="shared" si="348"/>
        <v>0</v>
      </c>
      <c r="U591" s="407" t="str">
        <f t="shared" si="349"/>
        <v/>
      </c>
      <c r="V591" s="408"/>
      <c r="W591" s="395"/>
      <c r="X591" s="395"/>
      <c r="Y591" s="402" t="str">
        <f t="shared" si="350"/>
        <v/>
      </c>
      <c r="Z591" s="429"/>
      <c r="AA591" s="429"/>
      <c r="AB591" s="430"/>
      <c r="AC591" s="410">
        <f t="shared" si="351"/>
        <v>0</v>
      </c>
      <c r="AD591" s="411"/>
      <c r="AE591" s="412"/>
      <c r="AF591" s="413">
        <f t="shared" si="352"/>
        <v>0</v>
      </c>
      <c r="AG591" s="414">
        <f t="shared" si="353"/>
        <v>0</v>
      </c>
      <c r="AH591" s="415">
        <f t="shared" si="354"/>
        <v>0</v>
      </c>
      <c r="AI591" s="415" t="str">
        <f t="shared" si="355"/>
        <v/>
      </c>
      <c r="AJ591" s="415">
        <f t="shared" si="356"/>
        <v>0</v>
      </c>
      <c r="AK591" s="415">
        <f t="shared" si="357"/>
        <v>0</v>
      </c>
      <c r="AL591" s="416">
        <f t="shared" si="358"/>
        <v>0</v>
      </c>
      <c r="AM591" s="417">
        <f t="shared" si="359"/>
        <v>0</v>
      </c>
      <c r="AN591" s="406">
        <f t="shared" si="360"/>
        <v>0</v>
      </c>
      <c r="AO591" s="416">
        <f t="shared" si="361"/>
        <v>0</v>
      </c>
      <c r="AP591" s="416">
        <f t="shared" si="362"/>
        <v>0</v>
      </c>
      <c r="AQ591" s="416">
        <f t="shared" si="363"/>
        <v>0</v>
      </c>
      <c r="AR591" s="418">
        <f t="shared" si="364"/>
        <v>0</v>
      </c>
      <c r="AS591" s="416">
        <f t="shared" si="365"/>
        <v>0</v>
      </c>
      <c r="AT591" s="416">
        <f t="shared" si="366"/>
        <v>0</v>
      </c>
      <c r="AU591" s="416">
        <f t="shared" si="367"/>
        <v>0</v>
      </c>
      <c r="AV591" s="434" t="str">
        <f t="shared" si="368"/>
        <v/>
      </c>
      <c r="AW591" s="421" t="str">
        <f t="shared" si="369"/>
        <v/>
      </c>
      <c r="AX591" s="422">
        <f t="shared" si="370"/>
        <v>0</v>
      </c>
      <c r="AY591" s="422">
        <f t="shared" si="371"/>
        <v>0</v>
      </c>
      <c r="AZ591" s="421">
        <f t="shared" si="372"/>
        <v>0</v>
      </c>
      <c r="BA591" s="423">
        <f t="shared" si="373"/>
        <v>0</v>
      </c>
      <c r="BB591" s="432"/>
      <c r="BC591" s="436"/>
      <c r="BD591" s="436"/>
      <c r="BE591" s="436"/>
      <c r="BF591" s="436"/>
      <c r="BG591" s="436"/>
      <c r="BH591" s="436"/>
      <c r="BI591" s="436"/>
      <c r="BJ591" s="436"/>
      <c r="BK591" s="436"/>
      <c r="BL591" s="436"/>
      <c r="BM591" s="436"/>
      <c r="BN591" s="436"/>
      <c r="BO591" s="436"/>
      <c r="BP591" s="436"/>
    </row>
    <row r="592" spans="1:68" s="437" customFormat="1" ht="38.25" customHeight="1">
      <c r="A592" s="426">
        <v>574</v>
      </c>
      <c r="B592" s="429"/>
      <c r="C592" s="429"/>
      <c r="D592" s="395"/>
      <c r="E592" s="395"/>
      <c r="F592" s="395"/>
      <c r="G592" s="395"/>
      <c r="H592" s="397" t="str">
        <f t="shared" si="343"/>
        <v/>
      </c>
      <c r="I592" s="438"/>
      <c r="J592" s="395"/>
      <c r="K592" s="395"/>
      <c r="L592" s="399">
        <f t="shared" si="344"/>
        <v>0</v>
      </c>
      <c r="M592" s="400" t="str">
        <f t="shared" si="345"/>
        <v/>
      </c>
      <c r="N592" s="401"/>
      <c r="O592" s="395"/>
      <c r="P592" s="402" t="str">
        <f t="shared" si="346"/>
        <v/>
      </c>
      <c r="Q592" s="428"/>
      <c r="R592" s="404">
        <v>0</v>
      </c>
      <c r="S592" s="402">
        <f t="shared" si="347"/>
        <v>0</v>
      </c>
      <c r="T592" s="406">
        <f t="shared" si="348"/>
        <v>0</v>
      </c>
      <c r="U592" s="407" t="str">
        <f t="shared" si="349"/>
        <v/>
      </c>
      <c r="V592" s="408"/>
      <c r="W592" s="395"/>
      <c r="X592" s="395"/>
      <c r="Y592" s="402" t="str">
        <f t="shared" si="350"/>
        <v/>
      </c>
      <c r="Z592" s="429"/>
      <c r="AA592" s="429"/>
      <c r="AB592" s="430"/>
      <c r="AC592" s="410">
        <f t="shared" si="351"/>
        <v>0</v>
      </c>
      <c r="AD592" s="411"/>
      <c r="AE592" s="412"/>
      <c r="AF592" s="413">
        <f t="shared" si="352"/>
        <v>0</v>
      </c>
      <c r="AG592" s="414">
        <f t="shared" si="353"/>
        <v>0</v>
      </c>
      <c r="AH592" s="415">
        <f t="shared" si="354"/>
        <v>0</v>
      </c>
      <c r="AI592" s="415" t="str">
        <f t="shared" si="355"/>
        <v/>
      </c>
      <c r="AJ592" s="415">
        <f t="shared" si="356"/>
        <v>0</v>
      </c>
      <c r="AK592" s="415">
        <f t="shared" si="357"/>
        <v>0</v>
      </c>
      <c r="AL592" s="416">
        <f t="shared" si="358"/>
        <v>0</v>
      </c>
      <c r="AM592" s="417">
        <f t="shared" si="359"/>
        <v>0</v>
      </c>
      <c r="AN592" s="406">
        <f t="shared" si="360"/>
        <v>0</v>
      </c>
      <c r="AO592" s="416">
        <f t="shared" si="361"/>
        <v>0</v>
      </c>
      <c r="AP592" s="416">
        <f t="shared" si="362"/>
        <v>0</v>
      </c>
      <c r="AQ592" s="416">
        <f t="shared" si="363"/>
        <v>0</v>
      </c>
      <c r="AR592" s="418">
        <f t="shared" si="364"/>
        <v>0</v>
      </c>
      <c r="AS592" s="416">
        <f t="shared" si="365"/>
        <v>0</v>
      </c>
      <c r="AT592" s="416">
        <f t="shared" si="366"/>
        <v>0</v>
      </c>
      <c r="AU592" s="416">
        <f t="shared" si="367"/>
        <v>0</v>
      </c>
      <c r="AV592" s="434" t="str">
        <f t="shared" si="368"/>
        <v/>
      </c>
      <c r="AW592" s="421" t="str">
        <f t="shared" si="369"/>
        <v/>
      </c>
      <c r="AX592" s="422">
        <f t="shared" si="370"/>
        <v>0</v>
      </c>
      <c r="AY592" s="422">
        <f t="shared" si="371"/>
        <v>0</v>
      </c>
      <c r="AZ592" s="421">
        <f t="shared" si="372"/>
        <v>0</v>
      </c>
      <c r="BA592" s="423">
        <f t="shared" si="373"/>
        <v>0</v>
      </c>
      <c r="BB592" s="432"/>
      <c r="BC592" s="436"/>
      <c r="BD592" s="436"/>
      <c r="BE592" s="436"/>
      <c r="BF592" s="436"/>
      <c r="BG592" s="436"/>
      <c r="BH592" s="436"/>
      <c r="BI592" s="436"/>
      <c r="BJ592" s="436"/>
      <c r="BK592" s="436"/>
      <c r="BL592" s="436"/>
      <c r="BM592" s="436"/>
      <c r="BN592" s="436"/>
      <c r="BO592" s="436"/>
      <c r="BP592" s="436"/>
    </row>
    <row r="593" spans="1:68" s="437" customFormat="1" ht="38.25" customHeight="1">
      <c r="A593" s="426">
        <v>575</v>
      </c>
      <c r="B593" s="429"/>
      <c r="C593" s="429"/>
      <c r="D593" s="395"/>
      <c r="E593" s="395"/>
      <c r="F593" s="395"/>
      <c r="G593" s="395"/>
      <c r="H593" s="397" t="str">
        <f t="shared" si="343"/>
        <v/>
      </c>
      <c r="I593" s="438"/>
      <c r="J593" s="395"/>
      <c r="K593" s="395"/>
      <c r="L593" s="399">
        <f t="shared" si="344"/>
        <v>0</v>
      </c>
      <c r="M593" s="400" t="str">
        <f t="shared" si="345"/>
        <v/>
      </c>
      <c r="N593" s="401"/>
      <c r="O593" s="395"/>
      <c r="P593" s="402" t="str">
        <f t="shared" si="346"/>
        <v/>
      </c>
      <c r="Q593" s="428"/>
      <c r="R593" s="404">
        <v>0</v>
      </c>
      <c r="S593" s="402">
        <f t="shared" si="347"/>
        <v>0</v>
      </c>
      <c r="T593" s="406">
        <f t="shared" si="348"/>
        <v>0</v>
      </c>
      <c r="U593" s="407" t="str">
        <f t="shared" si="349"/>
        <v/>
      </c>
      <c r="V593" s="408"/>
      <c r="W593" s="395"/>
      <c r="X593" s="395"/>
      <c r="Y593" s="402" t="str">
        <f t="shared" si="350"/>
        <v/>
      </c>
      <c r="Z593" s="429"/>
      <c r="AA593" s="429"/>
      <c r="AB593" s="430"/>
      <c r="AC593" s="410">
        <f t="shared" si="351"/>
        <v>0</v>
      </c>
      <c r="AD593" s="411"/>
      <c r="AE593" s="412"/>
      <c r="AF593" s="413">
        <f t="shared" si="352"/>
        <v>0</v>
      </c>
      <c r="AG593" s="414">
        <f t="shared" si="353"/>
        <v>0</v>
      </c>
      <c r="AH593" s="415">
        <f t="shared" si="354"/>
        <v>0</v>
      </c>
      <c r="AI593" s="415" t="str">
        <f t="shared" si="355"/>
        <v/>
      </c>
      <c r="AJ593" s="415">
        <f t="shared" si="356"/>
        <v>0</v>
      </c>
      <c r="AK593" s="415">
        <f t="shared" si="357"/>
        <v>0</v>
      </c>
      <c r="AL593" s="416">
        <f t="shared" si="358"/>
        <v>0</v>
      </c>
      <c r="AM593" s="417">
        <f t="shared" si="359"/>
        <v>0</v>
      </c>
      <c r="AN593" s="406">
        <f t="shared" si="360"/>
        <v>0</v>
      </c>
      <c r="AO593" s="416">
        <f t="shared" si="361"/>
        <v>0</v>
      </c>
      <c r="AP593" s="416">
        <f t="shared" si="362"/>
        <v>0</v>
      </c>
      <c r="AQ593" s="416">
        <f t="shared" si="363"/>
        <v>0</v>
      </c>
      <c r="AR593" s="418">
        <f t="shared" si="364"/>
        <v>0</v>
      </c>
      <c r="AS593" s="416">
        <f t="shared" si="365"/>
        <v>0</v>
      </c>
      <c r="AT593" s="416">
        <f t="shared" si="366"/>
        <v>0</v>
      </c>
      <c r="AU593" s="416">
        <f t="shared" si="367"/>
        <v>0</v>
      </c>
      <c r="AV593" s="434" t="str">
        <f t="shared" si="368"/>
        <v/>
      </c>
      <c r="AW593" s="421" t="str">
        <f t="shared" si="369"/>
        <v/>
      </c>
      <c r="AX593" s="422">
        <f t="shared" si="370"/>
        <v>0</v>
      </c>
      <c r="AY593" s="422">
        <f t="shared" si="371"/>
        <v>0</v>
      </c>
      <c r="AZ593" s="421">
        <f t="shared" si="372"/>
        <v>0</v>
      </c>
      <c r="BA593" s="423">
        <f t="shared" si="373"/>
        <v>0</v>
      </c>
      <c r="BB593" s="432"/>
      <c r="BC593" s="436"/>
      <c r="BD593" s="436"/>
      <c r="BE593" s="436"/>
      <c r="BF593" s="436"/>
      <c r="BG593" s="436"/>
      <c r="BH593" s="436"/>
      <c r="BI593" s="436"/>
      <c r="BJ593" s="436"/>
      <c r="BK593" s="436"/>
      <c r="BL593" s="436"/>
      <c r="BM593" s="436"/>
      <c r="BN593" s="436"/>
      <c r="BO593" s="436"/>
      <c r="BP593" s="436"/>
    </row>
    <row r="594" spans="1:68" s="437" customFormat="1" ht="38.25" customHeight="1">
      <c r="A594" s="426">
        <v>576</v>
      </c>
      <c r="B594" s="429"/>
      <c r="C594" s="429"/>
      <c r="D594" s="395"/>
      <c r="E594" s="395"/>
      <c r="F594" s="395"/>
      <c r="G594" s="395"/>
      <c r="H594" s="397" t="str">
        <f t="shared" si="343"/>
        <v/>
      </c>
      <c r="I594" s="438"/>
      <c r="J594" s="395"/>
      <c r="K594" s="395"/>
      <c r="L594" s="399">
        <f t="shared" si="344"/>
        <v>0</v>
      </c>
      <c r="M594" s="400" t="str">
        <f t="shared" si="345"/>
        <v/>
      </c>
      <c r="N594" s="401"/>
      <c r="O594" s="395"/>
      <c r="P594" s="402" t="str">
        <f t="shared" si="346"/>
        <v/>
      </c>
      <c r="Q594" s="428"/>
      <c r="R594" s="404">
        <v>0</v>
      </c>
      <c r="S594" s="402">
        <f t="shared" si="347"/>
        <v>0</v>
      </c>
      <c r="T594" s="406">
        <f t="shared" si="348"/>
        <v>0</v>
      </c>
      <c r="U594" s="407" t="str">
        <f t="shared" si="349"/>
        <v/>
      </c>
      <c r="V594" s="408"/>
      <c r="W594" s="395"/>
      <c r="X594" s="395"/>
      <c r="Y594" s="402" t="str">
        <f t="shared" si="350"/>
        <v/>
      </c>
      <c r="Z594" s="429"/>
      <c r="AA594" s="429"/>
      <c r="AB594" s="430"/>
      <c r="AC594" s="410">
        <f t="shared" si="351"/>
        <v>0</v>
      </c>
      <c r="AD594" s="411"/>
      <c r="AE594" s="412"/>
      <c r="AF594" s="413">
        <f t="shared" si="352"/>
        <v>0</v>
      </c>
      <c r="AG594" s="414">
        <f t="shared" si="353"/>
        <v>0</v>
      </c>
      <c r="AH594" s="415">
        <f t="shared" si="354"/>
        <v>0</v>
      </c>
      <c r="AI594" s="415" t="str">
        <f t="shared" si="355"/>
        <v/>
      </c>
      <c r="AJ594" s="415">
        <f t="shared" si="356"/>
        <v>0</v>
      </c>
      <c r="AK594" s="415">
        <f t="shared" si="357"/>
        <v>0</v>
      </c>
      <c r="AL594" s="416">
        <f t="shared" si="358"/>
        <v>0</v>
      </c>
      <c r="AM594" s="417">
        <f t="shared" si="359"/>
        <v>0</v>
      </c>
      <c r="AN594" s="406">
        <f t="shared" si="360"/>
        <v>0</v>
      </c>
      <c r="AO594" s="416">
        <f t="shared" si="361"/>
        <v>0</v>
      </c>
      <c r="AP594" s="416">
        <f t="shared" si="362"/>
        <v>0</v>
      </c>
      <c r="AQ594" s="416">
        <f t="shared" si="363"/>
        <v>0</v>
      </c>
      <c r="AR594" s="418">
        <f t="shared" si="364"/>
        <v>0</v>
      </c>
      <c r="AS594" s="416">
        <f t="shared" si="365"/>
        <v>0</v>
      </c>
      <c r="AT594" s="416">
        <f t="shared" si="366"/>
        <v>0</v>
      </c>
      <c r="AU594" s="416">
        <f t="shared" si="367"/>
        <v>0</v>
      </c>
      <c r="AV594" s="434" t="str">
        <f t="shared" si="368"/>
        <v/>
      </c>
      <c r="AW594" s="421" t="str">
        <f t="shared" si="369"/>
        <v/>
      </c>
      <c r="AX594" s="422">
        <f t="shared" si="370"/>
        <v>0</v>
      </c>
      <c r="AY594" s="422">
        <f t="shared" si="371"/>
        <v>0</v>
      </c>
      <c r="AZ594" s="421">
        <f t="shared" si="372"/>
        <v>0</v>
      </c>
      <c r="BA594" s="423">
        <f t="shared" si="373"/>
        <v>0</v>
      </c>
      <c r="BB594" s="432"/>
      <c r="BC594" s="436"/>
      <c r="BD594" s="436"/>
      <c r="BE594" s="436"/>
      <c r="BF594" s="436"/>
      <c r="BG594" s="436"/>
      <c r="BH594" s="436"/>
      <c r="BI594" s="436"/>
      <c r="BJ594" s="436"/>
      <c r="BK594" s="436"/>
      <c r="BL594" s="436"/>
      <c r="BM594" s="436"/>
      <c r="BN594" s="436"/>
      <c r="BO594" s="436"/>
      <c r="BP594" s="436"/>
    </row>
    <row r="595" spans="1:68" s="437" customFormat="1" ht="38.25" customHeight="1">
      <c r="A595" s="426">
        <v>577</v>
      </c>
      <c r="B595" s="429"/>
      <c r="C595" s="429"/>
      <c r="D595" s="395"/>
      <c r="E595" s="395"/>
      <c r="F595" s="395"/>
      <c r="G595" s="395"/>
      <c r="H595" s="397" t="str">
        <f t="shared" si="343"/>
        <v/>
      </c>
      <c r="I595" s="438"/>
      <c r="J595" s="395"/>
      <c r="K595" s="395"/>
      <c r="L595" s="399">
        <f t="shared" si="344"/>
        <v>0</v>
      </c>
      <c r="M595" s="400" t="str">
        <f t="shared" si="345"/>
        <v/>
      </c>
      <c r="N595" s="401"/>
      <c r="O595" s="395"/>
      <c r="P595" s="402" t="str">
        <f t="shared" si="346"/>
        <v/>
      </c>
      <c r="Q595" s="428"/>
      <c r="R595" s="404">
        <v>0</v>
      </c>
      <c r="S595" s="402">
        <f t="shared" si="347"/>
        <v>0</v>
      </c>
      <c r="T595" s="406">
        <f t="shared" si="348"/>
        <v>0</v>
      </c>
      <c r="U595" s="407" t="str">
        <f t="shared" si="349"/>
        <v/>
      </c>
      <c r="V595" s="408"/>
      <c r="W595" s="395"/>
      <c r="X595" s="395"/>
      <c r="Y595" s="402" t="str">
        <f t="shared" si="350"/>
        <v/>
      </c>
      <c r="Z595" s="429"/>
      <c r="AA595" s="429"/>
      <c r="AB595" s="430"/>
      <c r="AC595" s="410">
        <f t="shared" si="351"/>
        <v>0</v>
      </c>
      <c r="AD595" s="411"/>
      <c r="AE595" s="412"/>
      <c r="AF595" s="413">
        <f t="shared" si="352"/>
        <v>0</v>
      </c>
      <c r="AG595" s="414">
        <f t="shared" si="353"/>
        <v>0</v>
      </c>
      <c r="AH595" s="415">
        <f t="shared" si="354"/>
        <v>0</v>
      </c>
      <c r="AI595" s="415" t="str">
        <f t="shared" si="355"/>
        <v/>
      </c>
      <c r="AJ595" s="415">
        <f t="shared" si="356"/>
        <v>0</v>
      </c>
      <c r="AK595" s="415">
        <f t="shared" si="357"/>
        <v>0</v>
      </c>
      <c r="AL595" s="416">
        <f t="shared" si="358"/>
        <v>0</v>
      </c>
      <c r="AM595" s="417">
        <f t="shared" si="359"/>
        <v>0</v>
      </c>
      <c r="AN595" s="406">
        <f t="shared" si="360"/>
        <v>0</v>
      </c>
      <c r="AO595" s="416">
        <f t="shared" si="361"/>
        <v>0</v>
      </c>
      <c r="AP595" s="416">
        <f t="shared" si="362"/>
        <v>0</v>
      </c>
      <c r="AQ595" s="416">
        <f t="shared" si="363"/>
        <v>0</v>
      </c>
      <c r="AR595" s="418">
        <f t="shared" si="364"/>
        <v>0</v>
      </c>
      <c r="AS595" s="416">
        <f t="shared" si="365"/>
        <v>0</v>
      </c>
      <c r="AT595" s="416">
        <f t="shared" si="366"/>
        <v>0</v>
      </c>
      <c r="AU595" s="416">
        <f t="shared" si="367"/>
        <v>0</v>
      </c>
      <c r="AV595" s="434" t="str">
        <f t="shared" si="368"/>
        <v/>
      </c>
      <c r="AW595" s="421" t="str">
        <f t="shared" si="369"/>
        <v/>
      </c>
      <c r="AX595" s="422">
        <f t="shared" si="370"/>
        <v>0</v>
      </c>
      <c r="AY595" s="422">
        <f t="shared" si="371"/>
        <v>0</v>
      </c>
      <c r="AZ595" s="421">
        <f t="shared" si="372"/>
        <v>0</v>
      </c>
      <c r="BA595" s="423">
        <f t="shared" si="373"/>
        <v>0</v>
      </c>
      <c r="BB595" s="432"/>
      <c r="BC595" s="436"/>
      <c r="BD595" s="436"/>
      <c r="BE595" s="436"/>
      <c r="BF595" s="436"/>
      <c r="BG595" s="436"/>
      <c r="BH595" s="436"/>
      <c r="BI595" s="436"/>
      <c r="BJ595" s="436"/>
      <c r="BK595" s="436"/>
      <c r="BL595" s="436"/>
      <c r="BM595" s="436"/>
      <c r="BN595" s="436"/>
      <c r="BO595" s="436"/>
      <c r="BP595" s="436"/>
    </row>
    <row r="596" spans="1:68" s="437" customFormat="1" ht="38.25" customHeight="1">
      <c r="A596" s="426">
        <v>578</v>
      </c>
      <c r="B596" s="429"/>
      <c r="C596" s="429"/>
      <c r="D596" s="395"/>
      <c r="E596" s="395"/>
      <c r="F596" s="395"/>
      <c r="G596" s="395"/>
      <c r="H596" s="397" t="str">
        <f t="shared" si="343"/>
        <v/>
      </c>
      <c r="I596" s="438"/>
      <c r="J596" s="395"/>
      <c r="K596" s="395"/>
      <c r="L596" s="399">
        <f t="shared" si="344"/>
        <v>0</v>
      </c>
      <c r="M596" s="400" t="str">
        <f t="shared" si="345"/>
        <v/>
      </c>
      <c r="N596" s="401"/>
      <c r="O596" s="395"/>
      <c r="P596" s="402" t="str">
        <f t="shared" si="346"/>
        <v/>
      </c>
      <c r="Q596" s="428"/>
      <c r="R596" s="404">
        <v>0</v>
      </c>
      <c r="S596" s="402">
        <f t="shared" si="347"/>
        <v>0</v>
      </c>
      <c r="T596" s="406">
        <f t="shared" si="348"/>
        <v>0</v>
      </c>
      <c r="U596" s="407" t="str">
        <f t="shared" si="349"/>
        <v/>
      </c>
      <c r="V596" s="408"/>
      <c r="W596" s="395"/>
      <c r="X596" s="395"/>
      <c r="Y596" s="402" t="str">
        <f t="shared" si="350"/>
        <v/>
      </c>
      <c r="Z596" s="429"/>
      <c r="AA596" s="429"/>
      <c r="AB596" s="430"/>
      <c r="AC596" s="410">
        <f t="shared" si="351"/>
        <v>0</v>
      </c>
      <c r="AD596" s="411"/>
      <c r="AE596" s="412"/>
      <c r="AF596" s="413">
        <f t="shared" si="352"/>
        <v>0</v>
      </c>
      <c r="AG596" s="414">
        <f t="shared" si="353"/>
        <v>0</v>
      </c>
      <c r="AH596" s="415">
        <f t="shared" si="354"/>
        <v>0</v>
      </c>
      <c r="AI596" s="415" t="str">
        <f t="shared" si="355"/>
        <v/>
      </c>
      <c r="AJ596" s="415">
        <f t="shared" si="356"/>
        <v>0</v>
      </c>
      <c r="AK596" s="415">
        <f t="shared" si="357"/>
        <v>0</v>
      </c>
      <c r="AL596" s="416">
        <f t="shared" si="358"/>
        <v>0</v>
      </c>
      <c r="AM596" s="417">
        <f t="shared" si="359"/>
        <v>0</v>
      </c>
      <c r="AN596" s="406">
        <f t="shared" si="360"/>
        <v>0</v>
      </c>
      <c r="AO596" s="416">
        <f t="shared" si="361"/>
        <v>0</v>
      </c>
      <c r="AP596" s="416">
        <f t="shared" si="362"/>
        <v>0</v>
      </c>
      <c r="AQ596" s="416">
        <f t="shared" si="363"/>
        <v>0</v>
      </c>
      <c r="AR596" s="418">
        <f t="shared" si="364"/>
        <v>0</v>
      </c>
      <c r="AS596" s="416">
        <f t="shared" si="365"/>
        <v>0</v>
      </c>
      <c r="AT596" s="416">
        <f t="shared" si="366"/>
        <v>0</v>
      </c>
      <c r="AU596" s="416">
        <f t="shared" si="367"/>
        <v>0</v>
      </c>
      <c r="AV596" s="434" t="str">
        <f t="shared" si="368"/>
        <v/>
      </c>
      <c r="AW596" s="421" t="str">
        <f t="shared" si="369"/>
        <v/>
      </c>
      <c r="AX596" s="422">
        <f t="shared" si="370"/>
        <v>0</v>
      </c>
      <c r="AY596" s="422">
        <f t="shared" si="371"/>
        <v>0</v>
      </c>
      <c r="AZ596" s="421">
        <f t="shared" si="372"/>
        <v>0</v>
      </c>
      <c r="BA596" s="423">
        <f t="shared" si="373"/>
        <v>0</v>
      </c>
      <c r="BB596" s="432"/>
      <c r="BC596" s="436"/>
      <c r="BD596" s="436"/>
      <c r="BE596" s="436"/>
      <c r="BF596" s="436"/>
      <c r="BG596" s="436"/>
      <c r="BH596" s="436"/>
      <c r="BI596" s="436"/>
      <c r="BJ596" s="436"/>
      <c r="BK596" s="436"/>
      <c r="BL596" s="436"/>
      <c r="BM596" s="436"/>
      <c r="BN596" s="436"/>
      <c r="BO596" s="436"/>
      <c r="BP596" s="436"/>
    </row>
    <row r="597" spans="1:68" s="437" customFormat="1" ht="38.25" customHeight="1">
      <c r="A597" s="426">
        <v>579</v>
      </c>
      <c r="B597" s="429"/>
      <c r="C597" s="429"/>
      <c r="D597" s="395"/>
      <c r="E597" s="395"/>
      <c r="F597" s="395"/>
      <c r="G597" s="395"/>
      <c r="H597" s="397" t="str">
        <f t="shared" si="343"/>
        <v/>
      </c>
      <c r="I597" s="438"/>
      <c r="J597" s="395"/>
      <c r="K597" s="395"/>
      <c r="L597" s="399">
        <f t="shared" si="344"/>
        <v>0</v>
      </c>
      <c r="M597" s="400" t="str">
        <f t="shared" si="345"/>
        <v/>
      </c>
      <c r="N597" s="401"/>
      <c r="O597" s="395"/>
      <c r="P597" s="402" t="str">
        <f t="shared" si="346"/>
        <v/>
      </c>
      <c r="Q597" s="428"/>
      <c r="R597" s="404">
        <v>0</v>
      </c>
      <c r="S597" s="402">
        <f t="shared" si="347"/>
        <v>0</v>
      </c>
      <c r="T597" s="406">
        <f t="shared" si="348"/>
        <v>0</v>
      </c>
      <c r="U597" s="407" t="str">
        <f t="shared" si="349"/>
        <v/>
      </c>
      <c r="V597" s="408"/>
      <c r="W597" s="395"/>
      <c r="X597" s="395"/>
      <c r="Y597" s="402" t="str">
        <f t="shared" si="350"/>
        <v/>
      </c>
      <c r="Z597" s="429"/>
      <c r="AA597" s="429"/>
      <c r="AB597" s="430"/>
      <c r="AC597" s="410">
        <f t="shared" si="351"/>
        <v>0</v>
      </c>
      <c r="AD597" s="411"/>
      <c r="AE597" s="412"/>
      <c r="AF597" s="413">
        <f t="shared" si="352"/>
        <v>0</v>
      </c>
      <c r="AG597" s="414">
        <f t="shared" si="353"/>
        <v>0</v>
      </c>
      <c r="AH597" s="415">
        <f t="shared" si="354"/>
        <v>0</v>
      </c>
      <c r="AI597" s="415" t="str">
        <f t="shared" si="355"/>
        <v/>
      </c>
      <c r="AJ597" s="415">
        <f t="shared" si="356"/>
        <v>0</v>
      </c>
      <c r="AK597" s="415">
        <f t="shared" si="357"/>
        <v>0</v>
      </c>
      <c r="AL597" s="416">
        <f t="shared" si="358"/>
        <v>0</v>
      </c>
      <c r="AM597" s="417">
        <f t="shared" si="359"/>
        <v>0</v>
      </c>
      <c r="AN597" s="406">
        <f t="shared" si="360"/>
        <v>0</v>
      </c>
      <c r="AO597" s="416">
        <f t="shared" si="361"/>
        <v>0</v>
      </c>
      <c r="AP597" s="416">
        <f t="shared" si="362"/>
        <v>0</v>
      </c>
      <c r="AQ597" s="416">
        <f t="shared" si="363"/>
        <v>0</v>
      </c>
      <c r="AR597" s="418">
        <f t="shared" si="364"/>
        <v>0</v>
      </c>
      <c r="AS597" s="416">
        <f t="shared" si="365"/>
        <v>0</v>
      </c>
      <c r="AT597" s="416">
        <f t="shared" si="366"/>
        <v>0</v>
      </c>
      <c r="AU597" s="416">
        <f t="shared" si="367"/>
        <v>0</v>
      </c>
      <c r="AV597" s="434" t="str">
        <f t="shared" si="368"/>
        <v/>
      </c>
      <c r="AW597" s="421" t="str">
        <f t="shared" si="369"/>
        <v/>
      </c>
      <c r="AX597" s="422">
        <f t="shared" si="370"/>
        <v>0</v>
      </c>
      <c r="AY597" s="422">
        <f t="shared" si="371"/>
        <v>0</v>
      </c>
      <c r="AZ597" s="421">
        <f t="shared" si="372"/>
        <v>0</v>
      </c>
      <c r="BA597" s="423">
        <f t="shared" si="373"/>
        <v>0</v>
      </c>
      <c r="BB597" s="432"/>
      <c r="BC597" s="436"/>
      <c r="BD597" s="436"/>
      <c r="BE597" s="436"/>
      <c r="BF597" s="436"/>
      <c r="BG597" s="436"/>
      <c r="BH597" s="436"/>
      <c r="BI597" s="436"/>
      <c r="BJ597" s="436"/>
      <c r="BK597" s="436"/>
      <c r="BL597" s="436"/>
      <c r="BM597" s="436"/>
      <c r="BN597" s="436"/>
      <c r="BO597" s="436"/>
      <c r="BP597" s="436"/>
    </row>
    <row r="598" spans="1:68" s="437" customFormat="1" ht="38.25" customHeight="1">
      <c r="A598" s="426">
        <v>580</v>
      </c>
      <c r="B598" s="429"/>
      <c r="C598" s="429"/>
      <c r="D598" s="395"/>
      <c r="E598" s="395"/>
      <c r="F598" s="395"/>
      <c r="G598" s="395"/>
      <c r="H598" s="397" t="str">
        <f t="shared" si="343"/>
        <v/>
      </c>
      <c r="I598" s="438"/>
      <c r="J598" s="395"/>
      <c r="K598" s="395"/>
      <c r="L598" s="399">
        <f t="shared" si="344"/>
        <v>0</v>
      </c>
      <c r="M598" s="400" t="str">
        <f t="shared" si="345"/>
        <v/>
      </c>
      <c r="N598" s="401"/>
      <c r="O598" s="395"/>
      <c r="P598" s="402" t="str">
        <f t="shared" si="346"/>
        <v/>
      </c>
      <c r="Q598" s="428"/>
      <c r="R598" s="404">
        <v>0</v>
      </c>
      <c r="S598" s="402">
        <f t="shared" si="347"/>
        <v>0</v>
      </c>
      <c r="T598" s="406">
        <f t="shared" si="348"/>
        <v>0</v>
      </c>
      <c r="U598" s="407" t="str">
        <f t="shared" si="349"/>
        <v/>
      </c>
      <c r="V598" s="408"/>
      <c r="W598" s="395"/>
      <c r="X598" s="395"/>
      <c r="Y598" s="402" t="str">
        <f t="shared" si="350"/>
        <v/>
      </c>
      <c r="Z598" s="429"/>
      <c r="AA598" s="429"/>
      <c r="AB598" s="430"/>
      <c r="AC598" s="410">
        <f t="shared" si="351"/>
        <v>0</v>
      </c>
      <c r="AD598" s="411"/>
      <c r="AE598" s="412"/>
      <c r="AF598" s="413">
        <f t="shared" si="352"/>
        <v>0</v>
      </c>
      <c r="AG598" s="414">
        <f t="shared" si="353"/>
        <v>0</v>
      </c>
      <c r="AH598" s="415">
        <f t="shared" si="354"/>
        <v>0</v>
      </c>
      <c r="AI598" s="415" t="str">
        <f t="shared" si="355"/>
        <v/>
      </c>
      <c r="AJ598" s="415">
        <f t="shared" si="356"/>
        <v>0</v>
      </c>
      <c r="AK598" s="415">
        <f t="shared" si="357"/>
        <v>0</v>
      </c>
      <c r="AL598" s="416">
        <f t="shared" si="358"/>
        <v>0</v>
      </c>
      <c r="AM598" s="417">
        <f t="shared" si="359"/>
        <v>0</v>
      </c>
      <c r="AN598" s="406">
        <f t="shared" si="360"/>
        <v>0</v>
      </c>
      <c r="AO598" s="416">
        <f t="shared" si="361"/>
        <v>0</v>
      </c>
      <c r="AP598" s="416">
        <f t="shared" si="362"/>
        <v>0</v>
      </c>
      <c r="AQ598" s="416">
        <f t="shared" si="363"/>
        <v>0</v>
      </c>
      <c r="AR598" s="418">
        <f t="shared" si="364"/>
        <v>0</v>
      </c>
      <c r="AS598" s="416">
        <f t="shared" si="365"/>
        <v>0</v>
      </c>
      <c r="AT598" s="416">
        <f t="shared" si="366"/>
        <v>0</v>
      </c>
      <c r="AU598" s="416">
        <f t="shared" si="367"/>
        <v>0</v>
      </c>
      <c r="AV598" s="434" t="str">
        <f t="shared" si="368"/>
        <v/>
      </c>
      <c r="AW598" s="421" t="str">
        <f t="shared" si="369"/>
        <v/>
      </c>
      <c r="AX598" s="422">
        <f t="shared" si="370"/>
        <v>0</v>
      </c>
      <c r="AY598" s="422">
        <f t="shared" si="371"/>
        <v>0</v>
      </c>
      <c r="AZ598" s="421">
        <f t="shared" si="372"/>
        <v>0</v>
      </c>
      <c r="BA598" s="423">
        <f t="shared" si="373"/>
        <v>0</v>
      </c>
      <c r="BB598" s="432"/>
      <c r="BC598" s="436"/>
      <c r="BD598" s="436"/>
      <c r="BE598" s="436"/>
      <c r="BF598" s="436"/>
      <c r="BG598" s="436"/>
      <c r="BH598" s="436"/>
      <c r="BI598" s="436"/>
      <c r="BJ598" s="436"/>
      <c r="BK598" s="436"/>
      <c r="BL598" s="436"/>
      <c r="BM598" s="436"/>
      <c r="BN598" s="436"/>
      <c r="BO598" s="436"/>
      <c r="BP598" s="436"/>
    </row>
    <row r="599" spans="1:68">
      <c r="A599" s="426">
        <v>581</v>
      </c>
      <c r="B599" s="439"/>
      <c r="C599" s="439"/>
      <c r="D599" s="439"/>
      <c r="E599" s="439"/>
      <c r="F599" s="439"/>
      <c r="G599" s="439"/>
      <c r="H599" s="440" t="str">
        <f t="shared" si="343"/>
        <v/>
      </c>
      <c r="I599" s="439"/>
      <c r="J599" s="439"/>
      <c r="K599" s="439"/>
      <c r="L599" s="439">
        <f t="shared" si="344"/>
        <v>0</v>
      </c>
      <c r="M599" s="439" t="str">
        <f t="shared" si="345"/>
        <v/>
      </c>
      <c r="N599" s="439"/>
      <c r="O599" s="439"/>
      <c r="P599" s="439" t="str">
        <f t="shared" si="346"/>
        <v/>
      </c>
      <c r="Q599" s="439"/>
      <c r="R599" s="439">
        <v>0</v>
      </c>
      <c r="S599" s="439">
        <f t="shared" si="347"/>
        <v>0</v>
      </c>
      <c r="T599" s="439">
        <f t="shared" si="348"/>
        <v>0</v>
      </c>
      <c r="U599" s="439" t="str">
        <f t="shared" si="349"/>
        <v/>
      </c>
      <c r="V599" s="439"/>
      <c r="W599" s="439"/>
      <c r="X599" s="439"/>
      <c r="Y599" s="439" t="str">
        <f t="shared" si="350"/>
        <v/>
      </c>
      <c r="Z599" s="439"/>
      <c r="AA599" s="439"/>
      <c r="AB599" s="439"/>
      <c r="AC599" s="439">
        <f t="shared" si="351"/>
        <v>0</v>
      </c>
      <c r="AD599" s="439"/>
      <c r="AE599" s="439"/>
      <c r="AF599" s="439">
        <f t="shared" si="352"/>
        <v>0</v>
      </c>
      <c r="AG599" s="439">
        <f t="shared" si="353"/>
        <v>0</v>
      </c>
      <c r="AH599" s="439">
        <f t="shared" si="354"/>
        <v>0</v>
      </c>
      <c r="AI599" s="439" t="str">
        <f t="shared" si="355"/>
        <v/>
      </c>
      <c r="AJ599" s="439">
        <f t="shared" si="356"/>
        <v>0</v>
      </c>
      <c r="AK599" s="439">
        <f t="shared" si="357"/>
        <v>0</v>
      </c>
      <c r="AL599" s="439">
        <f t="shared" si="358"/>
        <v>0</v>
      </c>
      <c r="AM599" s="439">
        <f t="shared" si="359"/>
        <v>0</v>
      </c>
      <c r="AN599" s="439">
        <f t="shared" si="360"/>
        <v>0</v>
      </c>
      <c r="AO599" s="439">
        <f t="shared" si="361"/>
        <v>0</v>
      </c>
      <c r="AP599" s="439">
        <f t="shared" si="362"/>
        <v>0</v>
      </c>
      <c r="AQ599" s="439">
        <f t="shared" si="363"/>
        <v>0</v>
      </c>
      <c r="AR599" s="439">
        <f t="shared" si="364"/>
        <v>0</v>
      </c>
      <c r="AS599" s="439">
        <f t="shared" si="365"/>
        <v>0</v>
      </c>
      <c r="AT599" s="439">
        <f t="shared" si="366"/>
        <v>0</v>
      </c>
      <c r="AU599" s="439">
        <f t="shared" si="367"/>
        <v>0</v>
      </c>
      <c r="AV599" s="439" t="str">
        <f t="shared" si="368"/>
        <v/>
      </c>
      <c r="AW599" s="439" t="str">
        <f t="shared" si="369"/>
        <v/>
      </c>
      <c r="AX599" s="439">
        <f t="shared" si="370"/>
        <v>0</v>
      </c>
      <c r="AY599" s="439">
        <f t="shared" si="371"/>
        <v>0</v>
      </c>
      <c r="AZ599" s="439">
        <f t="shared" si="372"/>
        <v>0</v>
      </c>
      <c r="BA599" s="439">
        <f t="shared" si="373"/>
        <v>0</v>
      </c>
      <c r="BB599" s="439"/>
      <c r="BC599" s="250"/>
      <c r="BD599" s="250"/>
      <c r="BE599" s="250"/>
      <c r="BF599" s="250"/>
      <c r="BG599" s="250"/>
      <c r="BH599" s="250"/>
      <c r="BI599" s="250"/>
      <c r="BJ599" s="250"/>
      <c r="BK599" s="250"/>
      <c r="BL599" s="250"/>
      <c r="BM599" s="250"/>
      <c r="BN599" s="250"/>
      <c r="BO599" s="250"/>
      <c r="BP599" s="250"/>
    </row>
    <row r="600" spans="1:68">
      <c r="A600" s="426">
        <v>582</v>
      </c>
      <c r="B600" s="250"/>
      <c r="C600" s="250"/>
      <c r="D600" s="250"/>
      <c r="E600" s="441"/>
      <c r="F600" s="441"/>
      <c r="G600" s="441"/>
      <c r="H600" s="441" t="str">
        <f t="shared" si="343"/>
        <v/>
      </c>
      <c r="I600" s="441"/>
      <c r="J600" s="441"/>
      <c r="K600" s="441"/>
      <c r="L600" s="441">
        <f t="shared" si="344"/>
        <v>0</v>
      </c>
      <c r="M600" s="441" t="str">
        <f t="shared" si="345"/>
        <v/>
      </c>
      <c r="N600" s="442"/>
      <c r="O600" s="250"/>
      <c r="P600" s="250" t="str">
        <f t="shared" si="346"/>
        <v/>
      </c>
      <c r="Q600" s="441"/>
      <c r="R600" s="441">
        <v>0</v>
      </c>
      <c r="S600" s="250">
        <f t="shared" si="347"/>
        <v>0</v>
      </c>
      <c r="T600" s="250">
        <f t="shared" si="348"/>
        <v>0</v>
      </c>
      <c r="U600" s="250" t="str">
        <f t="shared" si="349"/>
        <v/>
      </c>
      <c r="V600" s="441"/>
      <c r="W600" s="250"/>
      <c r="X600" s="250"/>
      <c r="Y600" s="250" t="str">
        <f t="shared" si="350"/>
        <v/>
      </c>
      <c r="Z600" s="250"/>
      <c r="AA600" s="250"/>
      <c r="AB600" s="250"/>
      <c r="AC600" s="250">
        <f t="shared" si="351"/>
        <v>0</v>
      </c>
      <c r="AD600" s="250"/>
      <c r="AE600" s="250"/>
      <c r="AF600" s="443">
        <f t="shared" si="352"/>
        <v>0</v>
      </c>
      <c r="AG600" s="443">
        <f t="shared" si="353"/>
        <v>0</v>
      </c>
      <c r="AH600" s="443">
        <f t="shared" si="354"/>
        <v>0</v>
      </c>
      <c r="AI600" s="443" t="str">
        <f t="shared" si="355"/>
        <v/>
      </c>
      <c r="AJ600" s="443">
        <f t="shared" si="356"/>
        <v>0</v>
      </c>
      <c r="AK600" s="443">
        <f t="shared" si="357"/>
        <v>0</v>
      </c>
      <c r="AL600" s="250">
        <f t="shared" si="358"/>
        <v>0</v>
      </c>
      <c r="AM600" s="250">
        <f t="shared" si="359"/>
        <v>0</v>
      </c>
      <c r="AN600" s="250">
        <f t="shared" si="360"/>
        <v>0</v>
      </c>
      <c r="AO600" s="250">
        <f t="shared" si="361"/>
        <v>0</v>
      </c>
      <c r="AP600" s="250">
        <f t="shared" si="362"/>
        <v>0</v>
      </c>
      <c r="AQ600" s="250">
        <f t="shared" si="363"/>
        <v>0</v>
      </c>
      <c r="AR600" s="250">
        <f t="shared" si="364"/>
        <v>0</v>
      </c>
      <c r="AS600" s="444">
        <f t="shared" si="365"/>
        <v>0</v>
      </c>
      <c r="AT600" s="444">
        <f t="shared" si="366"/>
        <v>0</v>
      </c>
      <c r="AU600" s="444">
        <f t="shared" si="367"/>
        <v>0</v>
      </c>
      <c r="AV600" s="250" t="str">
        <f t="shared" si="368"/>
        <v/>
      </c>
      <c r="AW600" s="250" t="str">
        <f t="shared" si="369"/>
        <v/>
      </c>
      <c r="AX600" s="250">
        <f t="shared" si="370"/>
        <v>0</v>
      </c>
      <c r="AY600" s="250">
        <f t="shared" si="371"/>
        <v>0</v>
      </c>
      <c r="AZ600" s="250">
        <f t="shared" si="372"/>
        <v>0</v>
      </c>
      <c r="BA600" s="250">
        <f t="shared" si="373"/>
        <v>0</v>
      </c>
      <c r="BB600" s="250"/>
      <c r="BC600" s="250"/>
      <c r="BD600" s="250"/>
      <c r="BE600" s="250"/>
      <c r="BF600" s="250"/>
      <c r="BG600" s="250"/>
      <c r="BH600" s="250"/>
      <c r="BI600" s="250"/>
      <c r="BJ600" s="250"/>
      <c r="BK600" s="250"/>
      <c r="BL600" s="250"/>
      <c r="BM600" s="250"/>
      <c r="BN600" s="250"/>
      <c r="BO600" s="250"/>
      <c r="BP600" s="250"/>
    </row>
    <row r="601" spans="1:68">
      <c r="A601" s="426">
        <v>583</v>
      </c>
      <c r="B601" s="250"/>
      <c r="C601" s="250"/>
      <c r="D601" s="250"/>
      <c r="E601" s="441"/>
      <c r="F601" s="441"/>
      <c r="G601" s="441"/>
      <c r="H601" s="441" t="str">
        <f t="shared" si="343"/>
        <v/>
      </c>
      <c r="I601" s="441"/>
      <c r="J601" s="441"/>
      <c r="K601" s="441"/>
      <c r="L601" s="441">
        <f t="shared" si="344"/>
        <v>0</v>
      </c>
      <c r="M601" s="441" t="str">
        <f t="shared" si="345"/>
        <v/>
      </c>
      <c r="N601" s="442"/>
      <c r="O601" s="250"/>
      <c r="P601" s="250" t="str">
        <f t="shared" si="346"/>
        <v/>
      </c>
      <c r="Q601" s="441"/>
      <c r="R601" s="441">
        <v>0</v>
      </c>
      <c r="S601" s="250">
        <f t="shared" si="347"/>
        <v>0</v>
      </c>
      <c r="T601" s="250">
        <f t="shared" si="348"/>
        <v>0</v>
      </c>
      <c r="U601" s="250" t="str">
        <f t="shared" si="349"/>
        <v/>
      </c>
      <c r="V601" s="441"/>
      <c r="W601" s="250"/>
      <c r="X601" s="250"/>
      <c r="Y601" s="250" t="str">
        <f t="shared" si="350"/>
        <v/>
      </c>
      <c r="Z601" s="250"/>
      <c r="AA601" s="250"/>
      <c r="AB601" s="250"/>
      <c r="AC601" s="250">
        <f t="shared" si="351"/>
        <v>0</v>
      </c>
      <c r="AD601" s="250"/>
      <c r="AE601" s="250"/>
      <c r="AF601" s="443">
        <f t="shared" si="352"/>
        <v>0</v>
      </c>
      <c r="AG601" s="443">
        <f t="shared" si="353"/>
        <v>0</v>
      </c>
      <c r="AH601" s="443">
        <f t="shared" si="354"/>
        <v>0</v>
      </c>
      <c r="AI601" s="443" t="str">
        <f t="shared" si="355"/>
        <v/>
      </c>
      <c r="AJ601" s="443">
        <f t="shared" si="356"/>
        <v>0</v>
      </c>
      <c r="AK601" s="443">
        <f t="shared" si="357"/>
        <v>0</v>
      </c>
      <c r="AL601" s="250">
        <f t="shared" si="358"/>
        <v>0</v>
      </c>
      <c r="AM601" s="250">
        <f t="shared" si="359"/>
        <v>0</v>
      </c>
      <c r="AN601" s="250">
        <f t="shared" si="360"/>
        <v>0</v>
      </c>
      <c r="AO601" s="250">
        <f t="shared" si="361"/>
        <v>0</v>
      </c>
      <c r="AP601" s="250">
        <f t="shared" si="362"/>
        <v>0</v>
      </c>
      <c r="AQ601" s="250">
        <f t="shared" si="363"/>
        <v>0</v>
      </c>
      <c r="AR601" s="250">
        <f t="shared" si="364"/>
        <v>0</v>
      </c>
      <c r="AS601" s="444">
        <f t="shared" si="365"/>
        <v>0</v>
      </c>
      <c r="AT601" s="444">
        <f t="shared" si="366"/>
        <v>0</v>
      </c>
      <c r="AU601" s="444">
        <f t="shared" si="367"/>
        <v>0</v>
      </c>
      <c r="AV601" s="250" t="str">
        <f t="shared" si="368"/>
        <v/>
      </c>
      <c r="AW601" s="250" t="str">
        <f t="shared" si="369"/>
        <v/>
      </c>
      <c r="AX601" s="250">
        <f t="shared" si="370"/>
        <v>0</v>
      </c>
      <c r="AY601" s="250">
        <f t="shared" si="371"/>
        <v>0</v>
      </c>
      <c r="AZ601" s="250">
        <f t="shared" si="372"/>
        <v>0</v>
      </c>
      <c r="BA601" s="250">
        <f t="shared" si="373"/>
        <v>0</v>
      </c>
      <c r="BB601" s="250"/>
      <c r="BC601" s="250"/>
      <c r="BD601" s="250"/>
      <c r="BE601" s="250"/>
      <c r="BF601" s="250"/>
      <c r="BG601" s="250"/>
      <c r="BH601" s="250"/>
      <c r="BI601" s="250"/>
      <c r="BJ601" s="250"/>
      <c r="BK601" s="250"/>
      <c r="BL601" s="250"/>
      <c r="BM601" s="250"/>
      <c r="BN601" s="250"/>
      <c r="BO601" s="250"/>
      <c r="BP601" s="250"/>
    </row>
    <row r="602" spans="1:68">
      <c r="A602" s="426">
        <v>584</v>
      </c>
      <c r="B602" s="250"/>
      <c r="C602" s="250"/>
      <c r="D602" s="250"/>
      <c r="E602" s="441"/>
      <c r="F602" s="441"/>
      <c r="G602" s="441"/>
      <c r="H602" s="441" t="str">
        <f t="shared" si="343"/>
        <v/>
      </c>
      <c r="I602" s="441"/>
      <c r="J602" s="441"/>
      <c r="K602" s="441"/>
      <c r="L602" s="441">
        <f t="shared" si="344"/>
        <v>0</v>
      </c>
      <c r="M602" s="441" t="str">
        <f t="shared" si="345"/>
        <v/>
      </c>
      <c r="N602" s="442"/>
      <c r="O602" s="250"/>
      <c r="P602" s="439" t="str">
        <f t="shared" si="346"/>
        <v/>
      </c>
      <c r="Q602" s="441"/>
      <c r="R602" s="441">
        <v>0</v>
      </c>
      <c r="S602" s="250">
        <f t="shared" si="347"/>
        <v>0</v>
      </c>
      <c r="T602" s="250">
        <f t="shared" si="348"/>
        <v>0</v>
      </c>
      <c r="U602" s="250" t="str">
        <f t="shared" si="349"/>
        <v/>
      </c>
      <c r="V602" s="441"/>
      <c r="W602" s="250"/>
      <c r="X602" s="250"/>
      <c r="Y602" s="250" t="str">
        <f t="shared" si="350"/>
        <v/>
      </c>
      <c r="Z602" s="250"/>
      <c r="AA602" s="250"/>
      <c r="AB602" s="250"/>
      <c r="AC602" s="250">
        <f t="shared" si="351"/>
        <v>0</v>
      </c>
      <c r="AD602" s="250"/>
      <c r="AE602" s="250"/>
      <c r="AF602" s="250">
        <f t="shared" si="352"/>
        <v>0</v>
      </c>
      <c r="AG602" s="250">
        <f t="shared" si="353"/>
        <v>0</v>
      </c>
      <c r="AH602" s="250">
        <f t="shared" si="354"/>
        <v>0</v>
      </c>
      <c r="AI602" s="250" t="str">
        <f t="shared" si="355"/>
        <v/>
      </c>
      <c r="AJ602" s="250">
        <f t="shared" si="356"/>
        <v>0</v>
      </c>
      <c r="AK602" s="250">
        <f t="shared" si="357"/>
        <v>0</v>
      </c>
      <c r="AL602" s="250">
        <f t="shared" si="358"/>
        <v>0</v>
      </c>
      <c r="AM602" s="250">
        <f t="shared" si="359"/>
        <v>0</v>
      </c>
      <c r="AN602" s="250">
        <f t="shared" si="360"/>
        <v>0</v>
      </c>
      <c r="AO602" s="444">
        <f t="shared" si="361"/>
        <v>0</v>
      </c>
      <c r="AP602" s="444">
        <f t="shared" si="362"/>
        <v>0</v>
      </c>
      <c r="AQ602" s="444">
        <f t="shared" si="363"/>
        <v>0</v>
      </c>
      <c r="AR602" s="444">
        <f t="shared" si="364"/>
        <v>0</v>
      </c>
      <c r="AS602" s="444">
        <f t="shared" si="365"/>
        <v>0</v>
      </c>
      <c r="AT602" s="444">
        <f t="shared" si="366"/>
        <v>0</v>
      </c>
      <c r="AU602" s="444">
        <f t="shared" si="367"/>
        <v>0</v>
      </c>
      <c r="AV602" s="250" t="str">
        <f t="shared" si="368"/>
        <v/>
      </c>
      <c r="AW602" s="250" t="str">
        <f t="shared" si="369"/>
        <v/>
      </c>
      <c r="AX602" s="250">
        <f t="shared" si="370"/>
        <v>0</v>
      </c>
      <c r="AY602" s="250">
        <f t="shared" si="371"/>
        <v>0</v>
      </c>
      <c r="AZ602" s="250">
        <f t="shared" si="372"/>
        <v>0</v>
      </c>
      <c r="BA602" s="250">
        <f t="shared" si="373"/>
        <v>0</v>
      </c>
      <c r="BB602" s="250"/>
      <c r="BC602" s="250"/>
      <c r="BD602" s="250"/>
      <c r="BE602" s="250"/>
      <c r="BF602" s="250"/>
      <c r="BG602" s="250"/>
      <c r="BH602" s="250"/>
      <c r="BI602" s="250"/>
      <c r="BJ602" s="250"/>
      <c r="BK602" s="250"/>
      <c r="BL602" s="250"/>
      <c r="BM602" s="250"/>
      <c r="BN602" s="250"/>
      <c r="BO602" s="250"/>
      <c r="BP602" s="250"/>
    </row>
    <row r="603" spans="1:68">
      <c r="A603" s="426">
        <v>585</v>
      </c>
      <c r="B603" s="250" t="s">
        <v>333</v>
      </c>
      <c r="C603" s="250" t="s">
        <v>333</v>
      </c>
      <c r="D603" s="250" t="s">
        <v>333</v>
      </c>
      <c r="E603" s="441" t="s">
        <v>333</v>
      </c>
      <c r="F603" s="441" t="s">
        <v>333</v>
      </c>
      <c r="G603" s="441" t="s">
        <v>333</v>
      </c>
      <c r="H603" s="441" t="s">
        <v>333</v>
      </c>
      <c r="I603" s="441" t="s">
        <v>333</v>
      </c>
      <c r="J603" s="441" t="s">
        <v>333</v>
      </c>
      <c r="K603" s="441" t="s">
        <v>333</v>
      </c>
      <c r="L603" s="441" t="s">
        <v>333</v>
      </c>
      <c r="M603" s="441" t="s">
        <v>333</v>
      </c>
      <c r="N603" s="442" t="s">
        <v>333</v>
      </c>
      <c r="O603" s="250" t="s">
        <v>333</v>
      </c>
      <c r="P603" s="250" t="s">
        <v>333</v>
      </c>
      <c r="Q603" s="441" t="s">
        <v>333</v>
      </c>
      <c r="R603" s="441" t="s">
        <v>333</v>
      </c>
      <c r="S603" s="250" t="s">
        <v>333</v>
      </c>
      <c r="T603" s="250" t="s">
        <v>333</v>
      </c>
      <c r="U603" s="250" t="s">
        <v>333</v>
      </c>
      <c r="V603" s="441" t="s">
        <v>333</v>
      </c>
      <c r="W603" s="250" t="s">
        <v>333</v>
      </c>
      <c r="X603" s="250" t="s">
        <v>333</v>
      </c>
      <c r="Y603" s="250" t="s">
        <v>333</v>
      </c>
      <c r="Z603" s="250" t="s">
        <v>333</v>
      </c>
      <c r="AA603" s="250" t="s">
        <v>333</v>
      </c>
      <c r="AB603" s="441" t="s">
        <v>333</v>
      </c>
      <c r="AC603" s="441" t="s">
        <v>333</v>
      </c>
      <c r="AD603" s="441" t="s">
        <v>333</v>
      </c>
      <c r="AE603" s="441" t="s">
        <v>333</v>
      </c>
      <c r="AF603" s="441" t="s">
        <v>333</v>
      </c>
      <c r="AG603" s="441" t="s">
        <v>333</v>
      </c>
      <c r="AH603" s="441" t="s">
        <v>333</v>
      </c>
      <c r="AI603" s="441" t="s">
        <v>333</v>
      </c>
      <c r="AJ603" s="441" t="s">
        <v>333</v>
      </c>
      <c r="AK603" s="441" t="s">
        <v>333</v>
      </c>
      <c r="AL603" s="250" t="s">
        <v>333</v>
      </c>
      <c r="AM603" s="250" t="s">
        <v>333</v>
      </c>
      <c r="AN603" s="250" t="s">
        <v>333</v>
      </c>
      <c r="AO603" s="250" t="s">
        <v>333</v>
      </c>
      <c r="AP603" s="250" t="s">
        <v>333</v>
      </c>
      <c r="AQ603" s="250" t="s">
        <v>333</v>
      </c>
      <c r="AR603" s="250" t="s">
        <v>333</v>
      </c>
      <c r="AS603" s="250" t="s">
        <v>333</v>
      </c>
      <c r="AT603" s="250" t="s">
        <v>333</v>
      </c>
      <c r="AU603" s="250" t="s">
        <v>333</v>
      </c>
      <c r="AV603" s="250" t="s">
        <v>333</v>
      </c>
      <c r="AW603" s="250" t="s">
        <v>333</v>
      </c>
      <c r="AX603" s="250" t="s">
        <v>333</v>
      </c>
      <c r="AY603" s="250" t="s">
        <v>333</v>
      </c>
      <c r="AZ603" s="250" t="s">
        <v>333</v>
      </c>
      <c r="BA603" s="250" t="s">
        <v>333</v>
      </c>
      <c r="BB603" s="250" t="s">
        <v>333</v>
      </c>
      <c r="BC603" s="250"/>
      <c r="BD603" s="250"/>
      <c r="BE603" s="250"/>
      <c r="BF603" s="250"/>
      <c r="BG603" s="250"/>
      <c r="BH603" s="250"/>
      <c r="BI603" s="250"/>
      <c r="BJ603" s="250"/>
      <c r="BK603" s="250"/>
      <c r="BL603" s="250"/>
      <c r="BM603" s="250"/>
      <c r="BN603" s="250"/>
      <c r="BO603" s="250"/>
      <c r="BP603" s="250"/>
    </row>
    <row r="604" spans="1:68">
      <c r="B604" s="250"/>
      <c r="C604" s="250"/>
      <c r="D604" s="250"/>
      <c r="E604" s="441"/>
      <c r="F604" s="441"/>
      <c r="G604" s="441"/>
      <c r="H604" s="441"/>
      <c r="I604" s="441"/>
      <c r="J604" s="441"/>
      <c r="K604" s="441"/>
      <c r="L604" s="441"/>
      <c r="M604" s="441"/>
      <c r="N604" s="442"/>
      <c r="O604" s="250"/>
      <c r="P604" s="250"/>
      <c r="Q604" s="441"/>
      <c r="R604" s="441"/>
      <c r="S604" s="250"/>
      <c r="T604" s="250"/>
      <c r="U604" s="250"/>
      <c r="V604" s="441"/>
      <c r="W604" s="250"/>
      <c r="X604" s="250"/>
      <c r="Y604" s="250"/>
      <c r="Z604" s="250"/>
      <c r="AA604" s="250"/>
      <c r="AB604" s="441"/>
      <c r="AC604" s="441"/>
      <c r="AD604" s="441"/>
      <c r="AE604" s="441"/>
      <c r="AF604" s="441"/>
      <c r="AG604" s="441"/>
      <c r="AH604" s="441"/>
      <c r="AI604" s="441"/>
      <c r="AJ604" s="441"/>
      <c r="AK604" s="441"/>
      <c r="AL604" s="250"/>
      <c r="AM604" s="250"/>
      <c r="AN604" s="250"/>
      <c r="AO604" s="250"/>
      <c r="AP604" s="250"/>
      <c r="AQ604" s="250"/>
      <c r="AR604" s="250"/>
      <c r="AS604" s="250"/>
      <c r="AT604" s="250"/>
      <c r="AU604" s="250"/>
      <c r="AV604" s="250"/>
      <c r="AW604" s="250"/>
      <c r="AX604" s="250"/>
      <c r="AY604" s="250"/>
      <c r="BA604" s="250"/>
      <c r="BB604" s="250"/>
      <c r="BC604" s="250"/>
      <c r="BD604" s="250"/>
      <c r="BE604" s="250"/>
      <c r="BF604" s="250"/>
      <c r="BG604" s="250"/>
      <c r="BH604" s="250"/>
      <c r="BI604" s="250"/>
      <c r="BJ604" s="250"/>
      <c r="BK604" s="250"/>
      <c r="BL604" s="250"/>
      <c r="BM604" s="250"/>
      <c r="BN604" s="250"/>
      <c r="BO604" s="250"/>
      <c r="BP604" s="250"/>
    </row>
    <row r="605" spans="1:68">
      <c r="B605" s="250"/>
      <c r="C605" s="250"/>
      <c r="D605" s="250"/>
      <c r="E605" s="441"/>
      <c r="F605" s="441"/>
      <c r="G605" s="441"/>
      <c r="H605" s="441"/>
      <c r="I605" s="441"/>
      <c r="J605" s="441"/>
      <c r="K605" s="441"/>
      <c r="L605" s="441"/>
      <c r="M605" s="441"/>
      <c r="N605" s="442"/>
      <c r="O605" s="250"/>
      <c r="P605" s="250"/>
      <c r="Q605" s="441"/>
      <c r="R605" s="441"/>
      <c r="S605" s="250"/>
      <c r="T605" s="250"/>
      <c r="U605" s="250"/>
      <c r="V605" s="441"/>
      <c r="W605" s="250"/>
      <c r="X605" s="250"/>
      <c r="Y605" s="250"/>
      <c r="Z605" s="250"/>
      <c r="AA605" s="250"/>
      <c r="AB605" s="441"/>
      <c r="AC605" s="441"/>
      <c r="AD605" s="441"/>
      <c r="AE605" s="441"/>
      <c r="AF605" s="441"/>
      <c r="AG605" s="441"/>
      <c r="AH605" s="441"/>
      <c r="AI605" s="441"/>
      <c r="AJ605" s="441"/>
      <c r="AK605" s="441"/>
      <c r="AL605" s="250"/>
      <c r="AM605" s="250"/>
      <c r="AN605" s="250"/>
      <c r="AO605" s="250"/>
      <c r="AP605" s="250"/>
      <c r="AQ605" s="250"/>
      <c r="AR605" s="250"/>
      <c r="AS605" s="250"/>
      <c r="AT605" s="250"/>
      <c r="AU605" s="250"/>
      <c r="AV605" s="250"/>
      <c r="AW605" s="250"/>
      <c r="AX605" s="250"/>
      <c r="AY605" s="250"/>
      <c r="BA605" s="250"/>
      <c r="BB605" s="250"/>
      <c r="BC605" s="250"/>
      <c r="BD605" s="250"/>
      <c r="BE605" s="250"/>
      <c r="BF605" s="250"/>
      <c r="BG605" s="250"/>
      <c r="BH605" s="250"/>
      <c r="BI605" s="250"/>
      <c r="BJ605" s="250"/>
      <c r="BK605" s="250"/>
      <c r="BL605" s="250"/>
      <c r="BM605" s="250"/>
      <c r="BN605" s="250"/>
      <c r="BO605" s="250"/>
      <c r="BP605" s="250"/>
    </row>
    <row r="606" spans="1:68">
      <c r="B606" s="250"/>
      <c r="C606" s="250"/>
      <c r="D606" s="250"/>
      <c r="E606" s="441"/>
      <c r="F606" s="441"/>
      <c r="G606" s="441"/>
      <c r="H606" s="441"/>
      <c r="I606" s="441"/>
      <c r="J606" s="441"/>
      <c r="K606" s="441"/>
      <c r="L606" s="441"/>
      <c r="M606" s="441"/>
      <c r="N606" s="442"/>
      <c r="O606" s="250"/>
      <c r="P606" s="250"/>
      <c r="Q606" s="441"/>
      <c r="R606" s="441"/>
      <c r="S606" s="250"/>
      <c r="T606" s="250"/>
      <c r="U606" s="250"/>
      <c r="V606" s="441"/>
      <c r="W606" s="250"/>
      <c r="X606" s="250"/>
      <c r="Y606" s="250"/>
      <c r="Z606" s="250"/>
      <c r="AA606" s="250"/>
      <c r="AB606" s="441"/>
      <c r="AC606" s="441"/>
      <c r="AD606" s="441"/>
      <c r="AE606" s="441"/>
      <c r="AF606" s="441"/>
      <c r="AG606" s="441"/>
      <c r="AH606" s="441"/>
      <c r="AI606" s="441"/>
      <c r="AJ606" s="441"/>
      <c r="AK606" s="441"/>
      <c r="AL606" s="250"/>
      <c r="AM606" s="250"/>
      <c r="AN606" s="250"/>
      <c r="AO606" s="250"/>
      <c r="AP606" s="250"/>
      <c r="AQ606" s="250"/>
      <c r="AR606" s="250"/>
      <c r="AS606" s="250"/>
      <c r="AT606" s="250"/>
      <c r="AU606" s="250"/>
      <c r="AV606" s="250"/>
      <c r="AW606" s="250"/>
      <c r="AX606" s="250"/>
      <c r="AY606" s="250"/>
      <c r="BA606" s="250"/>
      <c r="BB606" s="250"/>
      <c r="BC606" s="250"/>
      <c r="BD606" s="250"/>
      <c r="BE606" s="250"/>
      <c r="BF606" s="250"/>
      <c r="BG606" s="250"/>
      <c r="BH606" s="250"/>
      <c r="BI606" s="250"/>
      <c r="BJ606" s="250"/>
      <c r="BK606" s="250"/>
      <c r="BL606" s="250"/>
      <c r="BM606" s="250"/>
      <c r="BN606" s="250"/>
      <c r="BO606" s="250"/>
      <c r="BP606" s="250"/>
    </row>
    <row r="607" spans="1:68">
      <c r="B607" s="250"/>
      <c r="C607" s="250"/>
      <c r="D607" s="250"/>
      <c r="E607" s="441"/>
      <c r="F607" s="441"/>
      <c r="G607" s="441"/>
      <c r="H607" s="441"/>
      <c r="I607" s="441"/>
      <c r="J607" s="441"/>
      <c r="K607" s="441"/>
      <c r="L607" s="441"/>
      <c r="M607" s="441"/>
      <c r="N607" s="442"/>
      <c r="O607" s="250"/>
      <c r="P607" s="250"/>
      <c r="Q607" s="441"/>
      <c r="R607" s="441"/>
      <c r="S607" s="250"/>
      <c r="T607" s="250"/>
      <c r="U607" s="250"/>
      <c r="V607" s="441"/>
      <c r="W607" s="250"/>
      <c r="X607" s="250"/>
      <c r="Y607" s="250"/>
      <c r="Z607" s="250"/>
      <c r="AA607" s="250"/>
      <c r="AB607" s="441"/>
      <c r="AC607" s="441"/>
      <c r="AD607" s="441"/>
      <c r="AE607" s="441"/>
      <c r="AF607" s="441"/>
      <c r="AG607" s="441"/>
      <c r="AH607" s="441"/>
      <c r="AI607" s="441"/>
      <c r="AJ607" s="441"/>
      <c r="AK607" s="441"/>
      <c r="AL607" s="250"/>
      <c r="AM607" s="250"/>
      <c r="AN607" s="250"/>
      <c r="AO607" s="250"/>
      <c r="AP607" s="250"/>
      <c r="AQ607" s="250"/>
      <c r="AR607" s="250"/>
      <c r="AS607" s="250"/>
      <c r="AT607" s="250"/>
      <c r="AU607" s="250"/>
      <c r="AV607" s="250"/>
      <c r="AW607" s="250"/>
      <c r="AX607" s="250"/>
      <c r="AY607" s="250"/>
      <c r="BA607" s="250"/>
      <c r="BB607" s="250"/>
      <c r="BC607" s="250"/>
      <c r="BD607" s="250"/>
      <c r="BE607" s="250"/>
      <c r="BF607" s="250"/>
      <c r="BG607" s="250"/>
      <c r="BH607" s="250"/>
      <c r="BI607" s="250"/>
      <c r="BJ607" s="250"/>
      <c r="BK607" s="250"/>
      <c r="BL607" s="250"/>
      <c r="BM607" s="250"/>
      <c r="BN607" s="250"/>
      <c r="BO607" s="250"/>
      <c r="BP607" s="250"/>
    </row>
    <row r="608" spans="1:68">
      <c r="B608" s="250"/>
      <c r="C608" s="250"/>
      <c r="D608" s="250"/>
      <c r="E608" s="441"/>
      <c r="F608" s="441"/>
      <c r="G608" s="441"/>
      <c r="H608" s="441"/>
      <c r="I608" s="441"/>
      <c r="J608" s="441"/>
      <c r="K608" s="441"/>
      <c r="L608" s="441"/>
      <c r="M608" s="441"/>
      <c r="N608" s="442"/>
      <c r="O608" s="250"/>
      <c r="P608" s="250"/>
      <c r="Q608" s="441"/>
      <c r="R608" s="441"/>
      <c r="S608" s="250"/>
      <c r="T608" s="250"/>
      <c r="U608" s="250"/>
      <c r="V608" s="441"/>
      <c r="W608" s="250"/>
      <c r="X608" s="250"/>
      <c r="Y608" s="250"/>
      <c r="Z608" s="250"/>
      <c r="AA608" s="250"/>
      <c r="AB608" s="441"/>
      <c r="AC608" s="441"/>
      <c r="AD608" s="441"/>
      <c r="AE608" s="441"/>
      <c r="AF608" s="441"/>
      <c r="AG608" s="441"/>
      <c r="AH608" s="441"/>
      <c r="AI608" s="441"/>
      <c r="AJ608" s="441"/>
      <c r="AK608" s="441"/>
      <c r="AL608" s="250"/>
      <c r="AM608" s="250"/>
      <c r="AN608" s="250"/>
      <c r="AO608" s="250"/>
      <c r="AP608" s="250"/>
      <c r="AQ608" s="250"/>
      <c r="AR608" s="250"/>
      <c r="AS608" s="250"/>
      <c r="AT608" s="250"/>
      <c r="AU608" s="250"/>
      <c r="AV608" s="250"/>
      <c r="AW608" s="250"/>
      <c r="AX608" s="250"/>
      <c r="AY608" s="250"/>
      <c r="BA608" s="250"/>
      <c r="BB608" s="250"/>
      <c r="BC608" s="250"/>
      <c r="BD608" s="250"/>
      <c r="BE608" s="250"/>
      <c r="BF608" s="250"/>
      <c r="BG608" s="250"/>
      <c r="BH608" s="250"/>
      <c r="BI608" s="250"/>
      <c r="BJ608" s="250"/>
      <c r="BK608" s="250"/>
      <c r="BL608" s="250"/>
      <c r="BM608" s="250"/>
      <c r="BN608" s="250"/>
      <c r="BO608" s="250"/>
      <c r="BP608" s="250"/>
    </row>
    <row r="609" spans="2:68">
      <c r="B609" s="250"/>
      <c r="C609" s="250"/>
      <c r="D609" s="250"/>
      <c r="E609" s="441"/>
      <c r="F609" s="441"/>
      <c r="G609" s="441"/>
      <c r="H609" s="441"/>
      <c r="I609" s="441"/>
      <c r="J609" s="441"/>
      <c r="K609" s="441"/>
      <c r="L609" s="441"/>
      <c r="M609" s="441"/>
      <c r="N609" s="442"/>
      <c r="O609" s="250"/>
      <c r="P609" s="250"/>
      <c r="Q609" s="441"/>
      <c r="R609" s="441"/>
      <c r="S609" s="250"/>
      <c r="T609" s="250"/>
      <c r="U609" s="250"/>
      <c r="V609" s="441"/>
      <c r="W609" s="250"/>
      <c r="X609" s="250"/>
      <c r="Y609" s="250"/>
      <c r="Z609" s="250"/>
      <c r="AA609" s="250"/>
      <c r="AB609" s="441"/>
      <c r="AC609" s="441"/>
      <c r="AD609" s="441"/>
      <c r="AE609" s="441"/>
      <c r="AF609" s="441"/>
      <c r="AG609" s="441"/>
      <c r="AH609" s="441"/>
      <c r="AI609" s="441"/>
      <c r="AJ609" s="441"/>
      <c r="AK609" s="441"/>
      <c r="AL609" s="250"/>
      <c r="AM609" s="250"/>
      <c r="AN609" s="250"/>
      <c r="AO609" s="250"/>
      <c r="AP609" s="250"/>
      <c r="AQ609" s="250"/>
      <c r="AR609" s="250"/>
      <c r="AS609" s="250"/>
      <c r="AT609" s="250"/>
      <c r="AU609" s="250"/>
      <c r="AV609" s="250"/>
      <c r="AW609" s="250"/>
      <c r="AX609" s="250"/>
      <c r="AY609" s="250"/>
      <c r="BA609" s="250"/>
      <c r="BB609" s="250"/>
      <c r="BC609" s="250"/>
      <c r="BD609" s="250"/>
      <c r="BE609" s="250"/>
      <c r="BF609" s="250"/>
      <c r="BG609" s="250"/>
      <c r="BH609" s="250"/>
      <c r="BI609" s="250"/>
      <c r="BJ609" s="250"/>
      <c r="BK609" s="250"/>
      <c r="BL609" s="250"/>
      <c r="BM609" s="250"/>
      <c r="BN609" s="250"/>
      <c r="BO609" s="250"/>
      <c r="BP609" s="250"/>
    </row>
    <row r="610" spans="2:68">
      <c r="B610" s="250"/>
      <c r="C610" s="250"/>
      <c r="D610" s="250"/>
      <c r="E610" s="441"/>
      <c r="F610" s="441"/>
      <c r="G610" s="441"/>
      <c r="H610" s="441"/>
      <c r="I610" s="441"/>
      <c r="J610" s="441"/>
      <c r="K610" s="441"/>
      <c r="L610" s="441"/>
      <c r="M610" s="441"/>
      <c r="N610" s="442"/>
      <c r="O610" s="250"/>
      <c r="P610" s="250"/>
      <c r="Q610" s="441"/>
      <c r="R610" s="441"/>
      <c r="S610" s="250"/>
      <c r="T610" s="250"/>
      <c r="U610" s="250"/>
      <c r="V610" s="441"/>
      <c r="W610" s="250"/>
      <c r="X610" s="250"/>
      <c r="Y610" s="250"/>
      <c r="Z610" s="250"/>
      <c r="AA610" s="250"/>
      <c r="AB610" s="441"/>
      <c r="AC610" s="441"/>
      <c r="AD610" s="441"/>
      <c r="AE610" s="441"/>
      <c r="AF610" s="441"/>
      <c r="AG610" s="441"/>
      <c r="AH610" s="441"/>
      <c r="AI610" s="441"/>
      <c r="AJ610" s="441"/>
      <c r="AK610" s="441"/>
      <c r="AL610" s="250"/>
      <c r="AM610" s="250"/>
      <c r="AN610" s="250"/>
      <c r="AO610" s="250"/>
      <c r="AP610" s="250"/>
      <c r="AQ610" s="250"/>
      <c r="AR610" s="250"/>
      <c r="AS610" s="250"/>
      <c r="AT610" s="250"/>
      <c r="AU610" s="250"/>
      <c r="AV610" s="250"/>
      <c r="AW610" s="250"/>
      <c r="AX610" s="250"/>
      <c r="AY610" s="250"/>
      <c r="BA610" s="250"/>
      <c r="BB610" s="250"/>
      <c r="BC610" s="250"/>
      <c r="BD610" s="250"/>
      <c r="BE610" s="250"/>
      <c r="BF610" s="250"/>
      <c r="BG610" s="250"/>
      <c r="BH610" s="250"/>
      <c r="BI610" s="250"/>
      <c r="BJ610" s="250"/>
      <c r="BK610" s="250"/>
      <c r="BL610" s="250"/>
      <c r="BM610" s="250"/>
      <c r="BN610" s="250"/>
      <c r="BO610" s="250"/>
      <c r="BP610" s="250"/>
    </row>
    <row r="611" spans="2:68">
      <c r="B611" s="250"/>
      <c r="C611" s="250"/>
      <c r="D611" s="250"/>
      <c r="E611" s="441"/>
      <c r="F611" s="441"/>
      <c r="G611" s="441"/>
      <c r="H611" s="441"/>
      <c r="I611" s="441"/>
      <c r="J611" s="441"/>
      <c r="K611" s="441"/>
      <c r="L611" s="441"/>
      <c r="M611" s="441"/>
      <c r="N611" s="442"/>
      <c r="O611" s="250"/>
      <c r="P611" s="250"/>
      <c r="Q611" s="441"/>
      <c r="R611" s="441"/>
      <c r="S611" s="250"/>
      <c r="T611" s="250"/>
      <c r="U611" s="250"/>
      <c r="V611" s="441"/>
      <c r="W611" s="250"/>
      <c r="X611" s="250"/>
      <c r="Y611" s="250"/>
      <c r="Z611" s="250"/>
      <c r="AA611" s="250"/>
      <c r="AB611" s="441"/>
      <c r="AC611" s="441"/>
      <c r="AD611" s="441"/>
      <c r="AE611" s="441"/>
      <c r="AF611" s="441"/>
      <c r="AG611" s="441"/>
      <c r="AH611" s="441"/>
      <c r="AI611" s="441"/>
      <c r="AJ611" s="441"/>
      <c r="AK611" s="441"/>
      <c r="AL611" s="250"/>
      <c r="AM611" s="250"/>
      <c r="AN611" s="250"/>
      <c r="AO611" s="250"/>
      <c r="AP611" s="250"/>
      <c r="AQ611" s="250"/>
      <c r="AR611" s="250"/>
      <c r="AS611" s="250"/>
      <c r="AT611" s="250"/>
      <c r="AU611" s="250"/>
      <c r="AV611" s="250"/>
      <c r="AW611" s="250"/>
      <c r="AX611" s="250"/>
      <c r="AY611" s="250"/>
      <c r="BA611" s="250"/>
      <c r="BB611" s="250"/>
      <c r="BC611" s="250"/>
      <c r="BD611" s="250"/>
      <c r="BE611" s="250"/>
      <c r="BF611" s="250"/>
      <c r="BG611" s="250"/>
      <c r="BH611" s="250"/>
      <c r="BI611" s="250"/>
      <c r="BJ611" s="250"/>
      <c r="BK611" s="250"/>
      <c r="BL611" s="250"/>
      <c r="BM611" s="250"/>
      <c r="BN611" s="250"/>
      <c r="BO611" s="250"/>
      <c r="BP611" s="250"/>
    </row>
    <row r="612" spans="2:68">
      <c r="B612" s="250"/>
      <c r="C612" s="250"/>
      <c r="D612" s="250"/>
      <c r="E612" s="441"/>
      <c r="F612" s="441"/>
      <c r="G612" s="441"/>
      <c r="H612" s="441"/>
      <c r="I612" s="441"/>
      <c r="J612" s="441"/>
      <c r="K612" s="441"/>
      <c r="L612" s="441"/>
      <c r="M612" s="441"/>
      <c r="N612" s="442"/>
      <c r="O612" s="250"/>
      <c r="P612" s="250"/>
      <c r="Q612" s="441"/>
      <c r="R612" s="441"/>
      <c r="S612" s="250"/>
      <c r="T612" s="250"/>
      <c r="U612" s="250"/>
      <c r="V612" s="441"/>
      <c r="W612" s="250"/>
      <c r="X612" s="250"/>
      <c r="Y612" s="250"/>
      <c r="Z612" s="250"/>
      <c r="AA612" s="250"/>
      <c r="AB612" s="441"/>
      <c r="AC612" s="441"/>
      <c r="AD612" s="441"/>
      <c r="AE612" s="441"/>
      <c r="AF612" s="441"/>
      <c r="AG612" s="441"/>
      <c r="AH612" s="441"/>
      <c r="AI612" s="441"/>
      <c r="AJ612" s="441"/>
      <c r="AK612" s="441"/>
      <c r="AL612" s="250"/>
      <c r="AM612" s="250"/>
      <c r="AN612" s="250"/>
      <c r="AO612" s="250"/>
      <c r="AP612" s="250"/>
      <c r="AQ612" s="250"/>
      <c r="AR612" s="445"/>
      <c r="AS612" s="445"/>
      <c r="AT612" s="445"/>
      <c r="AU612" s="445"/>
      <c r="AV612" s="250"/>
      <c r="AW612" s="250"/>
      <c r="AX612" s="250"/>
      <c r="AY612" s="250"/>
      <c r="BA612" s="250"/>
      <c r="BB612" s="250"/>
      <c r="BC612" s="250"/>
      <c r="BD612" s="250"/>
      <c r="BE612" s="250"/>
      <c r="BF612" s="250"/>
      <c r="BG612" s="250"/>
      <c r="BH612" s="250"/>
      <c r="BI612" s="250"/>
      <c r="BJ612" s="250"/>
      <c r="BK612" s="250"/>
      <c r="BL612" s="250"/>
      <c r="BM612" s="250"/>
      <c r="BN612" s="250"/>
      <c r="BO612" s="250"/>
      <c r="BP612" s="250"/>
    </row>
    <row r="613" spans="2:68">
      <c r="B613" s="250"/>
      <c r="C613" s="250"/>
      <c r="D613" s="250"/>
      <c r="E613" s="441"/>
      <c r="F613" s="441"/>
      <c r="G613" s="441"/>
      <c r="H613" s="441"/>
      <c r="I613" s="441"/>
      <c r="J613" s="441"/>
      <c r="K613" s="441"/>
      <c r="L613" s="441"/>
      <c r="M613" s="441"/>
      <c r="N613" s="442"/>
      <c r="O613" s="250"/>
      <c r="P613" s="250"/>
      <c r="Q613" s="441"/>
      <c r="R613" s="441"/>
      <c r="S613" s="250"/>
      <c r="T613" s="250"/>
      <c r="U613" s="250"/>
      <c r="V613" s="441"/>
      <c r="W613" s="250"/>
      <c r="X613" s="250"/>
      <c r="Y613" s="250"/>
      <c r="Z613" s="250"/>
      <c r="AA613" s="250"/>
      <c r="AB613" s="441"/>
      <c r="AC613" s="441"/>
      <c r="AD613" s="441"/>
      <c r="AE613" s="441"/>
      <c r="AF613" s="441"/>
      <c r="AG613" s="441"/>
      <c r="AH613" s="441"/>
      <c r="AI613" s="441"/>
      <c r="AJ613" s="441"/>
      <c r="AK613" s="441"/>
      <c r="AL613" s="250"/>
      <c r="AM613" s="250"/>
      <c r="AN613" s="250"/>
      <c r="AO613" s="250"/>
      <c r="AP613" s="250"/>
      <c r="AQ613" s="250"/>
      <c r="AR613" s="445"/>
      <c r="AS613" s="445"/>
      <c r="AT613" s="445"/>
      <c r="AU613" s="445"/>
      <c r="AV613" s="250"/>
      <c r="AW613" s="250"/>
      <c r="AX613" s="250"/>
      <c r="AY613" s="250"/>
      <c r="BA613" s="250"/>
      <c r="BB613" s="250"/>
      <c r="BC613" s="250"/>
      <c r="BD613" s="250"/>
      <c r="BE613" s="250"/>
      <c r="BF613" s="250"/>
      <c r="BG613" s="250"/>
      <c r="BH613" s="250"/>
      <c r="BI613" s="250"/>
      <c r="BJ613" s="250"/>
      <c r="BK613" s="250"/>
      <c r="BL613" s="250"/>
      <c r="BM613" s="250"/>
      <c r="BN613" s="250"/>
      <c r="BO613" s="250"/>
      <c r="BP613" s="250"/>
    </row>
    <row r="614" spans="2:68">
      <c r="B614" s="250"/>
      <c r="C614" s="250"/>
      <c r="D614" s="250"/>
      <c r="E614" s="441"/>
      <c r="F614" s="441"/>
      <c r="G614" s="441"/>
      <c r="H614" s="441"/>
      <c r="I614" s="441"/>
      <c r="J614" s="441"/>
      <c r="K614" s="441"/>
      <c r="L614" s="441"/>
      <c r="M614" s="441"/>
      <c r="N614" s="442"/>
      <c r="O614" s="250"/>
      <c r="P614" s="250"/>
      <c r="Q614" s="441"/>
      <c r="R614" s="441"/>
      <c r="S614" s="250"/>
      <c r="T614" s="250"/>
      <c r="U614" s="250"/>
      <c r="V614" s="441"/>
      <c r="W614" s="250"/>
      <c r="X614" s="250"/>
      <c r="Y614" s="250"/>
      <c r="Z614" s="250"/>
      <c r="AA614" s="250"/>
      <c r="AB614" s="441"/>
      <c r="AC614" s="441"/>
      <c r="AD614" s="441"/>
      <c r="AE614" s="441"/>
      <c r="AF614" s="441"/>
      <c r="AG614" s="441"/>
      <c r="AH614" s="441"/>
      <c r="AI614" s="441"/>
      <c r="AJ614" s="441"/>
      <c r="AK614" s="441"/>
      <c r="AL614" s="250"/>
      <c r="AM614" s="250"/>
      <c r="AN614" s="250"/>
      <c r="AO614" s="250"/>
      <c r="AP614" s="250"/>
      <c r="AQ614" s="250"/>
      <c r="AR614" s="445"/>
      <c r="AS614" s="445"/>
      <c r="AT614" s="445"/>
      <c r="AU614" s="445"/>
      <c r="AV614" s="250"/>
      <c r="AW614" s="250"/>
      <c r="AX614" s="250"/>
      <c r="AY614" s="250"/>
      <c r="BA614" s="250"/>
      <c r="BB614" s="250"/>
      <c r="BC614" s="250"/>
      <c r="BD614" s="250"/>
      <c r="BE614" s="250"/>
      <c r="BF614" s="250"/>
      <c r="BG614" s="250"/>
      <c r="BH614" s="250"/>
      <c r="BI614" s="250"/>
      <c r="BJ614" s="250"/>
      <c r="BK614" s="250"/>
      <c r="BL614" s="250"/>
      <c r="BM614" s="250"/>
      <c r="BN614" s="250"/>
      <c r="BO614" s="250"/>
      <c r="BP614" s="250"/>
    </row>
    <row r="615" spans="2:68">
      <c r="B615" s="250"/>
      <c r="C615" s="250"/>
      <c r="D615" s="250"/>
      <c r="E615" s="441"/>
      <c r="F615" s="441"/>
      <c r="G615" s="441"/>
      <c r="H615" s="441"/>
      <c r="I615" s="441"/>
      <c r="J615" s="441"/>
      <c r="K615" s="441"/>
      <c r="L615" s="441"/>
      <c r="M615" s="441"/>
      <c r="N615" s="442"/>
      <c r="O615" s="250"/>
      <c r="P615" s="250"/>
      <c r="Q615" s="441"/>
      <c r="R615" s="441"/>
      <c r="S615" s="250"/>
      <c r="T615" s="250"/>
      <c r="U615" s="250"/>
      <c r="V615" s="441"/>
      <c r="W615" s="250"/>
      <c r="X615" s="250"/>
      <c r="Y615" s="250"/>
      <c r="Z615" s="250"/>
      <c r="AA615" s="250"/>
      <c r="AB615" s="441"/>
      <c r="AC615" s="441"/>
      <c r="AD615" s="441"/>
      <c r="AE615" s="441"/>
      <c r="AF615" s="441"/>
      <c r="AG615" s="441"/>
      <c r="AH615" s="441"/>
      <c r="AI615" s="441"/>
      <c r="AJ615" s="441"/>
      <c r="AK615" s="441"/>
      <c r="AL615" s="250"/>
      <c r="AM615" s="250"/>
      <c r="AN615" s="250"/>
      <c r="AO615" s="250"/>
      <c r="AP615" s="250"/>
      <c r="AQ615" s="250"/>
      <c r="AR615" s="445"/>
      <c r="AS615" s="445"/>
      <c r="AT615" s="445"/>
      <c r="AU615" s="445"/>
      <c r="AV615" s="250"/>
      <c r="AW615" s="250"/>
      <c r="AX615" s="250"/>
      <c r="AY615" s="250"/>
      <c r="BA615" s="250"/>
      <c r="BB615" s="250"/>
      <c r="BC615" s="250"/>
      <c r="BD615" s="250"/>
      <c r="BE615" s="250"/>
      <c r="BF615" s="250"/>
      <c r="BG615" s="250"/>
      <c r="BH615" s="250"/>
      <c r="BI615" s="250"/>
      <c r="BJ615" s="250"/>
      <c r="BK615" s="250"/>
      <c r="BL615" s="250"/>
      <c r="BM615" s="250"/>
      <c r="BN615" s="250"/>
      <c r="BO615" s="250"/>
      <c r="BP615" s="250"/>
    </row>
    <row r="616" spans="2:68">
      <c r="B616" s="250"/>
      <c r="C616" s="250"/>
      <c r="D616" s="250"/>
      <c r="E616" s="441"/>
      <c r="F616" s="441"/>
      <c r="G616" s="441"/>
      <c r="H616" s="441"/>
      <c r="I616" s="441"/>
      <c r="J616" s="441"/>
      <c r="K616" s="441"/>
      <c r="L616" s="441"/>
      <c r="M616" s="441"/>
      <c r="N616" s="442"/>
      <c r="O616" s="250"/>
      <c r="P616" s="250"/>
      <c r="Q616" s="441"/>
      <c r="R616" s="441"/>
      <c r="S616" s="250"/>
      <c r="T616" s="250"/>
      <c r="U616" s="250"/>
      <c r="V616" s="441"/>
      <c r="W616" s="250"/>
      <c r="X616" s="250"/>
      <c r="Y616" s="250"/>
      <c r="Z616" s="250"/>
      <c r="AA616" s="250"/>
      <c r="AB616" s="441"/>
      <c r="AC616" s="441"/>
      <c r="AD616" s="441"/>
      <c r="AE616" s="441"/>
      <c r="AF616" s="441"/>
      <c r="AG616" s="441"/>
      <c r="AH616" s="441"/>
      <c r="AI616" s="441"/>
      <c r="AJ616" s="441"/>
      <c r="AK616" s="441"/>
      <c r="AL616" s="250"/>
      <c r="AM616" s="250"/>
      <c r="AN616" s="250"/>
      <c r="AO616" s="250"/>
      <c r="AP616" s="250"/>
      <c r="AQ616" s="250"/>
      <c r="AR616" s="445"/>
      <c r="AS616" s="445"/>
      <c r="AT616" s="445"/>
      <c r="AU616" s="445"/>
      <c r="AV616" s="250"/>
      <c r="AW616" s="250"/>
      <c r="AX616" s="250"/>
      <c r="AY616" s="250"/>
      <c r="BA616" s="250"/>
      <c r="BB616" s="250"/>
      <c r="BC616" s="250"/>
      <c r="BD616" s="250"/>
      <c r="BE616" s="250"/>
      <c r="BF616" s="250"/>
      <c r="BG616" s="250"/>
      <c r="BH616" s="250"/>
      <c r="BI616" s="250"/>
      <c r="BJ616" s="250"/>
      <c r="BK616" s="250"/>
      <c r="BL616" s="250"/>
      <c r="BM616" s="250"/>
      <c r="BN616" s="250"/>
      <c r="BO616" s="250"/>
      <c r="BP616" s="250"/>
    </row>
    <row r="617" spans="2:68">
      <c r="B617" s="250"/>
      <c r="C617" s="250"/>
      <c r="D617" s="250"/>
      <c r="E617" s="441"/>
      <c r="F617" s="441"/>
      <c r="G617" s="441"/>
      <c r="H617" s="441"/>
      <c r="I617" s="441"/>
      <c r="J617" s="441"/>
      <c r="K617" s="441"/>
      <c r="L617" s="441"/>
      <c r="M617" s="441"/>
      <c r="N617" s="442"/>
      <c r="O617" s="250"/>
      <c r="P617" s="250"/>
      <c r="Q617" s="441"/>
      <c r="R617" s="441"/>
      <c r="S617" s="250"/>
      <c r="T617" s="250"/>
      <c r="U617" s="250"/>
      <c r="V617" s="441"/>
      <c r="W617" s="250"/>
      <c r="X617" s="250"/>
      <c r="Y617" s="250"/>
      <c r="Z617" s="250"/>
      <c r="AA617" s="250"/>
      <c r="AB617" s="441"/>
      <c r="AC617" s="441"/>
      <c r="AD617" s="441"/>
      <c r="AE617" s="441"/>
      <c r="AF617" s="441"/>
      <c r="AG617" s="441"/>
      <c r="AH617" s="441"/>
      <c r="AI617" s="441"/>
      <c r="AJ617" s="441"/>
      <c r="AK617" s="441"/>
      <c r="AL617" s="250"/>
      <c r="AM617" s="250"/>
      <c r="AN617" s="250"/>
      <c r="AO617" s="250"/>
      <c r="AP617" s="250"/>
      <c r="AQ617" s="250"/>
      <c r="AR617" s="445"/>
      <c r="AS617" s="445"/>
      <c r="AT617" s="445"/>
      <c r="AU617" s="445"/>
      <c r="AV617" s="250"/>
      <c r="AW617" s="250"/>
      <c r="AX617" s="250"/>
      <c r="AY617" s="250"/>
      <c r="BA617" s="250"/>
      <c r="BB617" s="250"/>
      <c r="BC617" s="250"/>
      <c r="BD617" s="250"/>
      <c r="BE617" s="250"/>
      <c r="BF617" s="250"/>
      <c r="BG617" s="250"/>
      <c r="BH617" s="250"/>
      <c r="BI617" s="250"/>
      <c r="BJ617" s="250"/>
      <c r="BK617" s="250"/>
      <c r="BL617" s="250"/>
      <c r="BM617" s="250"/>
      <c r="BN617" s="250"/>
      <c r="BO617" s="250"/>
      <c r="BP617" s="250"/>
    </row>
    <row r="618" spans="2:68">
      <c r="B618" s="250"/>
      <c r="C618" s="250"/>
      <c r="D618" s="250"/>
      <c r="E618" s="441"/>
      <c r="F618" s="441"/>
      <c r="G618" s="441"/>
      <c r="H618" s="441"/>
      <c r="I618" s="441"/>
      <c r="J618" s="441"/>
      <c r="K618" s="441"/>
      <c r="L618" s="441"/>
      <c r="M618" s="441"/>
      <c r="N618" s="442"/>
      <c r="O618" s="250"/>
      <c r="P618" s="250"/>
      <c r="Q618" s="441"/>
      <c r="R618" s="441"/>
      <c r="S618" s="250"/>
      <c r="T618" s="250"/>
      <c r="U618" s="250"/>
      <c r="V618" s="441"/>
      <c r="W618" s="250"/>
      <c r="X618" s="250"/>
      <c r="Y618" s="250"/>
      <c r="Z618" s="250"/>
      <c r="AA618" s="250"/>
      <c r="AB618" s="441"/>
      <c r="AC618" s="441"/>
      <c r="AD618" s="441"/>
      <c r="AE618" s="441"/>
      <c r="AF618" s="441"/>
      <c r="AG618" s="441"/>
      <c r="AH618" s="441"/>
      <c r="AI618" s="441"/>
      <c r="AJ618" s="441"/>
      <c r="AK618" s="441"/>
      <c r="AL618" s="250"/>
      <c r="AM618" s="250"/>
      <c r="AN618" s="250"/>
      <c r="AO618" s="250"/>
      <c r="AP618" s="250"/>
      <c r="AQ618" s="250"/>
      <c r="AR618" s="445"/>
      <c r="AS618" s="445"/>
      <c r="AT618" s="445"/>
      <c r="AU618" s="445"/>
      <c r="AV618" s="250"/>
      <c r="AW618" s="250"/>
      <c r="AX618" s="250"/>
      <c r="AY618" s="250"/>
      <c r="BA618" s="250"/>
      <c r="BB618" s="250"/>
      <c r="BC618" s="250"/>
      <c r="BD618" s="250"/>
      <c r="BE618" s="250"/>
      <c r="BF618" s="250"/>
      <c r="BG618" s="250"/>
      <c r="BH618" s="250"/>
      <c r="BI618" s="250"/>
      <c r="BJ618" s="250"/>
      <c r="BK618" s="250"/>
      <c r="BL618" s="250"/>
      <c r="BM618" s="250"/>
      <c r="BN618" s="250"/>
      <c r="BO618" s="250"/>
      <c r="BP618" s="250"/>
    </row>
    <row r="619" spans="2:68">
      <c r="B619" s="250"/>
      <c r="C619" s="250"/>
      <c r="D619" s="250"/>
      <c r="E619" s="441"/>
      <c r="F619" s="441"/>
      <c r="G619" s="441"/>
      <c r="H619" s="441"/>
      <c r="I619" s="441"/>
      <c r="J619" s="441"/>
      <c r="K619" s="441"/>
      <c r="L619" s="441"/>
      <c r="M619" s="441"/>
      <c r="N619" s="442"/>
      <c r="O619" s="250"/>
      <c r="P619" s="250"/>
      <c r="Q619" s="441"/>
      <c r="R619" s="441"/>
      <c r="S619" s="250"/>
      <c r="T619" s="250"/>
      <c r="U619" s="250"/>
      <c r="V619" s="441"/>
      <c r="W619" s="250"/>
      <c r="X619" s="250"/>
      <c r="Y619" s="250"/>
      <c r="Z619" s="250"/>
      <c r="AA619" s="250"/>
      <c r="AB619" s="441"/>
      <c r="AC619" s="441"/>
      <c r="AD619" s="441"/>
      <c r="AE619" s="441"/>
      <c r="AF619" s="441"/>
      <c r="AG619" s="441"/>
      <c r="AH619" s="441"/>
      <c r="AI619" s="441"/>
      <c r="AJ619" s="441"/>
      <c r="AK619" s="441"/>
      <c r="AL619" s="250"/>
      <c r="AM619" s="250"/>
      <c r="AN619" s="250"/>
      <c r="AO619" s="250"/>
      <c r="AP619" s="250"/>
      <c r="AQ619" s="250"/>
      <c r="AR619" s="445"/>
      <c r="AS619" s="445"/>
      <c r="AT619" s="445"/>
      <c r="AU619" s="445"/>
      <c r="AV619" s="250"/>
      <c r="AW619" s="250"/>
      <c r="AX619" s="250"/>
      <c r="AY619" s="250"/>
      <c r="BA619" s="250"/>
      <c r="BB619" s="250"/>
      <c r="BC619" s="250"/>
      <c r="BD619" s="250"/>
      <c r="BE619" s="250"/>
      <c r="BF619" s="250"/>
      <c r="BG619" s="250"/>
      <c r="BH619" s="250"/>
      <c r="BI619" s="250"/>
      <c r="BJ619" s="250"/>
      <c r="BK619" s="250"/>
      <c r="BL619" s="250"/>
      <c r="BM619" s="250"/>
      <c r="BN619" s="250"/>
      <c r="BO619" s="250"/>
      <c r="BP619" s="250"/>
    </row>
    <row r="620" spans="2:68">
      <c r="B620" s="250"/>
      <c r="C620" s="250"/>
      <c r="D620" s="250"/>
      <c r="E620" s="441"/>
      <c r="F620" s="441"/>
      <c r="G620" s="441"/>
      <c r="H620" s="441"/>
      <c r="I620" s="441"/>
      <c r="J620" s="441"/>
      <c r="K620" s="441"/>
      <c r="L620" s="441"/>
      <c r="M620" s="441"/>
      <c r="N620" s="442"/>
      <c r="O620" s="250"/>
      <c r="P620" s="250"/>
      <c r="Q620" s="441"/>
      <c r="R620" s="441"/>
      <c r="S620" s="250"/>
      <c r="T620" s="250"/>
      <c r="U620" s="250"/>
      <c r="V620" s="441"/>
      <c r="W620" s="250"/>
      <c r="X620" s="250"/>
      <c r="Y620" s="250"/>
      <c r="Z620" s="250"/>
      <c r="AA620" s="250"/>
      <c r="AB620" s="441"/>
      <c r="AC620" s="441"/>
      <c r="AD620" s="441"/>
      <c r="AE620" s="441"/>
      <c r="AF620" s="441"/>
      <c r="AG620" s="441"/>
      <c r="AH620" s="441"/>
      <c r="AI620" s="441"/>
      <c r="AJ620" s="441"/>
      <c r="AK620" s="441"/>
      <c r="AL620" s="250"/>
      <c r="AM620" s="250"/>
      <c r="AN620" s="250"/>
      <c r="AO620" s="250"/>
      <c r="AP620" s="250"/>
      <c r="AQ620" s="250"/>
      <c r="AR620" s="445"/>
      <c r="AS620" s="445"/>
      <c r="AT620" s="445"/>
      <c r="AU620" s="445"/>
      <c r="AV620" s="250"/>
      <c r="AW620" s="250"/>
      <c r="AX620" s="250"/>
      <c r="AY620" s="250"/>
      <c r="BA620" s="250"/>
      <c r="BB620" s="250"/>
      <c r="BC620" s="250"/>
      <c r="BD620" s="250"/>
      <c r="BE620" s="250"/>
      <c r="BF620" s="250"/>
      <c r="BG620" s="250"/>
      <c r="BH620" s="250"/>
      <c r="BI620" s="250"/>
      <c r="BJ620" s="250"/>
      <c r="BK620" s="250"/>
      <c r="BL620" s="250"/>
      <c r="BM620" s="250"/>
      <c r="BN620" s="250"/>
      <c r="BO620" s="250"/>
      <c r="BP620" s="250"/>
    </row>
    <row r="621" spans="2:68">
      <c r="B621" s="250"/>
      <c r="C621" s="250"/>
      <c r="D621" s="250"/>
      <c r="E621" s="441"/>
      <c r="F621" s="441"/>
      <c r="G621" s="441"/>
      <c r="H621" s="441"/>
      <c r="I621" s="441"/>
      <c r="J621" s="441"/>
      <c r="K621" s="441"/>
      <c r="L621" s="441"/>
      <c r="M621" s="441"/>
      <c r="N621" s="442"/>
      <c r="O621" s="250"/>
      <c r="P621" s="250"/>
      <c r="Q621" s="441"/>
      <c r="R621" s="441"/>
      <c r="S621" s="250"/>
      <c r="T621" s="250"/>
      <c r="U621" s="250"/>
      <c r="V621" s="441"/>
      <c r="W621" s="250"/>
      <c r="X621" s="250"/>
      <c r="Y621" s="250"/>
      <c r="Z621" s="250"/>
      <c r="AA621" s="250"/>
      <c r="AB621" s="441"/>
      <c r="AC621" s="441"/>
      <c r="AD621" s="441"/>
      <c r="AE621" s="441"/>
      <c r="AF621" s="441"/>
      <c r="AG621" s="441"/>
      <c r="AH621" s="441"/>
      <c r="AI621" s="441"/>
      <c r="AJ621" s="441"/>
      <c r="AK621" s="441"/>
      <c r="AL621" s="250"/>
      <c r="AM621" s="250"/>
      <c r="AN621" s="250"/>
      <c r="AO621" s="250"/>
      <c r="AP621" s="250"/>
      <c r="AQ621" s="250"/>
      <c r="AR621" s="445"/>
      <c r="AS621" s="445"/>
      <c r="AT621" s="445"/>
      <c r="AU621" s="445"/>
      <c r="AV621" s="250"/>
      <c r="AW621" s="250"/>
      <c r="AX621" s="250"/>
      <c r="AY621" s="250"/>
      <c r="BA621" s="250"/>
      <c r="BB621" s="250"/>
      <c r="BC621" s="250"/>
      <c r="BD621" s="250"/>
      <c r="BE621" s="250"/>
      <c r="BF621" s="250"/>
      <c r="BG621" s="250"/>
      <c r="BH621" s="250"/>
      <c r="BI621" s="250"/>
      <c r="BJ621" s="250"/>
      <c r="BK621" s="250"/>
      <c r="BL621" s="250"/>
      <c r="BM621" s="250"/>
      <c r="BN621" s="250"/>
      <c r="BO621" s="250"/>
      <c r="BP621" s="250"/>
    </row>
    <row r="622" spans="2:68">
      <c r="B622" s="250"/>
      <c r="C622" s="250"/>
      <c r="D622" s="250"/>
      <c r="E622" s="441"/>
      <c r="F622" s="441"/>
      <c r="G622" s="441"/>
      <c r="H622" s="441"/>
      <c r="I622" s="441"/>
      <c r="J622" s="441"/>
      <c r="K622" s="441"/>
      <c r="L622" s="441"/>
      <c r="M622" s="441"/>
      <c r="N622" s="442"/>
      <c r="O622" s="250"/>
      <c r="P622" s="250"/>
      <c r="Q622" s="441"/>
      <c r="R622" s="441"/>
      <c r="S622" s="250"/>
      <c r="T622" s="250"/>
      <c r="U622" s="250"/>
      <c r="V622" s="441"/>
      <c r="W622" s="250"/>
      <c r="X622" s="250"/>
      <c r="Y622" s="250"/>
      <c r="Z622" s="250"/>
      <c r="AA622" s="250"/>
      <c r="AB622" s="441"/>
      <c r="AC622" s="441"/>
      <c r="AD622" s="441"/>
      <c r="AE622" s="441"/>
      <c r="AF622" s="441"/>
      <c r="AG622" s="441"/>
      <c r="AH622" s="441"/>
      <c r="AI622" s="441"/>
      <c r="AJ622" s="441"/>
      <c r="AK622" s="441"/>
      <c r="AL622" s="250"/>
      <c r="AM622" s="250"/>
      <c r="AN622" s="250"/>
      <c r="AO622" s="250"/>
      <c r="AP622" s="250"/>
      <c r="AQ622" s="250"/>
      <c r="AR622" s="445"/>
      <c r="AS622" s="445"/>
      <c r="AT622" s="445"/>
      <c r="AU622" s="445"/>
      <c r="AV622" s="250"/>
      <c r="AW622" s="250"/>
      <c r="AX622" s="250"/>
      <c r="AY622" s="250"/>
      <c r="BA622" s="250"/>
      <c r="BB622" s="250"/>
      <c r="BC622" s="250"/>
      <c r="BD622" s="250"/>
      <c r="BE622" s="250"/>
      <c r="BF622" s="250"/>
      <c r="BG622" s="250"/>
      <c r="BH622" s="250"/>
      <c r="BI622" s="250"/>
      <c r="BJ622" s="250"/>
      <c r="BK622" s="250"/>
      <c r="BL622" s="250"/>
      <c r="BM622" s="250"/>
      <c r="BN622" s="250"/>
      <c r="BO622" s="250"/>
      <c r="BP622" s="250"/>
    </row>
    <row r="623" spans="2:68">
      <c r="B623" s="250"/>
      <c r="C623" s="250"/>
      <c r="D623" s="250"/>
      <c r="E623" s="441"/>
      <c r="F623" s="441"/>
      <c r="G623" s="441"/>
      <c r="H623" s="441"/>
      <c r="I623" s="441"/>
      <c r="J623" s="441"/>
      <c r="K623" s="441"/>
      <c r="L623" s="441"/>
      <c r="M623" s="441"/>
      <c r="N623" s="442"/>
      <c r="O623" s="250"/>
      <c r="P623" s="250"/>
      <c r="Q623" s="441"/>
      <c r="R623" s="441"/>
      <c r="S623" s="250"/>
      <c r="T623" s="250"/>
      <c r="U623" s="250"/>
      <c r="V623" s="441"/>
      <c r="W623" s="250"/>
      <c r="X623" s="250"/>
      <c r="Y623" s="250"/>
      <c r="Z623" s="250"/>
      <c r="AA623" s="250"/>
      <c r="AB623" s="441"/>
      <c r="AC623" s="441"/>
      <c r="AD623" s="441"/>
      <c r="AE623" s="441"/>
      <c r="AF623" s="441"/>
      <c r="AG623" s="441"/>
      <c r="AH623" s="441"/>
      <c r="AI623" s="441"/>
      <c r="AJ623" s="441"/>
      <c r="AK623" s="441"/>
      <c r="AL623" s="250"/>
      <c r="AM623" s="250"/>
      <c r="AN623" s="250"/>
      <c r="AO623" s="250"/>
      <c r="AP623" s="250"/>
      <c r="AQ623" s="250"/>
      <c r="AR623" s="445"/>
      <c r="AS623" s="445"/>
      <c r="AT623" s="445"/>
      <c r="AU623" s="445"/>
      <c r="AV623" s="250"/>
      <c r="AW623" s="250"/>
      <c r="AX623" s="250"/>
      <c r="AY623" s="250"/>
      <c r="BA623" s="250"/>
      <c r="BB623" s="250"/>
      <c r="BC623" s="250"/>
      <c r="BD623" s="250"/>
      <c r="BE623" s="250"/>
      <c r="BF623" s="250"/>
      <c r="BG623" s="250"/>
      <c r="BH623" s="250"/>
      <c r="BI623" s="250"/>
      <c r="BJ623" s="250"/>
      <c r="BK623" s="250"/>
      <c r="BL623" s="250"/>
      <c r="BM623" s="250"/>
      <c r="BN623" s="250"/>
      <c r="BO623" s="250"/>
      <c r="BP623" s="250"/>
    </row>
    <row r="624" spans="2:68">
      <c r="B624" s="250"/>
      <c r="C624" s="250"/>
      <c r="D624" s="250"/>
      <c r="E624" s="441"/>
      <c r="F624" s="441"/>
      <c r="G624" s="441"/>
      <c r="H624" s="441"/>
      <c r="I624" s="441"/>
      <c r="J624" s="441"/>
      <c r="K624" s="441"/>
      <c r="L624" s="441"/>
      <c r="M624" s="441"/>
      <c r="N624" s="442"/>
      <c r="O624" s="250"/>
      <c r="P624" s="250"/>
      <c r="Q624" s="441"/>
      <c r="R624" s="441"/>
      <c r="S624" s="250"/>
      <c r="T624" s="250"/>
      <c r="U624" s="250"/>
      <c r="V624" s="441"/>
      <c r="W624" s="250"/>
      <c r="X624" s="250"/>
      <c r="Y624" s="250"/>
      <c r="Z624" s="250"/>
      <c r="AA624" s="250"/>
      <c r="AB624" s="441"/>
      <c r="AC624" s="441"/>
      <c r="AD624" s="441"/>
      <c r="AE624" s="441"/>
      <c r="AF624" s="441"/>
      <c r="AG624" s="441"/>
      <c r="AH624" s="441"/>
      <c r="AI624" s="441"/>
      <c r="AJ624" s="441"/>
      <c r="AK624" s="441"/>
      <c r="AL624" s="250"/>
      <c r="AM624" s="250"/>
      <c r="AN624" s="250"/>
      <c r="AO624" s="250"/>
      <c r="AP624" s="250"/>
      <c r="AQ624" s="250"/>
      <c r="AR624" s="445"/>
      <c r="AS624" s="445"/>
      <c r="AT624" s="445"/>
      <c r="AU624" s="445"/>
      <c r="AV624" s="250"/>
      <c r="AW624" s="250"/>
      <c r="AX624" s="250"/>
      <c r="AY624" s="250"/>
      <c r="BA624" s="250"/>
      <c r="BB624" s="250"/>
      <c r="BC624" s="250"/>
      <c r="BD624" s="250"/>
      <c r="BE624" s="250"/>
      <c r="BF624" s="250"/>
      <c r="BG624" s="250"/>
      <c r="BH624" s="250"/>
      <c r="BI624" s="250"/>
      <c r="BJ624" s="250"/>
      <c r="BK624" s="250"/>
      <c r="BL624" s="250"/>
      <c r="BM624" s="250"/>
      <c r="BN624" s="250"/>
      <c r="BO624" s="250"/>
      <c r="BP624" s="250"/>
    </row>
    <row r="625" spans="2:68">
      <c r="B625" s="250"/>
      <c r="C625" s="250"/>
      <c r="D625" s="250"/>
      <c r="E625" s="441"/>
      <c r="F625" s="441"/>
      <c r="G625" s="441"/>
      <c r="H625" s="441"/>
      <c r="I625" s="441"/>
      <c r="J625" s="441"/>
      <c r="K625" s="441"/>
      <c r="L625" s="441"/>
      <c r="M625" s="441"/>
      <c r="N625" s="442"/>
      <c r="O625" s="250"/>
      <c r="P625" s="250"/>
      <c r="Q625" s="441"/>
      <c r="R625" s="441"/>
      <c r="S625" s="250"/>
      <c r="T625" s="250"/>
      <c r="U625" s="250"/>
      <c r="V625" s="441"/>
      <c r="W625" s="250"/>
      <c r="X625" s="250"/>
      <c r="Y625" s="250"/>
      <c r="Z625" s="250"/>
      <c r="AA625" s="250"/>
      <c r="AB625" s="441"/>
      <c r="AC625" s="441"/>
      <c r="AD625" s="441"/>
      <c r="AE625" s="441"/>
      <c r="AF625" s="441"/>
      <c r="AG625" s="441"/>
      <c r="AH625" s="441"/>
      <c r="AI625" s="441"/>
      <c r="AJ625" s="441"/>
      <c r="AK625" s="441"/>
      <c r="AL625" s="250"/>
      <c r="AM625" s="250"/>
      <c r="AN625" s="250"/>
      <c r="AO625" s="250"/>
      <c r="AP625" s="250"/>
      <c r="AQ625" s="250"/>
      <c r="AR625" s="445"/>
      <c r="AS625" s="445"/>
      <c r="AT625" s="445"/>
      <c r="AU625" s="445"/>
      <c r="AV625" s="250"/>
      <c r="AW625" s="250"/>
      <c r="AX625" s="250"/>
      <c r="AY625" s="250"/>
      <c r="BA625" s="250"/>
      <c r="BB625" s="250"/>
      <c r="BC625" s="250"/>
      <c r="BD625" s="250"/>
      <c r="BE625" s="250"/>
      <c r="BF625" s="250"/>
      <c r="BG625" s="250"/>
      <c r="BH625" s="250"/>
      <c r="BI625" s="250"/>
      <c r="BJ625" s="250"/>
      <c r="BK625" s="250"/>
      <c r="BL625" s="250"/>
      <c r="BM625" s="250"/>
      <c r="BN625" s="250"/>
      <c r="BO625" s="250"/>
      <c r="BP625" s="250"/>
    </row>
    <row r="626" spans="2:68">
      <c r="B626" s="250"/>
      <c r="C626" s="250"/>
      <c r="D626" s="250"/>
      <c r="E626" s="441"/>
      <c r="F626" s="441"/>
      <c r="G626" s="441"/>
      <c r="H626" s="441"/>
      <c r="I626" s="441"/>
      <c r="J626" s="441"/>
      <c r="K626" s="441"/>
      <c r="L626" s="441"/>
      <c r="M626" s="441"/>
      <c r="N626" s="442"/>
      <c r="O626" s="250"/>
      <c r="P626" s="250"/>
      <c r="Q626" s="441"/>
      <c r="R626" s="441"/>
      <c r="S626" s="250"/>
      <c r="T626" s="250"/>
      <c r="U626" s="250"/>
      <c r="V626" s="441"/>
      <c r="W626" s="250"/>
      <c r="X626" s="250"/>
      <c r="Y626" s="250"/>
      <c r="Z626" s="250"/>
      <c r="AA626" s="250"/>
      <c r="AB626" s="441"/>
      <c r="AC626" s="441"/>
      <c r="AD626" s="441"/>
      <c r="AE626" s="441"/>
      <c r="AF626" s="441"/>
      <c r="AG626" s="441"/>
      <c r="AH626" s="441"/>
      <c r="AI626" s="441"/>
      <c r="AJ626" s="441"/>
      <c r="AK626" s="441"/>
      <c r="AL626" s="250"/>
      <c r="AM626" s="250"/>
      <c r="AN626" s="250"/>
      <c r="AO626" s="250"/>
      <c r="AP626" s="250"/>
      <c r="AQ626" s="250"/>
      <c r="AR626" s="445"/>
      <c r="AS626" s="445"/>
      <c r="AT626" s="445"/>
      <c r="AU626" s="445"/>
      <c r="AV626" s="250"/>
      <c r="AW626" s="250"/>
      <c r="AX626" s="250"/>
      <c r="AY626" s="250"/>
      <c r="BA626" s="250"/>
      <c r="BB626" s="250"/>
      <c r="BC626" s="250"/>
      <c r="BD626" s="250"/>
      <c r="BE626" s="250"/>
      <c r="BF626" s="250"/>
      <c r="BG626" s="250"/>
      <c r="BH626" s="250"/>
      <c r="BI626" s="250"/>
      <c r="BJ626" s="250"/>
      <c r="BK626" s="250"/>
      <c r="BL626" s="250"/>
      <c r="BM626" s="250"/>
      <c r="BN626" s="250"/>
      <c r="BO626" s="250"/>
      <c r="BP626" s="250"/>
    </row>
    <row r="627" spans="2:68">
      <c r="B627" s="250"/>
      <c r="C627" s="250"/>
      <c r="D627" s="250"/>
      <c r="E627" s="441"/>
      <c r="F627" s="441"/>
      <c r="G627" s="441"/>
      <c r="H627" s="441"/>
      <c r="I627" s="441"/>
      <c r="J627" s="441"/>
      <c r="K627" s="441"/>
      <c r="L627" s="441"/>
      <c r="M627" s="441"/>
      <c r="N627" s="442"/>
      <c r="O627" s="250"/>
      <c r="P627" s="250"/>
      <c r="Q627" s="441"/>
      <c r="R627" s="441"/>
      <c r="S627" s="250"/>
      <c r="T627" s="250"/>
      <c r="U627" s="250"/>
      <c r="V627" s="441"/>
      <c r="W627" s="250"/>
      <c r="X627" s="250"/>
      <c r="Y627" s="250"/>
      <c r="Z627" s="250"/>
      <c r="AA627" s="250"/>
      <c r="AB627" s="441"/>
      <c r="AC627" s="441"/>
      <c r="AD627" s="441"/>
      <c r="AE627" s="441"/>
      <c r="AF627" s="441"/>
      <c r="AG627" s="441"/>
      <c r="AH627" s="441"/>
      <c r="AI627" s="441"/>
      <c r="AJ627" s="441"/>
      <c r="AK627" s="441"/>
      <c r="AL627" s="250"/>
      <c r="AM627" s="250"/>
      <c r="AN627" s="250"/>
      <c r="AO627" s="250"/>
      <c r="AP627" s="250"/>
      <c r="AQ627" s="250"/>
      <c r="AR627" s="445"/>
      <c r="AS627" s="445"/>
      <c r="AT627" s="445"/>
      <c r="AU627" s="445"/>
      <c r="AV627" s="250"/>
      <c r="AW627" s="250"/>
      <c r="AX627" s="250"/>
      <c r="AY627" s="250"/>
      <c r="BA627" s="250"/>
      <c r="BB627" s="250"/>
      <c r="BC627" s="250"/>
      <c r="BD627" s="250"/>
      <c r="BE627" s="250"/>
      <c r="BF627" s="250"/>
      <c r="BG627" s="250"/>
      <c r="BH627" s="250"/>
      <c r="BI627" s="250"/>
      <c r="BJ627" s="250"/>
      <c r="BK627" s="250"/>
      <c r="BL627" s="250"/>
      <c r="BM627" s="250"/>
      <c r="BN627" s="250"/>
      <c r="BO627" s="250"/>
      <c r="BP627" s="250"/>
    </row>
    <row r="628" spans="2:68">
      <c r="B628" s="250"/>
      <c r="C628" s="250"/>
      <c r="D628" s="250"/>
      <c r="E628" s="441"/>
      <c r="F628" s="441"/>
      <c r="G628" s="441"/>
      <c r="H628" s="441"/>
      <c r="I628" s="441"/>
      <c r="J628" s="441"/>
      <c r="K628" s="441"/>
      <c r="L628" s="441"/>
      <c r="M628" s="441"/>
      <c r="N628" s="442"/>
      <c r="O628" s="250"/>
      <c r="P628" s="250"/>
      <c r="Q628" s="441"/>
      <c r="R628" s="441"/>
      <c r="S628" s="250"/>
      <c r="T628" s="250"/>
      <c r="U628" s="250"/>
      <c r="V628" s="441"/>
      <c r="W628" s="250"/>
      <c r="X628" s="250"/>
      <c r="Y628" s="250"/>
      <c r="Z628" s="250"/>
      <c r="AA628" s="250"/>
      <c r="AB628" s="441"/>
      <c r="AC628" s="441"/>
      <c r="AD628" s="441"/>
      <c r="AE628" s="441"/>
      <c r="AF628" s="441"/>
      <c r="AG628" s="441"/>
      <c r="AH628" s="441"/>
      <c r="AI628" s="441"/>
      <c r="AJ628" s="441"/>
      <c r="AK628" s="441"/>
      <c r="AL628" s="250"/>
      <c r="AM628" s="250"/>
      <c r="AN628" s="250"/>
      <c r="AO628" s="250"/>
      <c r="AP628" s="250"/>
      <c r="AQ628" s="250"/>
      <c r="AR628" s="445"/>
      <c r="AS628" s="445"/>
      <c r="AT628" s="445"/>
      <c r="AU628" s="445"/>
      <c r="AV628" s="250"/>
      <c r="AW628" s="250"/>
      <c r="AX628" s="250"/>
      <c r="AY628" s="250"/>
      <c r="BA628" s="250"/>
      <c r="BB628" s="250"/>
      <c r="BC628" s="250"/>
      <c r="BD628" s="250"/>
      <c r="BE628" s="250"/>
      <c r="BF628" s="250"/>
      <c r="BG628" s="250"/>
      <c r="BH628" s="250"/>
      <c r="BI628" s="250"/>
      <c r="BJ628" s="250"/>
      <c r="BK628" s="250"/>
      <c r="BL628" s="250"/>
      <c r="BM628" s="250"/>
      <c r="BN628" s="250"/>
      <c r="BO628" s="250"/>
      <c r="BP628" s="250"/>
    </row>
    <row r="629" spans="2:68">
      <c r="B629" s="250"/>
      <c r="C629" s="250"/>
      <c r="D629" s="250"/>
      <c r="E629" s="441"/>
      <c r="F629" s="441"/>
      <c r="G629" s="441"/>
      <c r="H629" s="441"/>
      <c r="I629" s="441"/>
      <c r="J629" s="441"/>
      <c r="K629" s="441"/>
      <c r="L629" s="441"/>
      <c r="M629" s="441"/>
      <c r="N629" s="442"/>
      <c r="O629" s="250"/>
      <c r="P629" s="250"/>
      <c r="Q629" s="441"/>
      <c r="R629" s="441"/>
      <c r="S629" s="250"/>
      <c r="T629" s="250"/>
      <c r="U629" s="250"/>
      <c r="V629" s="441"/>
      <c r="W629" s="250"/>
      <c r="X629" s="250"/>
      <c r="Y629" s="250"/>
      <c r="Z629" s="250"/>
      <c r="AA629" s="250"/>
      <c r="AB629" s="441"/>
      <c r="AC629" s="441"/>
      <c r="AD629" s="441"/>
      <c r="AE629" s="441"/>
      <c r="AF629" s="441"/>
      <c r="AG629" s="441"/>
      <c r="AH629" s="441"/>
      <c r="AI629" s="441"/>
      <c r="AJ629" s="441"/>
      <c r="AK629" s="441"/>
      <c r="AL629" s="250"/>
      <c r="AM629" s="250"/>
      <c r="AN629" s="250"/>
      <c r="AO629" s="250"/>
      <c r="AP629" s="250"/>
      <c r="AQ629" s="250"/>
      <c r="AR629" s="445"/>
      <c r="AS629" s="445"/>
      <c r="AT629" s="445"/>
      <c r="AU629" s="445"/>
      <c r="AV629" s="250"/>
      <c r="AW629" s="250"/>
      <c r="AX629" s="250"/>
      <c r="AY629" s="250"/>
      <c r="BA629" s="250"/>
      <c r="BB629" s="250"/>
      <c r="BC629" s="250"/>
      <c r="BD629" s="250"/>
      <c r="BE629" s="250"/>
      <c r="BF629" s="250"/>
      <c r="BG629" s="250"/>
      <c r="BH629" s="250"/>
      <c r="BI629" s="250"/>
      <c r="BJ629" s="250"/>
      <c r="BK629" s="250"/>
      <c r="BL629" s="250"/>
      <c r="BM629" s="250"/>
      <c r="BN629" s="250"/>
      <c r="BO629" s="250"/>
      <c r="BP629" s="250"/>
    </row>
    <row r="630" spans="2:68">
      <c r="B630" s="250"/>
      <c r="C630" s="250"/>
      <c r="D630" s="250"/>
      <c r="E630" s="441"/>
      <c r="F630" s="441"/>
      <c r="G630" s="441"/>
      <c r="H630" s="441"/>
      <c r="I630" s="441"/>
      <c r="J630" s="441"/>
      <c r="K630" s="441"/>
      <c r="L630" s="441"/>
      <c r="M630" s="441"/>
      <c r="N630" s="442"/>
      <c r="O630" s="250"/>
      <c r="P630" s="250"/>
      <c r="Q630" s="441"/>
      <c r="R630" s="441"/>
      <c r="S630" s="250"/>
      <c r="T630" s="250"/>
      <c r="U630" s="250"/>
      <c r="V630" s="441"/>
      <c r="W630" s="250"/>
      <c r="X630" s="250"/>
      <c r="Y630" s="250"/>
      <c r="Z630" s="250"/>
      <c r="AA630" s="250"/>
      <c r="AB630" s="441"/>
      <c r="AC630" s="441"/>
      <c r="AD630" s="441"/>
      <c r="AE630" s="441"/>
      <c r="AF630" s="441"/>
      <c r="AG630" s="441"/>
      <c r="AH630" s="441"/>
      <c r="AI630" s="441"/>
      <c r="AJ630" s="441"/>
      <c r="AK630" s="441"/>
      <c r="AL630" s="250"/>
      <c r="AM630" s="250"/>
      <c r="AN630" s="250"/>
      <c r="AO630" s="250"/>
      <c r="AP630" s="250"/>
      <c r="AQ630" s="250"/>
      <c r="AR630" s="445"/>
      <c r="AS630" s="445"/>
      <c r="AT630" s="445"/>
      <c r="AU630" s="445"/>
      <c r="AV630" s="250"/>
      <c r="AW630" s="250"/>
      <c r="AX630" s="250"/>
      <c r="AY630" s="250"/>
      <c r="BA630" s="250"/>
      <c r="BB630" s="250"/>
      <c r="BC630" s="250"/>
      <c r="BD630" s="250"/>
      <c r="BE630" s="250"/>
      <c r="BF630" s="250"/>
      <c r="BG630" s="250"/>
      <c r="BH630" s="250"/>
      <c r="BI630" s="250"/>
      <c r="BJ630" s="250"/>
      <c r="BK630" s="250"/>
      <c r="BL630" s="250"/>
      <c r="BM630" s="250"/>
      <c r="BN630" s="250"/>
      <c r="BO630" s="250"/>
      <c r="BP630" s="250"/>
    </row>
    <row r="631" spans="2:68">
      <c r="B631" s="250"/>
      <c r="C631" s="250"/>
      <c r="D631" s="250"/>
      <c r="E631" s="441"/>
      <c r="F631" s="441"/>
      <c r="G631" s="441"/>
      <c r="H631" s="441"/>
      <c r="I631" s="441"/>
      <c r="J631" s="441"/>
      <c r="K631" s="441"/>
      <c r="L631" s="441"/>
      <c r="M631" s="441"/>
      <c r="N631" s="442"/>
      <c r="O631" s="250"/>
      <c r="P631" s="250"/>
      <c r="Q631" s="441"/>
      <c r="R631" s="441"/>
      <c r="S631" s="250"/>
      <c r="T631" s="250"/>
      <c r="U631" s="250"/>
      <c r="V631" s="441"/>
      <c r="W631" s="250"/>
      <c r="X631" s="250"/>
      <c r="Y631" s="250"/>
      <c r="Z631" s="250"/>
      <c r="AA631" s="250"/>
      <c r="AB631" s="441"/>
      <c r="AC631" s="441"/>
      <c r="AD631" s="441"/>
      <c r="AE631" s="441"/>
      <c r="AF631" s="441"/>
      <c r="AG631" s="441"/>
      <c r="AH631" s="441"/>
      <c r="AI631" s="441"/>
      <c r="AJ631" s="441"/>
      <c r="AK631" s="441"/>
      <c r="AL631" s="250"/>
      <c r="AM631" s="250"/>
      <c r="AN631" s="250"/>
      <c r="AO631" s="250"/>
      <c r="AP631" s="250"/>
      <c r="AQ631" s="250"/>
      <c r="AR631" s="445"/>
      <c r="AS631" s="445"/>
      <c r="AT631" s="445"/>
      <c r="AU631" s="445"/>
      <c r="AV631" s="250"/>
      <c r="AW631" s="250"/>
      <c r="AX631" s="250"/>
      <c r="AY631" s="250"/>
      <c r="BA631" s="250"/>
      <c r="BB631" s="250"/>
      <c r="BC631" s="250"/>
      <c r="BD631" s="250"/>
      <c r="BE631" s="250"/>
      <c r="BF631" s="250"/>
      <c r="BG631" s="250"/>
      <c r="BH631" s="250"/>
      <c r="BI631" s="250"/>
      <c r="BJ631" s="250"/>
      <c r="BK631" s="250"/>
      <c r="BL631" s="250"/>
      <c r="BM631" s="250"/>
      <c r="BN631" s="250"/>
      <c r="BO631" s="250"/>
      <c r="BP631" s="250"/>
    </row>
    <row r="632" spans="2:68">
      <c r="B632" s="250"/>
      <c r="C632" s="250"/>
      <c r="D632" s="250"/>
      <c r="E632" s="441"/>
      <c r="F632" s="441"/>
      <c r="G632" s="441"/>
      <c r="H632" s="441"/>
      <c r="I632" s="441"/>
      <c r="J632" s="441"/>
      <c r="K632" s="441"/>
      <c r="L632" s="441"/>
      <c r="M632" s="441"/>
      <c r="N632" s="442"/>
      <c r="O632" s="250"/>
      <c r="P632" s="250"/>
      <c r="Q632" s="441"/>
      <c r="R632" s="441"/>
      <c r="S632" s="250"/>
      <c r="T632" s="250"/>
      <c r="U632" s="250"/>
      <c r="V632" s="441"/>
      <c r="W632" s="250"/>
      <c r="X632" s="250"/>
      <c r="Y632" s="250"/>
      <c r="Z632" s="250"/>
      <c r="AA632" s="250"/>
      <c r="AB632" s="441"/>
      <c r="AC632" s="441"/>
      <c r="AD632" s="441"/>
      <c r="AE632" s="441"/>
      <c r="AF632" s="441"/>
      <c r="AG632" s="441"/>
      <c r="AH632" s="441"/>
      <c r="AI632" s="441"/>
      <c r="AJ632" s="441"/>
      <c r="AK632" s="441"/>
      <c r="AL632" s="250"/>
      <c r="AM632" s="250"/>
      <c r="AN632" s="250"/>
      <c r="AO632" s="250"/>
      <c r="AP632" s="250"/>
      <c r="AQ632" s="250"/>
      <c r="AR632" s="445"/>
      <c r="AS632" s="445"/>
      <c r="AT632" s="445"/>
      <c r="AU632" s="445"/>
      <c r="AV632" s="250"/>
      <c r="AW632" s="250"/>
      <c r="AX632" s="250"/>
      <c r="AY632" s="250"/>
      <c r="BA632" s="250"/>
      <c r="BB632" s="250"/>
      <c r="BC632" s="250"/>
      <c r="BD632" s="250"/>
      <c r="BE632" s="250"/>
      <c r="BF632" s="250"/>
      <c r="BG632" s="250"/>
      <c r="BH632" s="250"/>
      <c r="BI632" s="250"/>
      <c r="BJ632" s="250"/>
      <c r="BK632" s="250"/>
      <c r="BL632" s="250"/>
      <c r="BM632" s="250"/>
      <c r="BN632" s="250"/>
      <c r="BO632" s="250"/>
      <c r="BP632" s="250"/>
    </row>
    <row r="633" spans="2:68">
      <c r="B633" s="250"/>
      <c r="C633" s="250"/>
      <c r="D633" s="250"/>
      <c r="E633" s="441"/>
      <c r="F633" s="441"/>
      <c r="G633" s="441"/>
      <c r="H633" s="441"/>
      <c r="I633" s="441"/>
      <c r="J633" s="441"/>
      <c r="K633" s="441"/>
      <c r="L633" s="441"/>
      <c r="M633" s="441"/>
      <c r="N633" s="442"/>
      <c r="O633" s="250"/>
      <c r="P633" s="250"/>
      <c r="Q633" s="441"/>
      <c r="R633" s="441"/>
      <c r="S633" s="250"/>
      <c r="T633" s="250"/>
      <c r="U633" s="250"/>
      <c r="V633" s="441"/>
      <c r="W633" s="250"/>
      <c r="X633" s="250"/>
      <c r="Y633" s="250"/>
      <c r="Z633" s="250"/>
      <c r="AA633" s="250"/>
      <c r="AB633" s="441"/>
      <c r="AC633" s="441"/>
      <c r="AD633" s="441"/>
      <c r="AE633" s="441"/>
      <c r="AF633" s="441"/>
      <c r="AG633" s="441"/>
      <c r="AH633" s="441"/>
      <c r="AI633" s="441"/>
      <c r="AJ633" s="441"/>
      <c r="AK633" s="441"/>
      <c r="AL633" s="250"/>
      <c r="AM633" s="250"/>
      <c r="AN633" s="250"/>
      <c r="AO633" s="250"/>
      <c r="AP633" s="250"/>
      <c r="AQ633" s="250"/>
      <c r="AR633" s="445"/>
      <c r="AS633" s="445"/>
      <c r="AT633" s="445"/>
      <c r="AU633" s="445"/>
      <c r="AV633" s="250"/>
      <c r="AW633" s="250"/>
      <c r="AX633" s="250"/>
      <c r="AY633" s="250"/>
      <c r="BA633" s="250"/>
      <c r="BB633" s="250"/>
      <c r="BC633" s="250"/>
      <c r="BD633" s="250"/>
      <c r="BE633" s="250"/>
      <c r="BF633" s="250"/>
      <c r="BG633" s="250"/>
      <c r="BH633" s="250"/>
      <c r="BI633" s="250"/>
      <c r="BJ633" s="250"/>
      <c r="BK633" s="250"/>
      <c r="BL633" s="250"/>
      <c r="BM633" s="250"/>
      <c r="BN633" s="250"/>
      <c r="BO633" s="250"/>
      <c r="BP633" s="250"/>
    </row>
    <row r="634" spans="2:68">
      <c r="B634" s="250"/>
      <c r="C634" s="250"/>
      <c r="D634" s="250"/>
      <c r="E634" s="441"/>
      <c r="F634" s="441"/>
      <c r="G634" s="441"/>
      <c r="H634" s="441"/>
      <c r="I634" s="441"/>
      <c r="J634" s="441"/>
      <c r="K634" s="441"/>
      <c r="L634" s="441"/>
      <c r="M634" s="441"/>
      <c r="N634" s="442"/>
      <c r="O634" s="250"/>
      <c r="P634" s="250"/>
      <c r="Q634" s="441"/>
      <c r="R634" s="441"/>
      <c r="S634" s="250"/>
      <c r="T634" s="250"/>
      <c r="U634" s="250"/>
      <c r="V634" s="441"/>
      <c r="W634" s="250"/>
      <c r="X634" s="250"/>
      <c r="Y634" s="250"/>
      <c r="Z634" s="250"/>
      <c r="AA634" s="250"/>
      <c r="AB634" s="441"/>
      <c r="AC634" s="441"/>
      <c r="AD634" s="441"/>
      <c r="AE634" s="441"/>
      <c r="AF634" s="441"/>
      <c r="AG634" s="441"/>
      <c r="AH634" s="441"/>
      <c r="AI634" s="441"/>
      <c r="AJ634" s="441"/>
      <c r="AK634" s="441"/>
      <c r="AL634" s="250"/>
      <c r="AM634" s="250"/>
      <c r="AN634" s="250"/>
      <c r="AO634" s="250"/>
      <c r="AP634" s="250"/>
      <c r="AQ634" s="250"/>
      <c r="AR634" s="445"/>
      <c r="AS634" s="445"/>
      <c r="AT634" s="445"/>
      <c r="AU634" s="445"/>
      <c r="AV634" s="250"/>
      <c r="AW634" s="250"/>
      <c r="AX634" s="250"/>
      <c r="AY634" s="250"/>
      <c r="BA634" s="250"/>
      <c r="BB634" s="250"/>
      <c r="BC634" s="250"/>
      <c r="BD634" s="250"/>
      <c r="BE634" s="250"/>
      <c r="BF634" s="250"/>
      <c r="BG634" s="250"/>
      <c r="BH634" s="250"/>
      <c r="BI634" s="250"/>
      <c r="BJ634" s="250"/>
      <c r="BK634" s="250"/>
      <c r="BL634" s="250"/>
      <c r="BM634" s="250"/>
      <c r="BN634" s="250"/>
      <c r="BO634" s="250"/>
      <c r="BP634" s="250"/>
    </row>
    <row r="635" spans="2:68">
      <c r="B635" s="250"/>
      <c r="C635" s="250"/>
      <c r="D635" s="250"/>
      <c r="E635" s="441"/>
      <c r="F635" s="441"/>
      <c r="G635" s="441"/>
      <c r="H635" s="441"/>
      <c r="I635" s="441"/>
      <c r="J635" s="441"/>
      <c r="K635" s="441"/>
      <c r="L635" s="441"/>
      <c r="M635" s="441"/>
      <c r="N635" s="442"/>
      <c r="O635" s="250"/>
      <c r="P635" s="250"/>
      <c r="Q635" s="441"/>
      <c r="R635" s="441"/>
      <c r="S635" s="250"/>
      <c r="T635" s="250"/>
      <c r="U635" s="250"/>
      <c r="V635" s="441"/>
      <c r="W635" s="250"/>
      <c r="X635" s="250"/>
      <c r="Y635" s="250"/>
      <c r="Z635" s="250"/>
      <c r="AA635" s="250"/>
      <c r="AB635" s="441"/>
      <c r="AC635" s="441"/>
      <c r="AD635" s="441"/>
      <c r="AE635" s="441"/>
      <c r="AF635" s="441"/>
      <c r="AG635" s="441"/>
      <c r="AH635" s="441"/>
      <c r="AI635" s="441"/>
      <c r="AJ635" s="441"/>
      <c r="AK635" s="441"/>
      <c r="AL635" s="250"/>
      <c r="AM635" s="250"/>
      <c r="AN635" s="250"/>
      <c r="AO635" s="250"/>
      <c r="AP635" s="250"/>
      <c r="AQ635" s="250"/>
      <c r="AR635" s="445"/>
      <c r="AS635" s="445"/>
      <c r="AT635" s="445"/>
      <c r="AU635" s="445"/>
      <c r="AV635" s="250"/>
      <c r="AW635" s="250"/>
      <c r="AX635" s="250"/>
      <c r="AY635" s="250"/>
      <c r="BA635" s="250"/>
      <c r="BB635" s="250"/>
      <c r="BC635" s="250"/>
      <c r="BD635" s="250"/>
      <c r="BE635" s="250"/>
      <c r="BF635" s="250"/>
      <c r="BG635" s="250"/>
      <c r="BH635" s="250"/>
      <c r="BI635" s="250"/>
      <c r="BJ635" s="250"/>
      <c r="BK635" s="250"/>
      <c r="BL635" s="250"/>
      <c r="BM635" s="250"/>
      <c r="BN635" s="250"/>
      <c r="BO635" s="250"/>
      <c r="BP635" s="250"/>
    </row>
    <row r="636" spans="2:68">
      <c r="B636" s="250"/>
      <c r="C636" s="250"/>
      <c r="D636" s="250"/>
      <c r="E636" s="441"/>
      <c r="F636" s="441"/>
      <c r="G636" s="441"/>
      <c r="H636" s="441"/>
      <c r="I636" s="441"/>
      <c r="J636" s="441"/>
      <c r="K636" s="441"/>
      <c r="L636" s="441"/>
      <c r="M636" s="441"/>
      <c r="N636" s="442"/>
      <c r="O636" s="250"/>
      <c r="P636" s="250"/>
      <c r="Q636" s="441"/>
      <c r="R636" s="441"/>
      <c r="S636" s="250"/>
      <c r="T636" s="250"/>
      <c r="U636" s="250"/>
      <c r="V636" s="441"/>
      <c r="W636" s="250"/>
      <c r="X636" s="250"/>
      <c r="Y636" s="250"/>
      <c r="Z636" s="250"/>
      <c r="AA636" s="250"/>
      <c r="AB636" s="441"/>
      <c r="AC636" s="441"/>
      <c r="AD636" s="441"/>
      <c r="AE636" s="441"/>
      <c r="AF636" s="441"/>
      <c r="AG636" s="441"/>
      <c r="AH636" s="441"/>
      <c r="AI636" s="441"/>
      <c r="AJ636" s="441"/>
      <c r="AK636" s="441"/>
      <c r="AL636" s="250"/>
      <c r="AM636" s="250"/>
      <c r="AN636" s="250"/>
      <c r="AO636" s="250"/>
      <c r="AP636" s="250"/>
      <c r="AQ636" s="250"/>
      <c r="AR636" s="445"/>
      <c r="AS636" s="445"/>
      <c r="AT636" s="445"/>
      <c r="AU636" s="445"/>
      <c r="AV636" s="250"/>
      <c r="AW636" s="250"/>
      <c r="AX636" s="250"/>
      <c r="AY636" s="250"/>
      <c r="BA636" s="250"/>
      <c r="BB636" s="250"/>
      <c r="BC636" s="250"/>
      <c r="BD636" s="250"/>
      <c r="BE636" s="250"/>
      <c r="BF636" s="250"/>
      <c r="BG636" s="250"/>
      <c r="BH636" s="250"/>
      <c r="BI636" s="250"/>
      <c r="BJ636" s="250"/>
      <c r="BK636" s="250"/>
      <c r="BL636" s="250"/>
      <c r="BM636" s="250"/>
      <c r="BN636" s="250"/>
      <c r="BO636" s="250"/>
      <c r="BP636" s="250"/>
    </row>
    <row r="637" spans="2:68">
      <c r="B637" s="250"/>
      <c r="C637" s="250"/>
      <c r="D637" s="250"/>
      <c r="E637" s="441"/>
      <c r="F637" s="441"/>
      <c r="G637" s="441"/>
      <c r="H637" s="441"/>
      <c r="I637" s="441"/>
      <c r="J637" s="441"/>
      <c r="K637" s="441"/>
      <c r="L637" s="441"/>
      <c r="M637" s="441"/>
      <c r="N637" s="442"/>
      <c r="O637" s="250"/>
      <c r="P637" s="250"/>
      <c r="Q637" s="441"/>
      <c r="R637" s="441"/>
      <c r="S637" s="250"/>
      <c r="T637" s="250"/>
      <c r="U637" s="250"/>
      <c r="V637" s="441"/>
      <c r="W637" s="250"/>
      <c r="X637" s="250"/>
      <c r="Y637" s="250"/>
      <c r="Z637" s="250"/>
      <c r="AA637" s="250"/>
      <c r="AB637" s="441"/>
      <c r="AC637" s="441"/>
      <c r="AD637" s="441"/>
      <c r="AE637" s="441"/>
      <c r="AF637" s="441"/>
      <c r="AG637" s="441"/>
      <c r="AH637" s="441"/>
      <c r="AI637" s="441"/>
      <c r="AJ637" s="441"/>
      <c r="AK637" s="441"/>
      <c r="AL637" s="250"/>
      <c r="AM637" s="250"/>
      <c r="AN637" s="250"/>
      <c r="AO637" s="250"/>
      <c r="AP637" s="250"/>
      <c r="AQ637" s="250"/>
      <c r="AR637" s="445"/>
      <c r="AS637" s="445"/>
      <c r="AT637" s="445"/>
      <c r="AU637" s="445"/>
      <c r="AV637" s="250"/>
      <c r="AW637" s="250"/>
      <c r="AX637" s="250"/>
      <c r="AY637" s="250"/>
      <c r="BA637" s="250"/>
      <c r="BB637" s="250"/>
      <c r="BC637" s="250"/>
      <c r="BD637" s="250"/>
      <c r="BE637" s="250"/>
      <c r="BF637" s="250"/>
      <c r="BG637" s="250"/>
      <c r="BH637" s="250"/>
      <c r="BI637" s="250"/>
      <c r="BJ637" s="250"/>
      <c r="BK637" s="250"/>
      <c r="BL637" s="250"/>
      <c r="BM637" s="250"/>
      <c r="BN637" s="250"/>
      <c r="BO637" s="250"/>
      <c r="BP637" s="250"/>
    </row>
    <row r="638" spans="2:68">
      <c r="B638" s="250"/>
      <c r="C638" s="250"/>
      <c r="D638" s="250"/>
      <c r="E638" s="441"/>
      <c r="F638" s="441"/>
      <c r="G638" s="441"/>
      <c r="H638" s="441"/>
      <c r="I638" s="441"/>
      <c r="J638" s="441"/>
      <c r="K638" s="441"/>
      <c r="L638" s="441"/>
      <c r="M638" s="441"/>
      <c r="N638" s="442"/>
      <c r="O638" s="250"/>
      <c r="P638" s="250"/>
      <c r="Q638" s="441"/>
      <c r="R638" s="441"/>
      <c r="S638" s="250"/>
      <c r="T638" s="250"/>
      <c r="U638" s="250"/>
      <c r="V638" s="441"/>
      <c r="W638" s="250"/>
      <c r="X638" s="250"/>
      <c r="Y638" s="250"/>
      <c r="Z638" s="250"/>
      <c r="AA638" s="250"/>
      <c r="AB638" s="441"/>
      <c r="AC638" s="441"/>
      <c r="AD638" s="441"/>
      <c r="AE638" s="441"/>
      <c r="AF638" s="441"/>
      <c r="AG638" s="441"/>
      <c r="AH638" s="441"/>
      <c r="AI638" s="441"/>
      <c r="AJ638" s="441"/>
      <c r="AK638" s="441"/>
      <c r="AL638" s="250"/>
      <c r="AM638" s="250"/>
      <c r="AN638" s="250"/>
      <c r="AO638" s="250"/>
      <c r="AP638" s="250"/>
      <c r="AQ638" s="250"/>
      <c r="AR638" s="445"/>
      <c r="AS638" s="445"/>
      <c r="AT638" s="445"/>
      <c r="AU638" s="445"/>
      <c r="AV638" s="250"/>
      <c r="AW638" s="250"/>
      <c r="AX638" s="250"/>
      <c r="AY638" s="250"/>
      <c r="BA638" s="250"/>
      <c r="BB638" s="250"/>
      <c r="BC638" s="250"/>
      <c r="BD638" s="250"/>
      <c r="BE638" s="250"/>
      <c r="BF638" s="250"/>
      <c r="BG638" s="250"/>
      <c r="BH638" s="250"/>
      <c r="BI638" s="250"/>
      <c r="BJ638" s="250"/>
      <c r="BK638" s="250"/>
      <c r="BL638" s="250"/>
      <c r="BM638" s="250"/>
      <c r="BN638" s="250"/>
      <c r="BO638" s="250"/>
      <c r="BP638" s="250"/>
    </row>
    <row r="639" spans="2:68">
      <c r="B639" s="250"/>
      <c r="C639" s="250"/>
      <c r="D639" s="250"/>
      <c r="E639" s="441"/>
      <c r="F639" s="441"/>
      <c r="G639" s="441"/>
      <c r="H639" s="441"/>
      <c r="I639" s="441"/>
      <c r="J639" s="441"/>
      <c r="K639" s="441"/>
      <c r="L639" s="441"/>
      <c r="M639" s="441"/>
      <c r="N639" s="442"/>
      <c r="O639" s="250"/>
      <c r="P639" s="250"/>
      <c r="Q639" s="441"/>
      <c r="R639" s="441"/>
      <c r="S639" s="250"/>
      <c r="T639" s="250"/>
      <c r="U639" s="250"/>
      <c r="V639" s="441"/>
      <c r="W639" s="250"/>
      <c r="X639" s="250"/>
      <c r="Y639" s="250"/>
      <c r="Z639" s="250"/>
      <c r="AA639" s="250"/>
      <c r="AB639" s="441"/>
      <c r="AC639" s="441"/>
      <c r="AD639" s="441"/>
      <c r="AE639" s="441"/>
      <c r="AF639" s="441"/>
      <c r="AG639" s="441"/>
      <c r="AH639" s="441"/>
      <c r="AI639" s="441"/>
      <c r="AJ639" s="441"/>
      <c r="AK639" s="441"/>
      <c r="AL639" s="250"/>
      <c r="AM639" s="250"/>
      <c r="AN639" s="250"/>
      <c r="AO639" s="250"/>
      <c r="AP639" s="250"/>
      <c r="AQ639" s="250"/>
      <c r="AR639" s="445"/>
      <c r="AS639" s="445"/>
      <c r="AT639" s="445"/>
      <c r="AU639" s="445"/>
      <c r="AV639" s="250"/>
      <c r="AW639" s="250"/>
      <c r="AX639" s="250"/>
      <c r="AY639" s="250"/>
      <c r="BA639" s="250"/>
      <c r="BB639" s="250"/>
      <c r="BC639" s="250"/>
      <c r="BD639" s="250"/>
      <c r="BE639" s="250"/>
      <c r="BF639" s="250"/>
      <c r="BG639" s="250"/>
      <c r="BH639" s="250"/>
      <c r="BI639" s="250"/>
      <c r="BJ639" s="250"/>
      <c r="BK639" s="250"/>
      <c r="BL639" s="250"/>
      <c r="BM639" s="250"/>
      <c r="BN639" s="250"/>
      <c r="BO639" s="250"/>
      <c r="BP639" s="250"/>
    </row>
    <row r="640" spans="2:68">
      <c r="B640" s="250"/>
      <c r="C640" s="250"/>
      <c r="D640" s="250"/>
      <c r="E640" s="441"/>
      <c r="F640" s="441"/>
      <c r="G640" s="441"/>
      <c r="H640" s="441"/>
      <c r="I640" s="441"/>
      <c r="J640" s="441"/>
      <c r="K640" s="441"/>
      <c r="L640" s="441"/>
      <c r="M640" s="441"/>
      <c r="N640" s="442"/>
      <c r="O640" s="250"/>
      <c r="P640" s="250"/>
      <c r="Q640" s="441"/>
      <c r="R640" s="441"/>
      <c r="S640" s="250"/>
      <c r="T640" s="250"/>
      <c r="U640" s="250"/>
      <c r="V640" s="441"/>
      <c r="W640" s="250"/>
      <c r="X640" s="250"/>
      <c r="Y640" s="250"/>
      <c r="Z640" s="250"/>
      <c r="AA640" s="250"/>
      <c r="AB640" s="441"/>
      <c r="AC640" s="441"/>
      <c r="AD640" s="441"/>
      <c r="AE640" s="441"/>
      <c r="AF640" s="441"/>
      <c r="AG640" s="441"/>
      <c r="AH640" s="441"/>
      <c r="AI640" s="441"/>
      <c r="AJ640" s="441"/>
      <c r="AK640" s="441"/>
      <c r="AL640" s="250"/>
      <c r="AM640" s="250"/>
      <c r="AN640" s="250"/>
      <c r="AO640" s="250"/>
      <c r="AP640" s="250"/>
      <c r="AQ640" s="250"/>
      <c r="AR640" s="445"/>
      <c r="AS640" s="445"/>
      <c r="AT640" s="445"/>
      <c r="AU640" s="445"/>
      <c r="AV640" s="250"/>
      <c r="AW640" s="250"/>
      <c r="AX640" s="250"/>
      <c r="AY640" s="250"/>
      <c r="BA640" s="250"/>
      <c r="BB640" s="250"/>
      <c r="BC640" s="250"/>
      <c r="BD640" s="250"/>
      <c r="BE640" s="250"/>
      <c r="BF640" s="250"/>
      <c r="BG640" s="250"/>
      <c r="BH640" s="250"/>
      <c r="BI640" s="250"/>
      <c r="BJ640" s="250"/>
      <c r="BK640" s="250"/>
      <c r="BL640" s="250"/>
      <c r="BM640" s="250"/>
      <c r="BN640" s="250"/>
      <c r="BO640" s="250"/>
      <c r="BP640" s="250"/>
    </row>
    <row r="641" spans="2:68">
      <c r="B641" s="250"/>
      <c r="C641" s="250"/>
      <c r="D641" s="250"/>
      <c r="E641" s="441"/>
      <c r="F641" s="441"/>
      <c r="G641" s="441"/>
      <c r="H641" s="441"/>
      <c r="I641" s="441"/>
      <c r="J641" s="441"/>
      <c r="K641" s="441"/>
      <c r="L641" s="441"/>
      <c r="M641" s="441"/>
      <c r="N641" s="442"/>
      <c r="O641" s="250"/>
      <c r="P641" s="250"/>
      <c r="Q641" s="441"/>
      <c r="R641" s="441"/>
      <c r="S641" s="250"/>
      <c r="T641" s="250"/>
      <c r="U641" s="250"/>
      <c r="V641" s="441"/>
      <c r="W641" s="250"/>
      <c r="X641" s="250"/>
      <c r="Y641" s="250"/>
      <c r="Z641" s="250"/>
      <c r="AA641" s="250"/>
      <c r="AB641" s="441"/>
      <c r="AC641" s="441"/>
      <c r="AD641" s="441"/>
      <c r="AE641" s="441"/>
      <c r="AF641" s="441"/>
      <c r="AG641" s="441"/>
      <c r="AH641" s="441"/>
      <c r="AI641" s="441"/>
      <c r="AJ641" s="441"/>
      <c r="AK641" s="441"/>
      <c r="AL641" s="250"/>
      <c r="AM641" s="250"/>
      <c r="AN641" s="250"/>
      <c r="AO641" s="250"/>
      <c r="AP641" s="250"/>
      <c r="AQ641" s="250"/>
      <c r="AR641" s="445"/>
      <c r="AS641" s="445"/>
      <c r="AT641" s="445"/>
      <c r="AU641" s="445"/>
      <c r="AV641" s="250"/>
      <c r="AW641" s="250"/>
      <c r="AX641" s="250"/>
      <c r="AY641" s="250"/>
      <c r="BA641" s="250"/>
      <c r="BB641" s="250"/>
      <c r="BC641" s="250"/>
      <c r="BD641" s="250"/>
      <c r="BE641" s="250"/>
      <c r="BF641" s="250"/>
      <c r="BG641" s="250"/>
      <c r="BH641" s="250"/>
      <c r="BI641" s="250"/>
      <c r="BJ641" s="250"/>
      <c r="BK641" s="250"/>
      <c r="BL641" s="250"/>
      <c r="BM641" s="250"/>
      <c r="BN641" s="250"/>
      <c r="BO641" s="250"/>
      <c r="BP641" s="250"/>
    </row>
    <row r="642" spans="2:68">
      <c r="B642" s="250"/>
      <c r="C642" s="250"/>
      <c r="D642" s="250"/>
      <c r="E642" s="441"/>
      <c r="F642" s="441"/>
      <c r="G642" s="441"/>
      <c r="H642" s="441"/>
      <c r="I642" s="441"/>
      <c r="J642" s="441"/>
      <c r="K642" s="441"/>
      <c r="L642" s="441"/>
      <c r="M642" s="441"/>
      <c r="N642" s="442"/>
      <c r="O642" s="250"/>
      <c r="P642" s="250"/>
      <c r="Q642" s="441"/>
      <c r="R642" s="441"/>
      <c r="S642" s="250"/>
      <c r="T642" s="250"/>
      <c r="U642" s="250"/>
      <c r="V642" s="441"/>
      <c r="W642" s="250"/>
      <c r="X642" s="250"/>
      <c r="Y642" s="250"/>
      <c r="Z642" s="250"/>
      <c r="AA642" s="250"/>
      <c r="AB642" s="441"/>
      <c r="AC642" s="441"/>
      <c r="AD642" s="441"/>
      <c r="AE642" s="441"/>
      <c r="AF642" s="441"/>
      <c r="AG642" s="441"/>
      <c r="AH642" s="441"/>
      <c r="AI642" s="441"/>
      <c r="AJ642" s="441"/>
      <c r="AK642" s="441"/>
      <c r="AL642" s="250"/>
      <c r="AM642" s="250"/>
      <c r="AN642" s="250"/>
      <c r="AO642" s="250"/>
      <c r="AP642" s="250"/>
      <c r="AQ642" s="250"/>
      <c r="AR642" s="445"/>
      <c r="AS642" s="445"/>
      <c r="AT642" s="445"/>
      <c r="AU642" s="445"/>
      <c r="AV642" s="250"/>
      <c r="AW642" s="250"/>
      <c r="AX642" s="250"/>
      <c r="AY642" s="250"/>
      <c r="BA642" s="250"/>
      <c r="BB642" s="250"/>
      <c r="BC642" s="250"/>
      <c r="BD642" s="250"/>
      <c r="BE642" s="250"/>
      <c r="BF642" s="250"/>
      <c r="BG642" s="250"/>
      <c r="BH642" s="250"/>
      <c r="BI642" s="250"/>
      <c r="BJ642" s="250"/>
      <c r="BK642" s="250"/>
      <c r="BL642" s="250"/>
      <c r="BM642" s="250"/>
      <c r="BN642" s="250"/>
      <c r="BO642" s="250"/>
      <c r="BP642" s="250"/>
    </row>
    <row r="643" spans="2:68">
      <c r="B643" s="250"/>
      <c r="C643" s="250"/>
      <c r="D643" s="250"/>
      <c r="E643" s="441"/>
      <c r="F643" s="441"/>
      <c r="G643" s="441"/>
      <c r="H643" s="441"/>
      <c r="I643" s="441"/>
      <c r="J643" s="441"/>
      <c r="K643" s="441"/>
      <c r="L643" s="441"/>
      <c r="M643" s="441"/>
      <c r="N643" s="442"/>
      <c r="O643" s="250"/>
      <c r="P643" s="250"/>
      <c r="Q643" s="441"/>
      <c r="R643" s="441"/>
      <c r="S643" s="250"/>
      <c r="T643" s="250"/>
      <c r="U643" s="250"/>
      <c r="V643" s="441"/>
      <c r="W643" s="250"/>
      <c r="X643" s="250"/>
      <c r="Y643" s="250"/>
      <c r="Z643" s="250"/>
      <c r="AA643" s="250"/>
      <c r="AB643" s="441"/>
      <c r="AC643" s="441"/>
      <c r="AD643" s="441"/>
      <c r="AE643" s="441"/>
      <c r="AF643" s="441"/>
      <c r="AG643" s="441"/>
      <c r="AH643" s="441"/>
      <c r="AI643" s="441"/>
      <c r="AJ643" s="441"/>
      <c r="AK643" s="441"/>
      <c r="AL643" s="250"/>
      <c r="AM643" s="250"/>
      <c r="AN643" s="250"/>
      <c r="AO643" s="250"/>
      <c r="AP643" s="250"/>
      <c r="AQ643" s="250"/>
      <c r="AR643" s="445"/>
      <c r="AS643" s="445"/>
      <c r="AT643" s="445"/>
      <c r="AU643" s="445"/>
      <c r="AV643" s="250"/>
      <c r="AW643" s="250"/>
      <c r="AX643" s="250"/>
      <c r="AY643" s="250"/>
      <c r="BA643" s="250"/>
      <c r="BB643" s="250"/>
      <c r="BC643" s="250"/>
      <c r="BD643" s="250"/>
      <c r="BE643" s="250"/>
      <c r="BF643" s="250"/>
      <c r="BG643" s="250"/>
      <c r="BH643" s="250"/>
      <c r="BI643" s="250"/>
      <c r="BJ643" s="250"/>
      <c r="BK643" s="250"/>
      <c r="BL643" s="250"/>
      <c r="BM643" s="250"/>
      <c r="BN643" s="250"/>
      <c r="BO643" s="250"/>
      <c r="BP643" s="250"/>
    </row>
    <row r="644" spans="2:68">
      <c r="B644" s="250"/>
      <c r="C644" s="250"/>
      <c r="D644" s="250"/>
      <c r="E644" s="441"/>
      <c r="F644" s="441"/>
      <c r="G644" s="441"/>
      <c r="H644" s="441"/>
      <c r="I644" s="441"/>
      <c r="J644" s="441"/>
      <c r="K644" s="441"/>
      <c r="L644" s="441"/>
      <c r="M644" s="441"/>
      <c r="N644" s="442"/>
      <c r="O644" s="250"/>
      <c r="P644" s="250"/>
      <c r="Q644" s="441"/>
      <c r="R644" s="441"/>
      <c r="S644" s="250"/>
      <c r="T644" s="250"/>
      <c r="U644" s="250"/>
      <c r="V644" s="441"/>
      <c r="W644" s="250"/>
      <c r="X644" s="250"/>
      <c r="Y644" s="250"/>
      <c r="Z644" s="250"/>
      <c r="AA644" s="250"/>
      <c r="AB644" s="441"/>
      <c r="AC644" s="441"/>
      <c r="AD644" s="441"/>
      <c r="AE644" s="441"/>
      <c r="AF644" s="441"/>
      <c r="AG644" s="441"/>
      <c r="AH644" s="441"/>
      <c r="AI644" s="441"/>
      <c r="AJ644" s="441"/>
      <c r="AK644" s="441"/>
      <c r="AL644" s="250"/>
      <c r="AM644" s="250"/>
      <c r="AN644" s="250"/>
      <c r="AO644" s="250"/>
      <c r="AP644" s="250"/>
      <c r="AQ644" s="250"/>
      <c r="AR644" s="445"/>
      <c r="AS644" s="445"/>
      <c r="AT644" s="445"/>
      <c r="AU644" s="445"/>
      <c r="AV644" s="250"/>
      <c r="AW644" s="250"/>
      <c r="AX644" s="250"/>
      <c r="AY644" s="250"/>
      <c r="BA644" s="250"/>
      <c r="BB644" s="250"/>
      <c r="BC644" s="250"/>
      <c r="BD644" s="250"/>
      <c r="BE644" s="250"/>
      <c r="BF644" s="250"/>
      <c r="BG644" s="250"/>
      <c r="BH644" s="250"/>
      <c r="BI644" s="250"/>
      <c r="BJ644" s="250"/>
      <c r="BK644" s="250"/>
      <c r="BL644" s="250"/>
      <c r="BM644" s="250"/>
      <c r="BN644" s="250"/>
      <c r="BO644" s="250"/>
      <c r="BP644" s="250"/>
    </row>
    <row r="645" spans="2:68">
      <c r="B645" s="250"/>
      <c r="C645" s="250"/>
      <c r="D645" s="250"/>
      <c r="E645" s="441"/>
      <c r="F645" s="441"/>
      <c r="G645" s="441"/>
      <c r="H645" s="441"/>
      <c r="I645" s="441"/>
      <c r="J645" s="441"/>
      <c r="K645" s="441"/>
      <c r="L645" s="441"/>
      <c r="M645" s="441"/>
      <c r="N645" s="442"/>
      <c r="O645" s="250"/>
      <c r="P645" s="250"/>
      <c r="Q645" s="441"/>
      <c r="R645" s="441"/>
      <c r="S645" s="250"/>
      <c r="T645" s="250"/>
      <c r="U645" s="250"/>
      <c r="V645" s="441"/>
      <c r="W645" s="250"/>
      <c r="X645" s="250"/>
      <c r="Y645" s="250"/>
      <c r="Z645" s="250"/>
      <c r="AA645" s="250"/>
      <c r="AB645" s="441"/>
      <c r="AC645" s="441"/>
      <c r="AD645" s="441"/>
      <c r="AE645" s="441"/>
      <c r="AF645" s="441"/>
      <c r="AG645" s="441"/>
      <c r="AH645" s="441"/>
      <c r="AI645" s="441"/>
      <c r="AJ645" s="441"/>
      <c r="AK645" s="441"/>
      <c r="AL645" s="250"/>
      <c r="AM645" s="250"/>
      <c r="AN645" s="250"/>
      <c r="AO645" s="250"/>
      <c r="AP645" s="250"/>
      <c r="AQ645" s="250"/>
      <c r="AR645" s="445"/>
      <c r="AS645" s="445"/>
      <c r="AT645" s="445"/>
      <c r="AU645" s="445"/>
      <c r="AV645" s="250"/>
      <c r="AW645" s="250"/>
      <c r="AX645" s="250"/>
      <c r="AY645" s="250"/>
      <c r="BA645" s="250"/>
      <c r="BB645" s="250"/>
      <c r="BC645" s="250"/>
      <c r="BD645" s="250"/>
      <c r="BE645" s="250"/>
      <c r="BF645" s="250"/>
      <c r="BG645" s="250"/>
      <c r="BH645" s="250"/>
      <c r="BI645" s="250"/>
      <c r="BJ645" s="250"/>
      <c r="BK645" s="250"/>
      <c r="BL645" s="250"/>
      <c r="BM645" s="250"/>
      <c r="BN645" s="250"/>
      <c r="BO645" s="250"/>
      <c r="BP645" s="250"/>
    </row>
    <row r="646" spans="2:68">
      <c r="B646" s="250"/>
      <c r="C646" s="250"/>
      <c r="D646" s="250"/>
      <c r="E646" s="441"/>
      <c r="F646" s="441"/>
      <c r="G646" s="441"/>
      <c r="H646" s="441"/>
      <c r="I646" s="441"/>
      <c r="J646" s="441"/>
      <c r="K646" s="441"/>
      <c r="L646" s="441"/>
      <c r="M646" s="441"/>
      <c r="N646" s="442"/>
      <c r="O646" s="250"/>
      <c r="P646" s="250"/>
      <c r="Q646" s="441"/>
      <c r="R646" s="441"/>
      <c r="S646" s="250"/>
      <c r="T646" s="250"/>
      <c r="U646" s="250"/>
      <c r="V646" s="441"/>
      <c r="W646" s="250"/>
      <c r="X646" s="250"/>
      <c r="Y646" s="250"/>
      <c r="Z646" s="250"/>
      <c r="AA646" s="250"/>
      <c r="AB646" s="441"/>
      <c r="AC646" s="441"/>
      <c r="AD646" s="441"/>
      <c r="AE646" s="441"/>
      <c r="AF646" s="441"/>
      <c r="AG646" s="441"/>
      <c r="AH646" s="441"/>
      <c r="AI646" s="441"/>
      <c r="AJ646" s="441"/>
      <c r="AK646" s="441"/>
      <c r="AL646" s="250"/>
      <c r="AM646" s="250"/>
      <c r="AN646" s="250"/>
      <c r="AO646" s="250"/>
      <c r="AP646" s="250"/>
      <c r="AQ646" s="250"/>
      <c r="AR646" s="445"/>
      <c r="AS646" s="445"/>
      <c r="AT646" s="445"/>
      <c r="AU646" s="445"/>
      <c r="AV646" s="250"/>
      <c r="AW646" s="250"/>
      <c r="AX646" s="250"/>
      <c r="AY646" s="250"/>
      <c r="BA646" s="250"/>
      <c r="BB646" s="250"/>
      <c r="BC646" s="250"/>
      <c r="BD646" s="250"/>
      <c r="BE646" s="250"/>
      <c r="BF646" s="250"/>
      <c r="BG646" s="250"/>
      <c r="BH646" s="250"/>
      <c r="BI646" s="250"/>
      <c r="BJ646" s="250"/>
      <c r="BK646" s="250"/>
      <c r="BL646" s="250"/>
      <c r="BM646" s="250"/>
      <c r="BN646" s="250"/>
      <c r="BO646" s="250"/>
      <c r="BP646" s="250"/>
    </row>
    <row r="647" spans="2:68">
      <c r="B647" s="250"/>
      <c r="C647" s="250"/>
      <c r="D647" s="250"/>
      <c r="E647" s="441"/>
      <c r="F647" s="441"/>
      <c r="G647" s="441"/>
      <c r="H647" s="441"/>
      <c r="I647" s="441"/>
      <c r="J647" s="441"/>
      <c r="K647" s="441"/>
      <c r="L647" s="441"/>
      <c r="M647" s="441"/>
      <c r="N647" s="442"/>
      <c r="O647" s="250"/>
      <c r="P647" s="250"/>
      <c r="Q647" s="441"/>
      <c r="R647" s="441"/>
      <c r="S647" s="250"/>
      <c r="T647" s="250"/>
      <c r="U647" s="250"/>
      <c r="V647" s="441"/>
      <c r="W647" s="250"/>
      <c r="X647" s="250"/>
      <c r="Y647" s="250"/>
      <c r="Z647" s="250"/>
      <c r="AA647" s="250"/>
      <c r="AB647" s="441"/>
      <c r="AC647" s="441"/>
      <c r="AD647" s="441"/>
      <c r="AE647" s="441"/>
      <c r="AF647" s="441"/>
      <c r="AG647" s="441"/>
      <c r="AH647" s="441"/>
      <c r="AI647" s="441"/>
      <c r="AJ647" s="441"/>
      <c r="AK647" s="441"/>
      <c r="AL647" s="250"/>
      <c r="AM647" s="250"/>
      <c r="AN647" s="250"/>
      <c r="AO647" s="250"/>
      <c r="AP647" s="250"/>
      <c r="AQ647" s="250"/>
      <c r="AR647" s="445"/>
      <c r="AS647" s="445"/>
      <c r="AT647" s="445"/>
      <c r="AU647" s="445"/>
      <c r="AV647" s="250"/>
      <c r="AW647" s="250"/>
      <c r="AX647" s="250"/>
      <c r="AY647" s="250"/>
      <c r="BA647" s="250"/>
      <c r="BB647" s="250"/>
      <c r="BC647" s="250"/>
      <c r="BD647" s="250"/>
      <c r="BE647" s="250"/>
      <c r="BF647" s="250"/>
      <c r="BG647" s="250"/>
      <c r="BH647" s="250"/>
      <c r="BI647" s="250"/>
      <c r="BJ647" s="250"/>
      <c r="BK647" s="250"/>
      <c r="BL647" s="250"/>
      <c r="BM647" s="250"/>
      <c r="BN647" s="250"/>
      <c r="BO647" s="250"/>
      <c r="BP647" s="250"/>
    </row>
    <row r="648" spans="2:68">
      <c r="B648" s="250"/>
      <c r="C648" s="250"/>
      <c r="D648" s="250"/>
      <c r="E648" s="441"/>
      <c r="F648" s="441"/>
      <c r="G648" s="441"/>
      <c r="H648" s="441"/>
      <c r="I648" s="441"/>
      <c r="J648" s="441"/>
      <c r="K648" s="441"/>
      <c r="L648" s="441"/>
      <c r="M648" s="441"/>
      <c r="N648" s="442"/>
      <c r="O648" s="250"/>
      <c r="P648" s="250"/>
      <c r="Q648" s="441"/>
      <c r="R648" s="441"/>
      <c r="S648" s="250"/>
      <c r="T648" s="250"/>
      <c r="U648" s="250"/>
      <c r="V648" s="441"/>
      <c r="W648" s="250"/>
      <c r="X648" s="250"/>
      <c r="Y648" s="250"/>
      <c r="Z648" s="250"/>
      <c r="AA648" s="250"/>
      <c r="AB648" s="441"/>
      <c r="AC648" s="441"/>
      <c r="AD648" s="441"/>
      <c r="AE648" s="441"/>
      <c r="AF648" s="441"/>
      <c r="AG648" s="441"/>
      <c r="AH648" s="441"/>
      <c r="AI648" s="441"/>
      <c r="AJ648" s="441"/>
      <c r="AK648" s="441"/>
      <c r="AL648" s="250"/>
      <c r="AM648" s="250"/>
      <c r="AN648" s="250"/>
      <c r="AO648" s="250"/>
      <c r="AP648" s="250"/>
      <c r="AQ648" s="250"/>
      <c r="AR648" s="445"/>
      <c r="AS648" s="445"/>
      <c r="AT648" s="445"/>
      <c r="AU648" s="445"/>
      <c r="AV648" s="250"/>
      <c r="AW648" s="250"/>
      <c r="AX648" s="250"/>
      <c r="AY648" s="250"/>
      <c r="BA648" s="250"/>
      <c r="BB648" s="250"/>
      <c r="BC648" s="250"/>
      <c r="BD648" s="250"/>
      <c r="BE648" s="250"/>
      <c r="BF648" s="250"/>
      <c r="BG648" s="250"/>
      <c r="BH648" s="250"/>
      <c r="BI648" s="250"/>
      <c r="BJ648" s="250"/>
      <c r="BK648" s="250"/>
      <c r="BL648" s="250"/>
      <c r="BM648" s="250"/>
      <c r="BN648" s="250"/>
      <c r="BO648" s="250"/>
      <c r="BP648" s="250"/>
    </row>
    <row r="649" spans="2:68">
      <c r="B649" s="250"/>
      <c r="C649" s="250"/>
      <c r="D649" s="250"/>
      <c r="E649" s="441"/>
      <c r="F649" s="441"/>
      <c r="G649" s="441"/>
      <c r="H649" s="441"/>
      <c r="I649" s="441"/>
      <c r="J649" s="441"/>
      <c r="K649" s="441"/>
      <c r="L649" s="441"/>
      <c r="M649" s="441"/>
      <c r="N649" s="442"/>
      <c r="O649" s="250"/>
      <c r="P649" s="250"/>
      <c r="Q649" s="441"/>
      <c r="R649" s="441"/>
      <c r="S649" s="250"/>
      <c r="T649" s="250"/>
      <c r="U649" s="250"/>
      <c r="V649" s="441"/>
      <c r="W649" s="250"/>
      <c r="X649" s="250"/>
      <c r="Y649" s="250"/>
      <c r="Z649" s="250"/>
      <c r="AA649" s="250"/>
      <c r="AB649" s="441"/>
      <c r="AC649" s="441"/>
      <c r="AD649" s="441"/>
      <c r="AE649" s="441"/>
      <c r="AF649" s="441"/>
      <c r="AG649" s="441"/>
      <c r="AH649" s="441"/>
      <c r="AI649" s="441"/>
      <c r="AJ649" s="441"/>
      <c r="AK649" s="441"/>
      <c r="AL649" s="250"/>
      <c r="AM649" s="250"/>
      <c r="AN649" s="250"/>
      <c r="AO649" s="250"/>
      <c r="AP649" s="250"/>
      <c r="AQ649" s="250"/>
      <c r="AR649" s="445"/>
      <c r="AS649" s="445"/>
      <c r="AT649" s="445"/>
      <c r="AU649" s="445"/>
      <c r="AV649" s="250"/>
      <c r="AW649" s="250"/>
      <c r="AX649" s="250"/>
      <c r="AY649" s="250"/>
      <c r="BA649" s="250"/>
      <c r="BB649" s="250"/>
      <c r="BC649" s="250"/>
      <c r="BD649" s="250"/>
      <c r="BE649" s="250"/>
      <c r="BF649" s="250"/>
      <c r="BG649" s="250"/>
      <c r="BH649" s="250"/>
      <c r="BI649" s="250"/>
      <c r="BJ649" s="250"/>
      <c r="BK649" s="250"/>
      <c r="BL649" s="250"/>
      <c r="BM649" s="250"/>
      <c r="BN649" s="250"/>
      <c r="BO649" s="250"/>
      <c r="BP649" s="250"/>
    </row>
    <row r="650" spans="2:68">
      <c r="B650" s="250"/>
      <c r="C650" s="250"/>
      <c r="D650" s="250"/>
      <c r="E650" s="441"/>
      <c r="F650" s="441"/>
      <c r="G650" s="441"/>
      <c r="H650" s="441"/>
      <c r="I650" s="441"/>
      <c r="J650" s="441"/>
      <c r="K650" s="441"/>
      <c r="L650" s="441"/>
      <c r="M650" s="441"/>
      <c r="N650" s="442"/>
      <c r="O650" s="250"/>
      <c r="P650" s="250"/>
      <c r="Q650" s="441"/>
      <c r="R650" s="441"/>
      <c r="S650" s="250"/>
      <c r="T650" s="250"/>
      <c r="U650" s="250"/>
      <c r="V650" s="441"/>
      <c r="W650" s="250"/>
      <c r="X650" s="250"/>
      <c r="Y650" s="250"/>
      <c r="Z650" s="250"/>
      <c r="AA650" s="250"/>
      <c r="AB650" s="441"/>
      <c r="AC650" s="441"/>
      <c r="AD650" s="441"/>
      <c r="AE650" s="441"/>
      <c r="AF650" s="441"/>
      <c r="AG650" s="441"/>
      <c r="AH650" s="441"/>
      <c r="AI650" s="441"/>
      <c r="AJ650" s="441"/>
      <c r="AK650" s="441"/>
      <c r="AL650" s="250"/>
      <c r="AM650" s="250"/>
      <c r="AN650" s="250"/>
      <c r="AO650" s="250"/>
      <c r="AP650" s="250"/>
      <c r="AQ650" s="250"/>
      <c r="AR650" s="445"/>
      <c r="AS650" s="445"/>
      <c r="AT650" s="445"/>
      <c r="AU650" s="445"/>
      <c r="AV650" s="250"/>
      <c r="AW650" s="250"/>
      <c r="AX650" s="250"/>
      <c r="AY650" s="250"/>
      <c r="BA650" s="250"/>
      <c r="BB650" s="250"/>
      <c r="BC650" s="250"/>
      <c r="BD650" s="250"/>
      <c r="BE650" s="250"/>
      <c r="BF650" s="250"/>
      <c r="BG650" s="250"/>
      <c r="BH650" s="250"/>
      <c r="BI650" s="250"/>
      <c r="BJ650" s="250"/>
      <c r="BK650" s="250"/>
      <c r="BL650" s="250"/>
      <c r="BM650" s="250"/>
      <c r="BN650" s="250"/>
      <c r="BO650" s="250"/>
      <c r="BP650" s="250"/>
    </row>
    <row r="651" spans="2:68">
      <c r="B651" s="250"/>
      <c r="C651" s="250"/>
      <c r="D651" s="250"/>
      <c r="E651" s="441"/>
      <c r="F651" s="441"/>
      <c r="G651" s="441"/>
      <c r="H651" s="441"/>
      <c r="I651" s="441"/>
      <c r="J651" s="441"/>
      <c r="K651" s="441"/>
      <c r="L651" s="441"/>
      <c r="M651" s="441"/>
      <c r="N651" s="442"/>
      <c r="O651" s="250"/>
      <c r="P651" s="250"/>
      <c r="Q651" s="441"/>
      <c r="R651" s="441"/>
      <c r="S651" s="250"/>
      <c r="T651" s="250"/>
      <c r="U651" s="250"/>
      <c r="V651" s="441"/>
      <c r="W651" s="250"/>
      <c r="X651" s="250"/>
      <c r="Y651" s="250"/>
      <c r="Z651" s="250"/>
      <c r="AA651" s="250"/>
      <c r="AB651" s="441"/>
      <c r="AC651" s="441"/>
      <c r="AD651" s="441"/>
      <c r="AE651" s="441"/>
      <c r="AF651" s="441"/>
      <c r="AG651" s="441"/>
      <c r="AH651" s="441"/>
      <c r="AI651" s="441"/>
      <c r="AJ651" s="441"/>
      <c r="AK651" s="441"/>
      <c r="AL651" s="250"/>
      <c r="AM651" s="250"/>
      <c r="AN651" s="250"/>
      <c r="AO651" s="250"/>
      <c r="AP651" s="250"/>
      <c r="AQ651" s="250"/>
      <c r="AR651" s="445"/>
      <c r="AS651" s="445"/>
      <c r="AT651" s="445"/>
      <c r="AU651" s="445"/>
      <c r="AV651" s="250"/>
      <c r="AW651" s="250"/>
      <c r="AX651" s="250"/>
      <c r="AY651" s="250"/>
      <c r="BA651" s="250"/>
      <c r="BB651" s="250"/>
      <c r="BC651" s="250"/>
      <c r="BD651" s="250"/>
      <c r="BE651" s="250"/>
      <c r="BF651" s="250"/>
      <c r="BG651" s="250"/>
      <c r="BH651" s="250"/>
      <c r="BI651" s="250"/>
      <c r="BJ651" s="250"/>
      <c r="BK651" s="250"/>
      <c r="BL651" s="250"/>
      <c r="BM651" s="250"/>
      <c r="BN651" s="250"/>
      <c r="BO651" s="250"/>
      <c r="BP651" s="250"/>
    </row>
    <row r="652" spans="2:68">
      <c r="B652" s="250"/>
      <c r="C652" s="250"/>
      <c r="D652" s="250"/>
      <c r="E652" s="441"/>
      <c r="F652" s="441"/>
      <c r="G652" s="441"/>
      <c r="H652" s="441"/>
      <c r="I652" s="441"/>
      <c r="J652" s="441"/>
      <c r="K652" s="441"/>
      <c r="L652" s="441"/>
      <c r="M652" s="441"/>
      <c r="N652" s="442"/>
      <c r="O652" s="250"/>
      <c r="P652" s="250"/>
      <c r="Q652" s="441"/>
      <c r="R652" s="441"/>
      <c r="S652" s="250"/>
      <c r="T652" s="250"/>
      <c r="U652" s="250"/>
      <c r="V652" s="441"/>
      <c r="W652" s="250"/>
      <c r="X652" s="250"/>
      <c r="Y652" s="250"/>
      <c r="Z652" s="250"/>
      <c r="AA652" s="250"/>
      <c r="AB652" s="441"/>
      <c r="AC652" s="441"/>
      <c r="AD652" s="441"/>
      <c r="AE652" s="441"/>
      <c r="AF652" s="441"/>
      <c r="AG652" s="441"/>
      <c r="AH652" s="441"/>
      <c r="AI652" s="441"/>
      <c r="AJ652" s="441"/>
      <c r="AK652" s="441"/>
      <c r="AL652" s="250"/>
      <c r="AM652" s="250"/>
      <c r="AN652" s="250"/>
      <c r="AO652" s="250"/>
      <c r="AP652" s="250"/>
      <c r="AQ652" s="250"/>
      <c r="AR652" s="445"/>
      <c r="AS652" s="445"/>
      <c r="AT652" s="445"/>
      <c r="AU652" s="445"/>
      <c r="AV652" s="250"/>
      <c r="AW652" s="250"/>
      <c r="AX652" s="250"/>
      <c r="AY652" s="250"/>
      <c r="BA652" s="250"/>
      <c r="BB652" s="250"/>
      <c r="BC652" s="250"/>
      <c r="BD652" s="250"/>
      <c r="BE652" s="250"/>
      <c r="BF652" s="250"/>
      <c r="BG652" s="250"/>
      <c r="BH652" s="250"/>
      <c r="BI652" s="250"/>
      <c r="BJ652" s="250"/>
      <c r="BK652" s="250"/>
      <c r="BL652" s="250"/>
      <c r="BM652" s="250"/>
      <c r="BN652" s="250"/>
      <c r="BO652" s="250"/>
      <c r="BP652" s="250"/>
    </row>
    <row r="653" spans="2:68">
      <c r="B653" s="250"/>
      <c r="C653" s="250"/>
      <c r="D653" s="250"/>
      <c r="E653" s="441"/>
      <c r="F653" s="441"/>
      <c r="G653" s="441"/>
      <c r="H653" s="441"/>
      <c r="I653" s="441"/>
      <c r="J653" s="441"/>
      <c r="K653" s="441"/>
      <c r="L653" s="441"/>
      <c r="M653" s="441"/>
      <c r="N653" s="442"/>
      <c r="O653" s="250"/>
      <c r="P653" s="250"/>
      <c r="Q653" s="441"/>
      <c r="R653" s="441"/>
      <c r="S653" s="250"/>
      <c r="T653" s="250"/>
      <c r="U653" s="250"/>
      <c r="V653" s="441"/>
      <c r="W653" s="250"/>
      <c r="X653" s="250"/>
      <c r="Y653" s="250"/>
      <c r="Z653" s="250"/>
      <c r="AA653" s="250"/>
      <c r="AB653" s="441"/>
      <c r="AC653" s="441"/>
      <c r="AD653" s="441"/>
      <c r="AE653" s="441"/>
      <c r="AF653" s="441"/>
      <c r="AG653" s="441"/>
      <c r="AH653" s="441"/>
      <c r="AI653" s="441"/>
      <c r="AJ653" s="441"/>
      <c r="AK653" s="441"/>
      <c r="AL653" s="250"/>
      <c r="AM653" s="250"/>
      <c r="AN653" s="250"/>
      <c r="AO653" s="250"/>
      <c r="AP653" s="250"/>
      <c r="AQ653" s="250"/>
      <c r="AR653" s="445"/>
      <c r="AS653" s="445"/>
      <c r="AT653" s="445"/>
      <c r="AU653" s="445"/>
      <c r="AV653" s="250"/>
      <c r="AW653" s="250"/>
      <c r="AX653" s="250"/>
      <c r="AY653" s="250"/>
      <c r="BA653" s="250"/>
      <c r="BB653" s="250"/>
      <c r="BC653" s="250"/>
      <c r="BD653" s="250"/>
      <c r="BE653" s="250"/>
      <c r="BF653" s="250"/>
      <c r="BG653" s="250"/>
      <c r="BH653" s="250"/>
      <c r="BI653" s="250"/>
      <c r="BJ653" s="250"/>
      <c r="BK653" s="250"/>
      <c r="BL653" s="250"/>
      <c r="BM653" s="250"/>
      <c r="BN653" s="250"/>
      <c r="BO653" s="250"/>
      <c r="BP653" s="250"/>
    </row>
    <row r="654" spans="2:68">
      <c r="B654" s="250"/>
      <c r="C654" s="250"/>
      <c r="D654" s="250"/>
      <c r="E654" s="441"/>
      <c r="F654" s="441"/>
      <c r="G654" s="441"/>
      <c r="H654" s="441"/>
      <c r="I654" s="441"/>
      <c r="J654" s="441"/>
      <c r="K654" s="441"/>
      <c r="L654" s="441"/>
      <c r="M654" s="441"/>
      <c r="N654" s="442"/>
      <c r="O654" s="250"/>
      <c r="P654" s="250"/>
      <c r="Q654" s="441"/>
      <c r="R654" s="441"/>
      <c r="S654" s="250"/>
      <c r="T654" s="250"/>
      <c r="U654" s="250"/>
      <c r="V654" s="441"/>
      <c r="W654" s="250"/>
      <c r="X654" s="250"/>
      <c r="Y654" s="250"/>
      <c r="Z654" s="250"/>
      <c r="AA654" s="250"/>
      <c r="AB654" s="441"/>
      <c r="AC654" s="441"/>
      <c r="AD654" s="441"/>
      <c r="AE654" s="441"/>
      <c r="AF654" s="441"/>
      <c r="AG654" s="441"/>
      <c r="AH654" s="441"/>
      <c r="AI654" s="441"/>
      <c r="AJ654" s="441"/>
      <c r="AK654" s="441"/>
      <c r="AL654" s="250"/>
      <c r="AM654" s="250"/>
      <c r="AN654" s="250"/>
      <c r="AO654" s="250"/>
      <c r="AP654" s="250"/>
      <c r="AQ654" s="250"/>
      <c r="AR654" s="445"/>
      <c r="AS654" s="445"/>
      <c r="AT654" s="445"/>
      <c r="AU654" s="445"/>
      <c r="AV654" s="250"/>
      <c r="AW654" s="250"/>
      <c r="AX654" s="250"/>
      <c r="AY654" s="250"/>
      <c r="BA654" s="250"/>
      <c r="BB654" s="250"/>
      <c r="BC654" s="250"/>
      <c r="BD654" s="250"/>
      <c r="BE654" s="250"/>
      <c r="BF654" s="250"/>
      <c r="BG654" s="250"/>
      <c r="BH654" s="250"/>
      <c r="BI654" s="250"/>
      <c r="BJ654" s="250"/>
      <c r="BK654" s="250"/>
      <c r="BL654" s="250"/>
      <c r="BM654" s="250"/>
      <c r="BN654" s="250"/>
      <c r="BO654" s="250"/>
      <c r="BP654" s="250"/>
    </row>
    <row r="655" spans="2:68">
      <c r="B655" s="250"/>
      <c r="C655" s="250"/>
      <c r="D655" s="250"/>
      <c r="E655" s="441"/>
      <c r="F655" s="441"/>
      <c r="G655" s="441"/>
      <c r="H655" s="441"/>
      <c r="I655" s="441"/>
      <c r="J655" s="441"/>
      <c r="K655" s="441"/>
      <c r="L655" s="441"/>
      <c r="M655" s="441"/>
      <c r="N655" s="442"/>
      <c r="O655" s="250"/>
      <c r="P655" s="250"/>
      <c r="Q655" s="441"/>
      <c r="R655" s="441"/>
      <c r="S655" s="250"/>
      <c r="T655" s="250"/>
      <c r="U655" s="250"/>
      <c r="V655" s="441"/>
      <c r="W655" s="250"/>
      <c r="X655" s="250"/>
      <c r="Y655" s="250"/>
      <c r="Z655" s="250"/>
      <c r="AA655" s="250"/>
      <c r="AB655" s="441"/>
      <c r="AC655" s="441"/>
      <c r="AD655" s="441"/>
      <c r="AE655" s="441"/>
      <c r="AF655" s="441"/>
      <c r="AG655" s="441"/>
      <c r="AH655" s="441"/>
      <c r="AI655" s="441"/>
      <c r="AJ655" s="441"/>
      <c r="AK655" s="441"/>
      <c r="AL655" s="250"/>
      <c r="AM655" s="250"/>
      <c r="AN655" s="250"/>
      <c r="AO655" s="250"/>
      <c r="AP655" s="250"/>
      <c r="AQ655" s="250"/>
      <c r="AR655" s="445"/>
      <c r="AS655" s="445"/>
      <c r="AT655" s="445"/>
      <c r="AU655" s="445"/>
      <c r="AV655" s="250"/>
      <c r="AW655" s="250"/>
      <c r="AX655" s="250"/>
      <c r="AY655" s="250"/>
      <c r="BA655" s="250"/>
      <c r="BB655" s="250"/>
      <c r="BC655" s="250"/>
      <c r="BD655" s="250"/>
      <c r="BE655" s="250"/>
      <c r="BF655" s="250"/>
      <c r="BG655" s="250"/>
      <c r="BH655" s="250"/>
      <c r="BI655" s="250"/>
      <c r="BJ655" s="250"/>
      <c r="BK655" s="250"/>
      <c r="BL655" s="250"/>
      <c r="BM655" s="250"/>
      <c r="BN655" s="250"/>
      <c r="BO655" s="250"/>
      <c r="BP655" s="250"/>
    </row>
    <row r="656" spans="2:68">
      <c r="B656" s="250"/>
      <c r="C656" s="250"/>
      <c r="D656" s="250"/>
      <c r="E656" s="441"/>
      <c r="F656" s="441"/>
      <c r="G656" s="441"/>
      <c r="H656" s="441"/>
      <c r="I656" s="441"/>
      <c r="J656" s="441"/>
      <c r="K656" s="441"/>
      <c r="L656" s="441"/>
      <c r="M656" s="441"/>
      <c r="N656" s="442"/>
      <c r="O656" s="250"/>
      <c r="P656" s="250"/>
      <c r="Q656" s="441"/>
      <c r="R656" s="441"/>
      <c r="S656" s="250"/>
      <c r="T656" s="250"/>
      <c r="U656" s="250"/>
      <c r="V656" s="441"/>
      <c r="W656" s="250"/>
      <c r="X656" s="250"/>
      <c r="Y656" s="250"/>
      <c r="Z656" s="250"/>
      <c r="AA656" s="250"/>
      <c r="AB656" s="441"/>
      <c r="AC656" s="441"/>
      <c r="AD656" s="441"/>
      <c r="AE656" s="441"/>
      <c r="AF656" s="441"/>
      <c r="AG656" s="441"/>
      <c r="AH656" s="441"/>
      <c r="AI656" s="441"/>
      <c r="AJ656" s="441"/>
      <c r="AK656" s="441"/>
      <c r="AL656" s="250"/>
      <c r="AM656" s="250"/>
      <c r="AN656" s="250"/>
      <c r="AO656" s="250"/>
      <c r="AP656" s="250"/>
      <c r="AQ656" s="250"/>
      <c r="AR656" s="445"/>
      <c r="AS656" s="445"/>
      <c r="AT656" s="445"/>
      <c r="AU656" s="445"/>
      <c r="AV656" s="250"/>
      <c r="AW656" s="250"/>
      <c r="AX656" s="250"/>
      <c r="AY656" s="250"/>
      <c r="BA656" s="250"/>
      <c r="BB656" s="250"/>
      <c r="BC656" s="250"/>
      <c r="BD656" s="250"/>
      <c r="BE656" s="250"/>
      <c r="BF656" s="250"/>
      <c r="BG656" s="250"/>
      <c r="BH656" s="250"/>
      <c r="BI656" s="250"/>
      <c r="BJ656" s="250"/>
      <c r="BK656" s="250"/>
      <c r="BL656" s="250"/>
      <c r="BM656" s="250"/>
      <c r="BN656" s="250"/>
      <c r="BO656" s="250"/>
      <c r="BP656" s="250"/>
    </row>
    <row r="657" spans="2:68">
      <c r="B657" s="250"/>
      <c r="C657" s="250"/>
      <c r="D657" s="250"/>
      <c r="E657" s="441"/>
      <c r="F657" s="441"/>
      <c r="G657" s="441"/>
      <c r="H657" s="441"/>
      <c r="I657" s="441"/>
      <c r="J657" s="441"/>
      <c r="K657" s="441"/>
      <c r="L657" s="441"/>
      <c r="M657" s="441"/>
      <c r="N657" s="442"/>
      <c r="O657" s="250"/>
      <c r="P657" s="250"/>
      <c r="Q657" s="441"/>
      <c r="R657" s="441"/>
      <c r="S657" s="250"/>
      <c r="T657" s="250"/>
      <c r="U657" s="250"/>
      <c r="V657" s="441"/>
      <c r="W657" s="250"/>
      <c r="X657" s="250"/>
      <c r="Y657" s="250"/>
      <c r="Z657" s="250"/>
      <c r="AA657" s="250"/>
      <c r="AB657" s="441"/>
      <c r="AC657" s="441"/>
      <c r="AD657" s="441"/>
      <c r="AE657" s="441"/>
      <c r="AF657" s="441"/>
      <c r="AG657" s="441"/>
      <c r="AH657" s="441"/>
      <c r="AI657" s="441"/>
      <c r="AJ657" s="441"/>
      <c r="AK657" s="441"/>
      <c r="AL657" s="250"/>
      <c r="AM657" s="250"/>
      <c r="AN657" s="250"/>
      <c r="AO657" s="250"/>
      <c r="AP657" s="250"/>
      <c r="AQ657" s="250"/>
      <c r="AR657" s="445"/>
      <c r="AS657" s="445"/>
      <c r="AT657" s="445"/>
      <c r="AU657" s="445"/>
      <c r="AV657" s="250"/>
      <c r="AW657" s="250"/>
      <c r="AX657" s="250"/>
      <c r="AY657" s="250"/>
      <c r="BA657" s="250"/>
      <c r="BB657" s="250"/>
      <c r="BC657" s="250"/>
      <c r="BD657" s="250"/>
      <c r="BE657" s="250"/>
      <c r="BF657" s="250"/>
      <c r="BG657" s="250"/>
      <c r="BH657" s="250"/>
      <c r="BI657" s="250"/>
      <c r="BJ657" s="250"/>
      <c r="BK657" s="250"/>
      <c r="BL657" s="250"/>
      <c r="BM657" s="250"/>
      <c r="BN657" s="250"/>
      <c r="BO657" s="250"/>
      <c r="BP657" s="250"/>
    </row>
    <row r="658" spans="2:68">
      <c r="B658" s="250"/>
      <c r="C658" s="250"/>
      <c r="D658" s="250"/>
      <c r="E658" s="441"/>
      <c r="F658" s="441"/>
      <c r="G658" s="441"/>
      <c r="H658" s="441"/>
      <c r="I658" s="441"/>
      <c r="J658" s="441"/>
      <c r="K658" s="441"/>
      <c r="L658" s="441"/>
      <c r="M658" s="441"/>
      <c r="N658" s="442"/>
      <c r="O658" s="250"/>
      <c r="P658" s="250"/>
      <c r="Q658" s="441"/>
      <c r="R658" s="441"/>
      <c r="S658" s="250"/>
      <c r="T658" s="250"/>
      <c r="U658" s="250"/>
      <c r="V658" s="441"/>
      <c r="W658" s="250"/>
      <c r="X658" s="250"/>
      <c r="Y658" s="250"/>
      <c r="Z658" s="250"/>
      <c r="AA658" s="250"/>
      <c r="AB658" s="441"/>
      <c r="AC658" s="441"/>
      <c r="AD658" s="441"/>
      <c r="AE658" s="441"/>
      <c r="AF658" s="441"/>
      <c r="AG658" s="441"/>
      <c r="AH658" s="441"/>
      <c r="AI658" s="441"/>
      <c r="AJ658" s="441"/>
      <c r="AK658" s="441"/>
      <c r="AL658" s="250"/>
      <c r="AM658" s="250"/>
      <c r="AN658" s="250"/>
      <c r="AO658" s="250"/>
      <c r="AP658" s="250"/>
      <c r="AQ658" s="250"/>
      <c r="AR658" s="445"/>
      <c r="AS658" s="445"/>
      <c r="AT658" s="445"/>
      <c r="AU658" s="445"/>
      <c r="AV658" s="250"/>
      <c r="AW658" s="250"/>
      <c r="AX658" s="250"/>
      <c r="AY658" s="250"/>
      <c r="BA658" s="250"/>
      <c r="BB658" s="250"/>
      <c r="BC658" s="250"/>
      <c r="BD658" s="250"/>
      <c r="BE658" s="250"/>
      <c r="BF658" s="250"/>
      <c r="BG658" s="250"/>
      <c r="BH658" s="250"/>
      <c r="BI658" s="250"/>
      <c r="BJ658" s="250"/>
      <c r="BK658" s="250"/>
      <c r="BL658" s="250"/>
      <c r="BM658" s="250"/>
      <c r="BN658" s="250"/>
      <c r="BO658" s="250"/>
      <c r="BP658" s="250"/>
    </row>
    <row r="659" spans="2:68">
      <c r="B659" s="250"/>
      <c r="C659" s="250"/>
      <c r="D659" s="250"/>
      <c r="E659" s="441"/>
      <c r="F659" s="441"/>
      <c r="G659" s="441"/>
      <c r="H659" s="441"/>
      <c r="I659" s="441"/>
      <c r="J659" s="441"/>
      <c r="K659" s="441"/>
      <c r="L659" s="441"/>
      <c r="M659" s="441"/>
      <c r="N659" s="442"/>
      <c r="O659" s="250"/>
      <c r="P659" s="250"/>
      <c r="Q659" s="441"/>
      <c r="R659" s="441"/>
      <c r="S659" s="250"/>
      <c r="T659" s="250"/>
      <c r="U659" s="250"/>
      <c r="V659" s="441"/>
      <c r="W659" s="250"/>
      <c r="X659" s="250"/>
      <c r="Y659" s="250"/>
      <c r="Z659" s="250"/>
      <c r="AA659" s="250"/>
      <c r="AB659" s="441"/>
      <c r="AC659" s="441"/>
      <c r="AD659" s="441"/>
      <c r="AE659" s="441"/>
      <c r="AF659" s="441"/>
      <c r="AG659" s="441"/>
      <c r="AH659" s="441"/>
      <c r="AI659" s="441"/>
      <c r="AJ659" s="441"/>
      <c r="AK659" s="441"/>
      <c r="AL659" s="250"/>
      <c r="AM659" s="250"/>
      <c r="AN659" s="250"/>
      <c r="AO659" s="250"/>
      <c r="AP659" s="250"/>
      <c r="AQ659" s="250"/>
      <c r="AR659" s="445"/>
      <c r="AS659" s="445"/>
      <c r="AT659" s="445"/>
      <c r="AU659" s="445"/>
      <c r="AV659" s="250"/>
      <c r="AW659" s="250"/>
      <c r="AX659" s="250"/>
      <c r="AY659" s="250"/>
      <c r="BA659" s="250"/>
      <c r="BB659" s="250"/>
      <c r="BC659" s="250"/>
      <c r="BD659" s="250"/>
      <c r="BE659" s="250"/>
      <c r="BF659" s="250"/>
      <c r="BG659" s="250"/>
      <c r="BH659" s="250"/>
      <c r="BI659" s="250"/>
      <c r="BJ659" s="250"/>
      <c r="BK659" s="250"/>
      <c r="BL659" s="250"/>
      <c r="BM659" s="250"/>
      <c r="BN659" s="250"/>
      <c r="BO659" s="250"/>
      <c r="BP659" s="250"/>
    </row>
    <row r="660" spans="2:68">
      <c r="B660" s="250"/>
      <c r="C660" s="250"/>
      <c r="D660" s="250"/>
      <c r="E660" s="441"/>
      <c r="F660" s="441"/>
      <c r="G660" s="441"/>
      <c r="H660" s="441"/>
      <c r="I660" s="441"/>
      <c r="J660" s="441"/>
      <c r="K660" s="441"/>
      <c r="L660" s="441"/>
      <c r="M660" s="441"/>
      <c r="N660" s="442"/>
      <c r="O660" s="250"/>
      <c r="P660" s="250"/>
      <c r="Q660" s="441"/>
      <c r="R660" s="441"/>
      <c r="S660" s="250"/>
      <c r="T660" s="250"/>
      <c r="U660" s="250"/>
      <c r="V660" s="441"/>
      <c r="W660" s="250"/>
      <c r="X660" s="250"/>
      <c r="Y660" s="250"/>
      <c r="Z660" s="250"/>
      <c r="AA660" s="250"/>
      <c r="AB660" s="441"/>
      <c r="AC660" s="441"/>
      <c r="AD660" s="441"/>
      <c r="AE660" s="441"/>
      <c r="AF660" s="441"/>
      <c r="AG660" s="441"/>
      <c r="AH660" s="441"/>
      <c r="AI660" s="441"/>
      <c r="AJ660" s="441"/>
      <c r="AK660" s="441"/>
      <c r="AL660" s="250"/>
      <c r="AM660" s="250"/>
      <c r="AN660" s="250"/>
      <c r="AO660" s="250"/>
      <c r="AP660" s="250"/>
      <c r="AQ660" s="250"/>
      <c r="AR660" s="445"/>
      <c r="AS660" s="445"/>
      <c r="AT660" s="445"/>
      <c r="AU660" s="445"/>
      <c r="AV660" s="250"/>
      <c r="AW660" s="250"/>
      <c r="AX660" s="250"/>
      <c r="AY660" s="250"/>
      <c r="BA660" s="250"/>
      <c r="BB660" s="250"/>
      <c r="BC660" s="250"/>
      <c r="BD660" s="250"/>
      <c r="BE660" s="250"/>
      <c r="BF660" s="250"/>
      <c r="BG660" s="250"/>
      <c r="BH660" s="250"/>
      <c r="BI660" s="250"/>
      <c r="BJ660" s="250"/>
      <c r="BK660" s="250"/>
      <c r="BL660" s="250"/>
      <c r="BM660" s="250"/>
      <c r="BN660" s="250"/>
      <c r="BO660" s="250"/>
      <c r="BP660" s="250"/>
    </row>
    <row r="661" spans="2:68">
      <c r="B661" s="250"/>
      <c r="C661" s="250"/>
      <c r="D661" s="250"/>
      <c r="E661" s="441"/>
      <c r="F661" s="441"/>
      <c r="G661" s="441"/>
      <c r="H661" s="441"/>
      <c r="I661" s="441"/>
      <c r="J661" s="441"/>
      <c r="K661" s="441"/>
      <c r="L661" s="441"/>
      <c r="M661" s="441"/>
      <c r="N661" s="442"/>
      <c r="O661" s="250"/>
      <c r="P661" s="250"/>
      <c r="Q661" s="441"/>
      <c r="R661" s="441"/>
      <c r="S661" s="250"/>
      <c r="T661" s="250"/>
      <c r="U661" s="250"/>
      <c r="V661" s="441"/>
      <c r="W661" s="250"/>
      <c r="X661" s="250"/>
      <c r="Y661" s="250"/>
      <c r="Z661" s="250"/>
      <c r="AA661" s="250"/>
      <c r="AB661" s="441"/>
      <c r="AC661" s="441"/>
      <c r="AD661" s="441"/>
      <c r="AE661" s="441"/>
      <c r="AF661" s="441"/>
      <c r="AG661" s="441"/>
      <c r="AH661" s="441"/>
      <c r="AI661" s="441"/>
      <c r="AJ661" s="441"/>
      <c r="AK661" s="441"/>
      <c r="AL661" s="250"/>
      <c r="AM661" s="250"/>
      <c r="AN661" s="250"/>
      <c r="AO661" s="250"/>
      <c r="AP661" s="250"/>
      <c r="AQ661" s="250"/>
      <c r="AR661" s="445"/>
      <c r="AS661" s="445"/>
      <c r="AT661" s="445"/>
      <c r="AU661" s="445"/>
      <c r="AV661" s="250"/>
      <c r="AW661" s="250"/>
      <c r="AX661" s="250"/>
      <c r="AY661" s="250"/>
      <c r="BA661" s="250"/>
      <c r="BB661" s="250"/>
      <c r="BC661" s="250"/>
      <c r="BD661" s="250"/>
      <c r="BE661" s="250"/>
      <c r="BF661" s="250"/>
      <c r="BG661" s="250"/>
      <c r="BH661" s="250"/>
      <c r="BI661" s="250"/>
      <c r="BJ661" s="250"/>
      <c r="BK661" s="250"/>
      <c r="BL661" s="250"/>
      <c r="BM661" s="250"/>
      <c r="BN661" s="250"/>
      <c r="BO661" s="250"/>
      <c r="BP661" s="250"/>
    </row>
    <row r="662" spans="2:68">
      <c r="B662" s="250"/>
      <c r="C662" s="250"/>
      <c r="D662" s="250"/>
      <c r="E662" s="441"/>
      <c r="F662" s="441"/>
      <c r="G662" s="441"/>
      <c r="H662" s="441"/>
      <c r="I662" s="441"/>
      <c r="J662" s="441"/>
      <c r="K662" s="441"/>
      <c r="L662" s="441"/>
      <c r="M662" s="441"/>
      <c r="N662" s="442"/>
      <c r="O662" s="250"/>
      <c r="P662" s="250"/>
      <c r="Q662" s="441"/>
      <c r="R662" s="441"/>
      <c r="S662" s="250"/>
      <c r="T662" s="250"/>
      <c r="U662" s="250"/>
      <c r="V662" s="441"/>
      <c r="W662" s="250"/>
      <c r="X662" s="250"/>
      <c r="Y662" s="250"/>
      <c r="Z662" s="250"/>
      <c r="AA662" s="250"/>
      <c r="AB662" s="441"/>
      <c r="AC662" s="441"/>
      <c r="AD662" s="441"/>
      <c r="AE662" s="441"/>
      <c r="AF662" s="441"/>
      <c r="AG662" s="441"/>
      <c r="AH662" s="441"/>
      <c r="AI662" s="441"/>
      <c r="AJ662" s="441"/>
      <c r="AK662" s="441"/>
      <c r="AL662" s="250"/>
      <c r="AM662" s="250"/>
      <c r="AN662" s="250"/>
      <c r="AO662" s="250"/>
      <c r="AP662" s="250"/>
      <c r="AQ662" s="250"/>
      <c r="AR662" s="445"/>
      <c r="AS662" s="445"/>
      <c r="AT662" s="445"/>
      <c r="AU662" s="445"/>
      <c r="AV662" s="250"/>
      <c r="AW662" s="250"/>
      <c r="AX662" s="250"/>
      <c r="AY662" s="250"/>
      <c r="BA662" s="250"/>
      <c r="BB662" s="250"/>
      <c r="BC662" s="250"/>
      <c r="BD662" s="250"/>
      <c r="BE662" s="250"/>
      <c r="BF662" s="250"/>
      <c r="BG662" s="250"/>
      <c r="BH662" s="250"/>
      <c r="BI662" s="250"/>
      <c r="BJ662" s="250"/>
      <c r="BK662" s="250"/>
      <c r="BL662" s="250"/>
      <c r="BM662" s="250"/>
      <c r="BN662" s="250"/>
      <c r="BO662" s="250"/>
      <c r="BP662" s="250"/>
    </row>
    <row r="663" spans="2:68">
      <c r="B663" s="250"/>
      <c r="C663" s="250"/>
      <c r="D663" s="250"/>
      <c r="E663" s="441"/>
      <c r="F663" s="441"/>
      <c r="G663" s="441"/>
      <c r="H663" s="441"/>
      <c r="I663" s="441"/>
      <c r="J663" s="441"/>
      <c r="K663" s="441"/>
      <c r="L663" s="441"/>
      <c r="M663" s="441"/>
      <c r="N663" s="442"/>
      <c r="O663" s="250"/>
      <c r="P663" s="250"/>
      <c r="Q663" s="441"/>
      <c r="R663" s="441"/>
      <c r="S663" s="250"/>
      <c r="T663" s="250"/>
      <c r="U663" s="250"/>
      <c r="V663" s="441"/>
      <c r="W663" s="250"/>
      <c r="X663" s="250"/>
      <c r="Y663" s="250"/>
      <c r="Z663" s="250"/>
      <c r="AA663" s="250"/>
      <c r="AB663" s="441"/>
      <c r="AC663" s="441"/>
      <c r="AD663" s="441"/>
      <c r="AE663" s="441"/>
      <c r="AF663" s="441"/>
      <c r="AG663" s="441"/>
      <c r="AH663" s="441"/>
      <c r="AI663" s="441"/>
      <c r="AJ663" s="441"/>
      <c r="AK663" s="441"/>
      <c r="AL663" s="250"/>
      <c r="AM663" s="250"/>
      <c r="AN663" s="250"/>
      <c r="AO663" s="250"/>
      <c r="AP663" s="250"/>
      <c r="AQ663" s="250"/>
      <c r="AR663" s="445"/>
      <c r="AS663" s="445"/>
      <c r="AT663" s="445"/>
      <c r="AU663" s="445"/>
      <c r="AV663" s="250"/>
      <c r="AW663" s="250"/>
      <c r="AX663" s="250"/>
      <c r="AY663" s="250"/>
      <c r="BA663" s="250"/>
      <c r="BB663" s="250"/>
      <c r="BC663" s="250"/>
      <c r="BD663" s="250"/>
      <c r="BE663" s="250"/>
      <c r="BF663" s="250"/>
      <c r="BG663" s="250"/>
      <c r="BH663" s="250"/>
      <c r="BI663" s="250"/>
      <c r="BJ663" s="250"/>
      <c r="BK663" s="250"/>
      <c r="BL663" s="250"/>
      <c r="BM663" s="250"/>
      <c r="BN663" s="250"/>
      <c r="BO663" s="250"/>
      <c r="BP663" s="250"/>
    </row>
    <row r="664" spans="2:68">
      <c r="B664" s="250"/>
      <c r="C664" s="250"/>
      <c r="D664" s="250"/>
      <c r="E664" s="441"/>
      <c r="F664" s="441"/>
      <c r="G664" s="441"/>
      <c r="H664" s="441"/>
      <c r="I664" s="441"/>
      <c r="J664" s="441"/>
      <c r="K664" s="441"/>
      <c r="L664" s="441"/>
      <c r="M664" s="441"/>
      <c r="N664" s="442"/>
      <c r="O664" s="250"/>
      <c r="P664" s="250"/>
      <c r="Q664" s="441"/>
      <c r="R664" s="441"/>
      <c r="S664" s="250"/>
      <c r="T664" s="250"/>
      <c r="U664" s="250"/>
      <c r="V664" s="441"/>
      <c r="W664" s="250"/>
      <c r="X664" s="250"/>
      <c r="Y664" s="250"/>
      <c r="Z664" s="250"/>
      <c r="AA664" s="250"/>
      <c r="AB664" s="441"/>
      <c r="AC664" s="441"/>
      <c r="AD664" s="441"/>
      <c r="AE664" s="441"/>
      <c r="AF664" s="441"/>
      <c r="AG664" s="441"/>
      <c r="AH664" s="441"/>
      <c r="AI664" s="441"/>
      <c r="AJ664" s="441"/>
      <c r="AK664" s="441"/>
      <c r="AL664" s="250"/>
      <c r="AM664" s="250"/>
      <c r="AN664" s="250"/>
      <c r="AO664" s="250"/>
      <c r="AP664" s="250"/>
      <c r="AQ664" s="250"/>
      <c r="AR664" s="445"/>
      <c r="AS664" s="445"/>
      <c r="AT664" s="445"/>
      <c r="AU664" s="445"/>
      <c r="AV664" s="250"/>
      <c r="AW664" s="250"/>
      <c r="AX664" s="250"/>
      <c r="AY664" s="250"/>
      <c r="BA664" s="250"/>
      <c r="BB664" s="250"/>
      <c r="BC664" s="250"/>
      <c r="BD664" s="250"/>
      <c r="BE664" s="250"/>
      <c r="BF664" s="250"/>
      <c r="BG664" s="250"/>
      <c r="BH664" s="250"/>
      <c r="BI664" s="250"/>
      <c r="BJ664" s="250"/>
      <c r="BK664" s="250"/>
      <c r="BL664" s="250"/>
      <c r="BM664" s="250"/>
      <c r="BN664" s="250"/>
      <c r="BO664" s="250"/>
      <c r="BP664" s="250"/>
    </row>
    <row r="665" spans="2:68">
      <c r="B665" s="250"/>
      <c r="C665" s="250"/>
      <c r="D665" s="250"/>
      <c r="E665" s="441"/>
      <c r="F665" s="441"/>
      <c r="G665" s="441"/>
      <c r="H665" s="441"/>
      <c r="I665" s="441"/>
      <c r="J665" s="441"/>
      <c r="K665" s="441"/>
      <c r="L665" s="441"/>
      <c r="M665" s="441"/>
      <c r="N665" s="442"/>
      <c r="O665" s="250"/>
      <c r="P665" s="250"/>
      <c r="Q665" s="441"/>
      <c r="R665" s="441"/>
      <c r="S665" s="250"/>
      <c r="T665" s="250"/>
      <c r="U665" s="250"/>
      <c r="V665" s="441"/>
      <c r="W665" s="250"/>
      <c r="X665" s="250"/>
      <c r="Y665" s="250"/>
      <c r="Z665" s="250"/>
      <c r="AA665" s="250"/>
      <c r="AB665" s="441"/>
      <c r="AC665" s="441"/>
      <c r="AD665" s="441"/>
      <c r="AE665" s="441"/>
      <c r="AF665" s="441"/>
      <c r="AG665" s="441"/>
      <c r="AH665" s="441"/>
      <c r="AI665" s="441"/>
      <c r="AJ665" s="441"/>
      <c r="AK665" s="441"/>
      <c r="AL665" s="250"/>
      <c r="AM665" s="250"/>
      <c r="AN665" s="250"/>
      <c r="AO665" s="250"/>
      <c r="AP665" s="250"/>
      <c r="AQ665" s="250"/>
      <c r="AR665" s="445"/>
      <c r="AS665" s="445"/>
      <c r="AT665" s="445"/>
      <c r="AU665" s="445"/>
      <c r="AV665" s="250"/>
      <c r="AW665" s="250"/>
      <c r="AX665" s="250"/>
      <c r="AY665" s="250"/>
      <c r="BA665" s="250"/>
      <c r="BB665" s="250"/>
      <c r="BC665" s="250"/>
      <c r="BD665" s="250"/>
      <c r="BE665" s="250"/>
      <c r="BF665" s="250"/>
      <c r="BG665" s="250"/>
      <c r="BH665" s="250"/>
      <c r="BI665" s="250"/>
      <c r="BJ665" s="250"/>
      <c r="BK665" s="250"/>
      <c r="BL665" s="250"/>
      <c r="BM665" s="250"/>
      <c r="BN665" s="250"/>
      <c r="BO665" s="250"/>
      <c r="BP665" s="250"/>
    </row>
    <row r="666" spans="2:68">
      <c r="B666" s="250"/>
      <c r="C666" s="250"/>
      <c r="D666" s="250"/>
      <c r="E666" s="441"/>
      <c r="F666" s="441"/>
      <c r="G666" s="441"/>
      <c r="H666" s="441"/>
      <c r="I666" s="441"/>
      <c r="J666" s="441"/>
      <c r="K666" s="441"/>
      <c r="L666" s="441"/>
      <c r="M666" s="441"/>
      <c r="N666" s="442"/>
      <c r="O666" s="250"/>
      <c r="P666" s="250"/>
      <c r="Q666" s="441"/>
      <c r="R666" s="441"/>
      <c r="S666" s="250"/>
      <c r="T666" s="250"/>
      <c r="U666" s="250"/>
      <c r="V666" s="441"/>
      <c r="W666" s="250"/>
      <c r="X666" s="250"/>
      <c r="Y666" s="250"/>
      <c r="Z666" s="250"/>
      <c r="AA666" s="250"/>
      <c r="AB666" s="441"/>
      <c r="AC666" s="441"/>
      <c r="AD666" s="441"/>
      <c r="AE666" s="441"/>
      <c r="AF666" s="441"/>
      <c r="AG666" s="441"/>
      <c r="AH666" s="441"/>
      <c r="AI666" s="441"/>
      <c r="AJ666" s="441"/>
      <c r="AK666" s="441"/>
      <c r="AL666" s="250"/>
      <c r="AM666" s="250"/>
      <c r="AN666" s="250"/>
      <c r="AO666" s="250"/>
      <c r="AP666" s="250"/>
      <c r="AQ666" s="250"/>
      <c r="AR666" s="445"/>
      <c r="AS666" s="445"/>
      <c r="AT666" s="445"/>
      <c r="AU666" s="445"/>
      <c r="AV666" s="250"/>
      <c r="AW666" s="250"/>
      <c r="AX666" s="250"/>
      <c r="AY666" s="250"/>
      <c r="BA666" s="250"/>
      <c r="BB666" s="250"/>
      <c r="BC666" s="250"/>
      <c r="BD666" s="250"/>
      <c r="BE666" s="250"/>
      <c r="BF666" s="250"/>
      <c r="BG666" s="250"/>
      <c r="BH666" s="250"/>
      <c r="BI666" s="250"/>
      <c r="BJ666" s="250"/>
      <c r="BK666" s="250"/>
      <c r="BL666" s="250"/>
      <c r="BM666" s="250"/>
      <c r="BN666" s="250"/>
      <c r="BO666" s="250"/>
      <c r="BP666" s="250"/>
    </row>
    <row r="667" spans="2:68">
      <c r="B667" s="250"/>
      <c r="C667" s="250"/>
      <c r="D667" s="250"/>
      <c r="E667" s="441"/>
      <c r="F667" s="441"/>
      <c r="G667" s="441"/>
      <c r="H667" s="441"/>
      <c r="I667" s="441"/>
      <c r="J667" s="441"/>
      <c r="K667" s="441"/>
      <c r="L667" s="441"/>
      <c r="M667" s="441"/>
      <c r="N667" s="442"/>
      <c r="O667" s="250"/>
      <c r="P667" s="250"/>
      <c r="Q667" s="441"/>
      <c r="R667" s="441"/>
      <c r="S667" s="250"/>
      <c r="T667" s="250"/>
      <c r="U667" s="250"/>
      <c r="V667" s="441"/>
      <c r="W667" s="250"/>
      <c r="X667" s="250"/>
      <c r="Y667" s="250"/>
      <c r="Z667" s="250"/>
      <c r="AA667" s="250"/>
      <c r="AB667" s="441"/>
      <c r="AC667" s="441"/>
      <c r="AD667" s="441"/>
      <c r="AE667" s="441"/>
      <c r="AF667" s="441"/>
      <c r="AG667" s="441"/>
      <c r="AH667" s="441"/>
      <c r="AI667" s="441"/>
      <c r="AJ667" s="441"/>
      <c r="AK667" s="441"/>
      <c r="AL667" s="250"/>
      <c r="AM667" s="250"/>
      <c r="AN667" s="250"/>
      <c r="AO667" s="250"/>
      <c r="AP667" s="250"/>
      <c r="AQ667" s="250"/>
      <c r="AR667" s="445"/>
      <c r="AS667" s="445"/>
      <c r="AT667" s="445"/>
      <c r="AU667" s="445"/>
      <c r="AV667" s="250"/>
      <c r="AW667" s="250"/>
      <c r="AX667" s="250"/>
      <c r="AY667" s="250"/>
      <c r="BA667" s="250"/>
      <c r="BB667" s="250"/>
      <c r="BC667" s="250"/>
      <c r="BD667" s="250"/>
      <c r="BE667" s="250"/>
      <c r="BF667" s="250"/>
      <c r="BG667" s="250"/>
      <c r="BH667" s="250"/>
      <c r="BI667" s="250"/>
      <c r="BJ667" s="250"/>
      <c r="BK667" s="250"/>
      <c r="BL667" s="250"/>
      <c r="BM667" s="250"/>
      <c r="BN667" s="250"/>
      <c r="BO667" s="250"/>
      <c r="BP667" s="250"/>
    </row>
    <row r="668" spans="2:68">
      <c r="B668" s="250"/>
      <c r="C668" s="250"/>
      <c r="D668" s="250"/>
      <c r="E668" s="441"/>
      <c r="F668" s="441"/>
      <c r="G668" s="441"/>
      <c r="H668" s="441"/>
      <c r="I668" s="441"/>
      <c r="J668" s="441"/>
      <c r="K668" s="441"/>
      <c r="L668" s="441"/>
      <c r="M668" s="441"/>
      <c r="N668" s="442"/>
      <c r="O668" s="250"/>
      <c r="P668" s="250"/>
      <c r="Q668" s="441"/>
      <c r="R668" s="441"/>
      <c r="S668" s="250"/>
      <c r="T668" s="250"/>
      <c r="U668" s="250"/>
      <c r="V668" s="441"/>
      <c r="W668" s="250"/>
      <c r="X668" s="250"/>
      <c r="Y668" s="250"/>
      <c r="Z668" s="250"/>
      <c r="AA668" s="250"/>
      <c r="AB668" s="441"/>
      <c r="AC668" s="441"/>
      <c r="AD668" s="441"/>
      <c r="AE668" s="441"/>
      <c r="AF668" s="441"/>
      <c r="AG668" s="441"/>
      <c r="AH668" s="441"/>
      <c r="AI668" s="441"/>
      <c r="AJ668" s="441"/>
      <c r="AK668" s="441"/>
      <c r="AL668" s="250"/>
      <c r="AM668" s="250"/>
      <c r="AN668" s="250"/>
      <c r="AO668" s="250"/>
      <c r="AP668" s="250"/>
      <c r="AQ668" s="250"/>
      <c r="AR668" s="445"/>
      <c r="AS668" s="445"/>
      <c r="AT668" s="445"/>
      <c r="AU668" s="445"/>
      <c r="AV668" s="250"/>
      <c r="AW668" s="250"/>
      <c r="AX668" s="250"/>
      <c r="AY668" s="250"/>
      <c r="BA668" s="250"/>
      <c r="BB668" s="250"/>
      <c r="BC668" s="250"/>
      <c r="BD668" s="250"/>
      <c r="BE668" s="250"/>
      <c r="BF668" s="250"/>
      <c r="BG668" s="250"/>
      <c r="BH668" s="250"/>
      <c r="BI668" s="250"/>
      <c r="BJ668" s="250"/>
      <c r="BK668" s="250"/>
      <c r="BL668" s="250"/>
      <c r="BM668" s="250"/>
      <c r="BN668" s="250"/>
      <c r="BO668" s="250"/>
      <c r="BP668" s="250"/>
    </row>
    <row r="669" spans="2:68">
      <c r="B669" s="250"/>
      <c r="C669" s="250"/>
      <c r="D669" s="250"/>
      <c r="E669" s="441"/>
      <c r="F669" s="441"/>
      <c r="G669" s="441"/>
      <c r="H669" s="441"/>
      <c r="I669" s="441"/>
      <c r="J669" s="441"/>
      <c r="K669" s="441"/>
      <c r="L669" s="441"/>
      <c r="M669" s="441"/>
      <c r="N669" s="442"/>
      <c r="O669" s="250"/>
      <c r="P669" s="250"/>
      <c r="Q669" s="441"/>
      <c r="R669" s="441"/>
      <c r="S669" s="250"/>
      <c r="T669" s="250"/>
      <c r="U669" s="250"/>
      <c r="V669" s="441"/>
      <c r="W669" s="250"/>
      <c r="X669" s="250"/>
      <c r="Y669" s="250"/>
      <c r="Z669" s="250"/>
      <c r="AA669" s="250"/>
      <c r="AB669" s="441"/>
      <c r="AC669" s="441"/>
      <c r="AD669" s="441"/>
      <c r="AE669" s="441"/>
      <c r="AF669" s="441"/>
      <c r="AG669" s="441"/>
      <c r="AH669" s="441"/>
      <c r="AI669" s="441"/>
      <c r="AJ669" s="441"/>
      <c r="AK669" s="441"/>
      <c r="AL669" s="250"/>
      <c r="AM669" s="250"/>
      <c r="AN669" s="250"/>
      <c r="AO669" s="250"/>
      <c r="AP669" s="250"/>
      <c r="AQ669" s="250"/>
      <c r="AR669" s="445"/>
      <c r="AS669" s="445"/>
      <c r="AT669" s="445"/>
      <c r="AU669" s="445"/>
      <c r="AV669" s="250"/>
      <c r="AW669" s="250"/>
      <c r="AX669" s="250"/>
      <c r="AY669" s="250"/>
      <c r="BA669" s="250"/>
      <c r="BB669" s="250"/>
      <c r="BC669" s="250"/>
      <c r="BD669" s="250"/>
      <c r="BE669" s="250"/>
      <c r="BF669" s="250"/>
      <c r="BG669" s="250"/>
      <c r="BH669" s="250"/>
      <c r="BI669" s="250"/>
      <c r="BJ669" s="250"/>
      <c r="BK669" s="250"/>
      <c r="BL669" s="250"/>
      <c r="BM669" s="250"/>
      <c r="BN669" s="250"/>
      <c r="BO669" s="250"/>
      <c r="BP669" s="250"/>
    </row>
    <row r="670" spans="2:68">
      <c r="B670" s="250"/>
      <c r="C670" s="250"/>
      <c r="D670" s="250"/>
      <c r="E670" s="441"/>
      <c r="F670" s="441"/>
      <c r="G670" s="441"/>
      <c r="H670" s="441"/>
      <c r="I670" s="441"/>
      <c r="J670" s="441"/>
      <c r="K670" s="441"/>
      <c r="L670" s="441"/>
      <c r="M670" s="441"/>
      <c r="N670" s="442"/>
      <c r="O670" s="250"/>
      <c r="P670" s="250"/>
      <c r="Q670" s="441"/>
      <c r="R670" s="441"/>
      <c r="S670" s="250"/>
      <c r="T670" s="250"/>
      <c r="U670" s="250"/>
      <c r="V670" s="441"/>
      <c r="W670" s="250"/>
      <c r="X670" s="250"/>
      <c r="Y670" s="250"/>
      <c r="Z670" s="250"/>
      <c r="AA670" s="250"/>
      <c r="AB670" s="441"/>
      <c r="AC670" s="441"/>
      <c r="AD670" s="441"/>
      <c r="AE670" s="441"/>
      <c r="AF670" s="441"/>
      <c r="AG670" s="441"/>
      <c r="AH670" s="441"/>
      <c r="AI670" s="441"/>
      <c r="AJ670" s="441"/>
      <c r="AK670" s="441"/>
      <c r="AL670" s="250"/>
      <c r="AM670" s="250"/>
      <c r="AN670" s="250"/>
      <c r="AO670" s="250"/>
      <c r="AP670" s="250"/>
      <c r="AQ670" s="250"/>
      <c r="AR670" s="445"/>
      <c r="AS670" s="445"/>
      <c r="AT670" s="445"/>
      <c r="AU670" s="445"/>
      <c r="AV670" s="250"/>
      <c r="AW670" s="250"/>
      <c r="AX670" s="250"/>
      <c r="AY670" s="250"/>
      <c r="BA670" s="250"/>
      <c r="BB670" s="250"/>
      <c r="BC670" s="250"/>
      <c r="BD670" s="250"/>
      <c r="BE670" s="250"/>
      <c r="BF670" s="250"/>
      <c r="BG670" s="250"/>
      <c r="BH670" s="250"/>
      <c r="BI670" s="250"/>
      <c r="BJ670" s="250"/>
      <c r="BK670" s="250"/>
      <c r="BL670" s="250"/>
      <c r="BM670" s="250"/>
      <c r="BN670" s="250"/>
      <c r="BO670" s="250"/>
      <c r="BP670" s="250"/>
    </row>
    <row r="671" spans="2:68">
      <c r="B671" s="250"/>
      <c r="C671" s="250"/>
      <c r="D671" s="250"/>
      <c r="E671" s="441"/>
      <c r="F671" s="441"/>
      <c r="G671" s="441"/>
      <c r="H671" s="441"/>
      <c r="I671" s="441"/>
      <c r="J671" s="441"/>
      <c r="K671" s="441"/>
      <c r="L671" s="441"/>
      <c r="M671" s="441"/>
      <c r="N671" s="442"/>
      <c r="O671" s="250"/>
      <c r="P671" s="250"/>
      <c r="Q671" s="441"/>
      <c r="R671" s="441"/>
      <c r="S671" s="250"/>
      <c r="T671" s="250"/>
      <c r="U671" s="250"/>
      <c r="V671" s="441"/>
      <c r="W671" s="250"/>
      <c r="X671" s="250"/>
      <c r="Y671" s="250"/>
      <c r="Z671" s="250"/>
      <c r="AA671" s="250"/>
      <c r="AB671" s="441"/>
      <c r="AC671" s="441"/>
      <c r="AD671" s="441"/>
      <c r="AE671" s="441"/>
      <c r="AF671" s="441"/>
      <c r="AG671" s="441"/>
      <c r="AH671" s="441"/>
      <c r="AI671" s="441"/>
      <c r="AJ671" s="441"/>
      <c r="AK671" s="441"/>
      <c r="AL671" s="250"/>
      <c r="AM671" s="250"/>
      <c r="AN671" s="250"/>
      <c r="AO671" s="250"/>
      <c r="AP671" s="250"/>
      <c r="AQ671" s="250"/>
      <c r="AR671" s="445"/>
      <c r="AS671" s="445"/>
      <c r="AT671" s="445"/>
      <c r="AU671" s="445"/>
      <c r="AV671" s="250"/>
      <c r="AW671" s="250"/>
      <c r="AX671" s="250"/>
      <c r="AY671" s="250"/>
      <c r="BA671" s="250"/>
      <c r="BB671" s="250"/>
      <c r="BC671" s="250"/>
      <c r="BD671" s="250"/>
      <c r="BE671" s="250"/>
      <c r="BF671" s="250"/>
      <c r="BG671" s="250"/>
      <c r="BH671" s="250"/>
      <c r="BI671" s="250"/>
      <c r="BJ671" s="250"/>
      <c r="BK671" s="250"/>
      <c r="BL671" s="250"/>
      <c r="BM671" s="250"/>
      <c r="BN671" s="250"/>
      <c r="BO671" s="250"/>
      <c r="BP671" s="250"/>
    </row>
    <row r="672" spans="2:68">
      <c r="B672" s="250"/>
      <c r="C672" s="250"/>
      <c r="D672" s="250"/>
      <c r="E672" s="441"/>
      <c r="F672" s="441"/>
      <c r="G672" s="441"/>
      <c r="H672" s="441"/>
      <c r="I672" s="441"/>
      <c r="J672" s="441"/>
      <c r="K672" s="441"/>
      <c r="L672" s="441"/>
      <c r="M672" s="441"/>
      <c r="N672" s="442"/>
      <c r="O672" s="250"/>
      <c r="P672" s="250"/>
      <c r="Q672" s="441"/>
      <c r="R672" s="441"/>
      <c r="S672" s="250"/>
      <c r="T672" s="250"/>
      <c r="U672" s="250"/>
      <c r="V672" s="441"/>
      <c r="W672" s="250"/>
      <c r="X672" s="250"/>
      <c r="Y672" s="250"/>
      <c r="Z672" s="250"/>
      <c r="AA672" s="250"/>
      <c r="AB672" s="441"/>
      <c r="AC672" s="441"/>
      <c r="AD672" s="441"/>
      <c r="AE672" s="441"/>
      <c r="AF672" s="441"/>
      <c r="AG672" s="441"/>
      <c r="AH672" s="441"/>
      <c r="AI672" s="441"/>
      <c r="AJ672" s="441"/>
      <c r="AK672" s="441"/>
      <c r="AL672" s="250"/>
      <c r="AM672" s="250"/>
      <c r="AN672" s="250"/>
      <c r="AO672" s="250"/>
      <c r="AP672" s="250"/>
      <c r="AQ672" s="250"/>
      <c r="AR672" s="445"/>
      <c r="AS672" s="445"/>
      <c r="AT672" s="445"/>
      <c r="AU672" s="445"/>
      <c r="AV672" s="250"/>
      <c r="AW672" s="250"/>
      <c r="AX672" s="250"/>
      <c r="AY672" s="250"/>
      <c r="BA672" s="250"/>
      <c r="BB672" s="250"/>
      <c r="BC672" s="250"/>
      <c r="BD672" s="250"/>
      <c r="BE672" s="250"/>
      <c r="BF672" s="250"/>
      <c r="BG672" s="250"/>
      <c r="BH672" s="250"/>
      <c r="BI672" s="250"/>
      <c r="BJ672" s="250"/>
      <c r="BK672" s="250"/>
      <c r="BL672" s="250"/>
      <c r="BM672" s="250"/>
      <c r="BN672" s="250"/>
      <c r="BO672" s="250"/>
      <c r="BP672" s="250"/>
    </row>
    <row r="673" spans="2:68">
      <c r="B673" s="250"/>
      <c r="C673" s="250"/>
      <c r="D673" s="250"/>
      <c r="E673" s="441"/>
      <c r="F673" s="441"/>
      <c r="G673" s="441"/>
      <c r="H673" s="441"/>
      <c r="I673" s="441"/>
      <c r="J673" s="441"/>
      <c r="K673" s="441"/>
      <c r="L673" s="441"/>
      <c r="M673" s="441"/>
      <c r="N673" s="442"/>
      <c r="O673" s="250"/>
      <c r="P673" s="250"/>
      <c r="Q673" s="441"/>
      <c r="R673" s="441"/>
      <c r="S673" s="250"/>
      <c r="T673" s="250"/>
      <c r="U673" s="250"/>
      <c r="V673" s="441"/>
      <c r="W673" s="250"/>
      <c r="X673" s="250"/>
      <c r="Y673" s="250"/>
      <c r="Z673" s="250"/>
      <c r="AA673" s="250"/>
      <c r="AB673" s="441"/>
      <c r="AC673" s="441"/>
      <c r="AD673" s="441"/>
      <c r="AE673" s="441"/>
      <c r="AF673" s="441"/>
      <c r="AG673" s="441"/>
      <c r="AH673" s="441"/>
      <c r="AI673" s="441"/>
      <c r="AJ673" s="441"/>
      <c r="AK673" s="441"/>
      <c r="AL673" s="250"/>
      <c r="AM673" s="250"/>
      <c r="AN673" s="250"/>
      <c r="AO673" s="250"/>
      <c r="AP673" s="250"/>
      <c r="AQ673" s="250"/>
      <c r="AR673" s="445"/>
      <c r="AS673" s="445"/>
      <c r="AT673" s="445"/>
      <c r="AU673" s="445"/>
      <c r="AV673" s="250"/>
      <c r="AW673" s="250"/>
      <c r="AX673" s="250"/>
      <c r="AY673" s="250"/>
      <c r="BA673" s="250"/>
      <c r="BB673" s="250"/>
      <c r="BC673" s="250"/>
      <c r="BD673" s="250"/>
      <c r="BE673" s="250"/>
      <c r="BF673" s="250"/>
      <c r="BG673" s="250"/>
      <c r="BH673" s="250"/>
      <c r="BI673" s="250"/>
      <c r="BJ673" s="250"/>
      <c r="BK673" s="250"/>
      <c r="BL673" s="250"/>
      <c r="BM673" s="250"/>
      <c r="BN673" s="250"/>
      <c r="BO673" s="250"/>
      <c r="BP673" s="250"/>
    </row>
    <row r="674" spans="2:68">
      <c r="B674" s="250"/>
      <c r="C674" s="250"/>
      <c r="D674" s="250"/>
      <c r="E674" s="441"/>
      <c r="F674" s="441"/>
      <c r="G674" s="441"/>
      <c r="H674" s="441"/>
      <c r="I674" s="441"/>
      <c r="J674" s="441"/>
      <c r="K674" s="441"/>
      <c r="L674" s="441"/>
      <c r="M674" s="441"/>
      <c r="N674" s="442"/>
      <c r="O674" s="250"/>
      <c r="P674" s="250"/>
      <c r="Q674" s="441"/>
      <c r="R674" s="441"/>
      <c r="S674" s="250"/>
      <c r="T674" s="250"/>
      <c r="U674" s="250"/>
      <c r="V674" s="441"/>
      <c r="W674" s="250"/>
      <c r="X674" s="250"/>
      <c r="Y674" s="250"/>
      <c r="Z674" s="250"/>
      <c r="AA674" s="250"/>
      <c r="AB674" s="441"/>
      <c r="AC674" s="441"/>
      <c r="AD674" s="441"/>
      <c r="AE674" s="441"/>
      <c r="AF674" s="441"/>
      <c r="AG674" s="441"/>
      <c r="AH674" s="441"/>
      <c r="AI674" s="441"/>
      <c r="AJ674" s="441"/>
      <c r="AK674" s="441"/>
      <c r="AL674" s="250"/>
      <c r="AM674" s="250"/>
      <c r="AN674" s="250"/>
      <c r="AO674" s="250"/>
      <c r="AP674" s="250"/>
      <c r="AQ674" s="250"/>
      <c r="AR674" s="445"/>
      <c r="AS674" s="445"/>
      <c r="AT674" s="445"/>
      <c r="AU674" s="445"/>
      <c r="AV674" s="250"/>
      <c r="AW674" s="250"/>
      <c r="AX674" s="250"/>
      <c r="AY674" s="250"/>
      <c r="BA674" s="250"/>
      <c r="BB674" s="250"/>
      <c r="BC674" s="250"/>
      <c r="BD674" s="250"/>
      <c r="BE674" s="250"/>
      <c r="BF674" s="250"/>
      <c r="BG674" s="250"/>
      <c r="BH674" s="250"/>
      <c r="BI674" s="250"/>
      <c r="BJ674" s="250"/>
      <c r="BK674" s="250"/>
      <c r="BL674" s="250"/>
      <c r="BM674" s="250"/>
      <c r="BN674" s="250"/>
      <c r="BO674" s="250"/>
      <c r="BP674" s="250"/>
    </row>
    <row r="675" spans="2:68">
      <c r="B675" s="250"/>
      <c r="C675" s="250"/>
      <c r="D675" s="250"/>
      <c r="E675" s="441"/>
      <c r="F675" s="441"/>
      <c r="G675" s="441"/>
      <c r="H675" s="441"/>
      <c r="I675" s="441"/>
      <c r="J675" s="441"/>
      <c r="K675" s="441"/>
      <c r="L675" s="441"/>
      <c r="M675" s="441"/>
      <c r="N675" s="442"/>
      <c r="O675" s="250"/>
      <c r="P675" s="250"/>
      <c r="Q675" s="441"/>
      <c r="R675" s="441"/>
      <c r="S675" s="250"/>
      <c r="T675" s="250"/>
      <c r="U675" s="250"/>
      <c r="V675" s="441"/>
      <c r="W675" s="250"/>
      <c r="X675" s="250"/>
      <c r="Y675" s="250"/>
      <c r="Z675" s="250"/>
      <c r="AA675" s="250"/>
      <c r="AB675" s="441"/>
      <c r="AC675" s="441"/>
      <c r="AD675" s="441"/>
      <c r="AE675" s="441"/>
      <c r="AF675" s="441"/>
      <c r="AG675" s="441"/>
      <c r="AH675" s="441"/>
      <c r="AI675" s="441"/>
      <c r="AJ675" s="441"/>
      <c r="AK675" s="441"/>
      <c r="AL675" s="250"/>
      <c r="AM675" s="250"/>
      <c r="AN675" s="250"/>
      <c r="AO675" s="250"/>
      <c r="AP675" s="250"/>
      <c r="AQ675" s="250"/>
      <c r="AR675" s="445"/>
      <c r="AS675" s="445"/>
      <c r="AT675" s="445"/>
      <c r="AU675" s="445"/>
      <c r="AV675" s="250"/>
      <c r="AW675" s="250"/>
      <c r="AX675" s="250"/>
      <c r="AY675" s="250"/>
      <c r="BA675" s="250"/>
      <c r="BB675" s="250"/>
      <c r="BC675" s="250"/>
      <c r="BD675" s="250"/>
      <c r="BE675" s="250"/>
      <c r="BF675" s="250"/>
      <c r="BG675" s="250"/>
      <c r="BH675" s="250"/>
      <c r="BI675" s="250"/>
      <c r="BJ675" s="250"/>
      <c r="BK675" s="250"/>
      <c r="BL675" s="250"/>
      <c r="BM675" s="250"/>
      <c r="BN675" s="250"/>
      <c r="BO675" s="250"/>
      <c r="BP675" s="250"/>
    </row>
    <row r="676" spans="2:68">
      <c r="B676" s="250"/>
      <c r="C676" s="250"/>
      <c r="D676" s="250"/>
      <c r="E676" s="441"/>
      <c r="F676" s="441"/>
      <c r="G676" s="441"/>
      <c r="H676" s="441"/>
      <c r="I676" s="441"/>
      <c r="J676" s="441"/>
      <c r="K676" s="441"/>
      <c r="L676" s="441"/>
      <c r="M676" s="441"/>
      <c r="N676" s="442"/>
      <c r="O676" s="250"/>
      <c r="P676" s="250"/>
      <c r="Q676" s="441"/>
      <c r="R676" s="441"/>
      <c r="S676" s="250"/>
      <c r="T676" s="250"/>
      <c r="U676" s="250"/>
      <c r="V676" s="441"/>
      <c r="W676" s="250"/>
      <c r="X676" s="250"/>
      <c r="Y676" s="250"/>
      <c r="Z676" s="250"/>
      <c r="AA676" s="250"/>
      <c r="AB676" s="441"/>
      <c r="AC676" s="441"/>
      <c r="AD676" s="441"/>
      <c r="AE676" s="441"/>
      <c r="AF676" s="441"/>
      <c r="AG676" s="441"/>
      <c r="AH676" s="441"/>
      <c r="AI676" s="441"/>
      <c r="AJ676" s="441"/>
      <c r="AK676" s="441"/>
      <c r="AL676" s="250"/>
      <c r="AM676" s="250"/>
      <c r="AN676" s="250"/>
      <c r="AO676" s="250"/>
      <c r="AP676" s="250"/>
      <c r="AQ676" s="250"/>
      <c r="AR676" s="445"/>
      <c r="AS676" s="445"/>
      <c r="AT676" s="445"/>
      <c r="AU676" s="445"/>
      <c r="AV676" s="250"/>
      <c r="AW676" s="250"/>
      <c r="AX676" s="250"/>
      <c r="AY676" s="250"/>
      <c r="BA676" s="250"/>
      <c r="BB676" s="250"/>
      <c r="BC676" s="250"/>
      <c r="BD676" s="250"/>
      <c r="BE676" s="250"/>
      <c r="BF676" s="250"/>
      <c r="BG676" s="250"/>
      <c r="BH676" s="250"/>
      <c r="BI676" s="250"/>
      <c r="BJ676" s="250"/>
      <c r="BK676" s="250"/>
      <c r="BL676" s="250"/>
      <c r="BM676" s="250"/>
      <c r="BN676" s="250"/>
      <c r="BO676" s="250"/>
      <c r="BP676" s="250"/>
    </row>
    <row r="677" spans="2:68">
      <c r="B677" s="250"/>
      <c r="C677" s="250"/>
      <c r="D677" s="250"/>
      <c r="E677" s="441"/>
      <c r="F677" s="441"/>
      <c r="G677" s="441"/>
      <c r="H677" s="441"/>
      <c r="I677" s="441"/>
      <c r="J677" s="441"/>
      <c r="K677" s="441"/>
      <c r="L677" s="441"/>
      <c r="M677" s="441"/>
      <c r="N677" s="442"/>
      <c r="O677" s="250"/>
      <c r="P677" s="250"/>
      <c r="Q677" s="441"/>
      <c r="R677" s="441"/>
      <c r="S677" s="250"/>
      <c r="T677" s="250"/>
      <c r="U677" s="250"/>
      <c r="V677" s="441"/>
      <c r="W677" s="250"/>
      <c r="X677" s="250"/>
      <c r="Y677" s="250"/>
      <c r="Z677" s="250"/>
      <c r="AA677" s="250"/>
      <c r="AB677" s="441"/>
      <c r="AC677" s="441"/>
      <c r="AD677" s="441"/>
      <c r="AE677" s="441"/>
      <c r="AF677" s="441"/>
      <c r="AG677" s="441"/>
      <c r="AH677" s="441"/>
      <c r="AI677" s="441"/>
      <c r="AJ677" s="441"/>
      <c r="AK677" s="441"/>
      <c r="AL677" s="250"/>
      <c r="AM677" s="250"/>
      <c r="AN677" s="250"/>
      <c r="AO677" s="250"/>
      <c r="AP677" s="250"/>
      <c r="AQ677" s="250"/>
      <c r="AR677" s="445"/>
      <c r="AS677" s="445"/>
      <c r="AT677" s="445"/>
      <c r="AU677" s="445"/>
      <c r="AV677" s="250"/>
      <c r="AW677" s="250"/>
      <c r="AX677" s="250"/>
      <c r="AY677" s="250"/>
      <c r="BA677" s="250"/>
      <c r="BB677" s="250"/>
      <c r="BC677" s="250"/>
      <c r="BD677" s="250"/>
      <c r="BE677" s="250"/>
      <c r="BF677" s="250"/>
      <c r="BG677" s="250"/>
      <c r="BH677" s="250"/>
      <c r="BI677" s="250"/>
      <c r="BJ677" s="250"/>
      <c r="BK677" s="250"/>
      <c r="BL677" s="250"/>
      <c r="BM677" s="250"/>
      <c r="BN677" s="250"/>
      <c r="BO677" s="250"/>
      <c r="BP677" s="250"/>
    </row>
    <row r="678" spans="2:68">
      <c r="B678" s="250"/>
      <c r="C678" s="250"/>
      <c r="D678" s="250"/>
      <c r="E678" s="441"/>
      <c r="F678" s="441"/>
      <c r="G678" s="441"/>
      <c r="H678" s="441"/>
      <c r="I678" s="441"/>
      <c r="J678" s="441"/>
      <c r="K678" s="441"/>
      <c r="L678" s="441"/>
      <c r="M678" s="441"/>
      <c r="N678" s="442"/>
      <c r="O678" s="250"/>
      <c r="P678" s="250"/>
      <c r="Q678" s="441"/>
      <c r="R678" s="441"/>
      <c r="S678" s="250"/>
      <c r="T678" s="250"/>
      <c r="U678" s="250"/>
      <c r="V678" s="441"/>
      <c r="W678" s="250"/>
      <c r="X678" s="250"/>
      <c r="Y678" s="250"/>
      <c r="Z678" s="250"/>
      <c r="AA678" s="250"/>
      <c r="AB678" s="441"/>
      <c r="AC678" s="441"/>
      <c r="AD678" s="441"/>
      <c r="AE678" s="441"/>
      <c r="AF678" s="441"/>
      <c r="AG678" s="441"/>
      <c r="AH678" s="441"/>
      <c r="AI678" s="441"/>
      <c r="AJ678" s="441"/>
      <c r="AK678" s="441"/>
      <c r="AL678" s="250"/>
      <c r="AM678" s="250"/>
      <c r="AN678" s="250"/>
      <c r="AO678" s="250"/>
      <c r="AP678" s="250"/>
      <c r="AQ678" s="250"/>
      <c r="AR678" s="445"/>
      <c r="AS678" s="445"/>
      <c r="AT678" s="445"/>
      <c r="AU678" s="445"/>
      <c r="AV678" s="250"/>
      <c r="AW678" s="250"/>
      <c r="AX678" s="250"/>
      <c r="AY678" s="250"/>
      <c r="BA678" s="250"/>
      <c r="BB678" s="250"/>
      <c r="BC678" s="250"/>
      <c r="BD678" s="250"/>
      <c r="BE678" s="250"/>
      <c r="BF678" s="250"/>
      <c r="BG678" s="250"/>
      <c r="BH678" s="250"/>
      <c r="BI678" s="250"/>
      <c r="BJ678" s="250"/>
      <c r="BK678" s="250"/>
      <c r="BL678" s="250"/>
      <c r="BM678" s="250"/>
      <c r="BN678" s="250"/>
      <c r="BO678" s="250"/>
      <c r="BP678" s="250"/>
    </row>
    <row r="679" spans="2:68">
      <c r="B679" s="250"/>
      <c r="C679" s="250"/>
      <c r="D679" s="250"/>
      <c r="E679" s="441"/>
      <c r="F679" s="441"/>
      <c r="G679" s="441"/>
      <c r="H679" s="441"/>
      <c r="I679" s="441"/>
      <c r="J679" s="441"/>
      <c r="K679" s="441"/>
      <c r="L679" s="441"/>
      <c r="M679" s="441"/>
      <c r="N679" s="442"/>
      <c r="O679" s="250"/>
      <c r="P679" s="250"/>
      <c r="Q679" s="441"/>
      <c r="R679" s="441"/>
      <c r="S679" s="250"/>
      <c r="T679" s="250"/>
      <c r="U679" s="250"/>
      <c r="V679" s="441"/>
      <c r="W679" s="250"/>
      <c r="X679" s="250"/>
      <c r="Y679" s="250"/>
      <c r="Z679" s="250"/>
      <c r="AA679" s="250"/>
      <c r="AB679" s="441"/>
      <c r="AC679" s="441"/>
      <c r="AD679" s="441"/>
      <c r="AE679" s="441"/>
      <c r="AF679" s="441"/>
      <c r="AG679" s="441"/>
      <c r="AH679" s="441"/>
      <c r="AI679" s="441"/>
      <c r="AJ679" s="441"/>
      <c r="AK679" s="441"/>
      <c r="AL679" s="250"/>
      <c r="AM679" s="250"/>
      <c r="AN679" s="250"/>
      <c r="AO679" s="250"/>
      <c r="AP679" s="250"/>
      <c r="AQ679" s="250"/>
      <c r="AR679" s="445"/>
      <c r="AS679" s="445"/>
      <c r="AT679" s="445"/>
      <c r="AU679" s="445"/>
      <c r="AV679" s="250"/>
      <c r="AW679" s="250"/>
      <c r="AX679" s="250"/>
      <c r="AY679" s="250"/>
      <c r="BA679" s="250"/>
      <c r="BB679" s="250"/>
      <c r="BC679" s="250"/>
      <c r="BD679" s="250"/>
      <c r="BE679" s="250"/>
      <c r="BF679" s="250"/>
      <c r="BG679" s="250"/>
      <c r="BH679" s="250"/>
      <c r="BI679" s="250"/>
      <c r="BJ679" s="250"/>
      <c r="BK679" s="250"/>
      <c r="BL679" s="250"/>
      <c r="BM679" s="250"/>
      <c r="BN679" s="250"/>
      <c r="BO679" s="250"/>
      <c r="BP679" s="250"/>
    </row>
    <row r="680" spans="2:68">
      <c r="B680" s="250"/>
      <c r="C680" s="250"/>
      <c r="D680" s="250"/>
      <c r="E680" s="441"/>
      <c r="F680" s="441"/>
      <c r="G680" s="441"/>
      <c r="H680" s="441"/>
      <c r="I680" s="441"/>
      <c r="J680" s="441"/>
      <c r="K680" s="441"/>
      <c r="L680" s="441"/>
      <c r="M680" s="441"/>
      <c r="N680" s="442"/>
      <c r="O680" s="250"/>
      <c r="P680" s="250"/>
      <c r="Q680" s="441"/>
      <c r="R680" s="441"/>
      <c r="S680" s="250"/>
      <c r="T680" s="250"/>
      <c r="U680" s="250"/>
      <c r="V680" s="441"/>
      <c r="W680" s="250"/>
      <c r="X680" s="250"/>
      <c r="Y680" s="250"/>
      <c r="Z680" s="250"/>
      <c r="AA680" s="250"/>
      <c r="AB680" s="441"/>
      <c r="AC680" s="441"/>
      <c r="AD680" s="441"/>
      <c r="AE680" s="441"/>
      <c r="AF680" s="441"/>
      <c r="AG680" s="441"/>
      <c r="AH680" s="441"/>
      <c r="AI680" s="441"/>
      <c r="AJ680" s="441"/>
      <c r="AK680" s="441"/>
      <c r="AL680" s="250"/>
      <c r="AM680" s="250"/>
      <c r="AN680" s="250"/>
      <c r="AO680" s="250"/>
      <c r="AP680" s="250"/>
      <c r="AQ680" s="250"/>
      <c r="AR680" s="445"/>
      <c r="AS680" s="445"/>
      <c r="AT680" s="445"/>
      <c r="AU680" s="445"/>
      <c r="AV680" s="250"/>
      <c r="AW680" s="250"/>
      <c r="AX680" s="250"/>
      <c r="AY680" s="250"/>
      <c r="BA680" s="250"/>
      <c r="BB680" s="250"/>
      <c r="BC680" s="250"/>
      <c r="BD680" s="250"/>
      <c r="BE680" s="250"/>
      <c r="BF680" s="250"/>
      <c r="BG680" s="250"/>
      <c r="BH680" s="250"/>
      <c r="BI680" s="250"/>
      <c r="BJ680" s="250"/>
      <c r="BK680" s="250"/>
      <c r="BL680" s="250"/>
      <c r="BM680" s="250"/>
      <c r="BN680" s="250"/>
      <c r="BO680" s="250"/>
      <c r="BP680" s="250"/>
    </row>
    <row r="681" spans="2:68">
      <c r="B681" s="250"/>
      <c r="C681" s="250"/>
      <c r="D681" s="250"/>
      <c r="E681" s="441"/>
      <c r="F681" s="441"/>
      <c r="G681" s="441"/>
      <c r="H681" s="441"/>
      <c r="I681" s="441"/>
      <c r="J681" s="441"/>
      <c r="K681" s="441"/>
      <c r="L681" s="441"/>
      <c r="M681" s="441"/>
      <c r="N681" s="442"/>
      <c r="O681" s="250"/>
      <c r="P681" s="250"/>
      <c r="Q681" s="441"/>
      <c r="R681" s="441"/>
      <c r="S681" s="250"/>
      <c r="T681" s="250"/>
      <c r="U681" s="250"/>
      <c r="V681" s="441"/>
      <c r="W681" s="250"/>
      <c r="X681" s="250"/>
      <c r="Y681" s="250"/>
      <c r="Z681" s="250"/>
      <c r="AA681" s="250"/>
      <c r="AB681" s="441"/>
      <c r="AC681" s="441"/>
      <c r="AD681" s="441"/>
      <c r="AE681" s="441"/>
      <c r="AF681" s="441"/>
      <c r="AG681" s="441"/>
      <c r="AH681" s="441"/>
      <c r="AI681" s="441"/>
      <c r="AJ681" s="441"/>
      <c r="AK681" s="441"/>
      <c r="AL681" s="250"/>
      <c r="AM681" s="250"/>
      <c r="AN681" s="250"/>
      <c r="AO681" s="250"/>
      <c r="AP681" s="250"/>
      <c r="AQ681" s="250"/>
      <c r="AR681" s="445"/>
      <c r="AS681" s="445"/>
      <c r="AT681" s="445"/>
      <c r="AU681" s="445"/>
      <c r="AV681" s="250"/>
      <c r="AW681" s="250"/>
      <c r="AX681" s="250"/>
      <c r="AY681" s="250"/>
      <c r="BA681" s="250"/>
      <c r="BB681" s="250"/>
      <c r="BC681" s="250"/>
      <c r="BD681" s="250"/>
      <c r="BE681" s="250"/>
      <c r="BF681" s="250"/>
      <c r="BG681" s="250"/>
      <c r="BH681" s="250"/>
      <c r="BI681" s="250"/>
      <c r="BJ681" s="250"/>
      <c r="BK681" s="250"/>
      <c r="BL681" s="250"/>
      <c r="BM681" s="250"/>
      <c r="BN681" s="250"/>
      <c r="BO681" s="250"/>
      <c r="BP681" s="250"/>
    </row>
    <row r="682" spans="2:68">
      <c r="B682" s="250"/>
      <c r="C682" s="250"/>
      <c r="D682" s="250"/>
      <c r="E682" s="441"/>
      <c r="F682" s="441"/>
      <c r="G682" s="441"/>
      <c r="H682" s="441"/>
      <c r="I682" s="441"/>
      <c r="J682" s="441"/>
      <c r="K682" s="441"/>
      <c r="L682" s="441"/>
      <c r="M682" s="441"/>
      <c r="N682" s="442"/>
      <c r="O682" s="250"/>
      <c r="P682" s="250"/>
      <c r="Q682" s="441"/>
      <c r="R682" s="441"/>
      <c r="S682" s="250"/>
      <c r="T682" s="250"/>
      <c r="U682" s="250"/>
      <c r="V682" s="441"/>
      <c r="W682" s="250"/>
      <c r="X682" s="250"/>
      <c r="Y682" s="250"/>
      <c r="Z682" s="250"/>
      <c r="AA682" s="250"/>
      <c r="AB682" s="441"/>
      <c r="AC682" s="441"/>
      <c r="AD682" s="441"/>
      <c r="AE682" s="441"/>
      <c r="AF682" s="441"/>
      <c r="AG682" s="441"/>
      <c r="AH682" s="441"/>
      <c r="AI682" s="441"/>
      <c r="AJ682" s="441"/>
      <c r="AK682" s="441"/>
      <c r="AL682" s="250"/>
      <c r="AM682" s="250"/>
      <c r="AN682" s="250"/>
      <c r="AO682" s="250"/>
      <c r="AP682" s="250"/>
      <c r="AQ682" s="250"/>
      <c r="AR682" s="445"/>
      <c r="AS682" s="445"/>
      <c r="AT682" s="445"/>
      <c r="AU682" s="445"/>
      <c r="AV682" s="250"/>
      <c r="AW682" s="250"/>
      <c r="AX682" s="250"/>
      <c r="AY682" s="250"/>
      <c r="BA682" s="250"/>
      <c r="BB682" s="250"/>
      <c r="BC682" s="250"/>
      <c r="BD682" s="250"/>
      <c r="BE682" s="250"/>
      <c r="BF682" s="250"/>
      <c r="BG682" s="250"/>
      <c r="BH682" s="250"/>
      <c r="BI682" s="250"/>
      <c r="BJ682" s="250"/>
      <c r="BK682" s="250"/>
      <c r="BL682" s="250"/>
      <c r="BM682" s="250"/>
      <c r="BN682" s="250"/>
      <c r="BO682" s="250"/>
      <c r="BP682" s="250"/>
    </row>
    <row r="683" spans="2:68">
      <c r="B683" s="250"/>
      <c r="C683" s="250"/>
      <c r="D683" s="250"/>
      <c r="E683" s="441"/>
      <c r="F683" s="441"/>
      <c r="G683" s="441"/>
      <c r="H683" s="441"/>
      <c r="I683" s="441"/>
      <c r="J683" s="441"/>
      <c r="K683" s="441"/>
      <c r="L683" s="441"/>
      <c r="M683" s="441"/>
      <c r="N683" s="442"/>
      <c r="O683" s="250"/>
      <c r="P683" s="250"/>
      <c r="Q683" s="441"/>
      <c r="R683" s="441"/>
      <c r="S683" s="250"/>
      <c r="T683" s="250"/>
      <c r="U683" s="250"/>
      <c r="V683" s="441"/>
      <c r="W683" s="250"/>
      <c r="X683" s="250"/>
      <c r="Y683" s="250"/>
      <c r="Z683" s="250"/>
      <c r="AA683" s="250"/>
      <c r="AB683" s="441"/>
      <c r="AC683" s="441"/>
      <c r="AD683" s="441"/>
      <c r="AE683" s="441"/>
      <c r="AF683" s="441"/>
      <c r="AG683" s="441"/>
      <c r="AH683" s="441"/>
      <c r="AI683" s="441"/>
      <c r="AJ683" s="441"/>
      <c r="AK683" s="441"/>
      <c r="AL683" s="250"/>
      <c r="AM683" s="250"/>
      <c r="AN683" s="250"/>
      <c r="AO683" s="250"/>
      <c r="AP683" s="250"/>
      <c r="AQ683" s="250"/>
      <c r="AR683" s="445"/>
      <c r="AS683" s="445"/>
      <c r="AT683" s="445"/>
      <c r="AU683" s="445"/>
      <c r="AV683" s="250"/>
      <c r="AW683" s="250"/>
      <c r="AX683" s="250"/>
      <c r="AY683" s="250"/>
      <c r="BA683" s="250"/>
      <c r="BB683" s="250"/>
      <c r="BC683" s="250"/>
      <c r="BD683" s="250"/>
      <c r="BE683" s="250"/>
      <c r="BF683" s="250"/>
      <c r="BG683" s="250"/>
      <c r="BH683" s="250"/>
      <c r="BI683" s="250"/>
      <c r="BJ683" s="250"/>
      <c r="BK683" s="250"/>
      <c r="BL683" s="250"/>
      <c r="BM683" s="250"/>
      <c r="BN683" s="250"/>
      <c r="BO683" s="250"/>
      <c r="BP683" s="250"/>
    </row>
    <row r="684" spans="2:68">
      <c r="B684" s="250"/>
      <c r="C684" s="250"/>
      <c r="D684" s="250"/>
      <c r="E684" s="441"/>
      <c r="F684" s="441"/>
      <c r="G684" s="441"/>
      <c r="H684" s="441"/>
      <c r="I684" s="441"/>
      <c r="J684" s="441"/>
      <c r="K684" s="441"/>
      <c r="L684" s="441"/>
      <c r="M684" s="441"/>
      <c r="N684" s="442"/>
      <c r="O684" s="250"/>
      <c r="P684" s="250"/>
      <c r="Q684" s="441"/>
      <c r="R684" s="441"/>
      <c r="S684" s="250"/>
      <c r="T684" s="250"/>
      <c r="U684" s="250"/>
      <c r="V684" s="441"/>
      <c r="W684" s="250"/>
      <c r="X684" s="250"/>
      <c r="Y684" s="250"/>
      <c r="Z684" s="250"/>
      <c r="AA684" s="250"/>
      <c r="AB684" s="441"/>
      <c r="AC684" s="441"/>
      <c r="AD684" s="441"/>
      <c r="AE684" s="441"/>
      <c r="AF684" s="441"/>
      <c r="AG684" s="441"/>
      <c r="AH684" s="441"/>
      <c r="AI684" s="441"/>
      <c r="AJ684" s="441"/>
      <c r="AK684" s="441"/>
      <c r="AL684" s="250"/>
      <c r="AM684" s="250"/>
      <c r="AN684" s="250"/>
      <c r="AO684" s="250"/>
      <c r="AP684" s="250"/>
      <c r="AQ684" s="250"/>
      <c r="AR684" s="445"/>
      <c r="AS684" s="445"/>
      <c r="AT684" s="445"/>
      <c r="AU684" s="445"/>
      <c r="AV684" s="250"/>
      <c r="AW684" s="250"/>
      <c r="AX684" s="250"/>
      <c r="AY684" s="250"/>
      <c r="BA684" s="250"/>
      <c r="BB684" s="250"/>
      <c r="BC684" s="250"/>
      <c r="BD684" s="250"/>
      <c r="BE684" s="250"/>
      <c r="BF684" s="250"/>
      <c r="BG684" s="250"/>
      <c r="BH684" s="250"/>
      <c r="BI684" s="250"/>
      <c r="BJ684" s="250"/>
      <c r="BK684" s="250"/>
      <c r="BL684" s="250"/>
      <c r="BM684" s="250"/>
      <c r="BN684" s="250"/>
      <c r="BO684" s="250"/>
      <c r="BP684" s="250"/>
    </row>
    <row r="685" spans="2:68">
      <c r="B685" s="250"/>
      <c r="C685" s="250"/>
      <c r="D685" s="250"/>
      <c r="E685" s="441"/>
      <c r="F685" s="441"/>
      <c r="G685" s="441"/>
      <c r="H685" s="441"/>
      <c r="I685" s="441"/>
      <c r="J685" s="441"/>
      <c r="K685" s="441"/>
      <c r="L685" s="441"/>
      <c r="M685" s="441"/>
      <c r="N685" s="442"/>
      <c r="O685" s="250"/>
      <c r="P685" s="250"/>
      <c r="Q685" s="441"/>
      <c r="R685" s="441"/>
      <c r="S685" s="250"/>
      <c r="T685" s="250"/>
      <c r="U685" s="250"/>
      <c r="V685" s="441"/>
      <c r="W685" s="250"/>
      <c r="X685" s="250"/>
      <c r="Y685" s="250"/>
      <c r="Z685" s="250"/>
      <c r="AA685" s="250"/>
      <c r="AB685" s="441"/>
      <c r="AC685" s="441"/>
      <c r="AD685" s="441"/>
      <c r="AE685" s="441"/>
      <c r="AF685" s="441"/>
      <c r="AG685" s="441"/>
      <c r="AH685" s="441"/>
      <c r="AI685" s="441"/>
      <c r="AJ685" s="441"/>
      <c r="AK685" s="441"/>
      <c r="AL685" s="250"/>
      <c r="AM685" s="250"/>
      <c r="AN685" s="250"/>
      <c r="AO685" s="250"/>
      <c r="AP685" s="250"/>
      <c r="AQ685" s="250"/>
      <c r="AR685" s="445"/>
      <c r="AS685" s="445"/>
      <c r="AT685" s="445"/>
      <c r="AU685" s="445"/>
      <c r="AV685" s="250"/>
      <c r="AW685" s="250"/>
      <c r="AX685" s="250"/>
      <c r="AY685" s="250"/>
      <c r="BA685" s="250"/>
      <c r="BB685" s="250"/>
      <c r="BC685" s="250"/>
      <c r="BD685" s="250"/>
      <c r="BE685" s="250"/>
      <c r="BF685" s="250"/>
      <c r="BG685" s="250"/>
      <c r="BH685" s="250"/>
      <c r="BI685" s="250"/>
      <c r="BJ685" s="250"/>
      <c r="BK685" s="250"/>
      <c r="BL685" s="250"/>
      <c r="BM685" s="250"/>
      <c r="BN685" s="250"/>
      <c r="BO685" s="250"/>
      <c r="BP685" s="250"/>
    </row>
    <row r="686" spans="2:68">
      <c r="B686" s="250"/>
      <c r="C686" s="250"/>
      <c r="D686" s="250"/>
      <c r="E686" s="441"/>
      <c r="F686" s="441"/>
      <c r="G686" s="441"/>
      <c r="H686" s="441"/>
      <c r="I686" s="441"/>
      <c r="J686" s="441"/>
      <c r="K686" s="441"/>
      <c r="L686" s="441"/>
      <c r="M686" s="441"/>
      <c r="N686" s="442"/>
      <c r="O686" s="250"/>
      <c r="P686" s="250"/>
      <c r="Q686" s="441"/>
      <c r="R686" s="441"/>
      <c r="S686" s="250"/>
      <c r="T686" s="250"/>
      <c r="U686" s="250"/>
      <c r="V686" s="441"/>
      <c r="W686" s="250"/>
      <c r="X686" s="250"/>
      <c r="Y686" s="250"/>
      <c r="Z686" s="250"/>
      <c r="AA686" s="250"/>
      <c r="AB686" s="441"/>
      <c r="AC686" s="441"/>
      <c r="AD686" s="441"/>
      <c r="AE686" s="441"/>
      <c r="AF686" s="441"/>
      <c r="AG686" s="441"/>
      <c r="AH686" s="441"/>
      <c r="AI686" s="441"/>
      <c r="AJ686" s="441"/>
      <c r="AK686" s="441"/>
      <c r="AL686" s="250"/>
      <c r="AM686" s="250"/>
      <c r="AN686" s="250"/>
      <c r="AO686" s="250"/>
      <c r="AP686" s="250"/>
      <c r="AQ686" s="250"/>
      <c r="AR686" s="445"/>
      <c r="AS686" s="445"/>
      <c r="AT686" s="445"/>
      <c r="AU686" s="445"/>
      <c r="AV686" s="250"/>
      <c r="AW686" s="250"/>
      <c r="AX686" s="250"/>
      <c r="AY686" s="250"/>
      <c r="BA686" s="250"/>
      <c r="BB686" s="250"/>
      <c r="BC686" s="250"/>
      <c r="BD686" s="250"/>
      <c r="BE686" s="250"/>
      <c r="BF686" s="250"/>
      <c r="BG686" s="250"/>
      <c r="BH686" s="250"/>
      <c r="BI686" s="250"/>
      <c r="BJ686" s="250"/>
      <c r="BK686" s="250"/>
      <c r="BL686" s="250"/>
      <c r="BM686" s="250"/>
      <c r="BN686" s="250"/>
      <c r="BO686" s="250"/>
      <c r="BP686" s="250"/>
    </row>
    <row r="687" spans="2:68">
      <c r="B687" s="250"/>
      <c r="C687" s="250"/>
      <c r="D687" s="250"/>
      <c r="E687" s="441"/>
      <c r="F687" s="441"/>
      <c r="G687" s="441"/>
      <c r="H687" s="441"/>
      <c r="I687" s="441"/>
      <c r="J687" s="441"/>
      <c r="K687" s="441"/>
      <c r="L687" s="441"/>
      <c r="M687" s="441"/>
      <c r="N687" s="442"/>
      <c r="O687" s="250"/>
      <c r="P687" s="250"/>
      <c r="Q687" s="441"/>
      <c r="R687" s="441"/>
      <c r="S687" s="250"/>
      <c r="T687" s="250"/>
      <c r="U687" s="250"/>
      <c r="V687" s="441"/>
      <c r="W687" s="250"/>
      <c r="X687" s="250"/>
      <c r="Y687" s="250"/>
      <c r="Z687" s="250"/>
      <c r="AA687" s="250"/>
      <c r="AB687" s="441"/>
      <c r="AC687" s="441"/>
      <c r="AD687" s="441"/>
      <c r="AE687" s="441"/>
      <c r="AF687" s="441"/>
      <c r="AG687" s="441"/>
      <c r="AH687" s="441"/>
      <c r="AI687" s="441"/>
      <c r="AJ687" s="441"/>
      <c r="AK687" s="441"/>
      <c r="AL687" s="250"/>
      <c r="AM687" s="250"/>
      <c r="AN687" s="250"/>
      <c r="AO687" s="250"/>
      <c r="AP687" s="250"/>
      <c r="AQ687" s="250"/>
      <c r="AR687" s="445"/>
      <c r="AS687" s="445"/>
      <c r="AT687" s="445"/>
      <c r="AU687" s="445"/>
      <c r="AV687" s="250"/>
      <c r="AW687" s="250"/>
      <c r="AX687" s="250"/>
      <c r="AY687" s="250"/>
      <c r="BA687" s="250"/>
      <c r="BB687" s="250"/>
      <c r="BC687" s="250"/>
      <c r="BD687" s="250"/>
      <c r="BE687" s="250"/>
      <c r="BF687" s="250"/>
      <c r="BG687" s="250"/>
      <c r="BH687" s="250"/>
      <c r="BI687" s="250"/>
      <c r="BJ687" s="250"/>
      <c r="BK687" s="250"/>
      <c r="BL687" s="250"/>
      <c r="BM687" s="250"/>
      <c r="BN687" s="250"/>
      <c r="BO687" s="250"/>
      <c r="BP687" s="250"/>
    </row>
    <row r="688" spans="2:68">
      <c r="B688" s="250"/>
      <c r="C688" s="250"/>
      <c r="D688" s="250"/>
      <c r="E688" s="441"/>
      <c r="F688" s="441"/>
      <c r="G688" s="441"/>
      <c r="H688" s="441"/>
      <c r="I688" s="441"/>
      <c r="J688" s="441"/>
      <c r="K688" s="441"/>
      <c r="L688" s="441"/>
      <c r="M688" s="441"/>
      <c r="N688" s="442"/>
      <c r="O688" s="250"/>
      <c r="P688" s="250"/>
      <c r="Q688" s="441"/>
      <c r="R688" s="441"/>
      <c r="S688" s="250"/>
      <c r="T688" s="250"/>
      <c r="U688" s="250"/>
      <c r="V688" s="441"/>
      <c r="W688" s="250"/>
      <c r="X688" s="250"/>
      <c r="Y688" s="250"/>
      <c r="Z688" s="250"/>
      <c r="AA688" s="250"/>
      <c r="AB688" s="441"/>
      <c r="AC688" s="441"/>
      <c r="AD688" s="441"/>
      <c r="AE688" s="441"/>
      <c r="AF688" s="441"/>
      <c r="AG688" s="441"/>
      <c r="AH688" s="441"/>
      <c r="AI688" s="441"/>
      <c r="AJ688" s="441"/>
      <c r="AK688" s="441"/>
      <c r="AL688" s="250"/>
      <c r="AM688" s="250"/>
      <c r="AN688" s="250"/>
      <c r="AO688" s="250"/>
      <c r="AP688" s="250"/>
      <c r="AQ688" s="250"/>
      <c r="AR688" s="445"/>
      <c r="AS688" s="445"/>
      <c r="AT688" s="445"/>
      <c r="AU688" s="445"/>
      <c r="AV688" s="250"/>
      <c r="AW688" s="250"/>
      <c r="AX688" s="250"/>
      <c r="AY688" s="250"/>
      <c r="BA688" s="250"/>
      <c r="BB688" s="250"/>
      <c r="BC688" s="250"/>
      <c r="BD688" s="250"/>
      <c r="BE688" s="250"/>
      <c r="BF688" s="250"/>
      <c r="BG688" s="250"/>
      <c r="BH688" s="250"/>
      <c r="BI688" s="250"/>
      <c r="BJ688" s="250"/>
      <c r="BK688" s="250"/>
      <c r="BL688" s="250"/>
      <c r="BM688" s="250"/>
      <c r="BN688" s="250"/>
      <c r="BO688" s="250"/>
      <c r="BP688" s="250"/>
    </row>
    <row r="689" spans="2:68">
      <c r="B689" s="250"/>
      <c r="C689" s="250"/>
      <c r="D689" s="250"/>
      <c r="E689" s="441"/>
      <c r="F689" s="441"/>
      <c r="G689" s="441"/>
      <c r="H689" s="441"/>
      <c r="I689" s="441"/>
      <c r="J689" s="441"/>
      <c r="K689" s="441"/>
      <c r="L689" s="441"/>
      <c r="M689" s="441"/>
      <c r="N689" s="442"/>
      <c r="O689" s="250"/>
      <c r="P689" s="250"/>
      <c r="Q689" s="441"/>
      <c r="R689" s="441"/>
      <c r="S689" s="250"/>
      <c r="T689" s="250"/>
      <c r="U689" s="250"/>
      <c r="V689" s="441"/>
      <c r="W689" s="250"/>
      <c r="X689" s="250"/>
      <c r="Y689" s="250"/>
      <c r="Z689" s="250"/>
      <c r="AA689" s="250"/>
      <c r="AB689" s="441"/>
      <c r="AC689" s="441"/>
      <c r="AD689" s="441"/>
      <c r="AE689" s="441"/>
      <c r="AF689" s="441"/>
      <c r="AG689" s="441"/>
      <c r="AH689" s="441"/>
      <c r="AI689" s="441"/>
      <c r="AJ689" s="441"/>
      <c r="AK689" s="441"/>
      <c r="AL689" s="250"/>
      <c r="AM689" s="250"/>
      <c r="AN689" s="250"/>
      <c r="AO689" s="250"/>
      <c r="AP689" s="250"/>
      <c r="AQ689" s="250"/>
      <c r="AR689" s="445"/>
      <c r="AS689" s="445"/>
      <c r="AT689" s="445"/>
      <c r="AU689" s="445"/>
      <c r="AV689" s="250"/>
      <c r="AW689" s="250"/>
      <c r="AX689" s="250"/>
      <c r="AY689" s="250"/>
      <c r="BA689" s="250"/>
      <c r="BB689" s="250"/>
      <c r="BC689" s="250"/>
      <c r="BD689" s="250"/>
      <c r="BE689" s="250"/>
      <c r="BF689" s="250"/>
      <c r="BG689" s="250"/>
      <c r="BH689" s="250"/>
      <c r="BI689" s="250"/>
      <c r="BJ689" s="250"/>
      <c r="BK689" s="250"/>
      <c r="BL689" s="250"/>
      <c r="BM689" s="250"/>
      <c r="BN689" s="250"/>
      <c r="BO689" s="250"/>
      <c r="BP689" s="250"/>
    </row>
    <row r="690" spans="2:68">
      <c r="B690" s="250"/>
      <c r="C690" s="250"/>
      <c r="D690" s="250"/>
      <c r="E690" s="441"/>
      <c r="F690" s="441"/>
      <c r="G690" s="441"/>
      <c r="H690" s="441"/>
      <c r="I690" s="441"/>
      <c r="J690" s="441"/>
      <c r="K690" s="441"/>
      <c r="L690" s="441"/>
      <c r="M690" s="441"/>
      <c r="N690" s="442"/>
      <c r="O690" s="250"/>
      <c r="P690" s="250"/>
      <c r="Q690" s="441"/>
      <c r="R690" s="441"/>
      <c r="S690" s="250"/>
      <c r="T690" s="250"/>
      <c r="U690" s="250"/>
      <c r="V690" s="441"/>
      <c r="W690" s="250"/>
      <c r="X690" s="250"/>
      <c r="Y690" s="250"/>
      <c r="Z690" s="250"/>
      <c r="AA690" s="250"/>
      <c r="AB690" s="441"/>
      <c r="AC690" s="441"/>
      <c r="AD690" s="441"/>
      <c r="AE690" s="441"/>
      <c r="AF690" s="441"/>
      <c r="AG690" s="441"/>
      <c r="AH690" s="441"/>
      <c r="AI690" s="441"/>
      <c r="AJ690" s="441"/>
      <c r="AK690" s="441"/>
      <c r="AL690" s="250"/>
      <c r="AM690" s="250"/>
      <c r="AN690" s="250"/>
      <c r="AO690" s="250"/>
      <c r="AP690" s="250"/>
      <c r="AQ690" s="250"/>
      <c r="AR690" s="445"/>
      <c r="AS690" s="445"/>
      <c r="AT690" s="445"/>
      <c r="AU690" s="445"/>
      <c r="AV690" s="250"/>
      <c r="AW690" s="250"/>
      <c r="AX690" s="250"/>
      <c r="AY690" s="250"/>
      <c r="BA690" s="250"/>
      <c r="BB690" s="250"/>
      <c r="BC690" s="250"/>
      <c r="BD690" s="250"/>
      <c r="BE690" s="250"/>
      <c r="BF690" s="250"/>
      <c r="BG690" s="250"/>
      <c r="BH690" s="250"/>
      <c r="BI690" s="250"/>
      <c r="BJ690" s="250"/>
      <c r="BK690" s="250"/>
      <c r="BL690" s="250"/>
      <c r="BM690" s="250"/>
      <c r="BN690" s="250"/>
      <c r="BO690" s="250"/>
      <c r="BP690" s="250"/>
    </row>
    <row r="691" spans="2:68">
      <c r="B691" s="250"/>
      <c r="C691" s="250"/>
      <c r="D691" s="250"/>
      <c r="E691" s="441"/>
      <c r="F691" s="441"/>
      <c r="G691" s="441"/>
      <c r="H691" s="441"/>
      <c r="I691" s="441"/>
      <c r="J691" s="441"/>
      <c r="K691" s="441"/>
      <c r="L691" s="441"/>
      <c r="M691" s="441"/>
      <c r="N691" s="442"/>
      <c r="O691" s="250"/>
      <c r="P691" s="250"/>
      <c r="Q691" s="441"/>
      <c r="R691" s="441"/>
      <c r="S691" s="250"/>
      <c r="T691" s="250"/>
      <c r="U691" s="250"/>
      <c r="V691" s="441"/>
      <c r="W691" s="250"/>
      <c r="X691" s="250"/>
      <c r="Y691" s="250"/>
      <c r="Z691" s="250"/>
      <c r="AA691" s="250"/>
      <c r="AB691" s="441"/>
      <c r="AC691" s="441"/>
      <c r="AD691" s="441"/>
      <c r="AE691" s="441"/>
      <c r="AF691" s="441"/>
      <c r="AG691" s="441"/>
      <c r="AH691" s="441"/>
      <c r="AI691" s="441"/>
      <c r="AJ691" s="441"/>
      <c r="AK691" s="441"/>
      <c r="AL691" s="250"/>
      <c r="AM691" s="250"/>
      <c r="AN691" s="250"/>
      <c r="AO691" s="250"/>
      <c r="AP691" s="250"/>
      <c r="AQ691" s="250"/>
      <c r="AR691" s="445"/>
      <c r="AS691" s="445"/>
      <c r="AT691" s="445"/>
      <c r="AU691" s="445"/>
      <c r="AV691" s="250"/>
      <c r="AW691" s="250"/>
      <c r="AX691" s="250"/>
      <c r="AY691" s="250"/>
      <c r="BA691" s="250"/>
      <c r="BB691" s="250"/>
      <c r="BC691" s="250"/>
      <c r="BD691" s="250"/>
      <c r="BE691" s="250"/>
      <c r="BF691" s="250"/>
      <c r="BG691" s="250"/>
      <c r="BH691" s="250"/>
      <c r="BI691" s="250"/>
      <c r="BJ691" s="250"/>
      <c r="BK691" s="250"/>
      <c r="BL691" s="250"/>
      <c r="BM691" s="250"/>
      <c r="BN691" s="250"/>
      <c r="BO691" s="250"/>
      <c r="BP691" s="250"/>
    </row>
    <row r="692" spans="2:68">
      <c r="B692" s="250"/>
      <c r="C692" s="250"/>
      <c r="D692" s="250"/>
      <c r="E692" s="441"/>
      <c r="F692" s="441"/>
      <c r="G692" s="441"/>
      <c r="H692" s="441"/>
      <c r="I692" s="441"/>
      <c r="J692" s="441"/>
      <c r="K692" s="441"/>
      <c r="L692" s="441"/>
      <c r="M692" s="441"/>
      <c r="N692" s="442"/>
      <c r="O692" s="250"/>
      <c r="P692" s="250"/>
      <c r="Q692" s="441"/>
      <c r="R692" s="441"/>
      <c r="S692" s="250"/>
      <c r="T692" s="250"/>
      <c r="U692" s="250"/>
      <c r="V692" s="441"/>
      <c r="W692" s="250"/>
      <c r="X692" s="250"/>
      <c r="Y692" s="250"/>
      <c r="Z692" s="250"/>
      <c r="AA692" s="250"/>
      <c r="AB692" s="441"/>
      <c r="AC692" s="441"/>
      <c r="AD692" s="441"/>
      <c r="AE692" s="441"/>
      <c r="AF692" s="441"/>
      <c r="AG692" s="441"/>
      <c r="AH692" s="441"/>
      <c r="AI692" s="441"/>
      <c r="AJ692" s="441"/>
      <c r="AK692" s="441"/>
      <c r="AL692" s="250"/>
      <c r="AM692" s="250"/>
      <c r="AN692" s="250"/>
      <c r="AO692" s="250"/>
      <c r="AP692" s="250"/>
      <c r="AQ692" s="250"/>
      <c r="AR692" s="445"/>
      <c r="AS692" s="445"/>
      <c r="AT692" s="445"/>
      <c r="AU692" s="445"/>
      <c r="AV692" s="250"/>
      <c r="AW692" s="250"/>
      <c r="AX692" s="250"/>
      <c r="AY692" s="250"/>
      <c r="BA692" s="250"/>
      <c r="BB692" s="250"/>
      <c r="BC692" s="250"/>
      <c r="BD692" s="250"/>
      <c r="BE692" s="250"/>
      <c r="BF692" s="250"/>
      <c r="BG692" s="250"/>
      <c r="BH692" s="250"/>
      <c r="BI692" s="250"/>
      <c r="BJ692" s="250"/>
      <c r="BK692" s="250"/>
      <c r="BL692" s="250"/>
      <c r="BM692" s="250"/>
      <c r="BN692" s="250"/>
      <c r="BO692" s="250"/>
      <c r="BP692" s="250"/>
    </row>
    <row r="693" spans="2:68">
      <c r="B693" s="250"/>
      <c r="C693" s="250"/>
      <c r="D693" s="250"/>
      <c r="E693" s="441"/>
      <c r="F693" s="441"/>
      <c r="G693" s="441"/>
      <c r="H693" s="441"/>
      <c r="I693" s="441"/>
      <c r="J693" s="441"/>
      <c r="K693" s="441"/>
      <c r="L693" s="441"/>
      <c r="M693" s="441"/>
      <c r="N693" s="442"/>
      <c r="O693" s="250"/>
      <c r="P693" s="250"/>
      <c r="Q693" s="441"/>
      <c r="R693" s="441"/>
      <c r="S693" s="250"/>
      <c r="T693" s="250"/>
      <c r="U693" s="250"/>
      <c r="V693" s="441"/>
      <c r="W693" s="250"/>
      <c r="X693" s="250"/>
      <c r="Y693" s="250"/>
      <c r="Z693" s="250"/>
      <c r="AA693" s="250"/>
      <c r="AB693" s="441"/>
      <c r="AC693" s="441"/>
      <c r="AD693" s="441"/>
      <c r="AE693" s="441"/>
      <c r="AF693" s="441"/>
      <c r="AG693" s="441"/>
      <c r="AH693" s="441"/>
      <c r="AI693" s="441"/>
      <c r="AJ693" s="441"/>
      <c r="AK693" s="441"/>
      <c r="AL693" s="250"/>
      <c r="AM693" s="250"/>
      <c r="AN693" s="250"/>
      <c r="AO693" s="250"/>
      <c r="AP693" s="250"/>
      <c r="AQ693" s="250"/>
      <c r="AR693" s="445"/>
      <c r="AS693" s="445"/>
      <c r="AT693" s="445"/>
      <c r="AU693" s="445"/>
      <c r="AV693" s="250"/>
      <c r="AW693" s="250"/>
      <c r="AX693" s="250"/>
      <c r="AY693" s="250"/>
      <c r="BA693" s="250"/>
      <c r="BB693" s="250"/>
      <c r="BC693" s="250"/>
      <c r="BD693" s="250"/>
      <c r="BE693" s="250"/>
      <c r="BF693" s="250"/>
      <c r="BG693" s="250"/>
      <c r="BH693" s="250"/>
      <c r="BI693" s="250"/>
      <c r="BJ693" s="250"/>
      <c r="BK693" s="250"/>
      <c r="BL693" s="250"/>
      <c r="BM693" s="250"/>
      <c r="BN693" s="250"/>
      <c r="BO693" s="250"/>
      <c r="BP693" s="250"/>
    </row>
    <row r="694" spans="2:68">
      <c r="B694" s="250"/>
      <c r="C694" s="250"/>
      <c r="D694" s="250"/>
      <c r="E694" s="441"/>
      <c r="F694" s="441"/>
      <c r="G694" s="441"/>
      <c r="H694" s="441"/>
      <c r="I694" s="441"/>
      <c r="J694" s="441"/>
      <c r="K694" s="441"/>
      <c r="L694" s="441"/>
      <c r="M694" s="441"/>
      <c r="N694" s="442"/>
      <c r="O694" s="250"/>
      <c r="P694" s="250"/>
      <c r="Q694" s="441"/>
      <c r="R694" s="441"/>
      <c r="S694" s="250"/>
      <c r="T694" s="250"/>
      <c r="U694" s="250"/>
      <c r="V694" s="441"/>
      <c r="W694" s="250"/>
      <c r="X694" s="250"/>
      <c r="Y694" s="250"/>
      <c r="Z694" s="250"/>
      <c r="AA694" s="250"/>
      <c r="AB694" s="441"/>
      <c r="AC694" s="441"/>
      <c r="AD694" s="441"/>
      <c r="AE694" s="441"/>
      <c r="AF694" s="441"/>
      <c r="AG694" s="441"/>
      <c r="AH694" s="441"/>
      <c r="AI694" s="441"/>
      <c r="AJ694" s="441"/>
      <c r="AK694" s="441"/>
      <c r="AL694" s="250"/>
      <c r="AM694" s="250"/>
      <c r="AN694" s="250"/>
      <c r="AO694" s="250"/>
      <c r="AP694" s="250"/>
      <c r="AQ694" s="250"/>
      <c r="AR694" s="445"/>
      <c r="AS694" s="445"/>
      <c r="AT694" s="445"/>
      <c r="AU694" s="445"/>
      <c r="AV694" s="250"/>
      <c r="AW694" s="250"/>
      <c r="AX694" s="250"/>
      <c r="AY694" s="250"/>
      <c r="BA694" s="250"/>
      <c r="BB694" s="250"/>
      <c r="BC694" s="250"/>
      <c r="BD694" s="250"/>
      <c r="BE694" s="250"/>
      <c r="BF694" s="250"/>
      <c r="BG694" s="250"/>
      <c r="BH694" s="250"/>
      <c r="BI694" s="250"/>
      <c r="BJ694" s="250"/>
      <c r="BK694" s="250"/>
      <c r="BL694" s="250"/>
      <c r="BM694" s="250"/>
      <c r="BN694" s="250"/>
      <c r="BO694" s="250"/>
      <c r="BP694" s="250"/>
    </row>
    <row r="695" spans="2:68">
      <c r="B695" s="250"/>
      <c r="C695" s="250"/>
      <c r="D695" s="250"/>
      <c r="E695" s="441"/>
      <c r="F695" s="441"/>
      <c r="G695" s="441"/>
      <c r="H695" s="441"/>
      <c r="I695" s="441"/>
      <c r="J695" s="441"/>
      <c r="K695" s="441"/>
      <c r="L695" s="441"/>
      <c r="M695" s="441"/>
      <c r="N695" s="442"/>
      <c r="O695" s="250"/>
      <c r="P695" s="250"/>
      <c r="Q695" s="441"/>
      <c r="R695" s="441"/>
      <c r="S695" s="250"/>
      <c r="T695" s="250"/>
      <c r="U695" s="250"/>
      <c r="V695" s="441"/>
      <c r="W695" s="250"/>
      <c r="X695" s="250"/>
      <c r="Y695" s="250"/>
      <c r="Z695" s="250"/>
      <c r="AA695" s="250"/>
      <c r="AB695" s="441"/>
      <c r="AC695" s="441"/>
      <c r="AD695" s="441"/>
      <c r="AE695" s="441"/>
      <c r="AF695" s="441"/>
      <c r="AG695" s="441"/>
      <c r="AH695" s="441"/>
      <c r="AI695" s="441"/>
      <c r="AJ695" s="441"/>
      <c r="AK695" s="441"/>
      <c r="AL695" s="250"/>
      <c r="AM695" s="250"/>
      <c r="AN695" s="250"/>
      <c r="AO695" s="250"/>
      <c r="AP695" s="250"/>
      <c r="AQ695" s="250"/>
      <c r="AR695" s="445"/>
      <c r="AS695" s="445"/>
      <c r="AT695" s="445"/>
      <c r="AU695" s="445"/>
      <c r="AV695" s="250"/>
      <c r="AW695" s="250"/>
      <c r="AX695" s="250"/>
      <c r="AY695" s="250"/>
      <c r="BA695" s="250"/>
      <c r="BB695" s="250"/>
      <c r="BC695" s="250"/>
      <c r="BD695" s="250"/>
      <c r="BE695" s="250"/>
      <c r="BF695" s="250"/>
      <c r="BG695" s="250"/>
      <c r="BH695" s="250"/>
      <c r="BI695" s="250"/>
      <c r="BJ695" s="250"/>
      <c r="BK695" s="250"/>
      <c r="BL695" s="250"/>
      <c r="BM695" s="250"/>
      <c r="BN695" s="250"/>
      <c r="BO695" s="250"/>
      <c r="BP695" s="250"/>
    </row>
    <row r="696" spans="2:68">
      <c r="B696" s="250"/>
      <c r="C696" s="250"/>
      <c r="D696" s="250"/>
      <c r="E696" s="441"/>
      <c r="F696" s="441"/>
      <c r="G696" s="441"/>
      <c r="H696" s="441"/>
      <c r="I696" s="441"/>
      <c r="J696" s="441"/>
      <c r="K696" s="441"/>
      <c r="L696" s="441"/>
      <c r="M696" s="441"/>
      <c r="N696" s="442"/>
      <c r="O696" s="250"/>
      <c r="P696" s="250"/>
      <c r="Q696" s="441"/>
      <c r="R696" s="441"/>
      <c r="S696" s="250"/>
      <c r="T696" s="250"/>
      <c r="U696" s="250"/>
      <c r="V696" s="441"/>
      <c r="W696" s="250"/>
      <c r="X696" s="250"/>
      <c r="Y696" s="250"/>
      <c r="Z696" s="250"/>
      <c r="AA696" s="250"/>
      <c r="AB696" s="441"/>
      <c r="AC696" s="441"/>
      <c r="AD696" s="441"/>
      <c r="AE696" s="441"/>
      <c r="AF696" s="441"/>
      <c r="AG696" s="441"/>
      <c r="AH696" s="441"/>
      <c r="AI696" s="441"/>
      <c r="AJ696" s="441"/>
      <c r="AK696" s="441"/>
      <c r="AL696" s="250"/>
      <c r="AM696" s="250"/>
      <c r="AN696" s="250"/>
      <c r="AO696" s="250"/>
      <c r="AP696" s="250"/>
      <c r="AQ696" s="250"/>
      <c r="AR696" s="445"/>
      <c r="AS696" s="445"/>
      <c r="AT696" s="445"/>
      <c r="AU696" s="445"/>
      <c r="AV696" s="250"/>
      <c r="AW696" s="250"/>
      <c r="AX696" s="250"/>
      <c r="AY696" s="250"/>
      <c r="BA696" s="250"/>
      <c r="BB696" s="250"/>
      <c r="BC696" s="250"/>
      <c r="BD696" s="250"/>
      <c r="BE696" s="250"/>
      <c r="BF696" s="250"/>
      <c r="BG696" s="250"/>
      <c r="BH696" s="250"/>
      <c r="BI696" s="250"/>
      <c r="BJ696" s="250"/>
      <c r="BK696" s="250"/>
      <c r="BL696" s="250"/>
      <c r="BM696" s="250"/>
      <c r="BN696" s="250"/>
      <c r="BO696" s="250"/>
      <c r="BP696" s="250"/>
    </row>
  </sheetData>
  <conditionalFormatting sqref="BA19:BA598">
    <cfRule type="expression" dxfId="22" priority="4" stopIfTrue="1">
      <formula>AND(Q19&gt;0,S19&gt;0,AC19&gt;0,AM19&gt;0,$BA19&lt;0.2)</formula>
    </cfRule>
    <cfRule type="cellIs" dxfId="21" priority="11" stopIfTrue="1" operator="greaterThan">
      <formula>0.6499</formula>
    </cfRule>
    <cfRule type="cellIs" dxfId="20" priority="12" stopIfTrue="1" operator="between">
      <formula>0.4999</formula>
      <formula>0.65</formula>
    </cfRule>
  </conditionalFormatting>
  <conditionalFormatting sqref="J19:L598">
    <cfRule type="expression" dxfId="19" priority="10" stopIfTrue="1">
      <formula>$I19="exterior"</formula>
    </cfRule>
  </conditionalFormatting>
  <conditionalFormatting sqref="AD19:AE598">
    <cfRule type="expression" dxfId="18" priority="1" stopIfTrue="1">
      <formula>$V19="LTN7"</formula>
    </cfRule>
    <cfRule type="expression" dxfId="17" priority="7" stopIfTrue="1">
      <formula>$R19&gt;0</formula>
    </cfRule>
  </conditionalFormatting>
  <conditionalFormatting sqref="AB19:AB598">
    <cfRule type="expression" dxfId="16" priority="9" stopIfTrue="1">
      <formula>OR($W19="HPT8_Linear",$W19="fluor_T8_Linear")</formula>
    </cfRule>
  </conditionalFormatting>
  <conditionalFormatting sqref="AL19:AL598">
    <cfRule type="expression" dxfId="15" priority="8" stopIfTrue="1">
      <formula>SUM($AJ19:$AK19)&gt;0</formula>
    </cfRule>
  </conditionalFormatting>
  <conditionalFormatting sqref="AL4:AL11">
    <cfRule type="expression" dxfId="14" priority="6" stopIfTrue="1">
      <formula>$AJ4&gt;=1</formula>
    </cfRule>
  </conditionalFormatting>
  <conditionalFormatting sqref="AF19:AF598">
    <cfRule type="expression" dxfId="13" priority="13" stopIfTrue="1">
      <formula>AND($R19&gt;0,$AD19&lt;&gt;"")</formula>
    </cfRule>
  </conditionalFormatting>
  <conditionalFormatting sqref="AF8:AF10">
    <cfRule type="expression" dxfId="12" priority="5" stopIfTrue="1">
      <formula>$AK8&gt;0</formula>
    </cfRule>
  </conditionalFormatting>
  <conditionalFormatting sqref="AM19:AM598">
    <cfRule type="expression" dxfId="11" priority="3" stopIfTrue="1">
      <formula>OR($W19="LED Lamps",$W19="LED Fixtures")</formula>
    </cfRule>
  </conditionalFormatting>
  <conditionalFormatting sqref="AE10">
    <cfRule type="expression" dxfId="10" priority="2" stopIfTrue="1">
      <formula>$AI$10&gt;0</formula>
    </cfRule>
  </conditionalFormatting>
  <pageMargins left="0.2" right="0.13" top="0.2" bottom="0.28999999999999998" header="0.15" footer="0.28999999999999998"/>
  <pageSetup scale="40" fitToHeight="3" orientation="landscape" r:id="rId1"/>
  <legacyDrawing r:id="rId2"/>
</worksheet>
</file>

<file path=xl/worksheets/sheet11.xml><?xml version="1.0" encoding="utf-8"?>
<worksheet xmlns="http://schemas.openxmlformats.org/spreadsheetml/2006/main" xmlns:r="http://schemas.openxmlformats.org/officeDocument/2006/relationships">
  <sheetPr codeName="Sheet11"/>
  <dimension ref="A1:IV68"/>
  <sheetViews>
    <sheetView showGridLines="0" workbookViewId="0"/>
  </sheetViews>
  <sheetFormatPr defaultColWidth="9.140625" defaultRowHeight="12.75" customHeight="1"/>
  <cols>
    <col min="1" max="1" width="2.5703125" style="728" customWidth="1"/>
    <col min="2" max="2" width="6.42578125" style="728" customWidth="1"/>
    <col min="3" max="3" width="140.5703125" style="728" customWidth="1"/>
    <col min="4" max="4" width="10.140625" style="728" customWidth="1"/>
    <col min="5" max="256" width="9.140625" style="728"/>
    <col min="257" max="257" width="2.5703125" style="728" customWidth="1"/>
    <col min="258" max="258" width="6.42578125" style="728" customWidth="1"/>
    <col min="259" max="259" width="140.5703125" style="728" customWidth="1"/>
    <col min="260" max="260" width="10.140625" style="728" customWidth="1"/>
    <col min="261" max="512" width="9.140625" style="728"/>
    <col min="513" max="513" width="2.5703125" style="728" customWidth="1"/>
    <col min="514" max="514" width="6.42578125" style="728" customWidth="1"/>
    <col min="515" max="515" width="140.5703125" style="728" customWidth="1"/>
    <col min="516" max="516" width="10.140625" style="728" customWidth="1"/>
    <col min="517" max="768" width="9.140625" style="728"/>
    <col min="769" max="769" width="2.5703125" style="728" customWidth="1"/>
    <col min="770" max="770" width="6.42578125" style="728" customWidth="1"/>
    <col min="771" max="771" width="140.5703125" style="728" customWidth="1"/>
    <col min="772" max="772" width="10.140625" style="728" customWidth="1"/>
    <col min="773" max="1024" width="9.140625" style="728"/>
    <col min="1025" max="1025" width="2.5703125" style="728" customWidth="1"/>
    <col min="1026" max="1026" width="6.42578125" style="728" customWidth="1"/>
    <col min="1027" max="1027" width="140.5703125" style="728" customWidth="1"/>
    <col min="1028" max="1028" width="10.140625" style="728" customWidth="1"/>
    <col min="1029" max="1280" width="9.140625" style="728"/>
    <col min="1281" max="1281" width="2.5703125" style="728" customWidth="1"/>
    <col min="1282" max="1282" width="6.42578125" style="728" customWidth="1"/>
    <col min="1283" max="1283" width="140.5703125" style="728" customWidth="1"/>
    <col min="1284" max="1284" width="10.140625" style="728" customWidth="1"/>
    <col min="1285" max="1536" width="9.140625" style="728"/>
    <col min="1537" max="1537" width="2.5703125" style="728" customWidth="1"/>
    <col min="1538" max="1538" width="6.42578125" style="728" customWidth="1"/>
    <col min="1539" max="1539" width="140.5703125" style="728" customWidth="1"/>
    <col min="1540" max="1540" width="10.140625" style="728" customWidth="1"/>
    <col min="1541" max="1792" width="9.140625" style="728"/>
    <col min="1793" max="1793" width="2.5703125" style="728" customWidth="1"/>
    <col min="1794" max="1794" width="6.42578125" style="728" customWidth="1"/>
    <col min="1795" max="1795" width="140.5703125" style="728" customWidth="1"/>
    <col min="1796" max="1796" width="10.140625" style="728" customWidth="1"/>
    <col min="1797" max="2048" width="9.140625" style="728"/>
    <col min="2049" max="2049" width="2.5703125" style="728" customWidth="1"/>
    <col min="2050" max="2050" width="6.42578125" style="728" customWidth="1"/>
    <col min="2051" max="2051" width="140.5703125" style="728" customWidth="1"/>
    <col min="2052" max="2052" width="10.140625" style="728" customWidth="1"/>
    <col min="2053" max="2304" width="9.140625" style="728"/>
    <col min="2305" max="2305" width="2.5703125" style="728" customWidth="1"/>
    <col min="2306" max="2306" width="6.42578125" style="728" customWidth="1"/>
    <col min="2307" max="2307" width="140.5703125" style="728" customWidth="1"/>
    <col min="2308" max="2308" width="10.140625" style="728" customWidth="1"/>
    <col min="2309" max="2560" width="9.140625" style="728"/>
    <col min="2561" max="2561" width="2.5703125" style="728" customWidth="1"/>
    <col min="2562" max="2562" width="6.42578125" style="728" customWidth="1"/>
    <col min="2563" max="2563" width="140.5703125" style="728" customWidth="1"/>
    <col min="2564" max="2564" width="10.140625" style="728" customWidth="1"/>
    <col min="2565" max="2816" width="9.140625" style="728"/>
    <col min="2817" max="2817" width="2.5703125" style="728" customWidth="1"/>
    <col min="2818" max="2818" width="6.42578125" style="728" customWidth="1"/>
    <col min="2819" max="2819" width="140.5703125" style="728" customWidth="1"/>
    <col min="2820" max="2820" width="10.140625" style="728" customWidth="1"/>
    <col min="2821" max="3072" width="9.140625" style="728"/>
    <col min="3073" max="3073" width="2.5703125" style="728" customWidth="1"/>
    <col min="3074" max="3074" width="6.42578125" style="728" customWidth="1"/>
    <col min="3075" max="3075" width="140.5703125" style="728" customWidth="1"/>
    <col min="3076" max="3076" width="10.140625" style="728" customWidth="1"/>
    <col min="3077" max="3328" width="9.140625" style="728"/>
    <col min="3329" max="3329" width="2.5703125" style="728" customWidth="1"/>
    <col min="3330" max="3330" width="6.42578125" style="728" customWidth="1"/>
    <col min="3331" max="3331" width="140.5703125" style="728" customWidth="1"/>
    <col min="3332" max="3332" width="10.140625" style="728" customWidth="1"/>
    <col min="3333" max="3584" width="9.140625" style="728"/>
    <col min="3585" max="3585" width="2.5703125" style="728" customWidth="1"/>
    <col min="3586" max="3586" width="6.42578125" style="728" customWidth="1"/>
    <col min="3587" max="3587" width="140.5703125" style="728" customWidth="1"/>
    <col min="3588" max="3588" width="10.140625" style="728" customWidth="1"/>
    <col min="3589" max="3840" width="9.140625" style="728"/>
    <col min="3841" max="3841" width="2.5703125" style="728" customWidth="1"/>
    <col min="3842" max="3842" width="6.42578125" style="728" customWidth="1"/>
    <col min="3843" max="3843" width="140.5703125" style="728" customWidth="1"/>
    <col min="3844" max="3844" width="10.140625" style="728" customWidth="1"/>
    <col min="3845" max="4096" width="9.140625" style="728"/>
    <col min="4097" max="4097" width="2.5703125" style="728" customWidth="1"/>
    <col min="4098" max="4098" width="6.42578125" style="728" customWidth="1"/>
    <col min="4099" max="4099" width="140.5703125" style="728" customWidth="1"/>
    <col min="4100" max="4100" width="10.140625" style="728" customWidth="1"/>
    <col min="4101" max="4352" width="9.140625" style="728"/>
    <col min="4353" max="4353" width="2.5703125" style="728" customWidth="1"/>
    <col min="4354" max="4354" width="6.42578125" style="728" customWidth="1"/>
    <col min="4355" max="4355" width="140.5703125" style="728" customWidth="1"/>
    <col min="4356" max="4356" width="10.140625" style="728" customWidth="1"/>
    <col min="4357" max="4608" width="9.140625" style="728"/>
    <col min="4609" max="4609" width="2.5703125" style="728" customWidth="1"/>
    <col min="4610" max="4610" width="6.42578125" style="728" customWidth="1"/>
    <col min="4611" max="4611" width="140.5703125" style="728" customWidth="1"/>
    <col min="4612" max="4612" width="10.140625" style="728" customWidth="1"/>
    <col min="4613" max="4864" width="9.140625" style="728"/>
    <col min="4865" max="4865" width="2.5703125" style="728" customWidth="1"/>
    <col min="4866" max="4866" width="6.42578125" style="728" customWidth="1"/>
    <col min="4867" max="4867" width="140.5703125" style="728" customWidth="1"/>
    <col min="4868" max="4868" width="10.140625" style="728" customWidth="1"/>
    <col min="4869" max="5120" width="9.140625" style="728"/>
    <col min="5121" max="5121" width="2.5703125" style="728" customWidth="1"/>
    <col min="5122" max="5122" width="6.42578125" style="728" customWidth="1"/>
    <col min="5123" max="5123" width="140.5703125" style="728" customWidth="1"/>
    <col min="5124" max="5124" width="10.140625" style="728" customWidth="1"/>
    <col min="5125" max="5376" width="9.140625" style="728"/>
    <col min="5377" max="5377" width="2.5703125" style="728" customWidth="1"/>
    <col min="5378" max="5378" width="6.42578125" style="728" customWidth="1"/>
    <col min="5379" max="5379" width="140.5703125" style="728" customWidth="1"/>
    <col min="5380" max="5380" width="10.140625" style="728" customWidth="1"/>
    <col min="5381" max="5632" width="9.140625" style="728"/>
    <col min="5633" max="5633" width="2.5703125" style="728" customWidth="1"/>
    <col min="5634" max="5634" width="6.42578125" style="728" customWidth="1"/>
    <col min="5635" max="5635" width="140.5703125" style="728" customWidth="1"/>
    <col min="5636" max="5636" width="10.140625" style="728" customWidth="1"/>
    <col min="5637" max="5888" width="9.140625" style="728"/>
    <col min="5889" max="5889" width="2.5703125" style="728" customWidth="1"/>
    <col min="5890" max="5890" width="6.42578125" style="728" customWidth="1"/>
    <col min="5891" max="5891" width="140.5703125" style="728" customWidth="1"/>
    <col min="5892" max="5892" width="10.140625" style="728" customWidth="1"/>
    <col min="5893" max="6144" width="9.140625" style="728"/>
    <col min="6145" max="6145" width="2.5703125" style="728" customWidth="1"/>
    <col min="6146" max="6146" width="6.42578125" style="728" customWidth="1"/>
    <col min="6147" max="6147" width="140.5703125" style="728" customWidth="1"/>
    <col min="6148" max="6148" width="10.140625" style="728" customWidth="1"/>
    <col min="6149" max="6400" width="9.140625" style="728"/>
    <col min="6401" max="6401" width="2.5703125" style="728" customWidth="1"/>
    <col min="6402" max="6402" width="6.42578125" style="728" customWidth="1"/>
    <col min="6403" max="6403" width="140.5703125" style="728" customWidth="1"/>
    <col min="6404" max="6404" width="10.140625" style="728" customWidth="1"/>
    <col min="6405" max="6656" width="9.140625" style="728"/>
    <col min="6657" max="6657" width="2.5703125" style="728" customWidth="1"/>
    <col min="6658" max="6658" width="6.42578125" style="728" customWidth="1"/>
    <col min="6659" max="6659" width="140.5703125" style="728" customWidth="1"/>
    <col min="6660" max="6660" width="10.140625" style="728" customWidth="1"/>
    <col min="6661" max="6912" width="9.140625" style="728"/>
    <col min="6913" max="6913" width="2.5703125" style="728" customWidth="1"/>
    <col min="6914" max="6914" width="6.42578125" style="728" customWidth="1"/>
    <col min="6915" max="6915" width="140.5703125" style="728" customWidth="1"/>
    <col min="6916" max="6916" width="10.140625" style="728" customWidth="1"/>
    <col min="6917" max="7168" width="9.140625" style="728"/>
    <col min="7169" max="7169" width="2.5703125" style="728" customWidth="1"/>
    <col min="7170" max="7170" width="6.42578125" style="728" customWidth="1"/>
    <col min="7171" max="7171" width="140.5703125" style="728" customWidth="1"/>
    <col min="7172" max="7172" width="10.140625" style="728" customWidth="1"/>
    <col min="7173" max="7424" width="9.140625" style="728"/>
    <col min="7425" max="7425" width="2.5703125" style="728" customWidth="1"/>
    <col min="7426" max="7426" width="6.42578125" style="728" customWidth="1"/>
    <col min="7427" max="7427" width="140.5703125" style="728" customWidth="1"/>
    <col min="7428" max="7428" width="10.140625" style="728" customWidth="1"/>
    <col min="7429" max="7680" width="9.140625" style="728"/>
    <col min="7681" max="7681" width="2.5703125" style="728" customWidth="1"/>
    <col min="7682" max="7682" width="6.42578125" style="728" customWidth="1"/>
    <col min="7683" max="7683" width="140.5703125" style="728" customWidth="1"/>
    <col min="7684" max="7684" width="10.140625" style="728" customWidth="1"/>
    <col min="7685" max="7936" width="9.140625" style="728"/>
    <col min="7937" max="7937" width="2.5703125" style="728" customWidth="1"/>
    <col min="7938" max="7938" width="6.42578125" style="728" customWidth="1"/>
    <col min="7939" max="7939" width="140.5703125" style="728" customWidth="1"/>
    <col min="7940" max="7940" width="10.140625" style="728" customWidth="1"/>
    <col min="7941" max="8192" width="9.140625" style="728"/>
    <col min="8193" max="8193" width="2.5703125" style="728" customWidth="1"/>
    <col min="8194" max="8194" width="6.42578125" style="728" customWidth="1"/>
    <col min="8195" max="8195" width="140.5703125" style="728" customWidth="1"/>
    <col min="8196" max="8196" width="10.140625" style="728" customWidth="1"/>
    <col min="8197" max="8448" width="9.140625" style="728"/>
    <col min="8449" max="8449" width="2.5703125" style="728" customWidth="1"/>
    <col min="8450" max="8450" width="6.42578125" style="728" customWidth="1"/>
    <col min="8451" max="8451" width="140.5703125" style="728" customWidth="1"/>
    <col min="8452" max="8452" width="10.140625" style="728" customWidth="1"/>
    <col min="8453" max="8704" width="9.140625" style="728"/>
    <col min="8705" max="8705" width="2.5703125" style="728" customWidth="1"/>
    <col min="8706" max="8706" width="6.42578125" style="728" customWidth="1"/>
    <col min="8707" max="8707" width="140.5703125" style="728" customWidth="1"/>
    <col min="8708" max="8708" width="10.140625" style="728" customWidth="1"/>
    <col min="8709" max="8960" width="9.140625" style="728"/>
    <col min="8961" max="8961" width="2.5703125" style="728" customWidth="1"/>
    <col min="8962" max="8962" width="6.42578125" style="728" customWidth="1"/>
    <col min="8963" max="8963" width="140.5703125" style="728" customWidth="1"/>
    <col min="8964" max="8964" width="10.140625" style="728" customWidth="1"/>
    <col min="8965" max="9216" width="9.140625" style="728"/>
    <col min="9217" max="9217" width="2.5703125" style="728" customWidth="1"/>
    <col min="9218" max="9218" width="6.42578125" style="728" customWidth="1"/>
    <col min="9219" max="9219" width="140.5703125" style="728" customWidth="1"/>
    <col min="9220" max="9220" width="10.140625" style="728" customWidth="1"/>
    <col min="9221" max="9472" width="9.140625" style="728"/>
    <col min="9473" max="9473" width="2.5703125" style="728" customWidth="1"/>
    <col min="9474" max="9474" width="6.42578125" style="728" customWidth="1"/>
    <col min="9475" max="9475" width="140.5703125" style="728" customWidth="1"/>
    <col min="9476" max="9476" width="10.140625" style="728" customWidth="1"/>
    <col min="9477" max="9728" width="9.140625" style="728"/>
    <col min="9729" max="9729" width="2.5703125" style="728" customWidth="1"/>
    <col min="9730" max="9730" width="6.42578125" style="728" customWidth="1"/>
    <col min="9731" max="9731" width="140.5703125" style="728" customWidth="1"/>
    <col min="9732" max="9732" width="10.140625" style="728" customWidth="1"/>
    <col min="9733" max="9984" width="9.140625" style="728"/>
    <col min="9985" max="9985" width="2.5703125" style="728" customWidth="1"/>
    <col min="9986" max="9986" width="6.42578125" style="728" customWidth="1"/>
    <col min="9987" max="9987" width="140.5703125" style="728" customWidth="1"/>
    <col min="9988" max="9988" width="10.140625" style="728" customWidth="1"/>
    <col min="9989" max="10240" width="9.140625" style="728"/>
    <col min="10241" max="10241" width="2.5703125" style="728" customWidth="1"/>
    <col min="10242" max="10242" width="6.42578125" style="728" customWidth="1"/>
    <col min="10243" max="10243" width="140.5703125" style="728" customWidth="1"/>
    <col min="10244" max="10244" width="10.140625" style="728" customWidth="1"/>
    <col min="10245" max="10496" width="9.140625" style="728"/>
    <col min="10497" max="10497" width="2.5703125" style="728" customWidth="1"/>
    <col min="10498" max="10498" width="6.42578125" style="728" customWidth="1"/>
    <col min="10499" max="10499" width="140.5703125" style="728" customWidth="1"/>
    <col min="10500" max="10500" width="10.140625" style="728" customWidth="1"/>
    <col min="10501" max="10752" width="9.140625" style="728"/>
    <col min="10753" max="10753" width="2.5703125" style="728" customWidth="1"/>
    <col min="10754" max="10754" width="6.42578125" style="728" customWidth="1"/>
    <col min="10755" max="10755" width="140.5703125" style="728" customWidth="1"/>
    <col min="10756" max="10756" width="10.140625" style="728" customWidth="1"/>
    <col min="10757" max="11008" width="9.140625" style="728"/>
    <col min="11009" max="11009" width="2.5703125" style="728" customWidth="1"/>
    <col min="11010" max="11010" width="6.42578125" style="728" customWidth="1"/>
    <col min="11011" max="11011" width="140.5703125" style="728" customWidth="1"/>
    <col min="11012" max="11012" width="10.140625" style="728" customWidth="1"/>
    <col min="11013" max="11264" width="9.140625" style="728"/>
    <col min="11265" max="11265" width="2.5703125" style="728" customWidth="1"/>
    <col min="11266" max="11266" width="6.42578125" style="728" customWidth="1"/>
    <col min="11267" max="11267" width="140.5703125" style="728" customWidth="1"/>
    <col min="11268" max="11268" width="10.140625" style="728" customWidth="1"/>
    <col min="11269" max="11520" width="9.140625" style="728"/>
    <col min="11521" max="11521" width="2.5703125" style="728" customWidth="1"/>
    <col min="11522" max="11522" width="6.42578125" style="728" customWidth="1"/>
    <col min="11523" max="11523" width="140.5703125" style="728" customWidth="1"/>
    <col min="11524" max="11524" width="10.140625" style="728" customWidth="1"/>
    <col min="11525" max="11776" width="9.140625" style="728"/>
    <col min="11777" max="11777" width="2.5703125" style="728" customWidth="1"/>
    <col min="11778" max="11778" width="6.42578125" style="728" customWidth="1"/>
    <col min="11779" max="11779" width="140.5703125" style="728" customWidth="1"/>
    <col min="11780" max="11780" width="10.140625" style="728" customWidth="1"/>
    <col min="11781" max="12032" width="9.140625" style="728"/>
    <col min="12033" max="12033" width="2.5703125" style="728" customWidth="1"/>
    <col min="12034" max="12034" width="6.42578125" style="728" customWidth="1"/>
    <col min="12035" max="12035" width="140.5703125" style="728" customWidth="1"/>
    <col min="12036" max="12036" width="10.140625" style="728" customWidth="1"/>
    <col min="12037" max="12288" width="9.140625" style="728"/>
    <col min="12289" max="12289" width="2.5703125" style="728" customWidth="1"/>
    <col min="12290" max="12290" width="6.42578125" style="728" customWidth="1"/>
    <col min="12291" max="12291" width="140.5703125" style="728" customWidth="1"/>
    <col min="12292" max="12292" width="10.140625" style="728" customWidth="1"/>
    <col min="12293" max="12544" width="9.140625" style="728"/>
    <col min="12545" max="12545" width="2.5703125" style="728" customWidth="1"/>
    <col min="12546" max="12546" width="6.42578125" style="728" customWidth="1"/>
    <col min="12547" max="12547" width="140.5703125" style="728" customWidth="1"/>
    <col min="12548" max="12548" width="10.140625" style="728" customWidth="1"/>
    <col min="12549" max="12800" width="9.140625" style="728"/>
    <col min="12801" max="12801" width="2.5703125" style="728" customWidth="1"/>
    <col min="12802" max="12802" width="6.42578125" style="728" customWidth="1"/>
    <col min="12803" max="12803" width="140.5703125" style="728" customWidth="1"/>
    <col min="12804" max="12804" width="10.140625" style="728" customWidth="1"/>
    <col min="12805" max="13056" width="9.140625" style="728"/>
    <col min="13057" max="13057" width="2.5703125" style="728" customWidth="1"/>
    <col min="13058" max="13058" width="6.42578125" style="728" customWidth="1"/>
    <col min="13059" max="13059" width="140.5703125" style="728" customWidth="1"/>
    <col min="13060" max="13060" width="10.140625" style="728" customWidth="1"/>
    <col min="13061" max="13312" width="9.140625" style="728"/>
    <col min="13313" max="13313" width="2.5703125" style="728" customWidth="1"/>
    <col min="13314" max="13314" width="6.42578125" style="728" customWidth="1"/>
    <col min="13315" max="13315" width="140.5703125" style="728" customWidth="1"/>
    <col min="13316" max="13316" width="10.140625" style="728" customWidth="1"/>
    <col min="13317" max="13568" width="9.140625" style="728"/>
    <col min="13569" max="13569" width="2.5703125" style="728" customWidth="1"/>
    <col min="13570" max="13570" width="6.42578125" style="728" customWidth="1"/>
    <col min="13571" max="13571" width="140.5703125" style="728" customWidth="1"/>
    <col min="13572" max="13572" width="10.140625" style="728" customWidth="1"/>
    <col min="13573" max="13824" width="9.140625" style="728"/>
    <col min="13825" max="13825" width="2.5703125" style="728" customWidth="1"/>
    <col min="13826" max="13826" width="6.42578125" style="728" customWidth="1"/>
    <col min="13827" max="13827" width="140.5703125" style="728" customWidth="1"/>
    <col min="13828" max="13828" width="10.140625" style="728" customWidth="1"/>
    <col min="13829" max="14080" width="9.140625" style="728"/>
    <col min="14081" max="14081" width="2.5703125" style="728" customWidth="1"/>
    <col min="14082" max="14082" width="6.42578125" style="728" customWidth="1"/>
    <col min="14083" max="14083" width="140.5703125" style="728" customWidth="1"/>
    <col min="14084" max="14084" width="10.140625" style="728" customWidth="1"/>
    <col min="14085" max="14336" width="9.140625" style="728"/>
    <col min="14337" max="14337" width="2.5703125" style="728" customWidth="1"/>
    <col min="14338" max="14338" width="6.42578125" style="728" customWidth="1"/>
    <col min="14339" max="14339" width="140.5703125" style="728" customWidth="1"/>
    <col min="14340" max="14340" width="10.140625" style="728" customWidth="1"/>
    <col min="14341" max="14592" width="9.140625" style="728"/>
    <col min="14593" max="14593" width="2.5703125" style="728" customWidth="1"/>
    <col min="14594" max="14594" width="6.42578125" style="728" customWidth="1"/>
    <col min="14595" max="14595" width="140.5703125" style="728" customWidth="1"/>
    <col min="14596" max="14596" width="10.140625" style="728" customWidth="1"/>
    <col min="14597" max="14848" width="9.140625" style="728"/>
    <col min="14849" max="14849" width="2.5703125" style="728" customWidth="1"/>
    <col min="14850" max="14850" width="6.42578125" style="728" customWidth="1"/>
    <col min="14851" max="14851" width="140.5703125" style="728" customWidth="1"/>
    <col min="14852" max="14852" width="10.140625" style="728" customWidth="1"/>
    <col min="14853" max="15104" width="9.140625" style="728"/>
    <col min="15105" max="15105" width="2.5703125" style="728" customWidth="1"/>
    <col min="15106" max="15106" width="6.42578125" style="728" customWidth="1"/>
    <col min="15107" max="15107" width="140.5703125" style="728" customWidth="1"/>
    <col min="15108" max="15108" width="10.140625" style="728" customWidth="1"/>
    <col min="15109" max="15360" width="9.140625" style="728"/>
    <col min="15361" max="15361" width="2.5703125" style="728" customWidth="1"/>
    <col min="15362" max="15362" width="6.42578125" style="728" customWidth="1"/>
    <col min="15363" max="15363" width="140.5703125" style="728" customWidth="1"/>
    <col min="15364" max="15364" width="10.140625" style="728" customWidth="1"/>
    <col min="15365" max="15616" width="9.140625" style="728"/>
    <col min="15617" max="15617" width="2.5703125" style="728" customWidth="1"/>
    <col min="15618" max="15618" width="6.42578125" style="728" customWidth="1"/>
    <col min="15619" max="15619" width="140.5703125" style="728" customWidth="1"/>
    <col min="15620" max="15620" width="10.140625" style="728" customWidth="1"/>
    <col min="15621" max="15872" width="9.140625" style="728"/>
    <col min="15873" max="15873" width="2.5703125" style="728" customWidth="1"/>
    <col min="15874" max="15874" width="6.42578125" style="728" customWidth="1"/>
    <col min="15875" max="15875" width="140.5703125" style="728" customWidth="1"/>
    <col min="15876" max="15876" width="10.140625" style="728" customWidth="1"/>
    <col min="15877" max="16128" width="9.140625" style="728"/>
    <col min="16129" max="16129" width="2.5703125" style="728" customWidth="1"/>
    <col min="16130" max="16130" width="6.42578125" style="728" customWidth="1"/>
    <col min="16131" max="16131" width="140.5703125" style="728" customWidth="1"/>
    <col min="16132" max="16132" width="10.140625" style="728" customWidth="1"/>
    <col min="16133" max="16384" width="9.140625" style="728"/>
  </cols>
  <sheetData>
    <row r="1" spans="1:256" ht="6.75" customHeight="1" thickBot="1"/>
    <row r="2" spans="1:256" s="761" customFormat="1" ht="39.75" customHeight="1">
      <c r="A2" s="758"/>
      <c r="B2" s="759" t="str">
        <f>UTILITY_NAME&amp;" Commercial &amp; Industrial Energy Savings Program"</f>
        <v>Pepco Commercial &amp; Industrial Energy Savings Program</v>
      </c>
      <c r="C2" s="759"/>
      <c r="D2" s="760"/>
    </row>
    <row r="3" spans="1:256" s="765" customFormat="1" ht="27" customHeight="1" thickBot="1">
      <c r="A3" s="762"/>
      <c r="B3" s="763" t="s">
        <v>2258</v>
      </c>
      <c r="C3" s="763"/>
      <c r="D3" s="764" t="str">
        <f>'Standard Table Instructions'!D3</f>
        <v>Version 1.1 5-15-2012</v>
      </c>
    </row>
    <row r="4" spans="1:256">
      <c r="B4" s="766"/>
      <c r="C4" s="766"/>
    </row>
    <row r="5" spans="1:256" s="770" customFormat="1" ht="21.75" customHeight="1">
      <c r="A5" s="821"/>
      <c r="B5" s="822" t="s">
        <v>2259</v>
      </c>
      <c r="C5" s="823"/>
      <c r="D5" s="728"/>
    </row>
    <row r="6" spans="1:256" s="827" customFormat="1" ht="36.75" customHeight="1">
      <c r="A6" s="824"/>
      <c r="B6" s="822"/>
      <c r="C6" s="825" t="s">
        <v>2260</v>
      </c>
      <c r="D6" s="826"/>
    </row>
    <row r="7" spans="1:256" s="775" customFormat="1" ht="26.25" customHeight="1">
      <c r="A7" s="802"/>
      <c r="B7" s="828" t="s">
        <v>2261</v>
      </c>
      <c r="C7" s="787" t="s">
        <v>2262</v>
      </c>
      <c r="D7" s="728"/>
    </row>
    <row r="8" spans="1:256" s="775" customFormat="1" ht="44.25" customHeight="1">
      <c r="A8" s="802"/>
      <c r="B8" s="828" t="s">
        <v>2263</v>
      </c>
      <c r="C8" s="787" t="s">
        <v>2264</v>
      </c>
      <c r="D8" s="728"/>
    </row>
    <row r="9" spans="1:256" s="775" customFormat="1" ht="15">
      <c r="A9" s="802"/>
      <c r="B9" s="828"/>
      <c r="C9" s="787"/>
      <c r="D9" s="728"/>
    </row>
    <row r="10" spans="1:256" s="779" customFormat="1" ht="15.75">
      <c r="A10" s="829"/>
      <c r="B10" s="830" t="s">
        <v>2265</v>
      </c>
      <c r="C10" s="831"/>
      <c r="D10" s="728"/>
    </row>
    <row r="11" spans="1:256" s="783" customFormat="1" ht="20.25" customHeight="1">
      <c r="A11" s="832"/>
      <c r="B11" s="833"/>
      <c r="C11" s="834" t="s">
        <v>2146</v>
      </c>
      <c r="D11" s="728"/>
    </row>
    <row r="12" spans="1:256" s="779" customFormat="1" ht="33.75" customHeight="1">
      <c r="A12" s="829"/>
      <c r="B12" s="835" t="s">
        <v>2266</v>
      </c>
      <c r="C12" s="836" t="s">
        <v>2147</v>
      </c>
      <c r="D12" s="728"/>
    </row>
    <row r="13" spans="1:256" s="839" customFormat="1" ht="20.25" customHeight="1">
      <c r="A13" s="837"/>
      <c r="B13" s="835" t="s">
        <v>2267</v>
      </c>
      <c r="C13" s="795" t="s">
        <v>2148</v>
      </c>
      <c r="D13" s="838"/>
      <c r="E13" s="838"/>
      <c r="F13" s="838"/>
      <c r="G13" s="838"/>
      <c r="H13" s="838"/>
      <c r="I13" s="838"/>
      <c r="J13" s="838"/>
      <c r="K13" s="838"/>
      <c r="L13" s="838"/>
      <c r="M13" s="838"/>
      <c r="N13" s="838"/>
      <c r="O13" s="838"/>
      <c r="P13" s="838"/>
      <c r="Q13" s="838"/>
      <c r="R13" s="838"/>
      <c r="S13" s="838"/>
      <c r="T13" s="838"/>
      <c r="U13" s="838"/>
      <c r="V13" s="838"/>
      <c r="W13" s="838"/>
      <c r="X13" s="838"/>
      <c r="Y13" s="838"/>
      <c r="Z13" s="838"/>
      <c r="AA13" s="838"/>
      <c r="AB13" s="838"/>
      <c r="AC13" s="838"/>
      <c r="AD13" s="838"/>
      <c r="AE13" s="838"/>
      <c r="AF13" s="838"/>
      <c r="AG13" s="838"/>
      <c r="AH13" s="838"/>
      <c r="AI13" s="838"/>
      <c r="AJ13" s="838"/>
      <c r="AK13" s="838"/>
      <c r="AL13" s="838"/>
      <c r="AM13" s="838"/>
      <c r="AN13" s="838"/>
      <c r="AO13" s="838"/>
      <c r="AP13" s="838"/>
      <c r="AQ13" s="838"/>
      <c r="AR13" s="838"/>
      <c r="AS13" s="838"/>
      <c r="AT13" s="838"/>
      <c r="AU13" s="838"/>
      <c r="AV13" s="838"/>
      <c r="AW13" s="838"/>
      <c r="AX13" s="838"/>
      <c r="AY13" s="838"/>
      <c r="AZ13" s="838"/>
      <c r="BA13" s="838"/>
      <c r="BB13" s="838"/>
      <c r="BC13" s="838"/>
      <c r="BD13" s="838"/>
      <c r="BE13" s="838"/>
      <c r="BF13" s="838"/>
      <c r="BG13" s="838"/>
      <c r="BH13" s="838"/>
      <c r="BI13" s="838"/>
      <c r="BJ13" s="838"/>
      <c r="BK13" s="838"/>
      <c r="BL13" s="838"/>
      <c r="BM13" s="838"/>
      <c r="BN13" s="838"/>
      <c r="BO13" s="838"/>
      <c r="BP13" s="838"/>
      <c r="BQ13" s="838"/>
      <c r="BR13" s="838"/>
      <c r="BS13" s="838"/>
      <c r="BT13" s="838"/>
      <c r="BU13" s="838"/>
      <c r="BV13" s="838"/>
      <c r="BW13" s="838"/>
      <c r="BX13" s="838"/>
      <c r="BY13" s="838"/>
      <c r="BZ13" s="838"/>
      <c r="CA13" s="838"/>
      <c r="CB13" s="838"/>
      <c r="CC13" s="838"/>
      <c r="CD13" s="838"/>
      <c r="CE13" s="838"/>
      <c r="CF13" s="838"/>
      <c r="CG13" s="838"/>
      <c r="CH13" s="838"/>
      <c r="CI13" s="838"/>
      <c r="CJ13" s="838"/>
      <c r="CK13" s="838"/>
      <c r="CL13" s="838"/>
      <c r="CM13" s="838"/>
      <c r="CN13" s="838"/>
      <c r="CO13" s="838"/>
      <c r="CP13" s="838"/>
      <c r="CQ13" s="838"/>
      <c r="CR13" s="838"/>
      <c r="CS13" s="838"/>
      <c r="CT13" s="838"/>
      <c r="CU13" s="838"/>
      <c r="CV13" s="838"/>
      <c r="CW13" s="838"/>
      <c r="CX13" s="838"/>
      <c r="CY13" s="838"/>
      <c r="CZ13" s="838"/>
      <c r="DA13" s="838"/>
      <c r="DB13" s="838"/>
      <c r="DC13" s="838"/>
      <c r="DD13" s="838"/>
      <c r="DE13" s="838"/>
      <c r="DF13" s="838"/>
      <c r="DG13" s="838"/>
      <c r="DH13" s="838"/>
      <c r="DI13" s="838"/>
      <c r="DJ13" s="838"/>
      <c r="DK13" s="838"/>
      <c r="DL13" s="838"/>
      <c r="DM13" s="838"/>
      <c r="DN13" s="838"/>
      <c r="DO13" s="838"/>
      <c r="DP13" s="838"/>
      <c r="DQ13" s="838"/>
      <c r="DR13" s="838"/>
      <c r="DS13" s="838"/>
      <c r="DT13" s="838"/>
      <c r="DU13" s="838"/>
      <c r="DV13" s="838"/>
      <c r="DW13" s="838"/>
      <c r="DX13" s="838"/>
      <c r="DY13" s="838"/>
      <c r="DZ13" s="838"/>
      <c r="EA13" s="838"/>
      <c r="EB13" s="838"/>
      <c r="EC13" s="838"/>
      <c r="ED13" s="838"/>
      <c r="EE13" s="838"/>
      <c r="EF13" s="838"/>
      <c r="EG13" s="838"/>
      <c r="EH13" s="838"/>
      <c r="EI13" s="838"/>
      <c r="EJ13" s="838"/>
      <c r="EK13" s="838"/>
      <c r="EL13" s="838"/>
      <c r="EM13" s="838"/>
      <c r="EN13" s="838"/>
      <c r="EO13" s="838"/>
      <c r="EP13" s="838"/>
      <c r="EQ13" s="838"/>
      <c r="ER13" s="838"/>
      <c r="ES13" s="838"/>
      <c r="ET13" s="838"/>
      <c r="EU13" s="838"/>
      <c r="EV13" s="838"/>
      <c r="EW13" s="838"/>
      <c r="EX13" s="838"/>
      <c r="EY13" s="838"/>
      <c r="EZ13" s="838"/>
      <c r="FA13" s="838"/>
      <c r="FB13" s="838"/>
      <c r="FC13" s="838"/>
      <c r="FD13" s="838"/>
      <c r="FE13" s="838"/>
      <c r="FF13" s="838"/>
      <c r="FG13" s="838"/>
      <c r="FH13" s="838"/>
      <c r="FI13" s="838"/>
      <c r="FJ13" s="838"/>
      <c r="FK13" s="838"/>
      <c r="FL13" s="838"/>
      <c r="FM13" s="838"/>
      <c r="FN13" s="838"/>
      <c r="FO13" s="838"/>
      <c r="FP13" s="838"/>
      <c r="FQ13" s="838"/>
      <c r="FR13" s="838"/>
      <c r="FS13" s="838"/>
      <c r="FT13" s="838"/>
      <c r="FU13" s="838"/>
      <c r="FV13" s="838"/>
      <c r="FW13" s="838"/>
      <c r="FX13" s="838"/>
      <c r="FY13" s="838"/>
      <c r="FZ13" s="838"/>
      <c r="GA13" s="838"/>
      <c r="GB13" s="838"/>
      <c r="GC13" s="838"/>
      <c r="GD13" s="838"/>
      <c r="GE13" s="838"/>
      <c r="GF13" s="838"/>
      <c r="GG13" s="838"/>
      <c r="GH13" s="838"/>
      <c r="GI13" s="838"/>
      <c r="GJ13" s="838"/>
      <c r="GK13" s="838"/>
      <c r="GL13" s="838"/>
      <c r="GM13" s="838"/>
      <c r="GN13" s="838"/>
      <c r="GO13" s="838"/>
      <c r="GP13" s="838"/>
      <c r="GQ13" s="838"/>
      <c r="GR13" s="838"/>
      <c r="GS13" s="838"/>
      <c r="GT13" s="838"/>
      <c r="GU13" s="838"/>
      <c r="GV13" s="838"/>
      <c r="GW13" s="838"/>
      <c r="GX13" s="838"/>
      <c r="GY13" s="838"/>
      <c r="GZ13" s="838"/>
      <c r="HA13" s="838"/>
      <c r="HB13" s="838"/>
      <c r="HC13" s="838"/>
      <c r="HD13" s="838"/>
      <c r="HE13" s="838"/>
      <c r="HF13" s="838"/>
      <c r="HG13" s="838"/>
      <c r="HH13" s="838"/>
      <c r="HI13" s="838"/>
      <c r="HJ13" s="838"/>
      <c r="HK13" s="838"/>
      <c r="HL13" s="838"/>
      <c r="HM13" s="838"/>
      <c r="HN13" s="838"/>
      <c r="HO13" s="838"/>
      <c r="HP13" s="838"/>
      <c r="HQ13" s="838"/>
      <c r="HR13" s="838"/>
      <c r="HS13" s="838"/>
      <c r="HT13" s="838"/>
      <c r="HU13" s="838"/>
      <c r="HV13" s="838"/>
      <c r="HW13" s="838"/>
      <c r="HX13" s="838"/>
      <c r="HY13" s="838"/>
      <c r="HZ13" s="838"/>
      <c r="IA13" s="838"/>
      <c r="IB13" s="838"/>
      <c r="IC13" s="838"/>
      <c r="ID13" s="838"/>
      <c r="IE13" s="838"/>
      <c r="IF13" s="838"/>
      <c r="IG13" s="838"/>
      <c r="IH13" s="838"/>
      <c r="II13" s="838"/>
      <c r="IJ13" s="838"/>
      <c r="IK13" s="838"/>
      <c r="IL13" s="838"/>
      <c r="IM13" s="838"/>
      <c r="IN13" s="838"/>
      <c r="IO13" s="838"/>
      <c r="IP13" s="838"/>
      <c r="IQ13" s="838"/>
      <c r="IR13" s="838"/>
      <c r="IS13" s="838"/>
      <c r="IT13" s="838"/>
      <c r="IU13" s="838"/>
      <c r="IV13" s="838"/>
    </row>
    <row r="14" spans="1:256" s="839" customFormat="1" ht="36.75" customHeight="1">
      <c r="A14" s="837"/>
      <c r="B14" s="835" t="s">
        <v>2268</v>
      </c>
      <c r="C14" s="787" t="s">
        <v>2269</v>
      </c>
      <c r="D14" s="838"/>
      <c r="E14" s="838"/>
      <c r="F14" s="838"/>
      <c r="G14" s="838"/>
      <c r="H14" s="838"/>
      <c r="I14" s="838"/>
      <c r="J14" s="838"/>
      <c r="K14" s="838"/>
      <c r="L14" s="838"/>
      <c r="M14" s="838"/>
      <c r="N14" s="838"/>
      <c r="O14" s="838"/>
      <c r="P14" s="838"/>
      <c r="Q14" s="838"/>
      <c r="R14" s="838"/>
      <c r="S14" s="838"/>
      <c r="T14" s="838"/>
      <c r="U14" s="838"/>
      <c r="V14" s="838"/>
      <c r="W14" s="838"/>
      <c r="X14" s="838"/>
      <c r="Y14" s="838"/>
      <c r="Z14" s="838"/>
      <c r="AA14" s="838"/>
      <c r="AB14" s="838"/>
      <c r="AC14" s="838"/>
      <c r="AD14" s="838"/>
      <c r="AE14" s="838"/>
      <c r="AF14" s="838"/>
      <c r="AG14" s="838"/>
      <c r="AH14" s="838"/>
      <c r="AI14" s="838"/>
      <c r="AJ14" s="838"/>
      <c r="AK14" s="838"/>
      <c r="AL14" s="838"/>
      <c r="AM14" s="838"/>
      <c r="AN14" s="838"/>
      <c r="AO14" s="838"/>
      <c r="AP14" s="838"/>
      <c r="AQ14" s="838"/>
      <c r="AR14" s="838"/>
      <c r="AS14" s="838"/>
      <c r="AT14" s="838"/>
      <c r="AU14" s="838"/>
      <c r="AV14" s="838"/>
      <c r="AW14" s="838"/>
      <c r="AX14" s="838"/>
      <c r="AY14" s="838"/>
      <c r="AZ14" s="838"/>
      <c r="BA14" s="838"/>
      <c r="BB14" s="838"/>
      <c r="BC14" s="838"/>
      <c r="BD14" s="838"/>
      <c r="BE14" s="838"/>
      <c r="BF14" s="838"/>
      <c r="BG14" s="838"/>
      <c r="BH14" s="838"/>
      <c r="BI14" s="838"/>
      <c r="BJ14" s="838"/>
      <c r="BK14" s="838"/>
      <c r="BL14" s="838"/>
      <c r="BM14" s="838"/>
      <c r="BN14" s="838"/>
      <c r="BO14" s="838"/>
      <c r="BP14" s="838"/>
      <c r="BQ14" s="838"/>
      <c r="BR14" s="838"/>
      <c r="BS14" s="838"/>
      <c r="BT14" s="838"/>
      <c r="BU14" s="838"/>
      <c r="BV14" s="838"/>
      <c r="BW14" s="838"/>
      <c r="BX14" s="838"/>
      <c r="BY14" s="838"/>
      <c r="BZ14" s="838"/>
      <c r="CA14" s="838"/>
      <c r="CB14" s="838"/>
      <c r="CC14" s="838"/>
      <c r="CD14" s="838"/>
      <c r="CE14" s="838"/>
      <c r="CF14" s="838"/>
      <c r="CG14" s="838"/>
      <c r="CH14" s="838"/>
      <c r="CI14" s="838"/>
      <c r="CJ14" s="838"/>
      <c r="CK14" s="838"/>
      <c r="CL14" s="838"/>
      <c r="CM14" s="838"/>
      <c r="CN14" s="838"/>
      <c r="CO14" s="838"/>
      <c r="CP14" s="838"/>
      <c r="CQ14" s="838"/>
      <c r="CR14" s="838"/>
      <c r="CS14" s="838"/>
      <c r="CT14" s="838"/>
      <c r="CU14" s="838"/>
      <c r="CV14" s="838"/>
      <c r="CW14" s="838"/>
      <c r="CX14" s="838"/>
      <c r="CY14" s="838"/>
      <c r="CZ14" s="838"/>
      <c r="DA14" s="838"/>
      <c r="DB14" s="838"/>
      <c r="DC14" s="838"/>
      <c r="DD14" s="838"/>
      <c r="DE14" s="838"/>
      <c r="DF14" s="838"/>
      <c r="DG14" s="838"/>
      <c r="DH14" s="838"/>
      <c r="DI14" s="838"/>
      <c r="DJ14" s="838"/>
      <c r="DK14" s="838"/>
      <c r="DL14" s="838"/>
      <c r="DM14" s="838"/>
      <c r="DN14" s="838"/>
      <c r="DO14" s="838"/>
      <c r="DP14" s="838"/>
      <c r="DQ14" s="838"/>
      <c r="DR14" s="838"/>
      <c r="DS14" s="838"/>
      <c r="DT14" s="838"/>
      <c r="DU14" s="838"/>
      <c r="DV14" s="838"/>
      <c r="DW14" s="838"/>
      <c r="DX14" s="838"/>
      <c r="DY14" s="838"/>
      <c r="DZ14" s="838"/>
      <c r="EA14" s="838"/>
      <c r="EB14" s="838"/>
      <c r="EC14" s="838"/>
      <c r="ED14" s="838"/>
      <c r="EE14" s="838"/>
      <c r="EF14" s="838"/>
      <c r="EG14" s="838"/>
      <c r="EH14" s="838"/>
      <c r="EI14" s="838"/>
      <c r="EJ14" s="838"/>
      <c r="EK14" s="838"/>
      <c r="EL14" s="838"/>
      <c r="EM14" s="838"/>
      <c r="EN14" s="838"/>
      <c r="EO14" s="838"/>
      <c r="EP14" s="838"/>
      <c r="EQ14" s="838"/>
      <c r="ER14" s="838"/>
      <c r="ES14" s="838"/>
      <c r="ET14" s="838"/>
      <c r="EU14" s="838"/>
      <c r="EV14" s="838"/>
      <c r="EW14" s="838"/>
      <c r="EX14" s="838"/>
      <c r="EY14" s="838"/>
      <c r="EZ14" s="838"/>
      <c r="FA14" s="838"/>
      <c r="FB14" s="838"/>
      <c r="FC14" s="838"/>
      <c r="FD14" s="838"/>
      <c r="FE14" s="838"/>
      <c r="FF14" s="838"/>
      <c r="FG14" s="838"/>
      <c r="FH14" s="838"/>
      <c r="FI14" s="838"/>
      <c r="FJ14" s="838"/>
      <c r="FK14" s="838"/>
      <c r="FL14" s="838"/>
      <c r="FM14" s="838"/>
      <c r="FN14" s="838"/>
      <c r="FO14" s="838"/>
      <c r="FP14" s="838"/>
      <c r="FQ14" s="838"/>
      <c r="FR14" s="838"/>
      <c r="FS14" s="838"/>
      <c r="FT14" s="838"/>
      <c r="FU14" s="838"/>
      <c r="FV14" s="838"/>
      <c r="FW14" s="838"/>
      <c r="FX14" s="838"/>
      <c r="FY14" s="838"/>
      <c r="FZ14" s="838"/>
      <c r="GA14" s="838"/>
      <c r="GB14" s="838"/>
      <c r="GC14" s="838"/>
      <c r="GD14" s="838"/>
      <c r="GE14" s="838"/>
      <c r="GF14" s="838"/>
      <c r="GG14" s="838"/>
      <c r="GH14" s="838"/>
      <c r="GI14" s="838"/>
      <c r="GJ14" s="838"/>
      <c r="GK14" s="838"/>
      <c r="GL14" s="838"/>
      <c r="GM14" s="838"/>
      <c r="GN14" s="838"/>
      <c r="GO14" s="838"/>
      <c r="GP14" s="838"/>
      <c r="GQ14" s="838"/>
      <c r="GR14" s="838"/>
      <c r="GS14" s="838"/>
      <c r="GT14" s="838"/>
      <c r="GU14" s="838"/>
      <c r="GV14" s="838"/>
      <c r="GW14" s="838"/>
      <c r="GX14" s="838"/>
      <c r="GY14" s="838"/>
      <c r="GZ14" s="838"/>
      <c r="HA14" s="838"/>
      <c r="HB14" s="838"/>
      <c r="HC14" s="838"/>
      <c r="HD14" s="838"/>
      <c r="HE14" s="838"/>
      <c r="HF14" s="838"/>
      <c r="HG14" s="838"/>
      <c r="HH14" s="838"/>
      <c r="HI14" s="838"/>
      <c r="HJ14" s="838"/>
      <c r="HK14" s="838"/>
      <c r="HL14" s="838"/>
      <c r="HM14" s="838"/>
      <c r="HN14" s="838"/>
      <c r="HO14" s="838"/>
      <c r="HP14" s="838"/>
      <c r="HQ14" s="838"/>
      <c r="HR14" s="838"/>
      <c r="HS14" s="838"/>
      <c r="HT14" s="838"/>
      <c r="HU14" s="838"/>
      <c r="HV14" s="838"/>
      <c r="HW14" s="838"/>
      <c r="HX14" s="838"/>
      <c r="HY14" s="838"/>
      <c r="HZ14" s="838"/>
      <c r="IA14" s="838"/>
      <c r="IB14" s="838"/>
      <c r="IC14" s="838"/>
      <c r="ID14" s="838"/>
      <c r="IE14" s="838"/>
      <c r="IF14" s="838"/>
      <c r="IG14" s="838"/>
      <c r="IH14" s="838"/>
      <c r="II14" s="838"/>
      <c r="IJ14" s="838"/>
      <c r="IK14" s="838"/>
      <c r="IL14" s="838"/>
      <c r="IM14" s="838"/>
      <c r="IN14" s="838"/>
      <c r="IO14" s="838"/>
      <c r="IP14" s="838"/>
      <c r="IQ14" s="838"/>
      <c r="IR14" s="838"/>
      <c r="IS14" s="838"/>
      <c r="IT14" s="838"/>
      <c r="IU14" s="838"/>
      <c r="IV14" s="838"/>
    </row>
    <row r="15" spans="1:256" s="839" customFormat="1" ht="32.25" customHeight="1">
      <c r="A15" s="837"/>
      <c r="B15" s="835" t="s">
        <v>2270</v>
      </c>
      <c r="C15" s="787" t="s">
        <v>2271</v>
      </c>
      <c r="D15" s="838"/>
      <c r="E15" s="838"/>
      <c r="F15" s="838"/>
      <c r="G15" s="838"/>
      <c r="H15" s="838"/>
      <c r="I15" s="838"/>
      <c r="J15" s="838"/>
      <c r="K15" s="838"/>
      <c r="L15" s="838"/>
      <c r="M15" s="838"/>
      <c r="N15" s="838"/>
      <c r="O15" s="838"/>
      <c r="P15" s="838"/>
      <c r="Q15" s="838"/>
      <c r="R15" s="838"/>
      <c r="S15" s="838"/>
      <c r="T15" s="838"/>
      <c r="U15" s="838"/>
      <c r="V15" s="838"/>
      <c r="W15" s="838"/>
      <c r="X15" s="838"/>
      <c r="Y15" s="838"/>
      <c r="Z15" s="838"/>
      <c r="AA15" s="838"/>
      <c r="AB15" s="838"/>
      <c r="AC15" s="838"/>
      <c r="AD15" s="838"/>
      <c r="AE15" s="838"/>
      <c r="AF15" s="838"/>
      <c r="AG15" s="838"/>
      <c r="AH15" s="838"/>
      <c r="AI15" s="838"/>
      <c r="AJ15" s="838"/>
      <c r="AK15" s="838"/>
      <c r="AL15" s="838"/>
      <c r="AM15" s="838"/>
      <c r="AN15" s="838"/>
      <c r="AO15" s="838"/>
      <c r="AP15" s="838"/>
      <c r="AQ15" s="838"/>
      <c r="AR15" s="838"/>
      <c r="AS15" s="838"/>
      <c r="AT15" s="838"/>
      <c r="AU15" s="838"/>
      <c r="AV15" s="838"/>
      <c r="AW15" s="838"/>
      <c r="AX15" s="838"/>
      <c r="AY15" s="838"/>
      <c r="AZ15" s="838"/>
      <c r="BA15" s="838"/>
      <c r="BB15" s="838"/>
      <c r="BC15" s="838"/>
      <c r="BD15" s="838"/>
      <c r="BE15" s="838"/>
      <c r="BF15" s="838"/>
      <c r="BG15" s="838"/>
      <c r="BH15" s="838"/>
      <c r="BI15" s="838"/>
      <c r="BJ15" s="838"/>
      <c r="BK15" s="838"/>
      <c r="BL15" s="838"/>
      <c r="BM15" s="838"/>
      <c r="BN15" s="838"/>
      <c r="BO15" s="838"/>
      <c r="BP15" s="838"/>
      <c r="BQ15" s="838"/>
      <c r="BR15" s="838"/>
      <c r="BS15" s="838"/>
      <c r="BT15" s="838"/>
      <c r="BU15" s="838"/>
      <c r="BV15" s="838"/>
      <c r="BW15" s="838"/>
      <c r="BX15" s="838"/>
      <c r="BY15" s="838"/>
      <c r="BZ15" s="838"/>
      <c r="CA15" s="838"/>
      <c r="CB15" s="838"/>
      <c r="CC15" s="838"/>
      <c r="CD15" s="838"/>
      <c r="CE15" s="838"/>
      <c r="CF15" s="838"/>
      <c r="CG15" s="838"/>
      <c r="CH15" s="838"/>
      <c r="CI15" s="838"/>
      <c r="CJ15" s="838"/>
      <c r="CK15" s="838"/>
      <c r="CL15" s="838"/>
      <c r="CM15" s="838"/>
      <c r="CN15" s="838"/>
      <c r="CO15" s="838"/>
      <c r="CP15" s="838"/>
      <c r="CQ15" s="838"/>
      <c r="CR15" s="838"/>
      <c r="CS15" s="838"/>
      <c r="CT15" s="838"/>
      <c r="CU15" s="838"/>
      <c r="CV15" s="838"/>
      <c r="CW15" s="838"/>
      <c r="CX15" s="838"/>
      <c r="CY15" s="838"/>
      <c r="CZ15" s="838"/>
      <c r="DA15" s="838"/>
      <c r="DB15" s="838"/>
      <c r="DC15" s="838"/>
      <c r="DD15" s="838"/>
      <c r="DE15" s="838"/>
      <c r="DF15" s="838"/>
      <c r="DG15" s="838"/>
      <c r="DH15" s="838"/>
      <c r="DI15" s="838"/>
      <c r="DJ15" s="838"/>
      <c r="DK15" s="838"/>
      <c r="DL15" s="838"/>
      <c r="DM15" s="838"/>
      <c r="DN15" s="838"/>
      <c r="DO15" s="838"/>
      <c r="DP15" s="838"/>
      <c r="DQ15" s="838"/>
      <c r="DR15" s="838"/>
      <c r="DS15" s="838"/>
      <c r="DT15" s="838"/>
      <c r="DU15" s="838"/>
      <c r="DV15" s="838"/>
      <c r="DW15" s="838"/>
      <c r="DX15" s="838"/>
      <c r="DY15" s="838"/>
      <c r="DZ15" s="838"/>
      <c r="EA15" s="838"/>
      <c r="EB15" s="838"/>
      <c r="EC15" s="838"/>
      <c r="ED15" s="838"/>
      <c r="EE15" s="838"/>
      <c r="EF15" s="838"/>
      <c r="EG15" s="838"/>
      <c r="EH15" s="838"/>
      <c r="EI15" s="838"/>
      <c r="EJ15" s="838"/>
      <c r="EK15" s="838"/>
      <c r="EL15" s="838"/>
      <c r="EM15" s="838"/>
      <c r="EN15" s="838"/>
      <c r="EO15" s="838"/>
      <c r="EP15" s="838"/>
      <c r="EQ15" s="838"/>
      <c r="ER15" s="838"/>
      <c r="ES15" s="838"/>
      <c r="ET15" s="838"/>
      <c r="EU15" s="838"/>
      <c r="EV15" s="838"/>
      <c r="EW15" s="838"/>
      <c r="EX15" s="838"/>
      <c r="EY15" s="838"/>
      <c r="EZ15" s="838"/>
      <c r="FA15" s="838"/>
      <c r="FB15" s="838"/>
      <c r="FC15" s="838"/>
      <c r="FD15" s="838"/>
      <c r="FE15" s="838"/>
      <c r="FF15" s="838"/>
      <c r="FG15" s="838"/>
      <c r="FH15" s="838"/>
      <c r="FI15" s="838"/>
      <c r="FJ15" s="838"/>
      <c r="FK15" s="838"/>
      <c r="FL15" s="838"/>
      <c r="FM15" s="838"/>
      <c r="FN15" s="838"/>
      <c r="FO15" s="838"/>
      <c r="FP15" s="838"/>
      <c r="FQ15" s="838"/>
      <c r="FR15" s="838"/>
      <c r="FS15" s="838"/>
      <c r="FT15" s="838"/>
      <c r="FU15" s="838"/>
      <c r="FV15" s="838"/>
      <c r="FW15" s="838"/>
      <c r="FX15" s="838"/>
      <c r="FY15" s="838"/>
      <c r="FZ15" s="838"/>
      <c r="GA15" s="838"/>
      <c r="GB15" s="838"/>
      <c r="GC15" s="838"/>
      <c r="GD15" s="838"/>
      <c r="GE15" s="838"/>
      <c r="GF15" s="838"/>
      <c r="GG15" s="838"/>
      <c r="GH15" s="838"/>
      <c r="GI15" s="838"/>
      <c r="GJ15" s="838"/>
      <c r="GK15" s="838"/>
      <c r="GL15" s="838"/>
      <c r="GM15" s="838"/>
      <c r="GN15" s="838"/>
      <c r="GO15" s="838"/>
      <c r="GP15" s="838"/>
      <c r="GQ15" s="838"/>
      <c r="GR15" s="838"/>
      <c r="GS15" s="838"/>
      <c r="GT15" s="838"/>
      <c r="GU15" s="838"/>
      <c r="GV15" s="838"/>
      <c r="GW15" s="838"/>
      <c r="GX15" s="838"/>
      <c r="GY15" s="838"/>
      <c r="GZ15" s="838"/>
      <c r="HA15" s="838"/>
      <c r="HB15" s="838"/>
      <c r="HC15" s="838"/>
      <c r="HD15" s="838"/>
      <c r="HE15" s="838"/>
      <c r="HF15" s="838"/>
      <c r="HG15" s="838"/>
      <c r="HH15" s="838"/>
      <c r="HI15" s="838"/>
      <c r="HJ15" s="838"/>
      <c r="HK15" s="838"/>
      <c r="HL15" s="838"/>
      <c r="HM15" s="838"/>
      <c r="HN15" s="838"/>
      <c r="HO15" s="838"/>
      <c r="HP15" s="838"/>
      <c r="HQ15" s="838"/>
      <c r="HR15" s="838"/>
      <c r="HS15" s="838"/>
      <c r="HT15" s="838"/>
      <c r="HU15" s="838"/>
      <c r="HV15" s="838"/>
      <c r="HW15" s="838"/>
      <c r="HX15" s="838"/>
      <c r="HY15" s="838"/>
      <c r="HZ15" s="838"/>
      <c r="IA15" s="838"/>
      <c r="IB15" s="838"/>
      <c r="IC15" s="838"/>
      <c r="ID15" s="838"/>
      <c r="IE15" s="838"/>
      <c r="IF15" s="838"/>
      <c r="IG15" s="838"/>
      <c r="IH15" s="838"/>
      <c r="II15" s="838"/>
      <c r="IJ15" s="838"/>
      <c r="IK15" s="838"/>
      <c r="IL15" s="838"/>
      <c r="IM15" s="838"/>
      <c r="IN15" s="838"/>
      <c r="IO15" s="838"/>
      <c r="IP15" s="838"/>
      <c r="IQ15" s="838"/>
      <c r="IR15" s="838"/>
      <c r="IS15" s="838"/>
      <c r="IT15" s="838"/>
      <c r="IU15" s="838"/>
      <c r="IV15" s="838"/>
    </row>
    <row r="16" spans="1:256" s="839" customFormat="1" ht="34.5" customHeight="1">
      <c r="A16" s="837"/>
      <c r="B16" s="835" t="s">
        <v>2272</v>
      </c>
      <c r="C16" s="787" t="s">
        <v>2273</v>
      </c>
      <c r="D16" s="838"/>
      <c r="E16" s="838"/>
      <c r="F16" s="838"/>
      <c r="G16" s="838"/>
      <c r="H16" s="838"/>
      <c r="I16" s="838"/>
      <c r="J16" s="838"/>
      <c r="K16" s="838"/>
      <c r="L16" s="838"/>
      <c r="M16" s="838"/>
      <c r="N16" s="838"/>
      <c r="O16" s="838"/>
      <c r="P16" s="838"/>
      <c r="Q16" s="838"/>
      <c r="R16" s="838"/>
      <c r="S16" s="838"/>
      <c r="T16" s="838"/>
      <c r="U16" s="838"/>
      <c r="V16" s="838"/>
      <c r="W16" s="838"/>
      <c r="X16" s="838"/>
      <c r="Y16" s="838"/>
      <c r="Z16" s="838"/>
      <c r="AA16" s="838"/>
      <c r="AB16" s="838"/>
      <c r="AC16" s="838"/>
      <c r="AD16" s="838"/>
      <c r="AE16" s="838"/>
      <c r="AF16" s="838"/>
      <c r="AG16" s="838"/>
      <c r="AH16" s="838"/>
      <c r="AI16" s="838"/>
      <c r="AJ16" s="838"/>
      <c r="AK16" s="838"/>
      <c r="AL16" s="838"/>
      <c r="AM16" s="838"/>
      <c r="AN16" s="838"/>
      <c r="AO16" s="838"/>
      <c r="AP16" s="838"/>
      <c r="AQ16" s="838"/>
      <c r="AR16" s="838"/>
      <c r="AS16" s="838"/>
      <c r="AT16" s="838"/>
      <c r="AU16" s="838"/>
      <c r="AV16" s="838"/>
      <c r="AW16" s="838"/>
      <c r="AX16" s="838"/>
      <c r="AY16" s="838"/>
      <c r="AZ16" s="838"/>
      <c r="BA16" s="838"/>
      <c r="BB16" s="838"/>
      <c r="BC16" s="838"/>
      <c r="BD16" s="838"/>
      <c r="BE16" s="838"/>
      <c r="BF16" s="838"/>
      <c r="BG16" s="838"/>
      <c r="BH16" s="838"/>
      <c r="BI16" s="838"/>
      <c r="BJ16" s="838"/>
      <c r="BK16" s="838"/>
      <c r="BL16" s="838"/>
      <c r="BM16" s="838"/>
      <c r="BN16" s="838"/>
      <c r="BO16" s="838"/>
      <c r="BP16" s="838"/>
      <c r="BQ16" s="838"/>
      <c r="BR16" s="838"/>
      <c r="BS16" s="838"/>
      <c r="BT16" s="838"/>
      <c r="BU16" s="838"/>
      <c r="BV16" s="838"/>
      <c r="BW16" s="838"/>
      <c r="BX16" s="838"/>
      <c r="BY16" s="838"/>
      <c r="BZ16" s="838"/>
      <c r="CA16" s="838"/>
      <c r="CB16" s="838"/>
      <c r="CC16" s="838"/>
      <c r="CD16" s="838"/>
      <c r="CE16" s="838"/>
      <c r="CF16" s="838"/>
      <c r="CG16" s="838"/>
      <c r="CH16" s="838"/>
      <c r="CI16" s="838"/>
      <c r="CJ16" s="838"/>
      <c r="CK16" s="838"/>
      <c r="CL16" s="838"/>
      <c r="CM16" s="838"/>
      <c r="CN16" s="838"/>
      <c r="CO16" s="838"/>
      <c r="CP16" s="838"/>
      <c r="CQ16" s="838"/>
      <c r="CR16" s="838"/>
      <c r="CS16" s="838"/>
      <c r="CT16" s="838"/>
      <c r="CU16" s="838"/>
      <c r="CV16" s="838"/>
      <c r="CW16" s="838"/>
      <c r="CX16" s="838"/>
      <c r="CY16" s="838"/>
      <c r="CZ16" s="838"/>
      <c r="DA16" s="838"/>
      <c r="DB16" s="838"/>
      <c r="DC16" s="838"/>
      <c r="DD16" s="838"/>
      <c r="DE16" s="838"/>
      <c r="DF16" s="838"/>
      <c r="DG16" s="838"/>
      <c r="DH16" s="838"/>
      <c r="DI16" s="838"/>
      <c r="DJ16" s="838"/>
      <c r="DK16" s="838"/>
      <c r="DL16" s="838"/>
      <c r="DM16" s="838"/>
      <c r="DN16" s="838"/>
      <c r="DO16" s="838"/>
      <c r="DP16" s="838"/>
      <c r="DQ16" s="838"/>
      <c r="DR16" s="838"/>
      <c r="DS16" s="838"/>
      <c r="DT16" s="838"/>
      <c r="DU16" s="838"/>
      <c r="DV16" s="838"/>
      <c r="DW16" s="838"/>
      <c r="DX16" s="838"/>
      <c r="DY16" s="838"/>
      <c r="DZ16" s="838"/>
      <c r="EA16" s="838"/>
      <c r="EB16" s="838"/>
      <c r="EC16" s="838"/>
      <c r="ED16" s="838"/>
      <c r="EE16" s="838"/>
      <c r="EF16" s="838"/>
      <c r="EG16" s="838"/>
      <c r="EH16" s="838"/>
      <c r="EI16" s="838"/>
      <c r="EJ16" s="838"/>
      <c r="EK16" s="838"/>
      <c r="EL16" s="838"/>
      <c r="EM16" s="838"/>
      <c r="EN16" s="838"/>
      <c r="EO16" s="838"/>
      <c r="EP16" s="838"/>
      <c r="EQ16" s="838"/>
      <c r="ER16" s="838"/>
      <c r="ES16" s="838"/>
      <c r="ET16" s="838"/>
      <c r="EU16" s="838"/>
      <c r="EV16" s="838"/>
      <c r="EW16" s="838"/>
      <c r="EX16" s="838"/>
      <c r="EY16" s="838"/>
      <c r="EZ16" s="838"/>
      <c r="FA16" s="838"/>
      <c r="FB16" s="838"/>
      <c r="FC16" s="838"/>
      <c r="FD16" s="838"/>
      <c r="FE16" s="838"/>
      <c r="FF16" s="838"/>
      <c r="FG16" s="838"/>
      <c r="FH16" s="838"/>
      <c r="FI16" s="838"/>
      <c r="FJ16" s="838"/>
      <c r="FK16" s="838"/>
      <c r="FL16" s="838"/>
      <c r="FM16" s="838"/>
      <c r="FN16" s="838"/>
      <c r="FO16" s="838"/>
      <c r="FP16" s="838"/>
      <c r="FQ16" s="838"/>
      <c r="FR16" s="838"/>
      <c r="FS16" s="838"/>
      <c r="FT16" s="838"/>
      <c r="FU16" s="838"/>
      <c r="FV16" s="838"/>
      <c r="FW16" s="838"/>
      <c r="FX16" s="838"/>
      <c r="FY16" s="838"/>
      <c r="FZ16" s="838"/>
      <c r="GA16" s="838"/>
      <c r="GB16" s="838"/>
      <c r="GC16" s="838"/>
      <c r="GD16" s="838"/>
      <c r="GE16" s="838"/>
      <c r="GF16" s="838"/>
      <c r="GG16" s="838"/>
      <c r="GH16" s="838"/>
      <c r="GI16" s="838"/>
      <c r="GJ16" s="838"/>
      <c r="GK16" s="838"/>
      <c r="GL16" s="838"/>
      <c r="GM16" s="838"/>
      <c r="GN16" s="838"/>
      <c r="GO16" s="838"/>
      <c r="GP16" s="838"/>
      <c r="GQ16" s="838"/>
      <c r="GR16" s="838"/>
      <c r="GS16" s="838"/>
      <c r="GT16" s="838"/>
      <c r="GU16" s="838"/>
      <c r="GV16" s="838"/>
      <c r="GW16" s="838"/>
      <c r="GX16" s="838"/>
      <c r="GY16" s="838"/>
      <c r="GZ16" s="838"/>
      <c r="HA16" s="838"/>
      <c r="HB16" s="838"/>
      <c r="HC16" s="838"/>
      <c r="HD16" s="838"/>
      <c r="HE16" s="838"/>
      <c r="HF16" s="838"/>
      <c r="HG16" s="838"/>
      <c r="HH16" s="838"/>
      <c r="HI16" s="838"/>
      <c r="HJ16" s="838"/>
      <c r="HK16" s="838"/>
      <c r="HL16" s="838"/>
      <c r="HM16" s="838"/>
      <c r="HN16" s="838"/>
      <c r="HO16" s="838"/>
      <c r="HP16" s="838"/>
      <c r="HQ16" s="838"/>
      <c r="HR16" s="838"/>
      <c r="HS16" s="838"/>
      <c r="HT16" s="838"/>
      <c r="HU16" s="838"/>
      <c r="HV16" s="838"/>
      <c r="HW16" s="838"/>
      <c r="HX16" s="838"/>
      <c r="HY16" s="838"/>
      <c r="HZ16" s="838"/>
      <c r="IA16" s="838"/>
      <c r="IB16" s="838"/>
      <c r="IC16" s="838"/>
      <c r="ID16" s="838"/>
      <c r="IE16" s="838"/>
      <c r="IF16" s="838"/>
      <c r="IG16" s="838"/>
      <c r="IH16" s="838"/>
      <c r="II16" s="838"/>
      <c r="IJ16" s="838"/>
      <c r="IK16" s="838"/>
      <c r="IL16" s="838"/>
      <c r="IM16" s="838"/>
      <c r="IN16" s="838"/>
      <c r="IO16" s="838"/>
      <c r="IP16" s="838"/>
      <c r="IQ16" s="838"/>
      <c r="IR16" s="838"/>
      <c r="IS16" s="838"/>
      <c r="IT16" s="838"/>
      <c r="IU16" s="838"/>
      <c r="IV16" s="838"/>
    </row>
    <row r="17" spans="1:4" s="779" customFormat="1" ht="60" customHeight="1">
      <c r="A17" s="829"/>
      <c r="B17" s="835" t="s">
        <v>2274</v>
      </c>
      <c r="C17" s="787" t="s">
        <v>2275</v>
      </c>
      <c r="D17" s="728"/>
    </row>
    <row r="18" spans="1:4" s="779" customFormat="1" ht="15">
      <c r="A18" s="829"/>
      <c r="B18" s="840"/>
      <c r="C18" s="789"/>
      <c r="D18" s="728"/>
    </row>
    <row r="19" spans="1:4" s="779" customFormat="1" ht="15.75">
      <c r="A19" s="829"/>
      <c r="B19" s="792"/>
      <c r="C19" s="792" t="s">
        <v>2152</v>
      </c>
      <c r="D19" s="728"/>
    </row>
    <row r="20" spans="1:4" s="779" customFormat="1" ht="35.25" customHeight="1">
      <c r="A20" s="829"/>
      <c r="B20" s="841" t="s">
        <v>2276</v>
      </c>
      <c r="C20" s="787" t="s">
        <v>2277</v>
      </c>
      <c r="D20" s="728"/>
    </row>
    <row r="21" spans="1:4" s="779" customFormat="1" ht="32.25" customHeight="1">
      <c r="A21" s="829"/>
      <c r="B21" s="841" t="s">
        <v>2278</v>
      </c>
      <c r="C21" s="787" t="s">
        <v>2279</v>
      </c>
      <c r="D21" s="728"/>
    </row>
    <row r="22" spans="1:4" s="779" customFormat="1" ht="57">
      <c r="A22" s="829"/>
      <c r="B22" s="841" t="s">
        <v>2280</v>
      </c>
      <c r="C22" s="787" t="s">
        <v>2281</v>
      </c>
      <c r="D22" s="728"/>
    </row>
    <row r="23" spans="1:4" s="779" customFormat="1" ht="15">
      <c r="A23" s="829"/>
      <c r="B23" s="840"/>
      <c r="C23" s="842"/>
      <c r="D23" s="728"/>
    </row>
    <row r="24" spans="1:4" s="793" customFormat="1" ht="21" customHeight="1">
      <c r="A24" s="843"/>
      <c r="B24" s="844"/>
      <c r="C24" s="797" t="s">
        <v>2156</v>
      </c>
      <c r="D24" s="728"/>
    </row>
    <row r="25" spans="1:4" s="775" customFormat="1" ht="33.75" customHeight="1">
      <c r="A25" s="802"/>
      <c r="B25" s="845" t="s">
        <v>2282</v>
      </c>
      <c r="C25" s="787" t="s">
        <v>2283</v>
      </c>
      <c r="D25" s="728"/>
    </row>
    <row r="26" spans="1:4" s="775" customFormat="1" ht="21" customHeight="1">
      <c r="A26" s="802"/>
      <c r="B26" s="845" t="s">
        <v>2284</v>
      </c>
      <c r="C26" s="787" t="s">
        <v>2285</v>
      </c>
      <c r="D26" s="728"/>
    </row>
    <row r="27" spans="1:4" s="775" customFormat="1" ht="66.75" customHeight="1">
      <c r="A27" s="802"/>
      <c r="B27" s="845" t="s">
        <v>2286</v>
      </c>
      <c r="C27" s="787" t="s">
        <v>2287</v>
      </c>
      <c r="D27" s="728"/>
    </row>
    <row r="28" spans="1:4" s="775" customFormat="1" ht="119.25" customHeight="1">
      <c r="A28" s="802"/>
      <c r="B28" s="845" t="s">
        <v>2288</v>
      </c>
      <c r="C28" s="787" t="s">
        <v>2289</v>
      </c>
      <c r="D28" s="728"/>
    </row>
    <row r="29" spans="1:4" s="775" customFormat="1" ht="18.75" customHeight="1">
      <c r="A29" s="802"/>
      <c r="B29" s="845" t="s">
        <v>2290</v>
      </c>
      <c r="C29" s="787" t="s">
        <v>2291</v>
      </c>
      <c r="D29" s="728"/>
    </row>
    <row r="30" spans="1:4" s="775" customFormat="1" ht="36" customHeight="1">
      <c r="A30" s="802"/>
      <c r="B30" s="845" t="s">
        <v>2292</v>
      </c>
      <c r="C30" s="787" t="s">
        <v>2293</v>
      </c>
      <c r="D30" s="728"/>
    </row>
    <row r="31" spans="1:4" s="775" customFormat="1" ht="19.5" customHeight="1">
      <c r="A31" s="802"/>
      <c r="B31" s="845" t="s">
        <v>2294</v>
      </c>
      <c r="C31" s="795" t="s">
        <v>2295</v>
      </c>
      <c r="D31" s="728"/>
    </row>
    <row r="32" spans="1:4" s="779" customFormat="1" ht="67.5" customHeight="1">
      <c r="A32" s="802"/>
      <c r="B32" s="1493" t="s">
        <v>2296</v>
      </c>
      <c r="C32" s="1493"/>
      <c r="D32" s="728"/>
    </row>
    <row r="33" spans="1:4" s="779" customFormat="1" ht="15">
      <c r="B33" s="840"/>
      <c r="C33" s="842"/>
      <c r="D33" s="728"/>
    </row>
    <row r="34" spans="1:4" s="775" customFormat="1" ht="14.25" customHeight="1">
      <c r="A34" s="805"/>
      <c r="B34" s="806"/>
      <c r="C34" s="806"/>
      <c r="D34" s="728"/>
    </row>
    <row r="35" spans="1:4" ht="19.5" hidden="1" customHeight="1">
      <c r="B35" s="846" t="s">
        <v>2162</v>
      </c>
      <c r="C35" s="847" t="s">
        <v>2297</v>
      </c>
    </row>
    <row r="36" spans="1:4" s="810" customFormat="1" ht="27" customHeight="1">
      <c r="A36" s="807"/>
      <c r="B36" s="846" t="s">
        <v>2164</v>
      </c>
      <c r="C36" s="848" t="s">
        <v>2163</v>
      </c>
      <c r="D36" s="728"/>
    </row>
    <row r="37" spans="1:4" s="810" customFormat="1" ht="27" customHeight="1">
      <c r="B37" s="811" t="s">
        <v>2166</v>
      </c>
      <c r="C37" s="812" t="s">
        <v>2165</v>
      </c>
      <c r="D37" s="728"/>
    </row>
    <row r="38" spans="1:4" s="810" customFormat="1" ht="19.5" customHeight="1">
      <c r="B38" s="814" t="s">
        <v>2168</v>
      </c>
      <c r="C38" s="849" t="s">
        <v>2298</v>
      </c>
      <c r="D38" s="728"/>
    </row>
    <row r="39" spans="1:4" s="810" customFormat="1" ht="14.25" customHeight="1">
      <c r="B39" s="814" t="s">
        <v>2299</v>
      </c>
      <c r="C39" s="815" t="s">
        <v>2169</v>
      </c>
      <c r="D39" s="728"/>
    </row>
    <row r="40" spans="1:4">
      <c r="B40" s="816" t="s">
        <v>2170</v>
      </c>
      <c r="C40" s="817"/>
    </row>
    <row r="41" spans="1:4">
      <c r="B41" s="818" t="s">
        <v>2171</v>
      </c>
      <c r="C41" s="817"/>
    </row>
    <row r="42" spans="1:4">
      <c r="B42" s="819" t="s">
        <v>2172</v>
      </c>
      <c r="C42" s="820"/>
    </row>
    <row r="43" spans="1:4">
      <c r="B43" s="816" t="s">
        <v>2173</v>
      </c>
      <c r="C43" s="817"/>
    </row>
    <row r="44" spans="1:4">
      <c r="B44" s="816" t="s">
        <v>2174</v>
      </c>
      <c r="C44" s="817"/>
    </row>
    <row r="45" spans="1:4">
      <c r="B45" s="818" t="s">
        <v>2175</v>
      </c>
      <c r="C45" s="817"/>
    </row>
    <row r="46" spans="1:4">
      <c r="C46" s="826"/>
    </row>
    <row r="47" spans="1:4" ht="13.5" thickBot="1">
      <c r="C47" s="826"/>
    </row>
    <row r="48" spans="1:4" s="850" customFormat="1" ht="21" customHeight="1">
      <c r="C48" s="851" t="s">
        <v>2300</v>
      </c>
    </row>
    <row r="49" spans="3:3" s="499" customFormat="1" ht="16.5" customHeight="1">
      <c r="C49" s="852" t="s">
        <v>2301</v>
      </c>
    </row>
    <row r="50" spans="3:3" s="499" customFormat="1">
      <c r="C50" s="853" t="s">
        <v>2302</v>
      </c>
    </row>
    <row r="51" spans="3:3" s="499" customFormat="1">
      <c r="C51" s="853" t="s">
        <v>2303</v>
      </c>
    </row>
    <row r="52" spans="3:3" s="499" customFormat="1">
      <c r="C52" s="853" t="s">
        <v>2304</v>
      </c>
    </row>
    <row r="53" spans="3:3" s="499" customFormat="1">
      <c r="C53" s="854" t="s">
        <v>2305</v>
      </c>
    </row>
    <row r="54" spans="3:3" s="499" customFormat="1" ht="25.5" customHeight="1">
      <c r="C54" s="852" t="s">
        <v>2306</v>
      </c>
    </row>
    <row r="55" spans="3:3" s="499" customFormat="1">
      <c r="C55" s="855" t="s">
        <v>2307</v>
      </c>
    </row>
    <row r="56" spans="3:3" s="499" customFormat="1">
      <c r="C56" s="855" t="s">
        <v>2308</v>
      </c>
    </row>
    <row r="57" spans="3:3" s="499" customFormat="1">
      <c r="C57" s="853" t="s">
        <v>2309</v>
      </c>
    </row>
    <row r="58" spans="3:3" s="499" customFormat="1">
      <c r="C58" s="854" t="s">
        <v>2310</v>
      </c>
    </row>
    <row r="59" spans="3:3" s="499" customFormat="1">
      <c r="C59" s="853" t="s">
        <v>2311</v>
      </c>
    </row>
    <row r="60" spans="3:3" s="499" customFormat="1">
      <c r="C60" s="853" t="s">
        <v>2312</v>
      </c>
    </row>
    <row r="61" spans="3:3" s="499" customFormat="1">
      <c r="C61" s="856"/>
    </row>
    <row r="62" spans="3:3" s="499" customFormat="1">
      <c r="C62" s="855" t="s">
        <v>2313</v>
      </c>
    </row>
    <row r="63" spans="3:3" s="499" customFormat="1">
      <c r="C63" s="855" t="s">
        <v>2308</v>
      </c>
    </row>
    <row r="64" spans="3:3" s="499" customFormat="1">
      <c r="C64" s="853" t="s">
        <v>2314</v>
      </c>
    </row>
    <row r="65" spans="3:3" s="499" customFormat="1">
      <c r="C65" s="854" t="s">
        <v>2315</v>
      </c>
    </row>
    <row r="66" spans="3:3" s="499" customFormat="1">
      <c r="C66" s="853" t="s">
        <v>2316</v>
      </c>
    </row>
    <row r="67" spans="3:3" s="499" customFormat="1">
      <c r="C67" s="853" t="s">
        <v>2317</v>
      </c>
    </row>
    <row r="68" spans="3:3" ht="13.5" thickBot="1">
      <c r="C68" s="857" t="s">
        <v>2318</v>
      </c>
    </row>
  </sheetData>
  <mergeCells count="1">
    <mergeCell ref="B32:C32"/>
  </mergeCells>
  <pageMargins left="0.75" right="0.75" top="1" bottom="1" header="0.5" footer="0.5"/>
  <pageSetup paperSize="9" orientation="portrait"/>
</worksheet>
</file>

<file path=xl/worksheets/sheet12.xml><?xml version="1.0" encoding="utf-8"?>
<worksheet xmlns="http://schemas.openxmlformats.org/spreadsheetml/2006/main" xmlns:r="http://schemas.openxmlformats.org/officeDocument/2006/relationships">
  <sheetPr codeName="Sheet12"/>
  <dimension ref="A1:CM608"/>
  <sheetViews>
    <sheetView showGridLines="0" workbookViewId="0">
      <pane xSplit="3" ySplit="10" topLeftCell="D11" activePane="bottomRight" state="frozen"/>
      <selection pane="topRight" activeCell="D1" sqref="D1"/>
      <selection pane="bottomLeft" activeCell="A11" sqref="A11"/>
      <selection pane="bottomRight" activeCell="C18" sqref="C18"/>
    </sheetView>
  </sheetViews>
  <sheetFormatPr defaultColWidth="9.140625" defaultRowHeight="15" outlineLevelCol="1"/>
  <cols>
    <col min="1" max="1" width="9.7109375" style="273" customWidth="1"/>
    <col min="2" max="2" width="7.85546875" style="239" customWidth="1"/>
    <col min="3" max="3" width="47.42578125" style="239" customWidth="1"/>
    <col min="4" max="4" width="25.5703125" style="239" customWidth="1"/>
    <col min="5" max="5" width="13.7109375" style="240" customWidth="1"/>
    <col min="6" max="6" width="8.7109375" style="240" customWidth="1"/>
    <col min="7" max="7" width="10.140625" style="240" customWidth="1"/>
    <col min="8" max="8" width="12.42578125" style="240" customWidth="1"/>
    <col min="9" max="9" width="9.28515625" style="240" customWidth="1"/>
    <col min="10" max="11" width="11" style="240" customWidth="1"/>
    <col min="12" max="15" width="11.7109375" style="239" customWidth="1"/>
    <col min="16" max="16" width="13" style="239" customWidth="1"/>
    <col min="17" max="17" width="11.85546875" style="240" hidden="1" customWidth="1"/>
    <col min="18" max="19" width="10.7109375" style="240" hidden="1" customWidth="1"/>
    <col min="20" max="20" width="10.5703125" style="240" customWidth="1"/>
    <col min="21" max="21" width="17.140625" style="238" customWidth="1"/>
    <col min="22" max="22" width="9.140625" style="239" customWidth="1"/>
    <col min="23" max="23" width="21.85546875" style="239" customWidth="1"/>
    <col min="24" max="24" width="9.85546875" style="240" customWidth="1"/>
    <col min="25" max="25" width="12.5703125" style="240" customWidth="1"/>
    <col min="26" max="26" width="10" style="239" customWidth="1"/>
    <col min="27" max="27" width="10.28515625" style="239" customWidth="1"/>
    <col min="28" max="28" width="11.28515625" style="239" customWidth="1"/>
    <col min="29" max="30" width="11.7109375" style="239" customWidth="1"/>
    <col min="31" max="31" width="9.5703125" style="240" customWidth="1"/>
    <col min="32" max="32" width="10.85546875" style="239" customWidth="1"/>
    <col min="33" max="33" width="10.85546875" style="239" hidden="1" customWidth="1"/>
    <col min="34" max="34" width="23.85546875" style="239" customWidth="1"/>
    <col min="35" max="36" width="15.42578125" style="239" hidden="1" customWidth="1"/>
    <col min="37" max="37" width="10.42578125" style="240" hidden="1" customWidth="1"/>
    <col min="38" max="38" width="12.42578125" style="240" bestFit="1" customWidth="1"/>
    <col min="39" max="39" width="19.140625" style="240" customWidth="1"/>
    <col min="40" max="40" width="9.140625" style="240"/>
    <col min="41" max="41" width="9.5703125" style="240" customWidth="1"/>
    <col min="42" max="42" width="9.140625" style="240"/>
    <col min="43" max="43" width="10.140625" style="240" customWidth="1"/>
    <col min="44" max="44" width="11.85546875" style="240" hidden="1" customWidth="1" outlineLevel="1"/>
    <col min="45" max="45" width="10.140625" style="240" hidden="1" customWidth="1" outlineLevel="1"/>
    <col min="46" max="47" width="9.140625" style="240" hidden="1" customWidth="1" outlineLevel="1"/>
    <col min="48" max="48" width="12" style="239" customWidth="1" collapsed="1"/>
    <col min="49" max="49" width="8.42578125" style="239" customWidth="1"/>
    <col min="50" max="50" width="8.7109375" style="239" customWidth="1"/>
    <col min="51" max="51" width="9.7109375" style="239" customWidth="1"/>
    <col min="52" max="53" width="9.140625" style="239" hidden="1" customWidth="1" outlineLevel="1"/>
    <col min="54" max="54" width="11.5703125" style="239" customWidth="1" collapsed="1"/>
    <col min="55" max="57" width="11.7109375" style="239" customWidth="1"/>
    <col min="58" max="58" width="12.85546875" style="239" customWidth="1"/>
    <col min="59" max="59" width="13" style="239" customWidth="1"/>
    <col min="60" max="60" width="16.85546875" style="239" customWidth="1"/>
    <col min="61" max="61" width="18.28515625" style="239" customWidth="1"/>
    <col min="62" max="62" width="14.42578125" style="239" bestFit="1" customWidth="1"/>
    <col min="63" max="63" width="11.85546875" style="239" customWidth="1"/>
    <col min="64" max="64" width="50.7109375" style="239" customWidth="1"/>
    <col min="65" max="256" width="9.140625" style="239"/>
    <col min="257" max="257" width="9.7109375" style="239" customWidth="1"/>
    <col min="258" max="258" width="7.85546875" style="239" customWidth="1"/>
    <col min="259" max="259" width="47.42578125" style="239" customWidth="1"/>
    <col min="260" max="260" width="25.5703125" style="239" customWidth="1"/>
    <col min="261" max="261" width="13.7109375" style="239" customWidth="1"/>
    <col min="262" max="262" width="8.7109375" style="239" customWidth="1"/>
    <col min="263" max="263" width="10.140625" style="239" customWidth="1"/>
    <col min="264" max="264" width="12.42578125" style="239" customWidth="1"/>
    <col min="265" max="265" width="9.28515625" style="239" customWidth="1"/>
    <col min="266" max="267" width="11" style="239" customWidth="1"/>
    <col min="268" max="271" width="11.7109375" style="239" customWidth="1"/>
    <col min="272" max="272" width="13" style="239" customWidth="1"/>
    <col min="273" max="275" width="0" style="239" hidden="1" customWidth="1"/>
    <col min="276" max="276" width="10.5703125" style="239" customWidth="1"/>
    <col min="277" max="277" width="17.140625" style="239" customWidth="1"/>
    <col min="278" max="278" width="9.140625" style="239" customWidth="1"/>
    <col min="279" max="279" width="21.85546875" style="239" customWidth="1"/>
    <col min="280" max="280" width="9.85546875" style="239" customWidth="1"/>
    <col min="281" max="281" width="12.5703125" style="239" customWidth="1"/>
    <col min="282" max="282" width="10" style="239" customWidth="1"/>
    <col min="283" max="283" width="10.28515625" style="239" customWidth="1"/>
    <col min="284" max="284" width="11.28515625" style="239" customWidth="1"/>
    <col min="285" max="286" width="11.7109375" style="239" customWidth="1"/>
    <col min="287" max="287" width="9.5703125" style="239" customWidth="1"/>
    <col min="288" max="288" width="10.85546875" style="239" customWidth="1"/>
    <col min="289" max="289" width="0" style="239" hidden="1" customWidth="1"/>
    <col min="290" max="290" width="23.85546875" style="239" customWidth="1"/>
    <col min="291" max="293" width="0" style="239" hidden="1" customWidth="1"/>
    <col min="294" max="294" width="12.42578125" style="239" bestFit="1" customWidth="1"/>
    <col min="295" max="295" width="19.140625" style="239" customWidth="1"/>
    <col min="296" max="296" width="9.140625" style="239"/>
    <col min="297" max="297" width="9.5703125" style="239" customWidth="1"/>
    <col min="298" max="298" width="9.140625" style="239"/>
    <col min="299" max="299" width="10.140625" style="239" customWidth="1"/>
    <col min="300" max="303" width="0" style="239" hidden="1" customWidth="1"/>
    <col min="304" max="304" width="12" style="239" customWidth="1"/>
    <col min="305" max="305" width="8.42578125" style="239" customWidth="1"/>
    <col min="306" max="306" width="8.7109375" style="239" customWidth="1"/>
    <col min="307" max="307" width="9.7109375" style="239" customWidth="1"/>
    <col min="308" max="309" width="0" style="239" hidden="1" customWidth="1"/>
    <col min="310" max="310" width="11.5703125" style="239" customWidth="1"/>
    <col min="311" max="313" width="11.7109375" style="239" customWidth="1"/>
    <col min="314" max="314" width="12.85546875" style="239" customWidth="1"/>
    <col min="315" max="315" width="13" style="239" customWidth="1"/>
    <col min="316" max="316" width="16.85546875" style="239" customWidth="1"/>
    <col min="317" max="317" width="18.28515625" style="239" customWidth="1"/>
    <col min="318" max="318" width="14.42578125" style="239" bestFit="1" customWidth="1"/>
    <col min="319" max="319" width="11.85546875" style="239" customWidth="1"/>
    <col min="320" max="320" width="50.7109375" style="239" customWidth="1"/>
    <col min="321" max="512" width="9.140625" style="239"/>
    <col min="513" max="513" width="9.7109375" style="239" customWidth="1"/>
    <col min="514" max="514" width="7.85546875" style="239" customWidth="1"/>
    <col min="515" max="515" width="47.42578125" style="239" customWidth="1"/>
    <col min="516" max="516" width="25.5703125" style="239" customWidth="1"/>
    <col min="517" max="517" width="13.7109375" style="239" customWidth="1"/>
    <col min="518" max="518" width="8.7109375" style="239" customWidth="1"/>
    <col min="519" max="519" width="10.140625" style="239" customWidth="1"/>
    <col min="520" max="520" width="12.42578125" style="239" customWidth="1"/>
    <col min="521" max="521" width="9.28515625" style="239" customWidth="1"/>
    <col min="522" max="523" width="11" style="239" customWidth="1"/>
    <col min="524" max="527" width="11.7109375" style="239" customWidth="1"/>
    <col min="528" max="528" width="13" style="239" customWidth="1"/>
    <col min="529" max="531" width="0" style="239" hidden="1" customWidth="1"/>
    <col min="532" max="532" width="10.5703125" style="239" customWidth="1"/>
    <col min="533" max="533" width="17.140625" style="239" customWidth="1"/>
    <col min="534" max="534" width="9.140625" style="239" customWidth="1"/>
    <col min="535" max="535" width="21.85546875" style="239" customWidth="1"/>
    <col min="536" max="536" width="9.85546875" style="239" customWidth="1"/>
    <col min="537" max="537" width="12.5703125" style="239" customWidth="1"/>
    <col min="538" max="538" width="10" style="239" customWidth="1"/>
    <col min="539" max="539" width="10.28515625" style="239" customWidth="1"/>
    <col min="540" max="540" width="11.28515625" style="239" customWidth="1"/>
    <col min="541" max="542" width="11.7109375" style="239" customWidth="1"/>
    <col min="543" max="543" width="9.5703125" style="239" customWidth="1"/>
    <col min="544" max="544" width="10.85546875" style="239" customWidth="1"/>
    <col min="545" max="545" width="0" style="239" hidden="1" customWidth="1"/>
    <col min="546" max="546" width="23.85546875" style="239" customWidth="1"/>
    <col min="547" max="549" width="0" style="239" hidden="1" customWidth="1"/>
    <col min="550" max="550" width="12.42578125" style="239" bestFit="1" customWidth="1"/>
    <col min="551" max="551" width="19.140625" style="239" customWidth="1"/>
    <col min="552" max="552" width="9.140625" style="239"/>
    <col min="553" max="553" width="9.5703125" style="239" customWidth="1"/>
    <col min="554" max="554" width="9.140625" style="239"/>
    <col min="555" max="555" width="10.140625" style="239" customWidth="1"/>
    <col min="556" max="559" width="0" style="239" hidden="1" customWidth="1"/>
    <col min="560" max="560" width="12" style="239" customWidth="1"/>
    <col min="561" max="561" width="8.42578125" style="239" customWidth="1"/>
    <col min="562" max="562" width="8.7109375" style="239" customWidth="1"/>
    <col min="563" max="563" width="9.7109375" style="239" customWidth="1"/>
    <col min="564" max="565" width="0" style="239" hidden="1" customWidth="1"/>
    <col min="566" max="566" width="11.5703125" style="239" customWidth="1"/>
    <col min="567" max="569" width="11.7109375" style="239" customWidth="1"/>
    <col min="570" max="570" width="12.85546875" style="239" customWidth="1"/>
    <col min="571" max="571" width="13" style="239" customWidth="1"/>
    <col min="572" max="572" width="16.85546875" style="239" customWidth="1"/>
    <col min="573" max="573" width="18.28515625" style="239" customWidth="1"/>
    <col min="574" max="574" width="14.42578125" style="239" bestFit="1" customWidth="1"/>
    <col min="575" max="575" width="11.85546875" style="239" customWidth="1"/>
    <col min="576" max="576" width="50.7109375" style="239" customWidth="1"/>
    <col min="577" max="768" width="9.140625" style="239"/>
    <col min="769" max="769" width="9.7109375" style="239" customWidth="1"/>
    <col min="770" max="770" width="7.85546875" style="239" customWidth="1"/>
    <col min="771" max="771" width="47.42578125" style="239" customWidth="1"/>
    <col min="772" max="772" width="25.5703125" style="239" customWidth="1"/>
    <col min="773" max="773" width="13.7109375" style="239" customWidth="1"/>
    <col min="774" max="774" width="8.7109375" style="239" customWidth="1"/>
    <col min="775" max="775" width="10.140625" style="239" customWidth="1"/>
    <col min="776" max="776" width="12.42578125" style="239" customWidth="1"/>
    <col min="777" max="777" width="9.28515625" style="239" customWidth="1"/>
    <col min="778" max="779" width="11" style="239" customWidth="1"/>
    <col min="780" max="783" width="11.7109375" style="239" customWidth="1"/>
    <col min="784" max="784" width="13" style="239" customWidth="1"/>
    <col min="785" max="787" width="0" style="239" hidden="1" customWidth="1"/>
    <col min="788" max="788" width="10.5703125" style="239" customWidth="1"/>
    <col min="789" max="789" width="17.140625" style="239" customWidth="1"/>
    <col min="790" max="790" width="9.140625" style="239" customWidth="1"/>
    <col min="791" max="791" width="21.85546875" style="239" customWidth="1"/>
    <col min="792" max="792" width="9.85546875" style="239" customWidth="1"/>
    <col min="793" max="793" width="12.5703125" style="239" customWidth="1"/>
    <col min="794" max="794" width="10" style="239" customWidth="1"/>
    <col min="795" max="795" width="10.28515625" style="239" customWidth="1"/>
    <col min="796" max="796" width="11.28515625" style="239" customWidth="1"/>
    <col min="797" max="798" width="11.7109375" style="239" customWidth="1"/>
    <col min="799" max="799" width="9.5703125" style="239" customWidth="1"/>
    <col min="800" max="800" width="10.85546875" style="239" customWidth="1"/>
    <col min="801" max="801" width="0" style="239" hidden="1" customWidth="1"/>
    <col min="802" max="802" width="23.85546875" style="239" customWidth="1"/>
    <col min="803" max="805" width="0" style="239" hidden="1" customWidth="1"/>
    <col min="806" max="806" width="12.42578125" style="239" bestFit="1" customWidth="1"/>
    <col min="807" max="807" width="19.140625" style="239" customWidth="1"/>
    <col min="808" max="808" width="9.140625" style="239"/>
    <col min="809" max="809" width="9.5703125" style="239" customWidth="1"/>
    <col min="810" max="810" width="9.140625" style="239"/>
    <col min="811" max="811" width="10.140625" style="239" customWidth="1"/>
    <col min="812" max="815" width="0" style="239" hidden="1" customWidth="1"/>
    <col min="816" max="816" width="12" style="239" customWidth="1"/>
    <col min="817" max="817" width="8.42578125" style="239" customWidth="1"/>
    <col min="818" max="818" width="8.7109375" style="239" customWidth="1"/>
    <col min="819" max="819" width="9.7109375" style="239" customWidth="1"/>
    <col min="820" max="821" width="0" style="239" hidden="1" customWidth="1"/>
    <col min="822" max="822" width="11.5703125" style="239" customWidth="1"/>
    <col min="823" max="825" width="11.7109375" style="239" customWidth="1"/>
    <col min="826" max="826" width="12.85546875" style="239" customWidth="1"/>
    <col min="827" max="827" width="13" style="239" customWidth="1"/>
    <col min="828" max="828" width="16.85546875" style="239" customWidth="1"/>
    <col min="829" max="829" width="18.28515625" style="239" customWidth="1"/>
    <col min="830" max="830" width="14.42578125" style="239" bestFit="1" customWidth="1"/>
    <col min="831" max="831" width="11.85546875" style="239" customWidth="1"/>
    <col min="832" max="832" width="50.7109375" style="239" customWidth="1"/>
    <col min="833" max="1024" width="9.140625" style="239"/>
    <col min="1025" max="1025" width="9.7109375" style="239" customWidth="1"/>
    <col min="1026" max="1026" width="7.85546875" style="239" customWidth="1"/>
    <col min="1027" max="1027" width="47.42578125" style="239" customWidth="1"/>
    <col min="1028" max="1028" width="25.5703125" style="239" customWidth="1"/>
    <col min="1029" max="1029" width="13.7109375" style="239" customWidth="1"/>
    <col min="1030" max="1030" width="8.7109375" style="239" customWidth="1"/>
    <col min="1031" max="1031" width="10.140625" style="239" customWidth="1"/>
    <col min="1032" max="1032" width="12.42578125" style="239" customWidth="1"/>
    <col min="1033" max="1033" width="9.28515625" style="239" customWidth="1"/>
    <col min="1034" max="1035" width="11" style="239" customWidth="1"/>
    <col min="1036" max="1039" width="11.7109375" style="239" customWidth="1"/>
    <col min="1040" max="1040" width="13" style="239" customWidth="1"/>
    <col min="1041" max="1043" width="0" style="239" hidden="1" customWidth="1"/>
    <col min="1044" max="1044" width="10.5703125" style="239" customWidth="1"/>
    <col min="1045" max="1045" width="17.140625" style="239" customWidth="1"/>
    <col min="1046" max="1046" width="9.140625" style="239" customWidth="1"/>
    <col min="1047" max="1047" width="21.85546875" style="239" customWidth="1"/>
    <col min="1048" max="1048" width="9.85546875" style="239" customWidth="1"/>
    <col min="1049" max="1049" width="12.5703125" style="239" customWidth="1"/>
    <col min="1050" max="1050" width="10" style="239" customWidth="1"/>
    <col min="1051" max="1051" width="10.28515625" style="239" customWidth="1"/>
    <col min="1052" max="1052" width="11.28515625" style="239" customWidth="1"/>
    <col min="1053" max="1054" width="11.7109375" style="239" customWidth="1"/>
    <col min="1055" max="1055" width="9.5703125" style="239" customWidth="1"/>
    <col min="1056" max="1056" width="10.85546875" style="239" customWidth="1"/>
    <col min="1057" max="1057" width="0" style="239" hidden="1" customWidth="1"/>
    <col min="1058" max="1058" width="23.85546875" style="239" customWidth="1"/>
    <col min="1059" max="1061" width="0" style="239" hidden="1" customWidth="1"/>
    <col min="1062" max="1062" width="12.42578125" style="239" bestFit="1" customWidth="1"/>
    <col min="1063" max="1063" width="19.140625" style="239" customWidth="1"/>
    <col min="1064" max="1064" width="9.140625" style="239"/>
    <col min="1065" max="1065" width="9.5703125" style="239" customWidth="1"/>
    <col min="1066" max="1066" width="9.140625" style="239"/>
    <col min="1067" max="1067" width="10.140625" style="239" customWidth="1"/>
    <col min="1068" max="1071" width="0" style="239" hidden="1" customWidth="1"/>
    <col min="1072" max="1072" width="12" style="239" customWidth="1"/>
    <col min="1073" max="1073" width="8.42578125" style="239" customWidth="1"/>
    <col min="1074" max="1074" width="8.7109375" style="239" customWidth="1"/>
    <col min="1075" max="1075" width="9.7109375" style="239" customWidth="1"/>
    <col min="1076" max="1077" width="0" style="239" hidden="1" customWidth="1"/>
    <col min="1078" max="1078" width="11.5703125" style="239" customWidth="1"/>
    <col min="1079" max="1081" width="11.7109375" style="239" customWidth="1"/>
    <col min="1082" max="1082" width="12.85546875" style="239" customWidth="1"/>
    <col min="1083" max="1083" width="13" style="239" customWidth="1"/>
    <col min="1084" max="1084" width="16.85546875" style="239" customWidth="1"/>
    <col min="1085" max="1085" width="18.28515625" style="239" customWidth="1"/>
    <col min="1086" max="1086" width="14.42578125" style="239" bestFit="1" customWidth="1"/>
    <col min="1087" max="1087" width="11.85546875" style="239" customWidth="1"/>
    <col min="1088" max="1088" width="50.7109375" style="239" customWidth="1"/>
    <col min="1089" max="1280" width="9.140625" style="239"/>
    <col min="1281" max="1281" width="9.7109375" style="239" customWidth="1"/>
    <col min="1282" max="1282" width="7.85546875" style="239" customWidth="1"/>
    <col min="1283" max="1283" width="47.42578125" style="239" customWidth="1"/>
    <col min="1284" max="1284" width="25.5703125" style="239" customWidth="1"/>
    <col min="1285" max="1285" width="13.7109375" style="239" customWidth="1"/>
    <col min="1286" max="1286" width="8.7109375" style="239" customWidth="1"/>
    <col min="1287" max="1287" width="10.140625" style="239" customWidth="1"/>
    <col min="1288" max="1288" width="12.42578125" style="239" customWidth="1"/>
    <col min="1289" max="1289" width="9.28515625" style="239" customWidth="1"/>
    <col min="1290" max="1291" width="11" style="239" customWidth="1"/>
    <col min="1292" max="1295" width="11.7109375" style="239" customWidth="1"/>
    <col min="1296" max="1296" width="13" style="239" customWidth="1"/>
    <col min="1297" max="1299" width="0" style="239" hidden="1" customWidth="1"/>
    <col min="1300" max="1300" width="10.5703125" style="239" customWidth="1"/>
    <col min="1301" max="1301" width="17.140625" style="239" customWidth="1"/>
    <col min="1302" max="1302" width="9.140625" style="239" customWidth="1"/>
    <col min="1303" max="1303" width="21.85546875" style="239" customWidth="1"/>
    <col min="1304" max="1304" width="9.85546875" style="239" customWidth="1"/>
    <col min="1305" max="1305" width="12.5703125" style="239" customWidth="1"/>
    <col min="1306" max="1306" width="10" style="239" customWidth="1"/>
    <col min="1307" max="1307" width="10.28515625" style="239" customWidth="1"/>
    <col min="1308" max="1308" width="11.28515625" style="239" customWidth="1"/>
    <col min="1309" max="1310" width="11.7109375" style="239" customWidth="1"/>
    <col min="1311" max="1311" width="9.5703125" style="239" customWidth="1"/>
    <col min="1312" max="1312" width="10.85546875" style="239" customWidth="1"/>
    <col min="1313" max="1313" width="0" style="239" hidden="1" customWidth="1"/>
    <col min="1314" max="1314" width="23.85546875" style="239" customWidth="1"/>
    <col min="1315" max="1317" width="0" style="239" hidden="1" customWidth="1"/>
    <col min="1318" max="1318" width="12.42578125" style="239" bestFit="1" customWidth="1"/>
    <col min="1319" max="1319" width="19.140625" style="239" customWidth="1"/>
    <col min="1320" max="1320" width="9.140625" style="239"/>
    <col min="1321" max="1321" width="9.5703125" style="239" customWidth="1"/>
    <col min="1322" max="1322" width="9.140625" style="239"/>
    <col min="1323" max="1323" width="10.140625" style="239" customWidth="1"/>
    <col min="1324" max="1327" width="0" style="239" hidden="1" customWidth="1"/>
    <col min="1328" max="1328" width="12" style="239" customWidth="1"/>
    <col min="1329" max="1329" width="8.42578125" style="239" customWidth="1"/>
    <col min="1330" max="1330" width="8.7109375" style="239" customWidth="1"/>
    <col min="1331" max="1331" width="9.7109375" style="239" customWidth="1"/>
    <col min="1332" max="1333" width="0" style="239" hidden="1" customWidth="1"/>
    <col min="1334" max="1334" width="11.5703125" style="239" customWidth="1"/>
    <col min="1335" max="1337" width="11.7109375" style="239" customWidth="1"/>
    <col min="1338" max="1338" width="12.85546875" style="239" customWidth="1"/>
    <col min="1339" max="1339" width="13" style="239" customWidth="1"/>
    <col min="1340" max="1340" width="16.85546875" style="239" customWidth="1"/>
    <col min="1341" max="1341" width="18.28515625" style="239" customWidth="1"/>
    <col min="1342" max="1342" width="14.42578125" style="239" bestFit="1" customWidth="1"/>
    <col min="1343" max="1343" width="11.85546875" style="239" customWidth="1"/>
    <col min="1344" max="1344" width="50.7109375" style="239" customWidth="1"/>
    <col min="1345" max="1536" width="9.140625" style="239"/>
    <col min="1537" max="1537" width="9.7109375" style="239" customWidth="1"/>
    <col min="1538" max="1538" width="7.85546875" style="239" customWidth="1"/>
    <col min="1539" max="1539" width="47.42578125" style="239" customWidth="1"/>
    <col min="1540" max="1540" width="25.5703125" style="239" customWidth="1"/>
    <col min="1541" max="1541" width="13.7109375" style="239" customWidth="1"/>
    <col min="1542" max="1542" width="8.7109375" style="239" customWidth="1"/>
    <col min="1543" max="1543" width="10.140625" style="239" customWidth="1"/>
    <col min="1544" max="1544" width="12.42578125" style="239" customWidth="1"/>
    <col min="1545" max="1545" width="9.28515625" style="239" customWidth="1"/>
    <col min="1546" max="1547" width="11" style="239" customWidth="1"/>
    <col min="1548" max="1551" width="11.7109375" style="239" customWidth="1"/>
    <col min="1552" max="1552" width="13" style="239" customWidth="1"/>
    <col min="1553" max="1555" width="0" style="239" hidden="1" customWidth="1"/>
    <col min="1556" max="1556" width="10.5703125" style="239" customWidth="1"/>
    <col min="1557" max="1557" width="17.140625" style="239" customWidth="1"/>
    <col min="1558" max="1558" width="9.140625" style="239" customWidth="1"/>
    <col min="1559" max="1559" width="21.85546875" style="239" customWidth="1"/>
    <col min="1560" max="1560" width="9.85546875" style="239" customWidth="1"/>
    <col min="1561" max="1561" width="12.5703125" style="239" customWidth="1"/>
    <col min="1562" max="1562" width="10" style="239" customWidth="1"/>
    <col min="1563" max="1563" width="10.28515625" style="239" customWidth="1"/>
    <col min="1564" max="1564" width="11.28515625" style="239" customWidth="1"/>
    <col min="1565" max="1566" width="11.7109375" style="239" customWidth="1"/>
    <col min="1567" max="1567" width="9.5703125" style="239" customWidth="1"/>
    <col min="1568" max="1568" width="10.85546875" style="239" customWidth="1"/>
    <col min="1569" max="1569" width="0" style="239" hidden="1" customWidth="1"/>
    <col min="1570" max="1570" width="23.85546875" style="239" customWidth="1"/>
    <col min="1571" max="1573" width="0" style="239" hidden="1" customWidth="1"/>
    <col min="1574" max="1574" width="12.42578125" style="239" bestFit="1" customWidth="1"/>
    <col min="1575" max="1575" width="19.140625" style="239" customWidth="1"/>
    <col min="1576" max="1576" width="9.140625" style="239"/>
    <col min="1577" max="1577" width="9.5703125" style="239" customWidth="1"/>
    <col min="1578" max="1578" width="9.140625" style="239"/>
    <col min="1579" max="1579" width="10.140625" style="239" customWidth="1"/>
    <col min="1580" max="1583" width="0" style="239" hidden="1" customWidth="1"/>
    <col min="1584" max="1584" width="12" style="239" customWidth="1"/>
    <col min="1585" max="1585" width="8.42578125" style="239" customWidth="1"/>
    <col min="1586" max="1586" width="8.7109375" style="239" customWidth="1"/>
    <col min="1587" max="1587" width="9.7109375" style="239" customWidth="1"/>
    <col min="1588" max="1589" width="0" style="239" hidden="1" customWidth="1"/>
    <col min="1590" max="1590" width="11.5703125" style="239" customWidth="1"/>
    <col min="1591" max="1593" width="11.7109375" style="239" customWidth="1"/>
    <col min="1594" max="1594" width="12.85546875" style="239" customWidth="1"/>
    <col min="1595" max="1595" width="13" style="239" customWidth="1"/>
    <col min="1596" max="1596" width="16.85546875" style="239" customWidth="1"/>
    <col min="1597" max="1597" width="18.28515625" style="239" customWidth="1"/>
    <col min="1598" max="1598" width="14.42578125" style="239" bestFit="1" customWidth="1"/>
    <col min="1599" max="1599" width="11.85546875" style="239" customWidth="1"/>
    <col min="1600" max="1600" width="50.7109375" style="239" customWidth="1"/>
    <col min="1601" max="1792" width="9.140625" style="239"/>
    <col min="1793" max="1793" width="9.7109375" style="239" customWidth="1"/>
    <col min="1794" max="1794" width="7.85546875" style="239" customWidth="1"/>
    <col min="1795" max="1795" width="47.42578125" style="239" customWidth="1"/>
    <col min="1796" max="1796" width="25.5703125" style="239" customWidth="1"/>
    <col min="1797" max="1797" width="13.7109375" style="239" customWidth="1"/>
    <col min="1798" max="1798" width="8.7109375" style="239" customWidth="1"/>
    <col min="1799" max="1799" width="10.140625" style="239" customWidth="1"/>
    <col min="1800" max="1800" width="12.42578125" style="239" customWidth="1"/>
    <col min="1801" max="1801" width="9.28515625" style="239" customWidth="1"/>
    <col min="1802" max="1803" width="11" style="239" customWidth="1"/>
    <col min="1804" max="1807" width="11.7109375" style="239" customWidth="1"/>
    <col min="1808" max="1808" width="13" style="239" customWidth="1"/>
    <col min="1809" max="1811" width="0" style="239" hidden="1" customWidth="1"/>
    <col min="1812" max="1812" width="10.5703125" style="239" customWidth="1"/>
    <col min="1813" max="1813" width="17.140625" style="239" customWidth="1"/>
    <col min="1814" max="1814" width="9.140625" style="239" customWidth="1"/>
    <col min="1815" max="1815" width="21.85546875" style="239" customWidth="1"/>
    <col min="1816" max="1816" width="9.85546875" style="239" customWidth="1"/>
    <col min="1817" max="1817" width="12.5703125" style="239" customWidth="1"/>
    <col min="1818" max="1818" width="10" style="239" customWidth="1"/>
    <col min="1819" max="1819" width="10.28515625" style="239" customWidth="1"/>
    <col min="1820" max="1820" width="11.28515625" style="239" customWidth="1"/>
    <col min="1821" max="1822" width="11.7109375" style="239" customWidth="1"/>
    <col min="1823" max="1823" width="9.5703125" style="239" customWidth="1"/>
    <col min="1824" max="1824" width="10.85546875" style="239" customWidth="1"/>
    <col min="1825" max="1825" width="0" style="239" hidden="1" customWidth="1"/>
    <col min="1826" max="1826" width="23.85546875" style="239" customWidth="1"/>
    <col min="1827" max="1829" width="0" style="239" hidden="1" customWidth="1"/>
    <col min="1830" max="1830" width="12.42578125" style="239" bestFit="1" customWidth="1"/>
    <col min="1831" max="1831" width="19.140625" style="239" customWidth="1"/>
    <col min="1832" max="1832" width="9.140625" style="239"/>
    <col min="1833" max="1833" width="9.5703125" style="239" customWidth="1"/>
    <col min="1834" max="1834" width="9.140625" style="239"/>
    <col min="1835" max="1835" width="10.140625" style="239" customWidth="1"/>
    <col min="1836" max="1839" width="0" style="239" hidden="1" customWidth="1"/>
    <col min="1840" max="1840" width="12" style="239" customWidth="1"/>
    <col min="1841" max="1841" width="8.42578125" style="239" customWidth="1"/>
    <col min="1842" max="1842" width="8.7109375" style="239" customWidth="1"/>
    <col min="1843" max="1843" width="9.7109375" style="239" customWidth="1"/>
    <col min="1844" max="1845" width="0" style="239" hidden="1" customWidth="1"/>
    <col min="1846" max="1846" width="11.5703125" style="239" customWidth="1"/>
    <col min="1847" max="1849" width="11.7109375" style="239" customWidth="1"/>
    <col min="1850" max="1850" width="12.85546875" style="239" customWidth="1"/>
    <col min="1851" max="1851" width="13" style="239" customWidth="1"/>
    <col min="1852" max="1852" width="16.85546875" style="239" customWidth="1"/>
    <col min="1853" max="1853" width="18.28515625" style="239" customWidth="1"/>
    <col min="1854" max="1854" width="14.42578125" style="239" bestFit="1" customWidth="1"/>
    <col min="1855" max="1855" width="11.85546875" style="239" customWidth="1"/>
    <col min="1856" max="1856" width="50.7109375" style="239" customWidth="1"/>
    <col min="1857" max="2048" width="9.140625" style="239"/>
    <col min="2049" max="2049" width="9.7109375" style="239" customWidth="1"/>
    <col min="2050" max="2050" width="7.85546875" style="239" customWidth="1"/>
    <col min="2051" max="2051" width="47.42578125" style="239" customWidth="1"/>
    <col min="2052" max="2052" width="25.5703125" style="239" customWidth="1"/>
    <col min="2053" max="2053" width="13.7109375" style="239" customWidth="1"/>
    <col min="2054" max="2054" width="8.7109375" style="239" customWidth="1"/>
    <col min="2055" max="2055" width="10.140625" style="239" customWidth="1"/>
    <col min="2056" max="2056" width="12.42578125" style="239" customWidth="1"/>
    <col min="2057" max="2057" width="9.28515625" style="239" customWidth="1"/>
    <col min="2058" max="2059" width="11" style="239" customWidth="1"/>
    <col min="2060" max="2063" width="11.7109375" style="239" customWidth="1"/>
    <col min="2064" max="2064" width="13" style="239" customWidth="1"/>
    <col min="2065" max="2067" width="0" style="239" hidden="1" customWidth="1"/>
    <col min="2068" max="2068" width="10.5703125" style="239" customWidth="1"/>
    <col min="2069" max="2069" width="17.140625" style="239" customWidth="1"/>
    <col min="2070" max="2070" width="9.140625" style="239" customWidth="1"/>
    <col min="2071" max="2071" width="21.85546875" style="239" customWidth="1"/>
    <col min="2072" max="2072" width="9.85546875" style="239" customWidth="1"/>
    <col min="2073" max="2073" width="12.5703125" style="239" customWidth="1"/>
    <col min="2074" max="2074" width="10" style="239" customWidth="1"/>
    <col min="2075" max="2075" width="10.28515625" style="239" customWidth="1"/>
    <col min="2076" max="2076" width="11.28515625" style="239" customWidth="1"/>
    <col min="2077" max="2078" width="11.7109375" style="239" customWidth="1"/>
    <col min="2079" max="2079" width="9.5703125" style="239" customWidth="1"/>
    <col min="2080" max="2080" width="10.85546875" style="239" customWidth="1"/>
    <col min="2081" max="2081" width="0" style="239" hidden="1" customWidth="1"/>
    <col min="2082" max="2082" width="23.85546875" style="239" customWidth="1"/>
    <col min="2083" max="2085" width="0" style="239" hidden="1" customWidth="1"/>
    <col min="2086" max="2086" width="12.42578125" style="239" bestFit="1" customWidth="1"/>
    <col min="2087" max="2087" width="19.140625" style="239" customWidth="1"/>
    <col min="2088" max="2088" width="9.140625" style="239"/>
    <col min="2089" max="2089" width="9.5703125" style="239" customWidth="1"/>
    <col min="2090" max="2090" width="9.140625" style="239"/>
    <col min="2091" max="2091" width="10.140625" style="239" customWidth="1"/>
    <col min="2092" max="2095" width="0" style="239" hidden="1" customWidth="1"/>
    <col min="2096" max="2096" width="12" style="239" customWidth="1"/>
    <col min="2097" max="2097" width="8.42578125" style="239" customWidth="1"/>
    <col min="2098" max="2098" width="8.7109375" style="239" customWidth="1"/>
    <col min="2099" max="2099" width="9.7109375" style="239" customWidth="1"/>
    <col min="2100" max="2101" width="0" style="239" hidden="1" customWidth="1"/>
    <col min="2102" max="2102" width="11.5703125" style="239" customWidth="1"/>
    <col min="2103" max="2105" width="11.7109375" style="239" customWidth="1"/>
    <col min="2106" max="2106" width="12.85546875" style="239" customWidth="1"/>
    <col min="2107" max="2107" width="13" style="239" customWidth="1"/>
    <col min="2108" max="2108" width="16.85546875" style="239" customWidth="1"/>
    <col min="2109" max="2109" width="18.28515625" style="239" customWidth="1"/>
    <col min="2110" max="2110" width="14.42578125" style="239" bestFit="1" customWidth="1"/>
    <col min="2111" max="2111" width="11.85546875" style="239" customWidth="1"/>
    <col min="2112" max="2112" width="50.7109375" style="239" customWidth="1"/>
    <col min="2113" max="2304" width="9.140625" style="239"/>
    <col min="2305" max="2305" width="9.7109375" style="239" customWidth="1"/>
    <col min="2306" max="2306" width="7.85546875" style="239" customWidth="1"/>
    <col min="2307" max="2307" width="47.42578125" style="239" customWidth="1"/>
    <col min="2308" max="2308" width="25.5703125" style="239" customWidth="1"/>
    <col min="2309" max="2309" width="13.7109375" style="239" customWidth="1"/>
    <col min="2310" max="2310" width="8.7109375" style="239" customWidth="1"/>
    <col min="2311" max="2311" width="10.140625" style="239" customWidth="1"/>
    <col min="2312" max="2312" width="12.42578125" style="239" customWidth="1"/>
    <col min="2313" max="2313" width="9.28515625" style="239" customWidth="1"/>
    <col min="2314" max="2315" width="11" style="239" customWidth="1"/>
    <col min="2316" max="2319" width="11.7109375" style="239" customWidth="1"/>
    <col min="2320" max="2320" width="13" style="239" customWidth="1"/>
    <col min="2321" max="2323" width="0" style="239" hidden="1" customWidth="1"/>
    <col min="2324" max="2324" width="10.5703125" style="239" customWidth="1"/>
    <col min="2325" max="2325" width="17.140625" style="239" customWidth="1"/>
    <col min="2326" max="2326" width="9.140625" style="239" customWidth="1"/>
    <col min="2327" max="2327" width="21.85546875" style="239" customWidth="1"/>
    <col min="2328" max="2328" width="9.85546875" style="239" customWidth="1"/>
    <col min="2329" max="2329" width="12.5703125" style="239" customWidth="1"/>
    <col min="2330" max="2330" width="10" style="239" customWidth="1"/>
    <col min="2331" max="2331" width="10.28515625" style="239" customWidth="1"/>
    <col min="2332" max="2332" width="11.28515625" style="239" customWidth="1"/>
    <col min="2333" max="2334" width="11.7109375" style="239" customWidth="1"/>
    <col min="2335" max="2335" width="9.5703125" style="239" customWidth="1"/>
    <col min="2336" max="2336" width="10.85546875" style="239" customWidth="1"/>
    <col min="2337" max="2337" width="0" style="239" hidden="1" customWidth="1"/>
    <col min="2338" max="2338" width="23.85546875" style="239" customWidth="1"/>
    <col min="2339" max="2341" width="0" style="239" hidden="1" customWidth="1"/>
    <col min="2342" max="2342" width="12.42578125" style="239" bestFit="1" customWidth="1"/>
    <col min="2343" max="2343" width="19.140625" style="239" customWidth="1"/>
    <col min="2344" max="2344" width="9.140625" style="239"/>
    <col min="2345" max="2345" width="9.5703125" style="239" customWidth="1"/>
    <col min="2346" max="2346" width="9.140625" style="239"/>
    <col min="2347" max="2347" width="10.140625" style="239" customWidth="1"/>
    <col min="2348" max="2351" width="0" style="239" hidden="1" customWidth="1"/>
    <col min="2352" max="2352" width="12" style="239" customWidth="1"/>
    <col min="2353" max="2353" width="8.42578125" style="239" customWidth="1"/>
    <col min="2354" max="2354" width="8.7109375" style="239" customWidth="1"/>
    <col min="2355" max="2355" width="9.7109375" style="239" customWidth="1"/>
    <col min="2356" max="2357" width="0" style="239" hidden="1" customWidth="1"/>
    <col min="2358" max="2358" width="11.5703125" style="239" customWidth="1"/>
    <col min="2359" max="2361" width="11.7109375" style="239" customWidth="1"/>
    <col min="2362" max="2362" width="12.85546875" style="239" customWidth="1"/>
    <col min="2363" max="2363" width="13" style="239" customWidth="1"/>
    <col min="2364" max="2364" width="16.85546875" style="239" customWidth="1"/>
    <col min="2365" max="2365" width="18.28515625" style="239" customWidth="1"/>
    <col min="2366" max="2366" width="14.42578125" style="239" bestFit="1" customWidth="1"/>
    <col min="2367" max="2367" width="11.85546875" style="239" customWidth="1"/>
    <col min="2368" max="2368" width="50.7109375" style="239" customWidth="1"/>
    <col min="2369" max="2560" width="9.140625" style="239"/>
    <col min="2561" max="2561" width="9.7109375" style="239" customWidth="1"/>
    <col min="2562" max="2562" width="7.85546875" style="239" customWidth="1"/>
    <col min="2563" max="2563" width="47.42578125" style="239" customWidth="1"/>
    <col min="2564" max="2564" width="25.5703125" style="239" customWidth="1"/>
    <col min="2565" max="2565" width="13.7109375" style="239" customWidth="1"/>
    <col min="2566" max="2566" width="8.7109375" style="239" customWidth="1"/>
    <col min="2567" max="2567" width="10.140625" style="239" customWidth="1"/>
    <col min="2568" max="2568" width="12.42578125" style="239" customWidth="1"/>
    <col min="2569" max="2569" width="9.28515625" style="239" customWidth="1"/>
    <col min="2570" max="2571" width="11" style="239" customWidth="1"/>
    <col min="2572" max="2575" width="11.7109375" style="239" customWidth="1"/>
    <col min="2576" max="2576" width="13" style="239" customWidth="1"/>
    <col min="2577" max="2579" width="0" style="239" hidden="1" customWidth="1"/>
    <col min="2580" max="2580" width="10.5703125" style="239" customWidth="1"/>
    <col min="2581" max="2581" width="17.140625" style="239" customWidth="1"/>
    <col min="2582" max="2582" width="9.140625" style="239" customWidth="1"/>
    <col min="2583" max="2583" width="21.85546875" style="239" customWidth="1"/>
    <col min="2584" max="2584" width="9.85546875" style="239" customWidth="1"/>
    <col min="2585" max="2585" width="12.5703125" style="239" customWidth="1"/>
    <col min="2586" max="2586" width="10" style="239" customWidth="1"/>
    <col min="2587" max="2587" width="10.28515625" style="239" customWidth="1"/>
    <col min="2588" max="2588" width="11.28515625" style="239" customWidth="1"/>
    <col min="2589" max="2590" width="11.7109375" style="239" customWidth="1"/>
    <col min="2591" max="2591" width="9.5703125" style="239" customWidth="1"/>
    <col min="2592" max="2592" width="10.85546875" style="239" customWidth="1"/>
    <col min="2593" max="2593" width="0" style="239" hidden="1" customWidth="1"/>
    <col min="2594" max="2594" width="23.85546875" style="239" customWidth="1"/>
    <col min="2595" max="2597" width="0" style="239" hidden="1" customWidth="1"/>
    <col min="2598" max="2598" width="12.42578125" style="239" bestFit="1" customWidth="1"/>
    <col min="2599" max="2599" width="19.140625" style="239" customWidth="1"/>
    <col min="2600" max="2600" width="9.140625" style="239"/>
    <col min="2601" max="2601" width="9.5703125" style="239" customWidth="1"/>
    <col min="2602" max="2602" width="9.140625" style="239"/>
    <col min="2603" max="2603" width="10.140625" style="239" customWidth="1"/>
    <col min="2604" max="2607" width="0" style="239" hidden="1" customWidth="1"/>
    <col min="2608" max="2608" width="12" style="239" customWidth="1"/>
    <col min="2609" max="2609" width="8.42578125" style="239" customWidth="1"/>
    <col min="2610" max="2610" width="8.7109375" style="239" customWidth="1"/>
    <col min="2611" max="2611" width="9.7109375" style="239" customWidth="1"/>
    <col min="2612" max="2613" width="0" style="239" hidden="1" customWidth="1"/>
    <col min="2614" max="2614" width="11.5703125" style="239" customWidth="1"/>
    <col min="2615" max="2617" width="11.7109375" style="239" customWidth="1"/>
    <col min="2618" max="2618" width="12.85546875" style="239" customWidth="1"/>
    <col min="2619" max="2619" width="13" style="239" customWidth="1"/>
    <col min="2620" max="2620" width="16.85546875" style="239" customWidth="1"/>
    <col min="2621" max="2621" width="18.28515625" style="239" customWidth="1"/>
    <col min="2622" max="2622" width="14.42578125" style="239" bestFit="1" customWidth="1"/>
    <col min="2623" max="2623" width="11.85546875" style="239" customWidth="1"/>
    <col min="2624" max="2624" width="50.7109375" style="239" customWidth="1"/>
    <col min="2625" max="2816" width="9.140625" style="239"/>
    <col min="2817" max="2817" width="9.7109375" style="239" customWidth="1"/>
    <col min="2818" max="2818" width="7.85546875" style="239" customWidth="1"/>
    <col min="2819" max="2819" width="47.42578125" style="239" customWidth="1"/>
    <col min="2820" max="2820" width="25.5703125" style="239" customWidth="1"/>
    <col min="2821" max="2821" width="13.7109375" style="239" customWidth="1"/>
    <col min="2822" max="2822" width="8.7109375" style="239" customWidth="1"/>
    <col min="2823" max="2823" width="10.140625" style="239" customWidth="1"/>
    <col min="2824" max="2824" width="12.42578125" style="239" customWidth="1"/>
    <col min="2825" max="2825" width="9.28515625" style="239" customWidth="1"/>
    <col min="2826" max="2827" width="11" style="239" customWidth="1"/>
    <col min="2828" max="2831" width="11.7109375" style="239" customWidth="1"/>
    <col min="2832" max="2832" width="13" style="239" customWidth="1"/>
    <col min="2833" max="2835" width="0" style="239" hidden="1" customWidth="1"/>
    <col min="2836" max="2836" width="10.5703125" style="239" customWidth="1"/>
    <col min="2837" max="2837" width="17.140625" style="239" customWidth="1"/>
    <col min="2838" max="2838" width="9.140625" style="239" customWidth="1"/>
    <col min="2839" max="2839" width="21.85546875" style="239" customWidth="1"/>
    <col min="2840" max="2840" width="9.85546875" style="239" customWidth="1"/>
    <col min="2841" max="2841" width="12.5703125" style="239" customWidth="1"/>
    <col min="2842" max="2842" width="10" style="239" customWidth="1"/>
    <col min="2843" max="2843" width="10.28515625" style="239" customWidth="1"/>
    <col min="2844" max="2844" width="11.28515625" style="239" customWidth="1"/>
    <col min="2845" max="2846" width="11.7109375" style="239" customWidth="1"/>
    <col min="2847" max="2847" width="9.5703125" style="239" customWidth="1"/>
    <col min="2848" max="2848" width="10.85546875" style="239" customWidth="1"/>
    <col min="2849" max="2849" width="0" style="239" hidden="1" customWidth="1"/>
    <col min="2850" max="2850" width="23.85546875" style="239" customWidth="1"/>
    <col min="2851" max="2853" width="0" style="239" hidden="1" customWidth="1"/>
    <col min="2854" max="2854" width="12.42578125" style="239" bestFit="1" customWidth="1"/>
    <col min="2855" max="2855" width="19.140625" style="239" customWidth="1"/>
    <col min="2856" max="2856" width="9.140625" style="239"/>
    <col min="2857" max="2857" width="9.5703125" style="239" customWidth="1"/>
    <col min="2858" max="2858" width="9.140625" style="239"/>
    <col min="2859" max="2859" width="10.140625" style="239" customWidth="1"/>
    <col min="2860" max="2863" width="0" style="239" hidden="1" customWidth="1"/>
    <col min="2864" max="2864" width="12" style="239" customWidth="1"/>
    <col min="2865" max="2865" width="8.42578125" style="239" customWidth="1"/>
    <col min="2866" max="2866" width="8.7109375" style="239" customWidth="1"/>
    <col min="2867" max="2867" width="9.7109375" style="239" customWidth="1"/>
    <col min="2868" max="2869" width="0" style="239" hidden="1" customWidth="1"/>
    <col min="2870" max="2870" width="11.5703125" style="239" customWidth="1"/>
    <col min="2871" max="2873" width="11.7109375" style="239" customWidth="1"/>
    <col min="2874" max="2874" width="12.85546875" style="239" customWidth="1"/>
    <col min="2875" max="2875" width="13" style="239" customWidth="1"/>
    <col min="2876" max="2876" width="16.85546875" style="239" customWidth="1"/>
    <col min="2877" max="2877" width="18.28515625" style="239" customWidth="1"/>
    <col min="2878" max="2878" width="14.42578125" style="239" bestFit="1" customWidth="1"/>
    <col min="2879" max="2879" width="11.85546875" style="239" customWidth="1"/>
    <col min="2880" max="2880" width="50.7109375" style="239" customWidth="1"/>
    <col min="2881" max="3072" width="9.140625" style="239"/>
    <col min="3073" max="3073" width="9.7109375" style="239" customWidth="1"/>
    <col min="3074" max="3074" width="7.85546875" style="239" customWidth="1"/>
    <col min="3075" max="3075" width="47.42578125" style="239" customWidth="1"/>
    <col min="3076" max="3076" width="25.5703125" style="239" customWidth="1"/>
    <col min="3077" max="3077" width="13.7109375" style="239" customWidth="1"/>
    <col min="3078" max="3078" width="8.7109375" style="239" customWidth="1"/>
    <col min="3079" max="3079" width="10.140625" style="239" customWidth="1"/>
    <col min="3080" max="3080" width="12.42578125" style="239" customWidth="1"/>
    <col min="3081" max="3081" width="9.28515625" style="239" customWidth="1"/>
    <col min="3082" max="3083" width="11" style="239" customWidth="1"/>
    <col min="3084" max="3087" width="11.7109375" style="239" customWidth="1"/>
    <col min="3088" max="3088" width="13" style="239" customWidth="1"/>
    <col min="3089" max="3091" width="0" style="239" hidden="1" customWidth="1"/>
    <col min="3092" max="3092" width="10.5703125" style="239" customWidth="1"/>
    <col min="3093" max="3093" width="17.140625" style="239" customWidth="1"/>
    <col min="3094" max="3094" width="9.140625" style="239" customWidth="1"/>
    <col min="3095" max="3095" width="21.85546875" style="239" customWidth="1"/>
    <col min="3096" max="3096" width="9.85546875" style="239" customWidth="1"/>
    <col min="3097" max="3097" width="12.5703125" style="239" customWidth="1"/>
    <col min="3098" max="3098" width="10" style="239" customWidth="1"/>
    <col min="3099" max="3099" width="10.28515625" style="239" customWidth="1"/>
    <col min="3100" max="3100" width="11.28515625" style="239" customWidth="1"/>
    <col min="3101" max="3102" width="11.7109375" style="239" customWidth="1"/>
    <col min="3103" max="3103" width="9.5703125" style="239" customWidth="1"/>
    <col min="3104" max="3104" width="10.85546875" style="239" customWidth="1"/>
    <col min="3105" max="3105" width="0" style="239" hidden="1" customWidth="1"/>
    <col min="3106" max="3106" width="23.85546875" style="239" customWidth="1"/>
    <col min="3107" max="3109" width="0" style="239" hidden="1" customWidth="1"/>
    <col min="3110" max="3110" width="12.42578125" style="239" bestFit="1" customWidth="1"/>
    <col min="3111" max="3111" width="19.140625" style="239" customWidth="1"/>
    <col min="3112" max="3112" width="9.140625" style="239"/>
    <col min="3113" max="3113" width="9.5703125" style="239" customWidth="1"/>
    <col min="3114" max="3114" width="9.140625" style="239"/>
    <col min="3115" max="3115" width="10.140625" style="239" customWidth="1"/>
    <col min="3116" max="3119" width="0" style="239" hidden="1" customWidth="1"/>
    <col min="3120" max="3120" width="12" style="239" customWidth="1"/>
    <col min="3121" max="3121" width="8.42578125" style="239" customWidth="1"/>
    <col min="3122" max="3122" width="8.7109375" style="239" customWidth="1"/>
    <col min="3123" max="3123" width="9.7109375" style="239" customWidth="1"/>
    <col min="3124" max="3125" width="0" style="239" hidden="1" customWidth="1"/>
    <col min="3126" max="3126" width="11.5703125" style="239" customWidth="1"/>
    <col min="3127" max="3129" width="11.7109375" style="239" customWidth="1"/>
    <col min="3130" max="3130" width="12.85546875" style="239" customWidth="1"/>
    <col min="3131" max="3131" width="13" style="239" customWidth="1"/>
    <col min="3132" max="3132" width="16.85546875" style="239" customWidth="1"/>
    <col min="3133" max="3133" width="18.28515625" style="239" customWidth="1"/>
    <col min="3134" max="3134" width="14.42578125" style="239" bestFit="1" customWidth="1"/>
    <col min="3135" max="3135" width="11.85546875" style="239" customWidth="1"/>
    <col min="3136" max="3136" width="50.7109375" style="239" customWidth="1"/>
    <col min="3137" max="3328" width="9.140625" style="239"/>
    <col min="3329" max="3329" width="9.7109375" style="239" customWidth="1"/>
    <col min="3330" max="3330" width="7.85546875" style="239" customWidth="1"/>
    <col min="3331" max="3331" width="47.42578125" style="239" customWidth="1"/>
    <col min="3332" max="3332" width="25.5703125" style="239" customWidth="1"/>
    <col min="3333" max="3333" width="13.7109375" style="239" customWidth="1"/>
    <col min="3334" max="3334" width="8.7109375" style="239" customWidth="1"/>
    <col min="3335" max="3335" width="10.140625" style="239" customWidth="1"/>
    <col min="3336" max="3336" width="12.42578125" style="239" customWidth="1"/>
    <col min="3337" max="3337" width="9.28515625" style="239" customWidth="1"/>
    <col min="3338" max="3339" width="11" style="239" customWidth="1"/>
    <col min="3340" max="3343" width="11.7109375" style="239" customWidth="1"/>
    <col min="3344" max="3344" width="13" style="239" customWidth="1"/>
    <col min="3345" max="3347" width="0" style="239" hidden="1" customWidth="1"/>
    <col min="3348" max="3348" width="10.5703125" style="239" customWidth="1"/>
    <col min="3349" max="3349" width="17.140625" style="239" customWidth="1"/>
    <col min="3350" max="3350" width="9.140625" style="239" customWidth="1"/>
    <col min="3351" max="3351" width="21.85546875" style="239" customWidth="1"/>
    <col min="3352" max="3352" width="9.85546875" style="239" customWidth="1"/>
    <col min="3353" max="3353" width="12.5703125" style="239" customWidth="1"/>
    <col min="3354" max="3354" width="10" style="239" customWidth="1"/>
    <col min="3355" max="3355" width="10.28515625" style="239" customWidth="1"/>
    <col min="3356" max="3356" width="11.28515625" style="239" customWidth="1"/>
    <col min="3357" max="3358" width="11.7109375" style="239" customWidth="1"/>
    <col min="3359" max="3359" width="9.5703125" style="239" customWidth="1"/>
    <col min="3360" max="3360" width="10.85546875" style="239" customWidth="1"/>
    <col min="3361" max="3361" width="0" style="239" hidden="1" customWidth="1"/>
    <col min="3362" max="3362" width="23.85546875" style="239" customWidth="1"/>
    <col min="3363" max="3365" width="0" style="239" hidden="1" customWidth="1"/>
    <col min="3366" max="3366" width="12.42578125" style="239" bestFit="1" customWidth="1"/>
    <col min="3367" max="3367" width="19.140625" style="239" customWidth="1"/>
    <col min="3368" max="3368" width="9.140625" style="239"/>
    <col min="3369" max="3369" width="9.5703125" style="239" customWidth="1"/>
    <col min="3370" max="3370" width="9.140625" style="239"/>
    <col min="3371" max="3371" width="10.140625" style="239" customWidth="1"/>
    <col min="3372" max="3375" width="0" style="239" hidden="1" customWidth="1"/>
    <col min="3376" max="3376" width="12" style="239" customWidth="1"/>
    <col min="3377" max="3377" width="8.42578125" style="239" customWidth="1"/>
    <col min="3378" max="3378" width="8.7109375" style="239" customWidth="1"/>
    <col min="3379" max="3379" width="9.7109375" style="239" customWidth="1"/>
    <col min="3380" max="3381" width="0" style="239" hidden="1" customWidth="1"/>
    <col min="3382" max="3382" width="11.5703125" style="239" customWidth="1"/>
    <col min="3383" max="3385" width="11.7109375" style="239" customWidth="1"/>
    <col min="3386" max="3386" width="12.85546875" style="239" customWidth="1"/>
    <col min="3387" max="3387" width="13" style="239" customWidth="1"/>
    <col min="3388" max="3388" width="16.85546875" style="239" customWidth="1"/>
    <col min="3389" max="3389" width="18.28515625" style="239" customWidth="1"/>
    <col min="3390" max="3390" width="14.42578125" style="239" bestFit="1" customWidth="1"/>
    <col min="3391" max="3391" width="11.85546875" style="239" customWidth="1"/>
    <col min="3392" max="3392" width="50.7109375" style="239" customWidth="1"/>
    <col min="3393" max="3584" width="9.140625" style="239"/>
    <col min="3585" max="3585" width="9.7109375" style="239" customWidth="1"/>
    <col min="3586" max="3586" width="7.85546875" style="239" customWidth="1"/>
    <col min="3587" max="3587" width="47.42578125" style="239" customWidth="1"/>
    <col min="3588" max="3588" width="25.5703125" style="239" customWidth="1"/>
    <col min="3589" max="3589" width="13.7109375" style="239" customWidth="1"/>
    <col min="3590" max="3590" width="8.7109375" style="239" customWidth="1"/>
    <col min="3591" max="3591" width="10.140625" style="239" customWidth="1"/>
    <col min="3592" max="3592" width="12.42578125" style="239" customWidth="1"/>
    <col min="3593" max="3593" width="9.28515625" style="239" customWidth="1"/>
    <col min="3594" max="3595" width="11" style="239" customWidth="1"/>
    <col min="3596" max="3599" width="11.7109375" style="239" customWidth="1"/>
    <col min="3600" max="3600" width="13" style="239" customWidth="1"/>
    <col min="3601" max="3603" width="0" style="239" hidden="1" customWidth="1"/>
    <col min="3604" max="3604" width="10.5703125" style="239" customWidth="1"/>
    <col min="3605" max="3605" width="17.140625" style="239" customWidth="1"/>
    <col min="3606" max="3606" width="9.140625" style="239" customWidth="1"/>
    <col min="3607" max="3607" width="21.85546875" style="239" customWidth="1"/>
    <col min="3608" max="3608" width="9.85546875" style="239" customWidth="1"/>
    <col min="3609" max="3609" width="12.5703125" style="239" customWidth="1"/>
    <col min="3610" max="3610" width="10" style="239" customWidth="1"/>
    <col min="3611" max="3611" width="10.28515625" style="239" customWidth="1"/>
    <col min="3612" max="3612" width="11.28515625" style="239" customWidth="1"/>
    <col min="3613" max="3614" width="11.7109375" style="239" customWidth="1"/>
    <col min="3615" max="3615" width="9.5703125" style="239" customWidth="1"/>
    <col min="3616" max="3616" width="10.85546875" style="239" customWidth="1"/>
    <col min="3617" max="3617" width="0" style="239" hidden="1" customWidth="1"/>
    <col min="3618" max="3618" width="23.85546875" style="239" customWidth="1"/>
    <col min="3619" max="3621" width="0" style="239" hidden="1" customWidth="1"/>
    <col min="3622" max="3622" width="12.42578125" style="239" bestFit="1" customWidth="1"/>
    <col min="3623" max="3623" width="19.140625" style="239" customWidth="1"/>
    <col min="3624" max="3624" width="9.140625" style="239"/>
    <col min="3625" max="3625" width="9.5703125" style="239" customWidth="1"/>
    <col min="3626" max="3626" width="9.140625" style="239"/>
    <col min="3627" max="3627" width="10.140625" style="239" customWidth="1"/>
    <col min="3628" max="3631" width="0" style="239" hidden="1" customWidth="1"/>
    <col min="3632" max="3632" width="12" style="239" customWidth="1"/>
    <col min="3633" max="3633" width="8.42578125" style="239" customWidth="1"/>
    <col min="3634" max="3634" width="8.7109375" style="239" customWidth="1"/>
    <col min="3635" max="3635" width="9.7109375" style="239" customWidth="1"/>
    <col min="3636" max="3637" width="0" style="239" hidden="1" customWidth="1"/>
    <col min="3638" max="3638" width="11.5703125" style="239" customWidth="1"/>
    <col min="3639" max="3641" width="11.7109375" style="239" customWidth="1"/>
    <col min="3642" max="3642" width="12.85546875" style="239" customWidth="1"/>
    <col min="3643" max="3643" width="13" style="239" customWidth="1"/>
    <col min="3644" max="3644" width="16.85546875" style="239" customWidth="1"/>
    <col min="3645" max="3645" width="18.28515625" style="239" customWidth="1"/>
    <col min="3646" max="3646" width="14.42578125" style="239" bestFit="1" customWidth="1"/>
    <col min="3647" max="3647" width="11.85546875" style="239" customWidth="1"/>
    <col min="3648" max="3648" width="50.7109375" style="239" customWidth="1"/>
    <col min="3649" max="3840" width="9.140625" style="239"/>
    <col min="3841" max="3841" width="9.7109375" style="239" customWidth="1"/>
    <col min="3842" max="3842" width="7.85546875" style="239" customWidth="1"/>
    <col min="3843" max="3843" width="47.42578125" style="239" customWidth="1"/>
    <col min="3844" max="3844" width="25.5703125" style="239" customWidth="1"/>
    <col min="3845" max="3845" width="13.7109375" style="239" customWidth="1"/>
    <col min="3846" max="3846" width="8.7109375" style="239" customWidth="1"/>
    <col min="3847" max="3847" width="10.140625" style="239" customWidth="1"/>
    <col min="3848" max="3848" width="12.42578125" style="239" customWidth="1"/>
    <col min="3849" max="3849" width="9.28515625" style="239" customWidth="1"/>
    <col min="3850" max="3851" width="11" style="239" customWidth="1"/>
    <col min="3852" max="3855" width="11.7109375" style="239" customWidth="1"/>
    <col min="3856" max="3856" width="13" style="239" customWidth="1"/>
    <col min="3857" max="3859" width="0" style="239" hidden="1" customWidth="1"/>
    <col min="3860" max="3860" width="10.5703125" style="239" customWidth="1"/>
    <col min="3861" max="3861" width="17.140625" style="239" customWidth="1"/>
    <col min="3862" max="3862" width="9.140625" style="239" customWidth="1"/>
    <col min="3863" max="3863" width="21.85546875" style="239" customWidth="1"/>
    <col min="3864" max="3864" width="9.85546875" style="239" customWidth="1"/>
    <col min="3865" max="3865" width="12.5703125" style="239" customWidth="1"/>
    <col min="3866" max="3866" width="10" style="239" customWidth="1"/>
    <col min="3867" max="3867" width="10.28515625" style="239" customWidth="1"/>
    <col min="3868" max="3868" width="11.28515625" style="239" customWidth="1"/>
    <col min="3869" max="3870" width="11.7109375" style="239" customWidth="1"/>
    <col min="3871" max="3871" width="9.5703125" style="239" customWidth="1"/>
    <col min="3872" max="3872" width="10.85546875" style="239" customWidth="1"/>
    <col min="3873" max="3873" width="0" style="239" hidden="1" customWidth="1"/>
    <col min="3874" max="3874" width="23.85546875" style="239" customWidth="1"/>
    <col min="3875" max="3877" width="0" style="239" hidden="1" customWidth="1"/>
    <col min="3878" max="3878" width="12.42578125" style="239" bestFit="1" customWidth="1"/>
    <col min="3879" max="3879" width="19.140625" style="239" customWidth="1"/>
    <col min="3880" max="3880" width="9.140625" style="239"/>
    <col min="3881" max="3881" width="9.5703125" style="239" customWidth="1"/>
    <col min="3882" max="3882" width="9.140625" style="239"/>
    <col min="3883" max="3883" width="10.140625" style="239" customWidth="1"/>
    <col min="3884" max="3887" width="0" style="239" hidden="1" customWidth="1"/>
    <col min="3888" max="3888" width="12" style="239" customWidth="1"/>
    <col min="3889" max="3889" width="8.42578125" style="239" customWidth="1"/>
    <col min="3890" max="3890" width="8.7109375" style="239" customWidth="1"/>
    <col min="3891" max="3891" width="9.7109375" style="239" customWidth="1"/>
    <col min="3892" max="3893" width="0" style="239" hidden="1" customWidth="1"/>
    <col min="3894" max="3894" width="11.5703125" style="239" customWidth="1"/>
    <col min="3895" max="3897" width="11.7109375" style="239" customWidth="1"/>
    <col min="3898" max="3898" width="12.85546875" style="239" customWidth="1"/>
    <col min="3899" max="3899" width="13" style="239" customWidth="1"/>
    <col min="3900" max="3900" width="16.85546875" style="239" customWidth="1"/>
    <col min="3901" max="3901" width="18.28515625" style="239" customWidth="1"/>
    <col min="3902" max="3902" width="14.42578125" style="239" bestFit="1" customWidth="1"/>
    <col min="3903" max="3903" width="11.85546875" style="239" customWidth="1"/>
    <col min="3904" max="3904" width="50.7109375" style="239" customWidth="1"/>
    <col min="3905" max="4096" width="9.140625" style="239"/>
    <col min="4097" max="4097" width="9.7109375" style="239" customWidth="1"/>
    <col min="4098" max="4098" width="7.85546875" style="239" customWidth="1"/>
    <col min="4099" max="4099" width="47.42578125" style="239" customWidth="1"/>
    <col min="4100" max="4100" width="25.5703125" style="239" customWidth="1"/>
    <col min="4101" max="4101" width="13.7109375" style="239" customWidth="1"/>
    <col min="4102" max="4102" width="8.7109375" style="239" customWidth="1"/>
    <col min="4103" max="4103" width="10.140625" style="239" customWidth="1"/>
    <col min="4104" max="4104" width="12.42578125" style="239" customWidth="1"/>
    <col min="4105" max="4105" width="9.28515625" style="239" customWidth="1"/>
    <col min="4106" max="4107" width="11" style="239" customWidth="1"/>
    <col min="4108" max="4111" width="11.7109375" style="239" customWidth="1"/>
    <col min="4112" max="4112" width="13" style="239" customWidth="1"/>
    <col min="4113" max="4115" width="0" style="239" hidden="1" customWidth="1"/>
    <col min="4116" max="4116" width="10.5703125" style="239" customWidth="1"/>
    <col min="4117" max="4117" width="17.140625" style="239" customWidth="1"/>
    <col min="4118" max="4118" width="9.140625" style="239" customWidth="1"/>
    <col min="4119" max="4119" width="21.85546875" style="239" customWidth="1"/>
    <col min="4120" max="4120" width="9.85546875" style="239" customWidth="1"/>
    <col min="4121" max="4121" width="12.5703125" style="239" customWidth="1"/>
    <col min="4122" max="4122" width="10" style="239" customWidth="1"/>
    <col min="4123" max="4123" width="10.28515625" style="239" customWidth="1"/>
    <col min="4124" max="4124" width="11.28515625" style="239" customWidth="1"/>
    <col min="4125" max="4126" width="11.7109375" style="239" customWidth="1"/>
    <col min="4127" max="4127" width="9.5703125" style="239" customWidth="1"/>
    <col min="4128" max="4128" width="10.85546875" style="239" customWidth="1"/>
    <col min="4129" max="4129" width="0" style="239" hidden="1" customWidth="1"/>
    <col min="4130" max="4130" width="23.85546875" style="239" customWidth="1"/>
    <col min="4131" max="4133" width="0" style="239" hidden="1" customWidth="1"/>
    <col min="4134" max="4134" width="12.42578125" style="239" bestFit="1" customWidth="1"/>
    <col min="4135" max="4135" width="19.140625" style="239" customWidth="1"/>
    <col min="4136" max="4136" width="9.140625" style="239"/>
    <col min="4137" max="4137" width="9.5703125" style="239" customWidth="1"/>
    <col min="4138" max="4138" width="9.140625" style="239"/>
    <col min="4139" max="4139" width="10.140625" style="239" customWidth="1"/>
    <col min="4140" max="4143" width="0" style="239" hidden="1" customWidth="1"/>
    <col min="4144" max="4144" width="12" style="239" customWidth="1"/>
    <col min="4145" max="4145" width="8.42578125" style="239" customWidth="1"/>
    <col min="4146" max="4146" width="8.7109375" style="239" customWidth="1"/>
    <col min="4147" max="4147" width="9.7109375" style="239" customWidth="1"/>
    <col min="4148" max="4149" width="0" style="239" hidden="1" customWidth="1"/>
    <col min="4150" max="4150" width="11.5703125" style="239" customWidth="1"/>
    <col min="4151" max="4153" width="11.7109375" style="239" customWidth="1"/>
    <col min="4154" max="4154" width="12.85546875" style="239" customWidth="1"/>
    <col min="4155" max="4155" width="13" style="239" customWidth="1"/>
    <col min="4156" max="4156" width="16.85546875" style="239" customWidth="1"/>
    <col min="4157" max="4157" width="18.28515625" style="239" customWidth="1"/>
    <col min="4158" max="4158" width="14.42578125" style="239" bestFit="1" customWidth="1"/>
    <col min="4159" max="4159" width="11.85546875" style="239" customWidth="1"/>
    <col min="4160" max="4160" width="50.7109375" style="239" customWidth="1"/>
    <col min="4161" max="4352" width="9.140625" style="239"/>
    <col min="4353" max="4353" width="9.7109375" style="239" customWidth="1"/>
    <col min="4354" max="4354" width="7.85546875" style="239" customWidth="1"/>
    <col min="4355" max="4355" width="47.42578125" style="239" customWidth="1"/>
    <col min="4356" max="4356" width="25.5703125" style="239" customWidth="1"/>
    <col min="4357" max="4357" width="13.7109375" style="239" customWidth="1"/>
    <col min="4358" max="4358" width="8.7109375" style="239" customWidth="1"/>
    <col min="4359" max="4359" width="10.140625" style="239" customWidth="1"/>
    <col min="4360" max="4360" width="12.42578125" style="239" customWidth="1"/>
    <col min="4361" max="4361" width="9.28515625" style="239" customWidth="1"/>
    <col min="4362" max="4363" width="11" style="239" customWidth="1"/>
    <col min="4364" max="4367" width="11.7109375" style="239" customWidth="1"/>
    <col min="4368" max="4368" width="13" style="239" customWidth="1"/>
    <col min="4369" max="4371" width="0" style="239" hidden="1" customWidth="1"/>
    <col min="4372" max="4372" width="10.5703125" style="239" customWidth="1"/>
    <col min="4373" max="4373" width="17.140625" style="239" customWidth="1"/>
    <col min="4374" max="4374" width="9.140625" style="239" customWidth="1"/>
    <col min="4375" max="4375" width="21.85546875" style="239" customWidth="1"/>
    <col min="4376" max="4376" width="9.85546875" style="239" customWidth="1"/>
    <col min="4377" max="4377" width="12.5703125" style="239" customWidth="1"/>
    <col min="4378" max="4378" width="10" style="239" customWidth="1"/>
    <col min="4379" max="4379" width="10.28515625" style="239" customWidth="1"/>
    <col min="4380" max="4380" width="11.28515625" style="239" customWidth="1"/>
    <col min="4381" max="4382" width="11.7109375" style="239" customWidth="1"/>
    <col min="4383" max="4383" width="9.5703125" style="239" customWidth="1"/>
    <col min="4384" max="4384" width="10.85546875" style="239" customWidth="1"/>
    <col min="4385" max="4385" width="0" style="239" hidden="1" customWidth="1"/>
    <col min="4386" max="4386" width="23.85546875" style="239" customWidth="1"/>
    <col min="4387" max="4389" width="0" style="239" hidden="1" customWidth="1"/>
    <col min="4390" max="4390" width="12.42578125" style="239" bestFit="1" customWidth="1"/>
    <col min="4391" max="4391" width="19.140625" style="239" customWidth="1"/>
    <col min="4392" max="4392" width="9.140625" style="239"/>
    <col min="4393" max="4393" width="9.5703125" style="239" customWidth="1"/>
    <col min="4394" max="4394" width="9.140625" style="239"/>
    <col min="4395" max="4395" width="10.140625" style="239" customWidth="1"/>
    <col min="4396" max="4399" width="0" style="239" hidden="1" customWidth="1"/>
    <col min="4400" max="4400" width="12" style="239" customWidth="1"/>
    <col min="4401" max="4401" width="8.42578125" style="239" customWidth="1"/>
    <col min="4402" max="4402" width="8.7109375" style="239" customWidth="1"/>
    <col min="4403" max="4403" width="9.7109375" style="239" customWidth="1"/>
    <col min="4404" max="4405" width="0" style="239" hidden="1" customWidth="1"/>
    <col min="4406" max="4406" width="11.5703125" style="239" customWidth="1"/>
    <col min="4407" max="4409" width="11.7109375" style="239" customWidth="1"/>
    <col min="4410" max="4410" width="12.85546875" style="239" customWidth="1"/>
    <col min="4411" max="4411" width="13" style="239" customWidth="1"/>
    <col min="4412" max="4412" width="16.85546875" style="239" customWidth="1"/>
    <col min="4413" max="4413" width="18.28515625" style="239" customWidth="1"/>
    <col min="4414" max="4414" width="14.42578125" style="239" bestFit="1" customWidth="1"/>
    <col min="4415" max="4415" width="11.85546875" style="239" customWidth="1"/>
    <col min="4416" max="4416" width="50.7109375" style="239" customWidth="1"/>
    <col min="4417" max="4608" width="9.140625" style="239"/>
    <col min="4609" max="4609" width="9.7109375" style="239" customWidth="1"/>
    <col min="4610" max="4610" width="7.85546875" style="239" customWidth="1"/>
    <col min="4611" max="4611" width="47.42578125" style="239" customWidth="1"/>
    <col min="4612" max="4612" width="25.5703125" style="239" customWidth="1"/>
    <col min="4613" max="4613" width="13.7109375" style="239" customWidth="1"/>
    <col min="4614" max="4614" width="8.7109375" style="239" customWidth="1"/>
    <col min="4615" max="4615" width="10.140625" style="239" customWidth="1"/>
    <col min="4616" max="4616" width="12.42578125" style="239" customWidth="1"/>
    <col min="4617" max="4617" width="9.28515625" style="239" customWidth="1"/>
    <col min="4618" max="4619" width="11" style="239" customWidth="1"/>
    <col min="4620" max="4623" width="11.7109375" style="239" customWidth="1"/>
    <col min="4624" max="4624" width="13" style="239" customWidth="1"/>
    <col min="4625" max="4627" width="0" style="239" hidden="1" customWidth="1"/>
    <col min="4628" max="4628" width="10.5703125" style="239" customWidth="1"/>
    <col min="4629" max="4629" width="17.140625" style="239" customWidth="1"/>
    <col min="4630" max="4630" width="9.140625" style="239" customWidth="1"/>
    <col min="4631" max="4631" width="21.85546875" style="239" customWidth="1"/>
    <col min="4632" max="4632" width="9.85546875" style="239" customWidth="1"/>
    <col min="4633" max="4633" width="12.5703125" style="239" customWidth="1"/>
    <col min="4634" max="4634" width="10" style="239" customWidth="1"/>
    <col min="4635" max="4635" width="10.28515625" style="239" customWidth="1"/>
    <col min="4636" max="4636" width="11.28515625" style="239" customWidth="1"/>
    <col min="4637" max="4638" width="11.7109375" style="239" customWidth="1"/>
    <col min="4639" max="4639" width="9.5703125" style="239" customWidth="1"/>
    <col min="4640" max="4640" width="10.85546875" style="239" customWidth="1"/>
    <col min="4641" max="4641" width="0" style="239" hidden="1" customWidth="1"/>
    <col min="4642" max="4642" width="23.85546875" style="239" customWidth="1"/>
    <col min="4643" max="4645" width="0" style="239" hidden="1" customWidth="1"/>
    <col min="4646" max="4646" width="12.42578125" style="239" bestFit="1" customWidth="1"/>
    <col min="4647" max="4647" width="19.140625" style="239" customWidth="1"/>
    <col min="4648" max="4648" width="9.140625" style="239"/>
    <col min="4649" max="4649" width="9.5703125" style="239" customWidth="1"/>
    <col min="4650" max="4650" width="9.140625" style="239"/>
    <col min="4651" max="4651" width="10.140625" style="239" customWidth="1"/>
    <col min="4652" max="4655" width="0" style="239" hidden="1" customWidth="1"/>
    <col min="4656" max="4656" width="12" style="239" customWidth="1"/>
    <col min="4657" max="4657" width="8.42578125" style="239" customWidth="1"/>
    <col min="4658" max="4658" width="8.7109375" style="239" customWidth="1"/>
    <col min="4659" max="4659" width="9.7109375" style="239" customWidth="1"/>
    <col min="4660" max="4661" width="0" style="239" hidden="1" customWidth="1"/>
    <col min="4662" max="4662" width="11.5703125" style="239" customWidth="1"/>
    <col min="4663" max="4665" width="11.7109375" style="239" customWidth="1"/>
    <col min="4666" max="4666" width="12.85546875" style="239" customWidth="1"/>
    <col min="4667" max="4667" width="13" style="239" customWidth="1"/>
    <col min="4668" max="4668" width="16.85546875" style="239" customWidth="1"/>
    <col min="4669" max="4669" width="18.28515625" style="239" customWidth="1"/>
    <col min="4670" max="4670" width="14.42578125" style="239" bestFit="1" customWidth="1"/>
    <col min="4671" max="4671" width="11.85546875" style="239" customWidth="1"/>
    <col min="4672" max="4672" width="50.7109375" style="239" customWidth="1"/>
    <col min="4673" max="4864" width="9.140625" style="239"/>
    <col min="4865" max="4865" width="9.7109375" style="239" customWidth="1"/>
    <col min="4866" max="4866" width="7.85546875" style="239" customWidth="1"/>
    <col min="4867" max="4867" width="47.42578125" style="239" customWidth="1"/>
    <col min="4868" max="4868" width="25.5703125" style="239" customWidth="1"/>
    <col min="4869" max="4869" width="13.7109375" style="239" customWidth="1"/>
    <col min="4870" max="4870" width="8.7109375" style="239" customWidth="1"/>
    <col min="4871" max="4871" width="10.140625" style="239" customWidth="1"/>
    <col min="4872" max="4872" width="12.42578125" style="239" customWidth="1"/>
    <col min="4873" max="4873" width="9.28515625" style="239" customWidth="1"/>
    <col min="4874" max="4875" width="11" style="239" customWidth="1"/>
    <col min="4876" max="4879" width="11.7109375" style="239" customWidth="1"/>
    <col min="4880" max="4880" width="13" style="239" customWidth="1"/>
    <col min="4881" max="4883" width="0" style="239" hidden="1" customWidth="1"/>
    <col min="4884" max="4884" width="10.5703125" style="239" customWidth="1"/>
    <col min="4885" max="4885" width="17.140625" style="239" customWidth="1"/>
    <col min="4886" max="4886" width="9.140625" style="239" customWidth="1"/>
    <col min="4887" max="4887" width="21.85546875" style="239" customWidth="1"/>
    <col min="4888" max="4888" width="9.85546875" style="239" customWidth="1"/>
    <col min="4889" max="4889" width="12.5703125" style="239" customWidth="1"/>
    <col min="4890" max="4890" width="10" style="239" customWidth="1"/>
    <col min="4891" max="4891" width="10.28515625" style="239" customWidth="1"/>
    <col min="4892" max="4892" width="11.28515625" style="239" customWidth="1"/>
    <col min="4893" max="4894" width="11.7109375" style="239" customWidth="1"/>
    <col min="4895" max="4895" width="9.5703125" style="239" customWidth="1"/>
    <col min="4896" max="4896" width="10.85546875" style="239" customWidth="1"/>
    <col min="4897" max="4897" width="0" style="239" hidden="1" customWidth="1"/>
    <col min="4898" max="4898" width="23.85546875" style="239" customWidth="1"/>
    <col min="4899" max="4901" width="0" style="239" hidden="1" customWidth="1"/>
    <col min="4902" max="4902" width="12.42578125" style="239" bestFit="1" customWidth="1"/>
    <col min="4903" max="4903" width="19.140625" style="239" customWidth="1"/>
    <col min="4904" max="4904" width="9.140625" style="239"/>
    <col min="4905" max="4905" width="9.5703125" style="239" customWidth="1"/>
    <col min="4906" max="4906" width="9.140625" style="239"/>
    <col min="4907" max="4907" width="10.140625" style="239" customWidth="1"/>
    <col min="4908" max="4911" width="0" style="239" hidden="1" customWidth="1"/>
    <col min="4912" max="4912" width="12" style="239" customWidth="1"/>
    <col min="4913" max="4913" width="8.42578125" style="239" customWidth="1"/>
    <col min="4914" max="4914" width="8.7109375" style="239" customWidth="1"/>
    <col min="4915" max="4915" width="9.7109375" style="239" customWidth="1"/>
    <col min="4916" max="4917" width="0" style="239" hidden="1" customWidth="1"/>
    <col min="4918" max="4918" width="11.5703125" style="239" customWidth="1"/>
    <col min="4919" max="4921" width="11.7109375" style="239" customWidth="1"/>
    <col min="4922" max="4922" width="12.85546875" style="239" customWidth="1"/>
    <col min="4923" max="4923" width="13" style="239" customWidth="1"/>
    <col min="4924" max="4924" width="16.85546875" style="239" customWidth="1"/>
    <col min="4925" max="4925" width="18.28515625" style="239" customWidth="1"/>
    <col min="4926" max="4926" width="14.42578125" style="239" bestFit="1" customWidth="1"/>
    <col min="4927" max="4927" width="11.85546875" style="239" customWidth="1"/>
    <col min="4928" max="4928" width="50.7109375" style="239" customWidth="1"/>
    <col min="4929" max="5120" width="9.140625" style="239"/>
    <col min="5121" max="5121" width="9.7109375" style="239" customWidth="1"/>
    <col min="5122" max="5122" width="7.85546875" style="239" customWidth="1"/>
    <col min="5123" max="5123" width="47.42578125" style="239" customWidth="1"/>
    <col min="5124" max="5124" width="25.5703125" style="239" customWidth="1"/>
    <col min="5125" max="5125" width="13.7109375" style="239" customWidth="1"/>
    <col min="5126" max="5126" width="8.7109375" style="239" customWidth="1"/>
    <col min="5127" max="5127" width="10.140625" style="239" customWidth="1"/>
    <col min="5128" max="5128" width="12.42578125" style="239" customWidth="1"/>
    <col min="5129" max="5129" width="9.28515625" style="239" customWidth="1"/>
    <col min="5130" max="5131" width="11" style="239" customWidth="1"/>
    <col min="5132" max="5135" width="11.7109375" style="239" customWidth="1"/>
    <col min="5136" max="5136" width="13" style="239" customWidth="1"/>
    <col min="5137" max="5139" width="0" style="239" hidden="1" customWidth="1"/>
    <col min="5140" max="5140" width="10.5703125" style="239" customWidth="1"/>
    <col min="5141" max="5141" width="17.140625" style="239" customWidth="1"/>
    <col min="5142" max="5142" width="9.140625" style="239" customWidth="1"/>
    <col min="5143" max="5143" width="21.85546875" style="239" customWidth="1"/>
    <col min="5144" max="5144" width="9.85546875" style="239" customWidth="1"/>
    <col min="5145" max="5145" width="12.5703125" style="239" customWidth="1"/>
    <col min="5146" max="5146" width="10" style="239" customWidth="1"/>
    <col min="5147" max="5147" width="10.28515625" style="239" customWidth="1"/>
    <col min="5148" max="5148" width="11.28515625" style="239" customWidth="1"/>
    <col min="5149" max="5150" width="11.7109375" style="239" customWidth="1"/>
    <col min="5151" max="5151" width="9.5703125" style="239" customWidth="1"/>
    <col min="5152" max="5152" width="10.85546875" style="239" customWidth="1"/>
    <col min="5153" max="5153" width="0" style="239" hidden="1" customWidth="1"/>
    <col min="5154" max="5154" width="23.85546875" style="239" customWidth="1"/>
    <col min="5155" max="5157" width="0" style="239" hidden="1" customWidth="1"/>
    <col min="5158" max="5158" width="12.42578125" style="239" bestFit="1" customWidth="1"/>
    <col min="5159" max="5159" width="19.140625" style="239" customWidth="1"/>
    <col min="5160" max="5160" width="9.140625" style="239"/>
    <col min="5161" max="5161" width="9.5703125" style="239" customWidth="1"/>
    <col min="5162" max="5162" width="9.140625" style="239"/>
    <col min="5163" max="5163" width="10.140625" style="239" customWidth="1"/>
    <col min="5164" max="5167" width="0" style="239" hidden="1" customWidth="1"/>
    <col min="5168" max="5168" width="12" style="239" customWidth="1"/>
    <col min="5169" max="5169" width="8.42578125" style="239" customWidth="1"/>
    <col min="5170" max="5170" width="8.7109375" style="239" customWidth="1"/>
    <col min="5171" max="5171" width="9.7109375" style="239" customWidth="1"/>
    <col min="5172" max="5173" width="0" style="239" hidden="1" customWidth="1"/>
    <col min="5174" max="5174" width="11.5703125" style="239" customWidth="1"/>
    <col min="5175" max="5177" width="11.7109375" style="239" customWidth="1"/>
    <col min="5178" max="5178" width="12.85546875" style="239" customWidth="1"/>
    <col min="5179" max="5179" width="13" style="239" customWidth="1"/>
    <col min="5180" max="5180" width="16.85546875" style="239" customWidth="1"/>
    <col min="5181" max="5181" width="18.28515625" style="239" customWidth="1"/>
    <col min="5182" max="5182" width="14.42578125" style="239" bestFit="1" customWidth="1"/>
    <col min="5183" max="5183" width="11.85546875" style="239" customWidth="1"/>
    <col min="5184" max="5184" width="50.7109375" style="239" customWidth="1"/>
    <col min="5185" max="5376" width="9.140625" style="239"/>
    <col min="5377" max="5377" width="9.7109375" style="239" customWidth="1"/>
    <col min="5378" max="5378" width="7.85546875" style="239" customWidth="1"/>
    <col min="5379" max="5379" width="47.42578125" style="239" customWidth="1"/>
    <col min="5380" max="5380" width="25.5703125" style="239" customWidth="1"/>
    <col min="5381" max="5381" width="13.7109375" style="239" customWidth="1"/>
    <col min="5382" max="5382" width="8.7109375" style="239" customWidth="1"/>
    <col min="5383" max="5383" width="10.140625" style="239" customWidth="1"/>
    <col min="5384" max="5384" width="12.42578125" style="239" customWidth="1"/>
    <col min="5385" max="5385" width="9.28515625" style="239" customWidth="1"/>
    <col min="5386" max="5387" width="11" style="239" customWidth="1"/>
    <col min="5388" max="5391" width="11.7109375" style="239" customWidth="1"/>
    <col min="5392" max="5392" width="13" style="239" customWidth="1"/>
    <col min="5393" max="5395" width="0" style="239" hidden="1" customWidth="1"/>
    <col min="5396" max="5396" width="10.5703125" style="239" customWidth="1"/>
    <col min="5397" max="5397" width="17.140625" style="239" customWidth="1"/>
    <col min="5398" max="5398" width="9.140625" style="239" customWidth="1"/>
    <col min="5399" max="5399" width="21.85546875" style="239" customWidth="1"/>
    <col min="5400" max="5400" width="9.85546875" style="239" customWidth="1"/>
    <col min="5401" max="5401" width="12.5703125" style="239" customWidth="1"/>
    <col min="5402" max="5402" width="10" style="239" customWidth="1"/>
    <col min="5403" max="5403" width="10.28515625" style="239" customWidth="1"/>
    <col min="5404" max="5404" width="11.28515625" style="239" customWidth="1"/>
    <col min="5405" max="5406" width="11.7109375" style="239" customWidth="1"/>
    <col min="5407" max="5407" width="9.5703125" style="239" customWidth="1"/>
    <col min="5408" max="5408" width="10.85546875" style="239" customWidth="1"/>
    <col min="5409" max="5409" width="0" style="239" hidden="1" customWidth="1"/>
    <col min="5410" max="5410" width="23.85546875" style="239" customWidth="1"/>
    <col min="5411" max="5413" width="0" style="239" hidden="1" customWidth="1"/>
    <col min="5414" max="5414" width="12.42578125" style="239" bestFit="1" customWidth="1"/>
    <col min="5415" max="5415" width="19.140625" style="239" customWidth="1"/>
    <col min="5416" max="5416" width="9.140625" style="239"/>
    <col min="5417" max="5417" width="9.5703125" style="239" customWidth="1"/>
    <col min="5418" max="5418" width="9.140625" style="239"/>
    <col min="5419" max="5419" width="10.140625" style="239" customWidth="1"/>
    <col min="5420" max="5423" width="0" style="239" hidden="1" customWidth="1"/>
    <col min="5424" max="5424" width="12" style="239" customWidth="1"/>
    <col min="5425" max="5425" width="8.42578125" style="239" customWidth="1"/>
    <col min="5426" max="5426" width="8.7109375" style="239" customWidth="1"/>
    <col min="5427" max="5427" width="9.7109375" style="239" customWidth="1"/>
    <col min="5428" max="5429" width="0" style="239" hidden="1" customWidth="1"/>
    <col min="5430" max="5430" width="11.5703125" style="239" customWidth="1"/>
    <col min="5431" max="5433" width="11.7109375" style="239" customWidth="1"/>
    <col min="5434" max="5434" width="12.85546875" style="239" customWidth="1"/>
    <col min="5435" max="5435" width="13" style="239" customWidth="1"/>
    <col min="5436" max="5436" width="16.85546875" style="239" customWidth="1"/>
    <col min="5437" max="5437" width="18.28515625" style="239" customWidth="1"/>
    <col min="5438" max="5438" width="14.42578125" style="239" bestFit="1" customWidth="1"/>
    <col min="5439" max="5439" width="11.85546875" style="239" customWidth="1"/>
    <col min="5440" max="5440" width="50.7109375" style="239" customWidth="1"/>
    <col min="5441" max="5632" width="9.140625" style="239"/>
    <col min="5633" max="5633" width="9.7109375" style="239" customWidth="1"/>
    <col min="5634" max="5634" width="7.85546875" style="239" customWidth="1"/>
    <col min="5635" max="5635" width="47.42578125" style="239" customWidth="1"/>
    <col min="5636" max="5636" width="25.5703125" style="239" customWidth="1"/>
    <col min="5637" max="5637" width="13.7109375" style="239" customWidth="1"/>
    <col min="5638" max="5638" width="8.7109375" style="239" customWidth="1"/>
    <col min="5639" max="5639" width="10.140625" style="239" customWidth="1"/>
    <col min="5640" max="5640" width="12.42578125" style="239" customWidth="1"/>
    <col min="5641" max="5641" width="9.28515625" style="239" customWidth="1"/>
    <col min="5642" max="5643" width="11" style="239" customWidth="1"/>
    <col min="5644" max="5647" width="11.7109375" style="239" customWidth="1"/>
    <col min="5648" max="5648" width="13" style="239" customWidth="1"/>
    <col min="5649" max="5651" width="0" style="239" hidden="1" customWidth="1"/>
    <col min="5652" max="5652" width="10.5703125" style="239" customWidth="1"/>
    <col min="5653" max="5653" width="17.140625" style="239" customWidth="1"/>
    <col min="5654" max="5654" width="9.140625" style="239" customWidth="1"/>
    <col min="5655" max="5655" width="21.85546875" style="239" customWidth="1"/>
    <col min="5656" max="5656" width="9.85546875" style="239" customWidth="1"/>
    <col min="5657" max="5657" width="12.5703125" style="239" customWidth="1"/>
    <col min="5658" max="5658" width="10" style="239" customWidth="1"/>
    <col min="5659" max="5659" width="10.28515625" style="239" customWidth="1"/>
    <col min="5660" max="5660" width="11.28515625" style="239" customWidth="1"/>
    <col min="5661" max="5662" width="11.7109375" style="239" customWidth="1"/>
    <col min="5663" max="5663" width="9.5703125" style="239" customWidth="1"/>
    <col min="5664" max="5664" width="10.85546875" style="239" customWidth="1"/>
    <col min="5665" max="5665" width="0" style="239" hidden="1" customWidth="1"/>
    <col min="5666" max="5666" width="23.85546875" style="239" customWidth="1"/>
    <col min="5667" max="5669" width="0" style="239" hidden="1" customWidth="1"/>
    <col min="5670" max="5670" width="12.42578125" style="239" bestFit="1" customWidth="1"/>
    <col min="5671" max="5671" width="19.140625" style="239" customWidth="1"/>
    <col min="5672" max="5672" width="9.140625" style="239"/>
    <col min="5673" max="5673" width="9.5703125" style="239" customWidth="1"/>
    <col min="5674" max="5674" width="9.140625" style="239"/>
    <col min="5675" max="5675" width="10.140625" style="239" customWidth="1"/>
    <col min="5676" max="5679" width="0" style="239" hidden="1" customWidth="1"/>
    <col min="5680" max="5680" width="12" style="239" customWidth="1"/>
    <col min="5681" max="5681" width="8.42578125" style="239" customWidth="1"/>
    <col min="5682" max="5682" width="8.7109375" style="239" customWidth="1"/>
    <col min="5683" max="5683" width="9.7109375" style="239" customWidth="1"/>
    <col min="5684" max="5685" width="0" style="239" hidden="1" customWidth="1"/>
    <col min="5686" max="5686" width="11.5703125" style="239" customWidth="1"/>
    <col min="5687" max="5689" width="11.7109375" style="239" customWidth="1"/>
    <col min="5690" max="5690" width="12.85546875" style="239" customWidth="1"/>
    <col min="5691" max="5691" width="13" style="239" customWidth="1"/>
    <col min="5692" max="5692" width="16.85546875" style="239" customWidth="1"/>
    <col min="5693" max="5693" width="18.28515625" style="239" customWidth="1"/>
    <col min="5694" max="5694" width="14.42578125" style="239" bestFit="1" customWidth="1"/>
    <col min="5695" max="5695" width="11.85546875" style="239" customWidth="1"/>
    <col min="5696" max="5696" width="50.7109375" style="239" customWidth="1"/>
    <col min="5697" max="5888" width="9.140625" style="239"/>
    <col min="5889" max="5889" width="9.7109375" style="239" customWidth="1"/>
    <col min="5890" max="5890" width="7.85546875" style="239" customWidth="1"/>
    <col min="5891" max="5891" width="47.42578125" style="239" customWidth="1"/>
    <col min="5892" max="5892" width="25.5703125" style="239" customWidth="1"/>
    <col min="5893" max="5893" width="13.7109375" style="239" customWidth="1"/>
    <col min="5894" max="5894" width="8.7109375" style="239" customWidth="1"/>
    <col min="5895" max="5895" width="10.140625" style="239" customWidth="1"/>
    <col min="5896" max="5896" width="12.42578125" style="239" customWidth="1"/>
    <col min="5897" max="5897" width="9.28515625" style="239" customWidth="1"/>
    <col min="5898" max="5899" width="11" style="239" customWidth="1"/>
    <col min="5900" max="5903" width="11.7109375" style="239" customWidth="1"/>
    <col min="5904" max="5904" width="13" style="239" customWidth="1"/>
    <col min="5905" max="5907" width="0" style="239" hidden="1" customWidth="1"/>
    <col min="5908" max="5908" width="10.5703125" style="239" customWidth="1"/>
    <col min="5909" max="5909" width="17.140625" style="239" customWidth="1"/>
    <col min="5910" max="5910" width="9.140625" style="239" customWidth="1"/>
    <col min="5911" max="5911" width="21.85546875" style="239" customWidth="1"/>
    <col min="5912" max="5912" width="9.85546875" style="239" customWidth="1"/>
    <col min="5913" max="5913" width="12.5703125" style="239" customWidth="1"/>
    <col min="5914" max="5914" width="10" style="239" customWidth="1"/>
    <col min="5915" max="5915" width="10.28515625" style="239" customWidth="1"/>
    <col min="5916" max="5916" width="11.28515625" style="239" customWidth="1"/>
    <col min="5917" max="5918" width="11.7109375" style="239" customWidth="1"/>
    <col min="5919" max="5919" width="9.5703125" style="239" customWidth="1"/>
    <col min="5920" max="5920" width="10.85546875" style="239" customWidth="1"/>
    <col min="5921" max="5921" width="0" style="239" hidden="1" customWidth="1"/>
    <col min="5922" max="5922" width="23.85546875" style="239" customWidth="1"/>
    <col min="5923" max="5925" width="0" style="239" hidden="1" customWidth="1"/>
    <col min="5926" max="5926" width="12.42578125" style="239" bestFit="1" customWidth="1"/>
    <col min="5927" max="5927" width="19.140625" style="239" customWidth="1"/>
    <col min="5928" max="5928" width="9.140625" style="239"/>
    <col min="5929" max="5929" width="9.5703125" style="239" customWidth="1"/>
    <col min="5930" max="5930" width="9.140625" style="239"/>
    <col min="5931" max="5931" width="10.140625" style="239" customWidth="1"/>
    <col min="5932" max="5935" width="0" style="239" hidden="1" customWidth="1"/>
    <col min="5936" max="5936" width="12" style="239" customWidth="1"/>
    <col min="5937" max="5937" width="8.42578125" style="239" customWidth="1"/>
    <col min="5938" max="5938" width="8.7109375" style="239" customWidth="1"/>
    <col min="5939" max="5939" width="9.7109375" style="239" customWidth="1"/>
    <col min="5940" max="5941" width="0" style="239" hidden="1" customWidth="1"/>
    <col min="5942" max="5942" width="11.5703125" style="239" customWidth="1"/>
    <col min="5943" max="5945" width="11.7109375" style="239" customWidth="1"/>
    <col min="5946" max="5946" width="12.85546875" style="239" customWidth="1"/>
    <col min="5947" max="5947" width="13" style="239" customWidth="1"/>
    <col min="5948" max="5948" width="16.85546875" style="239" customWidth="1"/>
    <col min="5949" max="5949" width="18.28515625" style="239" customWidth="1"/>
    <col min="5950" max="5950" width="14.42578125" style="239" bestFit="1" customWidth="1"/>
    <col min="5951" max="5951" width="11.85546875" style="239" customWidth="1"/>
    <col min="5952" max="5952" width="50.7109375" style="239" customWidth="1"/>
    <col min="5953" max="6144" width="9.140625" style="239"/>
    <col min="6145" max="6145" width="9.7109375" style="239" customWidth="1"/>
    <col min="6146" max="6146" width="7.85546875" style="239" customWidth="1"/>
    <col min="6147" max="6147" width="47.42578125" style="239" customWidth="1"/>
    <col min="6148" max="6148" width="25.5703125" style="239" customWidth="1"/>
    <col min="6149" max="6149" width="13.7109375" style="239" customWidth="1"/>
    <col min="6150" max="6150" width="8.7109375" style="239" customWidth="1"/>
    <col min="6151" max="6151" width="10.140625" style="239" customWidth="1"/>
    <col min="6152" max="6152" width="12.42578125" style="239" customWidth="1"/>
    <col min="6153" max="6153" width="9.28515625" style="239" customWidth="1"/>
    <col min="6154" max="6155" width="11" style="239" customWidth="1"/>
    <col min="6156" max="6159" width="11.7109375" style="239" customWidth="1"/>
    <col min="6160" max="6160" width="13" style="239" customWidth="1"/>
    <col min="6161" max="6163" width="0" style="239" hidden="1" customWidth="1"/>
    <col min="6164" max="6164" width="10.5703125" style="239" customWidth="1"/>
    <col min="6165" max="6165" width="17.140625" style="239" customWidth="1"/>
    <col min="6166" max="6166" width="9.140625" style="239" customWidth="1"/>
    <col min="6167" max="6167" width="21.85546875" style="239" customWidth="1"/>
    <col min="6168" max="6168" width="9.85546875" style="239" customWidth="1"/>
    <col min="6169" max="6169" width="12.5703125" style="239" customWidth="1"/>
    <col min="6170" max="6170" width="10" style="239" customWidth="1"/>
    <col min="6171" max="6171" width="10.28515625" style="239" customWidth="1"/>
    <col min="6172" max="6172" width="11.28515625" style="239" customWidth="1"/>
    <col min="6173" max="6174" width="11.7109375" style="239" customWidth="1"/>
    <col min="6175" max="6175" width="9.5703125" style="239" customWidth="1"/>
    <col min="6176" max="6176" width="10.85546875" style="239" customWidth="1"/>
    <col min="6177" max="6177" width="0" style="239" hidden="1" customWidth="1"/>
    <col min="6178" max="6178" width="23.85546875" style="239" customWidth="1"/>
    <col min="6179" max="6181" width="0" style="239" hidden="1" customWidth="1"/>
    <col min="6182" max="6182" width="12.42578125" style="239" bestFit="1" customWidth="1"/>
    <col min="6183" max="6183" width="19.140625" style="239" customWidth="1"/>
    <col min="6184" max="6184" width="9.140625" style="239"/>
    <col min="6185" max="6185" width="9.5703125" style="239" customWidth="1"/>
    <col min="6186" max="6186" width="9.140625" style="239"/>
    <col min="6187" max="6187" width="10.140625" style="239" customWidth="1"/>
    <col min="6188" max="6191" width="0" style="239" hidden="1" customWidth="1"/>
    <col min="6192" max="6192" width="12" style="239" customWidth="1"/>
    <col min="6193" max="6193" width="8.42578125" style="239" customWidth="1"/>
    <col min="6194" max="6194" width="8.7109375" style="239" customWidth="1"/>
    <col min="6195" max="6195" width="9.7109375" style="239" customWidth="1"/>
    <col min="6196" max="6197" width="0" style="239" hidden="1" customWidth="1"/>
    <col min="6198" max="6198" width="11.5703125" style="239" customWidth="1"/>
    <col min="6199" max="6201" width="11.7109375" style="239" customWidth="1"/>
    <col min="6202" max="6202" width="12.85546875" style="239" customWidth="1"/>
    <col min="6203" max="6203" width="13" style="239" customWidth="1"/>
    <col min="6204" max="6204" width="16.85546875" style="239" customWidth="1"/>
    <col min="6205" max="6205" width="18.28515625" style="239" customWidth="1"/>
    <col min="6206" max="6206" width="14.42578125" style="239" bestFit="1" customWidth="1"/>
    <col min="6207" max="6207" width="11.85546875" style="239" customWidth="1"/>
    <col min="6208" max="6208" width="50.7109375" style="239" customWidth="1"/>
    <col min="6209" max="6400" width="9.140625" style="239"/>
    <col min="6401" max="6401" width="9.7109375" style="239" customWidth="1"/>
    <col min="6402" max="6402" width="7.85546875" style="239" customWidth="1"/>
    <col min="6403" max="6403" width="47.42578125" style="239" customWidth="1"/>
    <col min="6404" max="6404" width="25.5703125" style="239" customWidth="1"/>
    <col min="6405" max="6405" width="13.7109375" style="239" customWidth="1"/>
    <col min="6406" max="6406" width="8.7109375" style="239" customWidth="1"/>
    <col min="6407" max="6407" width="10.140625" style="239" customWidth="1"/>
    <col min="6408" max="6408" width="12.42578125" style="239" customWidth="1"/>
    <col min="6409" max="6409" width="9.28515625" style="239" customWidth="1"/>
    <col min="6410" max="6411" width="11" style="239" customWidth="1"/>
    <col min="6412" max="6415" width="11.7109375" style="239" customWidth="1"/>
    <col min="6416" max="6416" width="13" style="239" customWidth="1"/>
    <col min="6417" max="6419" width="0" style="239" hidden="1" customWidth="1"/>
    <col min="6420" max="6420" width="10.5703125" style="239" customWidth="1"/>
    <col min="6421" max="6421" width="17.140625" style="239" customWidth="1"/>
    <col min="6422" max="6422" width="9.140625" style="239" customWidth="1"/>
    <col min="6423" max="6423" width="21.85546875" style="239" customWidth="1"/>
    <col min="6424" max="6424" width="9.85546875" style="239" customWidth="1"/>
    <col min="6425" max="6425" width="12.5703125" style="239" customWidth="1"/>
    <col min="6426" max="6426" width="10" style="239" customWidth="1"/>
    <col min="6427" max="6427" width="10.28515625" style="239" customWidth="1"/>
    <col min="6428" max="6428" width="11.28515625" style="239" customWidth="1"/>
    <col min="6429" max="6430" width="11.7109375" style="239" customWidth="1"/>
    <col min="6431" max="6431" width="9.5703125" style="239" customWidth="1"/>
    <col min="6432" max="6432" width="10.85546875" style="239" customWidth="1"/>
    <col min="6433" max="6433" width="0" style="239" hidden="1" customWidth="1"/>
    <col min="6434" max="6434" width="23.85546875" style="239" customWidth="1"/>
    <col min="6435" max="6437" width="0" style="239" hidden="1" customWidth="1"/>
    <col min="6438" max="6438" width="12.42578125" style="239" bestFit="1" customWidth="1"/>
    <col min="6439" max="6439" width="19.140625" style="239" customWidth="1"/>
    <col min="6440" max="6440" width="9.140625" style="239"/>
    <col min="6441" max="6441" width="9.5703125" style="239" customWidth="1"/>
    <col min="6442" max="6442" width="9.140625" style="239"/>
    <col min="6443" max="6443" width="10.140625" style="239" customWidth="1"/>
    <col min="6444" max="6447" width="0" style="239" hidden="1" customWidth="1"/>
    <col min="6448" max="6448" width="12" style="239" customWidth="1"/>
    <col min="6449" max="6449" width="8.42578125" style="239" customWidth="1"/>
    <col min="6450" max="6450" width="8.7109375" style="239" customWidth="1"/>
    <col min="6451" max="6451" width="9.7109375" style="239" customWidth="1"/>
    <col min="6452" max="6453" width="0" style="239" hidden="1" customWidth="1"/>
    <col min="6454" max="6454" width="11.5703125" style="239" customWidth="1"/>
    <col min="6455" max="6457" width="11.7109375" style="239" customWidth="1"/>
    <col min="6458" max="6458" width="12.85546875" style="239" customWidth="1"/>
    <col min="6459" max="6459" width="13" style="239" customWidth="1"/>
    <col min="6460" max="6460" width="16.85546875" style="239" customWidth="1"/>
    <col min="6461" max="6461" width="18.28515625" style="239" customWidth="1"/>
    <col min="6462" max="6462" width="14.42578125" style="239" bestFit="1" customWidth="1"/>
    <col min="6463" max="6463" width="11.85546875" style="239" customWidth="1"/>
    <col min="6464" max="6464" width="50.7109375" style="239" customWidth="1"/>
    <col min="6465" max="6656" width="9.140625" style="239"/>
    <col min="6657" max="6657" width="9.7109375" style="239" customWidth="1"/>
    <col min="6658" max="6658" width="7.85546875" style="239" customWidth="1"/>
    <col min="6659" max="6659" width="47.42578125" style="239" customWidth="1"/>
    <col min="6660" max="6660" width="25.5703125" style="239" customWidth="1"/>
    <col min="6661" max="6661" width="13.7109375" style="239" customWidth="1"/>
    <col min="6662" max="6662" width="8.7109375" style="239" customWidth="1"/>
    <col min="6663" max="6663" width="10.140625" style="239" customWidth="1"/>
    <col min="6664" max="6664" width="12.42578125" style="239" customWidth="1"/>
    <col min="6665" max="6665" width="9.28515625" style="239" customWidth="1"/>
    <col min="6666" max="6667" width="11" style="239" customWidth="1"/>
    <col min="6668" max="6671" width="11.7109375" style="239" customWidth="1"/>
    <col min="6672" max="6672" width="13" style="239" customWidth="1"/>
    <col min="6673" max="6675" width="0" style="239" hidden="1" customWidth="1"/>
    <col min="6676" max="6676" width="10.5703125" style="239" customWidth="1"/>
    <col min="6677" max="6677" width="17.140625" style="239" customWidth="1"/>
    <col min="6678" max="6678" width="9.140625" style="239" customWidth="1"/>
    <col min="6679" max="6679" width="21.85546875" style="239" customWidth="1"/>
    <col min="6680" max="6680" width="9.85546875" style="239" customWidth="1"/>
    <col min="6681" max="6681" width="12.5703125" style="239" customWidth="1"/>
    <col min="6682" max="6682" width="10" style="239" customWidth="1"/>
    <col min="6683" max="6683" width="10.28515625" style="239" customWidth="1"/>
    <col min="6684" max="6684" width="11.28515625" style="239" customWidth="1"/>
    <col min="6685" max="6686" width="11.7109375" style="239" customWidth="1"/>
    <col min="6687" max="6687" width="9.5703125" style="239" customWidth="1"/>
    <col min="6688" max="6688" width="10.85546875" style="239" customWidth="1"/>
    <col min="6689" max="6689" width="0" style="239" hidden="1" customWidth="1"/>
    <col min="6690" max="6690" width="23.85546875" style="239" customWidth="1"/>
    <col min="6691" max="6693" width="0" style="239" hidden="1" customWidth="1"/>
    <col min="6694" max="6694" width="12.42578125" style="239" bestFit="1" customWidth="1"/>
    <col min="6695" max="6695" width="19.140625" style="239" customWidth="1"/>
    <col min="6696" max="6696" width="9.140625" style="239"/>
    <col min="6697" max="6697" width="9.5703125" style="239" customWidth="1"/>
    <col min="6698" max="6698" width="9.140625" style="239"/>
    <col min="6699" max="6699" width="10.140625" style="239" customWidth="1"/>
    <col min="6700" max="6703" width="0" style="239" hidden="1" customWidth="1"/>
    <col min="6704" max="6704" width="12" style="239" customWidth="1"/>
    <col min="6705" max="6705" width="8.42578125" style="239" customWidth="1"/>
    <col min="6706" max="6706" width="8.7109375" style="239" customWidth="1"/>
    <col min="6707" max="6707" width="9.7109375" style="239" customWidth="1"/>
    <col min="6708" max="6709" width="0" style="239" hidden="1" customWidth="1"/>
    <col min="6710" max="6710" width="11.5703125" style="239" customWidth="1"/>
    <col min="6711" max="6713" width="11.7109375" style="239" customWidth="1"/>
    <col min="6714" max="6714" width="12.85546875" style="239" customWidth="1"/>
    <col min="6715" max="6715" width="13" style="239" customWidth="1"/>
    <col min="6716" max="6716" width="16.85546875" style="239" customWidth="1"/>
    <col min="6717" max="6717" width="18.28515625" style="239" customWidth="1"/>
    <col min="6718" max="6718" width="14.42578125" style="239" bestFit="1" customWidth="1"/>
    <col min="6719" max="6719" width="11.85546875" style="239" customWidth="1"/>
    <col min="6720" max="6720" width="50.7109375" style="239" customWidth="1"/>
    <col min="6721" max="6912" width="9.140625" style="239"/>
    <col min="6913" max="6913" width="9.7109375" style="239" customWidth="1"/>
    <col min="6914" max="6914" width="7.85546875" style="239" customWidth="1"/>
    <col min="6915" max="6915" width="47.42578125" style="239" customWidth="1"/>
    <col min="6916" max="6916" width="25.5703125" style="239" customWidth="1"/>
    <col min="6917" max="6917" width="13.7109375" style="239" customWidth="1"/>
    <col min="6918" max="6918" width="8.7109375" style="239" customWidth="1"/>
    <col min="6919" max="6919" width="10.140625" style="239" customWidth="1"/>
    <col min="6920" max="6920" width="12.42578125" style="239" customWidth="1"/>
    <col min="6921" max="6921" width="9.28515625" style="239" customWidth="1"/>
    <col min="6922" max="6923" width="11" style="239" customWidth="1"/>
    <col min="6924" max="6927" width="11.7109375" style="239" customWidth="1"/>
    <col min="6928" max="6928" width="13" style="239" customWidth="1"/>
    <col min="6929" max="6931" width="0" style="239" hidden="1" customWidth="1"/>
    <col min="6932" max="6932" width="10.5703125" style="239" customWidth="1"/>
    <col min="6933" max="6933" width="17.140625" style="239" customWidth="1"/>
    <col min="6934" max="6934" width="9.140625" style="239" customWidth="1"/>
    <col min="6935" max="6935" width="21.85546875" style="239" customWidth="1"/>
    <col min="6936" max="6936" width="9.85546875" style="239" customWidth="1"/>
    <col min="6937" max="6937" width="12.5703125" style="239" customWidth="1"/>
    <col min="6938" max="6938" width="10" style="239" customWidth="1"/>
    <col min="6939" max="6939" width="10.28515625" style="239" customWidth="1"/>
    <col min="6940" max="6940" width="11.28515625" style="239" customWidth="1"/>
    <col min="6941" max="6942" width="11.7109375" style="239" customWidth="1"/>
    <col min="6943" max="6943" width="9.5703125" style="239" customWidth="1"/>
    <col min="6944" max="6944" width="10.85546875" style="239" customWidth="1"/>
    <col min="6945" max="6945" width="0" style="239" hidden="1" customWidth="1"/>
    <col min="6946" max="6946" width="23.85546875" style="239" customWidth="1"/>
    <col min="6947" max="6949" width="0" style="239" hidden="1" customWidth="1"/>
    <col min="6950" max="6950" width="12.42578125" style="239" bestFit="1" customWidth="1"/>
    <col min="6951" max="6951" width="19.140625" style="239" customWidth="1"/>
    <col min="6952" max="6952" width="9.140625" style="239"/>
    <col min="6953" max="6953" width="9.5703125" style="239" customWidth="1"/>
    <col min="6954" max="6954" width="9.140625" style="239"/>
    <col min="6955" max="6955" width="10.140625" style="239" customWidth="1"/>
    <col min="6956" max="6959" width="0" style="239" hidden="1" customWidth="1"/>
    <col min="6960" max="6960" width="12" style="239" customWidth="1"/>
    <col min="6961" max="6961" width="8.42578125" style="239" customWidth="1"/>
    <col min="6962" max="6962" width="8.7109375" style="239" customWidth="1"/>
    <col min="6963" max="6963" width="9.7109375" style="239" customWidth="1"/>
    <col min="6964" max="6965" width="0" style="239" hidden="1" customWidth="1"/>
    <col min="6966" max="6966" width="11.5703125" style="239" customWidth="1"/>
    <col min="6967" max="6969" width="11.7109375" style="239" customWidth="1"/>
    <col min="6970" max="6970" width="12.85546875" style="239" customWidth="1"/>
    <col min="6971" max="6971" width="13" style="239" customWidth="1"/>
    <col min="6972" max="6972" width="16.85546875" style="239" customWidth="1"/>
    <col min="6973" max="6973" width="18.28515625" style="239" customWidth="1"/>
    <col min="6974" max="6974" width="14.42578125" style="239" bestFit="1" customWidth="1"/>
    <col min="6975" max="6975" width="11.85546875" style="239" customWidth="1"/>
    <col min="6976" max="6976" width="50.7109375" style="239" customWidth="1"/>
    <col min="6977" max="7168" width="9.140625" style="239"/>
    <col min="7169" max="7169" width="9.7109375" style="239" customWidth="1"/>
    <col min="7170" max="7170" width="7.85546875" style="239" customWidth="1"/>
    <col min="7171" max="7171" width="47.42578125" style="239" customWidth="1"/>
    <col min="7172" max="7172" width="25.5703125" style="239" customWidth="1"/>
    <col min="7173" max="7173" width="13.7109375" style="239" customWidth="1"/>
    <col min="7174" max="7174" width="8.7109375" style="239" customWidth="1"/>
    <col min="7175" max="7175" width="10.140625" style="239" customWidth="1"/>
    <col min="7176" max="7176" width="12.42578125" style="239" customWidth="1"/>
    <col min="7177" max="7177" width="9.28515625" style="239" customWidth="1"/>
    <col min="7178" max="7179" width="11" style="239" customWidth="1"/>
    <col min="7180" max="7183" width="11.7109375" style="239" customWidth="1"/>
    <col min="7184" max="7184" width="13" style="239" customWidth="1"/>
    <col min="7185" max="7187" width="0" style="239" hidden="1" customWidth="1"/>
    <col min="7188" max="7188" width="10.5703125" style="239" customWidth="1"/>
    <col min="7189" max="7189" width="17.140625" style="239" customWidth="1"/>
    <col min="7190" max="7190" width="9.140625" style="239" customWidth="1"/>
    <col min="7191" max="7191" width="21.85546875" style="239" customWidth="1"/>
    <col min="7192" max="7192" width="9.85546875" style="239" customWidth="1"/>
    <col min="7193" max="7193" width="12.5703125" style="239" customWidth="1"/>
    <col min="7194" max="7194" width="10" style="239" customWidth="1"/>
    <col min="7195" max="7195" width="10.28515625" style="239" customWidth="1"/>
    <col min="7196" max="7196" width="11.28515625" style="239" customWidth="1"/>
    <col min="7197" max="7198" width="11.7109375" style="239" customWidth="1"/>
    <col min="7199" max="7199" width="9.5703125" style="239" customWidth="1"/>
    <col min="7200" max="7200" width="10.85546875" style="239" customWidth="1"/>
    <col min="7201" max="7201" width="0" style="239" hidden="1" customWidth="1"/>
    <col min="7202" max="7202" width="23.85546875" style="239" customWidth="1"/>
    <col min="7203" max="7205" width="0" style="239" hidden="1" customWidth="1"/>
    <col min="7206" max="7206" width="12.42578125" style="239" bestFit="1" customWidth="1"/>
    <col min="7207" max="7207" width="19.140625" style="239" customWidth="1"/>
    <col min="7208" max="7208" width="9.140625" style="239"/>
    <col min="7209" max="7209" width="9.5703125" style="239" customWidth="1"/>
    <col min="7210" max="7210" width="9.140625" style="239"/>
    <col min="7211" max="7211" width="10.140625" style="239" customWidth="1"/>
    <col min="7212" max="7215" width="0" style="239" hidden="1" customWidth="1"/>
    <col min="7216" max="7216" width="12" style="239" customWidth="1"/>
    <col min="7217" max="7217" width="8.42578125" style="239" customWidth="1"/>
    <col min="7218" max="7218" width="8.7109375" style="239" customWidth="1"/>
    <col min="7219" max="7219" width="9.7109375" style="239" customWidth="1"/>
    <col min="7220" max="7221" width="0" style="239" hidden="1" customWidth="1"/>
    <col min="7222" max="7222" width="11.5703125" style="239" customWidth="1"/>
    <col min="7223" max="7225" width="11.7109375" style="239" customWidth="1"/>
    <col min="7226" max="7226" width="12.85546875" style="239" customWidth="1"/>
    <col min="7227" max="7227" width="13" style="239" customWidth="1"/>
    <col min="7228" max="7228" width="16.85546875" style="239" customWidth="1"/>
    <col min="7229" max="7229" width="18.28515625" style="239" customWidth="1"/>
    <col min="7230" max="7230" width="14.42578125" style="239" bestFit="1" customWidth="1"/>
    <col min="7231" max="7231" width="11.85546875" style="239" customWidth="1"/>
    <col min="7232" max="7232" width="50.7109375" style="239" customWidth="1"/>
    <col min="7233" max="7424" width="9.140625" style="239"/>
    <col min="7425" max="7425" width="9.7109375" style="239" customWidth="1"/>
    <col min="7426" max="7426" width="7.85546875" style="239" customWidth="1"/>
    <col min="7427" max="7427" width="47.42578125" style="239" customWidth="1"/>
    <col min="7428" max="7428" width="25.5703125" style="239" customWidth="1"/>
    <col min="7429" max="7429" width="13.7109375" style="239" customWidth="1"/>
    <col min="7430" max="7430" width="8.7109375" style="239" customWidth="1"/>
    <col min="7431" max="7431" width="10.140625" style="239" customWidth="1"/>
    <col min="7432" max="7432" width="12.42578125" style="239" customWidth="1"/>
    <col min="7433" max="7433" width="9.28515625" style="239" customWidth="1"/>
    <col min="7434" max="7435" width="11" style="239" customWidth="1"/>
    <col min="7436" max="7439" width="11.7109375" style="239" customWidth="1"/>
    <col min="7440" max="7440" width="13" style="239" customWidth="1"/>
    <col min="7441" max="7443" width="0" style="239" hidden="1" customWidth="1"/>
    <col min="7444" max="7444" width="10.5703125" style="239" customWidth="1"/>
    <col min="7445" max="7445" width="17.140625" style="239" customWidth="1"/>
    <col min="7446" max="7446" width="9.140625" style="239" customWidth="1"/>
    <col min="7447" max="7447" width="21.85546875" style="239" customWidth="1"/>
    <col min="7448" max="7448" width="9.85546875" style="239" customWidth="1"/>
    <col min="7449" max="7449" width="12.5703125" style="239" customWidth="1"/>
    <col min="7450" max="7450" width="10" style="239" customWidth="1"/>
    <col min="7451" max="7451" width="10.28515625" style="239" customWidth="1"/>
    <col min="7452" max="7452" width="11.28515625" style="239" customWidth="1"/>
    <col min="7453" max="7454" width="11.7109375" style="239" customWidth="1"/>
    <col min="7455" max="7455" width="9.5703125" style="239" customWidth="1"/>
    <col min="7456" max="7456" width="10.85546875" style="239" customWidth="1"/>
    <col min="7457" max="7457" width="0" style="239" hidden="1" customWidth="1"/>
    <col min="7458" max="7458" width="23.85546875" style="239" customWidth="1"/>
    <col min="7459" max="7461" width="0" style="239" hidden="1" customWidth="1"/>
    <col min="7462" max="7462" width="12.42578125" style="239" bestFit="1" customWidth="1"/>
    <col min="7463" max="7463" width="19.140625" style="239" customWidth="1"/>
    <col min="7464" max="7464" width="9.140625" style="239"/>
    <col min="7465" max="7465" width="9.5703125" style="239" customWidth="1"/>
    <col min="7466" max="7466" width="9.140625" style="239"/>
    <col min="7467" max="7467" width="10.140625" style="239" customWidth="1"/>
    <col min="7468" max="7471" width="0" style="239" hidden="1" customWidth="1"/>
    <col min="7472" max="7472" width="12" style="239" customWidth="1"/>
    <col min="7473" max="7473" width="8.42578125" style="239" customWidth="1"/>
    <col min="7474" max="7474" width="8.7109375" style="239" customWidth="1"/>
    <col min="7475" max="7475" width="9.7109375" style="239" customWidth="1"/>
    <col min="7476" max="7477" width="0" style="239" hidden="1" customWidth="1"/>
    <col min="7478" max="7478" width="11.5703125" style="239" customWidth="1"/>
    <col min="7479" max="7481" width="11.7109375" style="239" customWidth="1"/>
    <col min="7482" max="7482" width="12.85546875" style="239" customWidth="1"/>
    <col min="7483" max="7483" width="13" style="239" customWidth="1"/>
    <col min="7484" max="7484" width="16.85546875" style="239" customWidth="1"/>
    <col min="7485" max="7485" width="18.28515625" style="239" customWidth="1"/>
    <col min="7486" max="7486" width="14.42578125" style="239" bestFit="1" customWidth="1"/>
    <col min="7487" max="7487" width="11.85546875" style="239" customWidth="1"/>
    <col min="7488" max="7488" width="50.7109375" style="239" customWidth="1"/>
    <col min="7489" max="7680" width="9.140625" style="239"/>
    <col min="7681" max="7681" width="9.7109375" style="239" customWidth="1"/>
    <col min="7682" max="7682" width="7.85546875" style="239" customWidth="1"/>
    <col min="7683" max="7683" width="47.42578125" style="239" customWidth="1"/>
    <col min="7684" max="7684" width="25.5703125" style="239" customWidth="1"/>
    <col min="7685" max="7685" width="13.7109375" style="239" customWidth="1"/>
    <col min="7686" max="7686" width="8.7109375" style="239" customWidth="1"/>
    <col min="7687" max="7687" width="10.140625" style="239" customWidth="1"/>
    <col min="7688" max="7688" width="12.42578125" style="239" customWidth="1"/>
    <col min="7689" max="7689" width="9.28515625" style="239" customWidth="1"/>
    <col min="7690" max="7691" width="11" style="239" customWidth="1"/>
    <col min="7692" max="7695" width="11.7109375" style="239" customWidth="1"/>
    <col min="7696" max="7696" width="13" style="239" customWidth="1"/>
    <col min="7697" max="7699" width="0" style="239" hidden="1" customWidth="1"/>
    <col min="7700" max="7700" width="10.5703125" style="239" customWidth="1"/>
    <col min="7701" max="7701" width="17.140625" style="239" customWidth="1"/>
    <col min="7702" max="7702" width="9.140625" style="239" customWidth="1"/>
    <col min="7703" max="7703" width="21.85546875" style="239" customWidth="1"/>
    <col min="7704" max="7704" width="9.85546875" style="239" customWidth="1"/>
    <col min="7705" max="7705" width="12.5703125" style="239" customWidth="1"/>
    <col min="7706" max="7706" width="10" style="239" customWidth="1"/>
    <col min="7707" max="7707" width="10.28515625" style="239" customWidth="1"/>
    <col min="7708" max="7708" width="11.28515625" style="239" customWidth="1"/>
    <col min="7709" max="7710" width="11.7109375" style="239" customWidth="1"/>
    <col min="7711" max="7711" width="9.5703125" style="239" customWidth="1"/>
    <col min="7712" max="7712" width="10.85546875" style="239" customWidth="1"/>
    <col min="7713" max="7713" width="0" style="239" hidden="1" customWidth="1"/>
    <col min="7714" max="7714" width="23.85546875" style="239" customWidth="1"/>
    <col min="7715" max="7717" width="0" style="239" hidden="1" customWidth="1"/>
    <col min="7718" max="7718" width="12.42578125" style="239" bestFit="1" customWidth="1"/>
    <col min="7719" max="7719" width="19.140625" style="239" customWidth="1"/>
    <col min="7720" max="7720" width="9.140625" style="239"/>
    <col min="7721" max="7721" width="9.5703125" style="239" customWidth="1"/>
    <col min="7722" max="7722" width="9.140625" style="239"/>
    <col min="7723" max="7723" width="10.140625" style="239" customWidth="1"/>
    <col min="7724" max="7727" width="0" style="239" hidden="1" customWidth="1"/>
    <col min="7728" max="7728" width="12" style="239" customWidth="1"/>
    <col min="7729" max="7729" width="8.42578125" style="239" customWidth="1"/>
    <col min="7730" max="7730" width="8.7109375" style="239" customWidth="1"/>
    <col min="7731" max="7731" width="9.7109375" style="239" customWidth="1"/>
    <col min="7732" max="7733" width="0" style="239" hidden="1" customWidth="1"/>
    <col min="7734" max="7734" width="11.5703125" style="239" customWidth="1"/>
    <col min="7735" max="7737" width="11.7109375" style="239" customWidth="1"/>
    <col min="7738" max="7738" width="12.85546875" style="239" customWidth="1"/>
    <col min="7739" max="7739" width="13" style="239" customWidth="1"/>
    <col min="7740" max="7740" width="16.85546875" style="239" customWidth="1"/>
    <col min="7741" max="7741" width="18.28515625" style="239" customWidth="1"/>
    <col min="7742" max="7742" width="14.42578125" style="239" bestFit="1" customWidth="1"/>
    <col min="7743" max="7743" width="11.85546875" style="239" customWidth="1"/>
    <col min="7744" max="7744" width="50.7109375" style="239" customWidth="1"/>
    <col min="7745" max="7936" width="9.140625" style="239"/>
    <col min="7937" max="7937" width="9.7109375" style="239" customWidth="1"/>
    <col min="7938" max="7938" width="7.85546875" style="239" customWidth="1"/>
    <col min="7939" max="7939" width="47.42578125" style="239" customWidth="1"/>
    <col min="7940" max="7940" width="25.5703125" style="239" customWidth="1"/>
    <col min="7941" max="7941" width="13.7109375" style="239" customWidth="1"/>
    <col min="7942" max="7942" width="8.7109375" style="239" customWidth="1"/>
    <col min="7943" max="7943" width="10.140625" style="239" customWidth="1"/>
    <col min="7944" max="7944" width="12.42578125" style="239" customWidth="1"/>
    <col min="7945" max="7945" width="9.28515625" style="239" customWidth="1"/>
    <col min="7946" max="7947" width="11" style="239" customWidth="1"/>
    <col min="7948" max="7951" width="11.7109375" style="239" customWidth="1"/>
    <col min="7952" max="7952" width="13" style="239" customWidth="1"/>
    <col min="7953" max="7955" width="0" style="239" hidden="1" customWidth="1"/>
    <col min="7956" max="7956" width="10.5703125" style="239" customWidth="1"/>
    <col min="7957" max="7957" width="17.140625" style="239" customWidth="1"/>
    <col min="7958" max="7958" width="9.140625" style="239" customWidth="1"/>
    <col min="7959" max="7959" width="21.85546875" style="239" customWidth="1"/>
    <col min="7960" max="7960" width="9.85546875" style="239" customWidth="1"/>
    <col min="7961" max="7961" width="12.5703125" style="239" customWidth="1"/>
    <col min="7962" max="7962" width="10" style="239" customWidth="1"/>
    <col min="7963" max="7963" width="10.28515625" style="239" customWidth="1"/>
    <col min="7964" max="7964" width="11.28515625" style="239" customWidth="1"/>
    <col min="7965" max="7966" width="11.7109375" style="239" customWidth="1"/>
    <col min="7967" max="7967" width="9.5703125" style="239" customWidth="1"/>
    <col min="7968" max="7968" width="10.85546875" style="239" customWidth="1"/>
    <col min="7969" max="7969" width="0" style="239" hidden="1" customWidth="1"/>
    <col min="7970" max="7970" width="23.85546875" style="239" customWidth="1"/>
    <col min="7971" max="7973" width="0" style="239" hidden="1" customWidth="1"/>
    <col min="7974" max="7974" width="12.42578125" style="239" bestFit="1" customWidth="1"/>
    <col min="7975" max="7975" width="19.140625" style="239" customWidth="1"/>
    <col min="7976" max="7976" width="9.140625" style="239"/>
    <col min="7977" max="7977" width="9.5703125" style="239" customWidth="1"/>
    <col min="7978" max="7978" width="9.140625" style="239"/>
    <col min="7979" max="7979" width="10.140625" style="239" customWidth="1"/>
    <col min="7980" max="7983" width="0" style="239" hidden="1" customWidth="1"/>
    <col min="7984" max="7984" width="12" style="239" customWidth="1"/>
    <col min="7985" max="7985" width="8.42578125" style="239" customWidth="1"/>
    <col min="7986" max="7986" width="8.7109375" style="239" customWidth="1"/>
    <col min="7987" max="7987" width="9.7109375" style="239" customWidth="1"/>
    <col min="7988" max="7989" width="0" style="239" hidden="1" customWidth="1"/>
    <col min="7990" max="7990" width="11.5703125" style="239" customWidth="1"/>
    <col min="7991" max="7993" width="11.7109375" style="239" customWidth="1"/>
    <col min="7994" max="7994" width="12.85546875" style="239" customWidth="1"/>
    <col min="7995" max="7995" width="13" style="239" customWidth="1"/>
    <col min="7996" max="7996" width="16.85546875" style="239" customWidth="1"/>
    <col min="7997" max="7997" width="18.28515625" style="239" customWidth="1"/>
    <col min="7998" max="7998" width="14.42578125" style="239" bestFit="1" customWidth="1"/>
    <col min="7999" max="7999" width="11.85546875" style="239" customWidth="1"/>
    <col min="8000" max="8000" width="50.7109375" style="239" customWidth="1"/>
    <col min="8001" max="8192" width="9.140625" style="239"/>
    <col min="8193" max="8193" width="9.7109375" style="239" customWidth="1"/>
    <col min="8194" max="8194" width="7.85546875" style="239" customWidth="1"/>
    <col min="8195" max="8195" width="47.42578125" style="239" customWidth="1"/>
    <col min="8196" max="8196" width="25.5703125" style="239" customWidth="1"/>
    <col min="8197" max="8197" width="13.7109375" style="239" customWidth="1"/>
    <col min="8198" max="8198" width="8.7109375" style="239" customWidth="1"/>
    <col min="8199" max="8199" width="10.140625" style="239" customWidth="1"/>
    <col min="8200" max="8200" width="12.42578125" style="239" customWidth="1"/>
    <col min="8201" max="8201" width="9.28515625" style="239" customWidth="1"/>
    <col min="8202" max="8203" width="11" style="239" customWidth="1"/>
    <col min="8204" max="8207" width="11.7109375" style="239" customWidth="1"/>
    <col min="8208" max="8208" width="13" style="239" customWidth="1"/>
    <col min="8209" max="8211" width="0" style="239" hidden="1" customWidth="1"/>
    <col min="8212" max="8212" width="10.5703125" style="239" customWidth="1"/>
    <col min="8213" max="8213" width="17.140625" style="239" customWidth="1"/>
    <col min="8214" max="8214" width="9.140625" style="239" customWidth="1"/>
    <col min="8215" max="8215" width="21.85546875" style="239" customWidth="1"/>
    <col min="8216" max="8216" width="9.85546875" style="239" customWidth="1"/>
    <col min="8217" max="8217" width="12.5703125" style="239" customWidth="1"/>
    <col min="8218" max="8218" width="10" style="239" customWidth="1"/>
    <col min="8219" max="8219" width="10.28515625" style="239" customWidth="1"/>
    <col min="8220" max="8220" width="11.28515625" style="239" customWidth="1"/>
    <col min="8221" max="8222" width="11.7109375" style="239" customWidth="1"/>
    <col min="8223" max="8223" width="9.5703125" style="239" customWidth="1"/>
    <col min="8224" max="8224" width="10.85546875" style="239" customWidth="1"/>
    <col min="8225" max="8225" width="0" style="239" hidden="1" customWidth="1"/>
    <col min="8226" max="8226" width="23.85546875" style="239" customWidth="1"/>
    <col min="8227" max="8229" width="0" style="239" hidden="1" customWidth="1"/>
    <col min="8230" max="8230" width="12.42578125" style="239" bestFit="1" customWidth="1"/>
    <col min="8231" max="8231" width="19.140625" style="239" customWidth="1"/>
    <col min="8232" max="8232" width="9.140625" style="239"/>
    <col min="8233" max="8233" width="9.5703125" style="239" customWidth="1"/>
    <col min="8234" max="8234" width="9.140625" style="239"/>
    <col min="8235" max="8235" width="10.140625" style="239" customWidth="1"/>
    <col min="8236" max="8239" width="0" style="239" hidden="1" customWidth="1"/>
    <col min="8240" max="8240" width="12" style="239" customWidth="1"/>
    <col min="8241" max="8241" width="8.42578125" style="239" customWidth="1"/>
    <col min="8242" max="8242" width="8.7109375" style="239" customWidth="1"/>
    <col min="8243" max="8243" width="9.7109375" style="239" customWidth="1"/>
    <col min="8244" max="8245" width="0" style="239" hidden="1" customWidth="1"/>
    <col min="8246" max="8246" width="11.5703125" style="239" customWidth="1"/>
    <col min="8247" max="8249" width="11.7109375" style="239" customWidth="1"/>
    <col min="8250" max="8250" width="12.85546875" style="239" customWidth="1"/>
    <col min="8251" max="8251" width="13" style="239" customWidth="1"/>
    <col min="8252" max="8252" width="16.85546875" style="239" customWidth="1"/>
    <col min="8253" max="8253" width="18.28515625" style="239" customWidth="1"/>
    <col min="8254" max="8254" width="14.42578125" style="239" bestFit="1" customWidth="1"/>
    <col min="8255" max="8255" width="11.85546875" style="239" customWidth="1"/>
    <col min="8256" max="8256" width="50.7109375" style="239" customWidth="1"/>
    <col min="8257" max="8448" width="9.140625" style="239"/>
    <col min="8449" max="8449" width="9.7109375" style="239" customWidth="1"/>
    <col min="8450" max="8450" width="7.85546875" style="239" customWidth="1"/>
    <col min="8451" max="8451" width="47.42578125" style="239" customWidth="1"/>
    <col min="8452" max="8452" width="25.5703125" style="239" customWidth="1"/>
    <col min="8453" max="8453" width="13.7109375" style="239" customWidth="1"/>
    <col min="8454" max="8454" width="8.7109375" style="239" customWidth="1"/>
    <col min="8455" max="8455" width="10.140625" style="239" customWidth="1"/>
    <col min="8456" max="8456" width="12.42578125" style="239" customWidth="1"/>
    <col min="8457" max="8457" width="9.28515625" style="239" customWidth="1"/>
    <col min="8458" max="8459" width="11" style="239" customWidth="1"/>
    <col min="8460" max="8463" width="11.7109375" style="239" customWidth="1"/>
    <col min="8464" max="8464" width="13" style="239" customWidth="1"/>
    <col min="8465" max="8467" width="0" style="239" hidden="1" customWidth="1"/>
    <col min="8468" max="8468" width="10.5703125" style="239" customWidth="1"/>
    <col min="8469" max="8469" width="17.140625" style="239" customWidth="1"/>
    <col min="8470" max="8470" width="9.140625" style="239" customWidth="1"/>
    <col min="8471" max="8471" width="21.85546875" style="239" customWidth="1"/>
    <col min="8472" max="8472" width="9.85546875" style="239" customWidth="1"/>
    <col min="8473" max="8473" width="12.5703125" style="239" customWidth="1"/>
    <col min="8474" max="8474" width="10" style="239" customWidth="1"/>
    <col min="8475" max="8475" width="10.28515625" style="239" customWidth="1"/>
    <col min="8476" max="8476" width="11.28515625" style="239" customWidth="1"/>
    <col min="8477" max="8478" width="11.7109375" style="239" customWidth="1"/>
    <col min="8479" max="8479" width="9.5703125" style="239" customWidth="1"/>
    <col min="8480" max="8480" width="10.85546875" style="239" customWidth="1"/>
    <col min="8481" max="8481" width="0" style="239" hidden="1" customWidth="1"/>
    <col min="8482" max="8482" width="23.85546875" style="239" customWidth="1"/>
    <col min="8483" max="8485" width="0" style="239" hidden="1" customWidth="1"/>
    <col min="8486" max="8486" width="12.42578125" style="239" bestFit="1" customWidth="1"/>
    <col min="8487" max="8487" width="19.140625" style="239" customWidth="1"/>
    <col min="8488" max="8488" width="9.140625" style="239"/>
    <col min="8489" max="8489" width="9.5703125" style="239" customWidth="1"/>
    <col min="8490" max="8490" width="9.140625" style="239"/>
    <col min="8491" max="8491" width="10.140625" style="239" customWidth="1"/>
    <col min="8492" max="8495" width="0" style="239" hidden="1" customWidth="1"/>
    <col min="8496" max="8496" width="12" style="239" customWidth="1"/>
    <col min="8497" max="8497" width="8.42578125" style="239" customWidth="1"/>
    <col min="8498" max="8498" width="8.7109375" style="239" customWidth="1"/>
    <col min="8499" max="8499" width="9.7109375" style="239" customWidth="1"/>
    <col min="8500" max="8501" width="0" style="239" hidden="1" customWidth="1"/>
    <col min="8502" max="8502" width="11.5703125" style="239" customWidth="1"/>
    <col min="8503" max="8505" width="11.7109375" style="239" customWidth="1"/>
    <col min="8506" max="8506" width="12.85546875" style="239" customWidth="1"/>
    <col min="8507" max="8507" width="13" style="239" customWidth="1"/>
    <col min="8508" max="8508" width="16.85546875" style="239" customWidth="1"/>
    <col min="8509" max="8509" width="18.28515625" style="239" customWidth="1"/>
    <col min="8510" max="8510" width="14.42578125" style="239" bestFit="1" customWidth="1"/>
    <col min="8511" max="8511" width="11.85546875" style="239" customWidth="1"/>
    <col min="8512" max="8512" width="50.7109375" style="239" customWidth="1"/>
    <col min="8513" max="8704" width="9.140625" style="239"/>
    <col min="8705" max="8705" width="9.7109375" style="239" customWidth="1"/>
    <col min="8706" max="8706" width="7.85546875" style="239" customWidth="1"/>
    <col min="8707" max="8707" width="47.42578125" style="239" customWidth="1"/>
    <col min="8708" max="8708" width="25.5703125" style="239" customWidth="1"/>
    <col min="8709" max="8709" width="13.7109375" style="239" customWidth="1"/>
    <col min="8710" max="8710" width="8.7109375" style="239" customWidth="1"/>
    <col min="8711" max="8711" width="10.140625" style="239" customWidth="1"/>
    <col min="8712" max="8712" width="12.42578125" style="239" customWidth="1"/>
    <col min="8713" max="8713" width="9.28515625" style="239" customWidth="1"/>
    <col min="8714" max="8715" width="11" style="239" customWidth="1"/>
    <col min="8716" max="8719" width="11.7109375" style="239" customWidth="1"/>
    <col min="8720" max="8720" width="13" style="239" customWidth="1"/>
    <col min="8721" max="8723" width="0" style="239" hidden="1" customWidth="1"/>
    <col min="8724" max="8724" width="10.5703125" style="239" customWidth="1"/>
    <col min="8725" max="8725" width="17.140625" style="239" customWidth="1"/>
    <col min="8726" max="8726" width="9.140625" style="239" customWidth="1"/>
    <col min="8727" max="8727" width="21.85546875" style="239" customWidth="1"/>
    <col min="8728" max="8728" width="9.85546875" style="239" customWidth="1"/>
    <col min="8729" max="8729" width="12.5703125" style="239" customWidth="1"/>
    <col min="8730" max="8730" width="10" style="239" customWidth="1"/>
    <col min="8731" max="8731" width="10.28515625" style="239" customWidth="1"/>
    <col min="8732" max="8732" width="11.28515625" style="239" customWidth="1"/>
    <col min="8733" max="8734" width="11.7109375" style="239" customWidth="1"/>
    <col min="8735" max="8735" width="9.5703125" style="239" customWidth="1"/>
    <col min="8736" max="8736" width="10.85546875" style="239" customWidth="1"/>
    <col min="8737" max="8737" width="0" style="239" hidden="1" customWidth="1"/>
    <col min="8738" max="8738" width="23.85546875" style="239" customWidth="1"/>
    <col min="8739" max="8741" width="0" style="239" hidden="1" customWidth="1"/>
    <col min="8742" max="8742" width="12.42578125" style="239" bestFit="1" customWidth="1"/>
    <col min="8743" max="8743" width="19.140625" style="239" customWidth="1"/>
    <col min="8744" max="8744" width="9.140625" style="239"/>
    <col min="8745" max="8745" width="9.5703125" style="239" customWidth="1"/>
    <col min="8746" max="8746" width="9.140625" style="239"/>
    <col min="8747" max="8747" width="10.140625" style="239" customWidth="1"/>
    <col min="8748" max="8751" width="0" style="239" hidden="1" customWidth="1"/>
    <col min="8752" max="8752" width="12" style="239" customWidth="1"/>
    <col min="8753" max="8753" width="8.42578125" style="239" customWidth="1"/>
    <col min="8754" max="8754" width="8.7109375" style="239" customWidth="1"/>
    <col min="8755" max="8755" width="9.7109375" style="239" customWidth="1"/>
    <col min="8756" max="8757" width="0" style="239" hidden="1" customWidth="1"/>
    <col min="8758" max="8758" width="11.5703125" style="239" customWidth="1"/>
    <col min="8759" max="8761" width="11.7109375" style="239" customWidth="1"/>
    <col min="8762" max="8762" width="12.85546875" style="239" customWidth="1"/>
    <col min="8763" max="8763" width="13" style="239" customWidth="1"/>
    <col min="8764" max="8764" width="16.85546875" style="239" customWidth="1"/>
    <col min="8765" max="8765" width="18.28515625" style="239" customWidth="1"/>
    <col min="8766" max="8766" width="14.42578125" style="239" bestFit="1" customWidth="1"/>
    <col min="8767" max="8767" width="11.85546875" style="239" customWidth="1"/>
    <col min="8768" max="8768" width="50.7109375" style="239" customWidth="1"/>
    <col min="8769" max="8960" width="9.140625" style="239"/>
    <col min="8961" max="8961" width="9.7109375" style="239" customWidth="1"/>
    <col min="8962" max="8962" width="7.85546875" style="239" customWidth="1"/>
    <col min="8963" max="8963" width="47.42578125" style="239" customWidth="1"/>
    <col min="8964" max="8964" width="25.5703125" style="239" customWidth="1"/>
    <col min="8965" max="8965" width="13.7109375" style="239" customWidth="1"/>
    <col min="8966" max="8966" width="8.7109375" style="239" customWidth="1"/>
    <col min="8967" max="8967" width="10.140625" style="239" customWidth="1"/>
    <col min="8968" max="8968" width="12.42578125" style="239" customWidth="1"/>
    <col min="8969" max="8969" width="9.28515625" style="239" customWidth="1"/>
    <col min="8970" max="8971" width="11" style="239" customWidth="1"/>
    <col min="8972" max="8975" width="11.7109375" style="239" customWidth="1"/>
    <col min="8976" max="8976" width="13" style="239" customWidth="1"/>
    <col min="8977" max="8979" width="0" style="239" hidden="1" customWidth="1"/>
    <col min="8980" max="8980" width="10.5703125" style="239" customWidth="1"/>
    <col min="8981" max="8981" width="17.140625" style="239" customWidth="1"/>
    <col min="8982" max="8982" width="9.140625" style="239" customWidth="1"/>
    <col min="8983" max="8983" width="21.85546875" style="239" customWidth="1"/>
    <col min="8984" max="8984" width="9.85546875" style="239" customWidth="1"/>
    <col min="8985" max="8985" width="12.5703125" style="239" customWidth="1"/>
    <col min="8986" max="8986" width="10" style="239" customWidth="1"/>
    <col min="8987" max="8987" width="10.28515625" style="239" customWidth="1"/>
    <col min="8988" max="8988" width="11.28515625" style="239" customWidth="1"/>
    <col min="8989" max="8990" width="11.7109375" style="239" customWidth="1"/>
    <col min="8991" max="8991" width="9.5703125" style="239" customWidth="1"/>
    <col min="8992" max="8992" width="10.85546875" style="239" customWidth="1"/>
    <col min="8993" max="8993" width="0" style="239" hidden="1" customWidth="1"/>
    <col min="8994" max="8994" width="23.85546875" style="239" customWidth="1"/>
    <col min="8995" max="8997" width="0" style="239" hidden="1" customWidth="1"/>
    <col min="8998" max="8998" width="12.42578125" style="239" bestFit="1" customWidth="1"/>
    <col min="8999" max="8999" width="19.140625" style="239" customWidth="1"/>
    <col min="9000" max="9000" width="9.140625" style="239"/>
    <col min="9001" max="9001" width="9.5703125" style="239" customWidth="1"/>
    <col min="9002" max="9002" width="9.140625" style="239"/>
    <col min="9003" max="9003" width="10.140625" style="239" customWidth="1"/>
    <col min="9004" max="9007" width="0" style="239" hidden="1" customWidth="1"/>
    <col min="9008" max="9008" width="12" style="239" customWidth="1"/>
    <col min="9009" max="9009" width="8.42578125" style="239" customWidth="1"/>
    <col min="9010" max="9010" width="8.7109375" style="239" customWidth="1"/>
    <col min="9011" max="9011" width="9.7109375" style="239" customWidth="1"/>
    <col min="9012" max="9013" width="0" style="239" hidden="1" customWidth="1"/>
    <col min="9014" max="9014" width="11.5703125" style="239" customWidth="1"/>
    <col min="9015" max="9017" width="11.7109375" style="239" customWidth="1"/>
    <col min="9018" max="9018" width="12.85546875" style="239" customWidth="1"/>
    <col min="9019" max="9019" width="13" style="239" customWidth="1"/>
    <col min="9020" max="9020" width="16.85546875" style="239" customWidth="1"/>
    <col min="9021" max="9021" width="18.28515625" style="239" customWidth="1"/>
    <col min="9022" max="9022" width="14.42578125" style="239" bestFit="1" customWidth="1"/>
    <col min="9023" max="9023" width="11.85546875" style="239" customWidth="1"/>
    <col min="9024" max="9024" width="50.7109375" style="239" customWidth="1"/>
    <col min="9025" max="9216" width="9.140625" style="239"/>
    <col min="9217" max="9217" width="9.7109375" style="239" customWidth="1"/>
    <col min="9218" max="9218" width="7.85546875" style="239" customWidth="1"/>
    <col min="9219" max="9219" width="47.42578125" style="239" customWidth="1"/>
    <col min="9220" max="9220" width="25.5703125" style="239" customWidth="1"/>
    <col min="9221" max="9221" width="13.7109375" style="239" customWidth="1"/>
    <col min="9222" max="9222" width="8.7109375" style="239" customWidth="1"/>
    <col min="9223" max="9223" width="10.140625" style="239" customWidth="1"/>
    <col min="9224" max="9224" width="12.42578125" style="239" customWidth="1"/>
    <col min="9225" max="9225" width="9.28515625" style="239" customWidth="1"/>
    <col min="9226" max="9227" width="11" style="239" customWidth="1"/>
    <col min="9228" max="9231" width="11.7109375" style="239" customWidth="1"/>
    <col min="9232" max="9232" width="13" style="239" customWidth="1"/>
    <col min="9233" max="9235" width="0" style="239" hidden="1" customWidth="1"/>
    <col min="9236" max="9236" width="10.5703125" style="239" customWidth="1"/>
    <col min="9237" max="9237" width="17.140625" style="239" customWidth="1"/>
    <col min="9238" max="9238" width="9.140625" style="239" customWidth="1"/>
    <col min="9239" max="9239" width="21.85546875" style="239" customWidth="1"/>
    <col min="9240" max="9240" width="9.85546875" style="239" customWidth="1"/>
    <col min="9241" max="9241" width="12.5703125" style="239" customWidth="1"/>
    <col min="9242" max="9242" width="10" style="239" customWidth="1"/>
    <col min="9243" max="9243" width="10.28515625" style="239" customWidth="1"/>
    <col min="9244" max="9244" width="11.28515625" style="239" customWidth="1"/>
    <col min="9245" max="9246" width="11.7109375" style="239" customWidth="1"/>
    <col min="9247" max="9247" width="9.5703125" style="239" customWidth="1"/>
    <col min="9248" max="9248" width="10.85546875" style="239" customWidth="1"/>
    <col min="9249" max="9249" width="0" style="239" hidden="1" customWidth="1"/>
    <col min="9250" max="9250" width="23.85546875" style="239" customWidth="1"/>
    <col min="9251" max="9253" width="0" style="239" hidden="1" customWidth="1"/>
    <col min="9254" max="9254" width="12.42578125" style="239" bestFit="1" customWidth="1"/>
    <col min="9255" max="9255" width="19.140625" style="239" customWidth="1"/>
    <col min="9256" max="9256" width="9.140625" style="239"/>
    <col min="9257" max="9257" width="9.5703125" style="239" customWidth="1"/>
    <col min="9258" max="9258" width="9.140625" style="239"/>
    <col min="9259" max="9259" width="10.140625" style="239" customWidth="1"/>
    <col min="9260" max="9263" width="0" style="239" hidden="1" customWidth="1"/>
    <col min="9264" max="9264" width="12" style="239" customWidth="1"/>
    <col min="9265" max="9265" width="8.42578125" style="239" customWidth="1"/>
    <col min="9266" max="9266" width="8.7109375" style="239" customWidth="1"/>
    <col min="9267" max="9267" width="9.7109375" style="239" customWidth="1"/>
    <col min="9268" max="9269" width="0" style="239" hidden="1" customWidth="1"/>
    <col min="9270" max="9270" width="11.5703125" style="239" customWidth="1"/>
    <col min="9271" max="9273" width="11.7109375" style="239" customWidth="1"/>
    <col min="9274" max="9274" width="12.85546875" style="239" customWidth="1"/>
    <col min="9275" max="9275" width="13" style="239" customWidth="1"/>
    <col min="9276" max="9276" width="16.85546875" style="239" customWidth="1"/>
    <col min="9277" max="9277" width="18.28515625" style="239" customWidth="1"/>
    <col min="9278" max="9278" width="14.42578125" style="239" bestFit="1" customWidth="1"/>
    <col min="9279" max="9279" width="11.85546875" style="239" customWidth="1"/>
    <col min="9280" max="9280" width="50.7109375" style="239" customWidth="1"/>
    <col min="9281" max="9472" width="9.140625" style="239"/>
    <col min="9473" max="9473" width="9.7109375" style="239" customWidth="1"/>
    <col min="9474" max="9474" width="7.85546875" style="239" customWidth="1"/>
    <col min="9475" max="9475" width="47.42578125" style="239" customWidth="1"/>
    <col min="9476" max="9476" width="25.5703125" style="239" customWidth="1"/>
    <col min="9477" max="9477" width="13.7109375" style="239" customWidth="1"/>
    <col min="9478" max="9478" width="8.7109375" style="239" customWidth="1"/>
    <col min="9479" max="9479" width="10.140625" style="239" customWidth="1"/>
    <col min="9480" max="9480" width="12.42578125" style="239" customWidth="1"/>
    <col min="9481" max="9481" width="9.28515625" style="239" customWidth="1"/>
    <col min="9482" max="9483" width="11" style="239" customWidth="1"/>
    <col min="9484" max="9487" width="11.7109375" style="239" customWidth="1"/>
    <col min="9488" max="9488" width="13" style="239" customWidth="1"/>
    <col min="9489" max="9491" width="0" style="239" hidden="1" customWidth="1"/>
    <col min="9492" max="9492" width="10.5703125" style="239" customWidth="1"/>
    <col min="9493" max="9493" width="17.140625" style="239" customWidth="1"/>
    <col min="9494" max="9494" width="9.140625" style="239" customWidth="1"/>
    <col min="9495" max="9495" width="21.85546875" style="239" customWidth="1"/>
    <col min="9496" max="9496" width="9.85546875" style="239" customWidth="1"/>
    <col min="9497" max="9497" width="12.5703125" style="239" customWidth="1"/>
    <col min="9498" max="9498" width="10" style="239" customWidth="1"/>
    <col min="9499" max="9499" width="10.28515625" style="239" customWidth="1"/>
    <col min="9500" max="9500" width="11.28515625" style="239" customWidth="1"/>
    <col min="9501" max="9502" width="11.7109375" style="239" customWidth="1"/>
    <col min="9503" max="9503" width="9.5703125" style="239" customWidth="1"/>
    <col min="9504" max="9504" width="10.85546875" style="239" customWidth="1"/>
    <col min="9505" max="9505" width="0" style="239" hidden="1" customWidth="1"/>
    <col min="9506" max="9506" width="23.85546875" style="239" customWidth="1"/>
    <col min="9507" max="9509" width="0" style="239" hidden="1" customWidth="1"/>
    <col min="9510" max="9510" width="12.42578125" style="239" bestFit="1" customWidth="1"/>
    <col min="9511" max="9511" width="19.140625" style="239" customWidth="1"/>
    <col min="9512" max="9512" width="9.140625" style="239"/>
    <col min="9513" max="9513" width="9.5703125" style="239" customWidth="1"/>
    <col min="9514" max="9514" width="9.140625" style="239"/>
    <col min="9515" max="9515" width="10.140625" style="239" customWidth="1"/>
    <col min="9516" max="9519" width="0" style="239" hidden="1" customWidth="1"/>
    <col min="9520" max="9520" width="12" style="239" customWidth="1"/>
    <col min="9521" max="9521" width="8.42578125" style="239" customWidth="1"/>
    <col min="9522" max="9522" width="8.7109375" style="239" customWidth="1"/>
    <col min="9523" max="9523" width="9.7109375" style="239" customWidth="1"/>
    <col min="9524" max="9525" width="0" style="239" hidden="1" customWidth="1"/>
    <col min="9526" max="9526" width="11.5703125" style="239" customWidth="1"/>
    <col min="9527" max="9529" width="11.7109375" style="239" customWidth="1"/>
    <col min="9530" max="9530" width="12.85546875" style="239" customWidth="1"/>
    <col min="9531" max="9531" width="13" style="239" customWidth="1"/>
    <col min="9532" max="9532" width="16.85546875" style="239" customWidth="1"/>
    <col min="9533" max="9533" width="18.28515625" style="239" customWidth="1"/>
    <col min="9534" max="9534" width="14.42578125" style="239" bestFit="1" customWidth="1"/>
    <col min="9535" max="9535" width="11.85546875" style="239" customWidth="1"/>
    <col min="9536" max="9536" width="50.7109375" style="239" customWidth="1"/>
    <col min="9537" max="9728" width="9.140625" style="239"/>
    <col min="9729" max="9729" width="9.7109375" style="239" customWidth="1"/>
    <col min="9730" max="9730" width="7.85546875" style="239" customWidth="1"/>
    <col min="9731" max="9731" width="47.42578125" style="239" customWidth="1"/>
    <col min="9732" max="9732" width="25.5703125" style="239" customWidth="1"/>
    <col min="9733" max="9733" width="13.7109375" style="239" customWidth="1"/>
    <col min="9734" max="9734" width="8.7109375" style="239" customWidth="1"/>
    <col min="9735" max="9735" width="10.140625" style="239" customWidth="1"/>
    <col min="9736" max="9736" width="12.42578125" style="239" customWidth="1"/>
    <col min="9737" max="9737" width="9.28515625" style="239" customWidth="1"/>
    <col min="9738" max="9739" width="11" style="239" customWidth="1"/>
    <col min="9740" max="9743" width="11.7109375" style="239" customWidth="1"/>
    <col min="9744" max="9744" width="13" style="239" customWidth="1"/>
    <col min="9745" max="9747" width="0" style="239" hidden="1" customWidth="1"/>
    <col min="9748" max="9748" width="10.5703125" style="239" customWidth="1"/>
    <col min="9749" max="9749" width="17.140625" style="239" customWidth="1"/>
    <col min="9750" max="9750" width="9.140625" style="239" customWidth="1"/>
    <col min="9751" max="9751" width="21.85546875" style="239" customWidth="1"/>
    <col min="9752" max="9752" width="9.85546875" style="239" customWidth="1"/>
    <col min="9753" max="9753" width="12.5703125" style="239" customWidth="1"/>
    <col min="9754" max="9754" width="10" style="239" customWidth="1"/>
    <col min="9755" max="9755" width="10.28515625" style="239" customWidth="1"/>
    <col min="9756" max="9756" width="11.28515625" style="239" customWidth="1"/>
    <col min="9757" max="9758" width="11.7109375" style="239" customWidth="1"/>
    <col min="9759" max="9759" width="9.5703125" style="239" customWidth="1"/>
    <col min="9760" max="9760" width="10.85546875" style="239" customWidth="1"/>
    <col min="9761" max="9761" width="0" style="239" hidden="1" customWidth="1"/>
    <col min="9762" max="9762" width="23.85546875" style="239" customWidth="1"/>
    <col min="9763" max="9765" width="0" style="239" hidden="1" customWidth="1"/>
    <col min="9766" max="9766" width="12.42578125" style="239" bestFit="1" customWidth="1"/>
    <col min="9767" max="9767" width="19.140625" style="239" customWidth="1"/>
    <col min="9768" max="9768" width="9.140625" style="239"/>
    <col min="9769" max="9769" width="9.5703125" style="239" customWidth="1"/>
    <col min="9770" max="9770" width="9.140625" style="239"/>
    <col min="9771" max="9771" width="10.140625" style="239" customWidth="1"/>
    <col min="9772" max="9775" width="0" style="239" hidden="1" customWidth="1"/>
    <col min="9776" max="9776" width="12" style="239" customWidth="1"/>
    <col min="9777" max="9777" width="8.42578125" style="239" customWidth="1"/>
    <col min="9778" max="9778" width="8.7109375" style="239" customWidth="1"/>
    <col min="9779" max="9779" width="9.7109375" style="239" customWidth="1"/>
    <col min="9780" max="9781" width="0" style="239" hidden="1" customWidth="1"/>
    <col min="9782" max="9782" width="11.5703125" style="239" customWidth="1"/>
    <col min="9783" max="9785" width="11.7109375" style="239" customWidth="1"/>
    <col min="9786" max="9786" width="12.85546875" style="239" customWidth="1"/>
    <col min="9787" max="9787" width="13" style="239" customWidth="1"/>
    <col min="9788" max="9788" width="16.85546875" style="239" customWidth="1"/>
    <col min="9789" max="9789" width="18.28515625" style="239" customWidth="1"/>
    <col min="9790" max="9790" width="14.42578125" style="239" bestFit="1" customWidth="1"/>
    <col min="9791" max="9791" width="11.85546875" style="239" customWidth="1"/>
    <col min="9792" max="9792" width="50.7109375" style="239" customWidth="1"/>
    <col min="9793" max="9984" width="9.140625" style="239"/>
    <col min="9985" max="9985" width="9.7109375" style="239" customWidth="1"/>
    <col min="9986" max="9986" width="7.85546875" style="239" customWidth="1"/>
    <col min="9987" max="9987" width="47.42578125" style="239" customWidth="1"/>
    <col min="9988" max="9988" width="25.5703125" style="239" customWidth="1"/>
    <col min="9989" max="9989" width="13.7109375" style="239" customWidth="1"/>
    <col min="9990" max="9990" width="8.7109375" style="239" customWidth="1"/>
    <col min="9991" max="9991" width="10.140625" style="239" customWidth="1"/>
    <col min="9992" max="9992" width="12.42578125" style="239" customWidth="1"/>
    <col min="9993" max="9993" width="9.28515625" style="239" customWidth="1"/>
    <col min="9994" max="9995" width="11" style="239" customWidth="1"/>
    <col min="9996" max="9999" width="11.7109375" style="239" customWidth="1"/>
    <col min="10000" max="10000" width="13" style="239" customWidth="1"/>
    <col min="10001" max="10003" width="0" style="239" hidden="1" customWidth="1"/>
    <col min="10004" max="10004" width="10.5703125" style="239" customWidth="1"/>
    <col min="10005" max="10005" width="17.140625" style="239" customWidth="1"/>
    <col min="10006" max="10006" width="9.140625" style="239" customWidth="1"/>
    <col min="10007" max="10007" width="21.85546875" style="239" customWidth="1"/>
    <col min="10008" max="10008" width="9.85546875" style="239" customWidth="1"/>
    <col min="10009" max="10009" width="12.5703125" style="239" customWidth="1"/>
    <col min="10010" max="10010" width="10" style="239" customWidth="1"/>
    <col min="10011" max="10011" width="10.28515625" style="239" customWidth="1"/>
    <col min="10012" max="10012" width="11.28515625" style="239" customWidth="1"/>
    <col min="10013" max="10014" width="11.7109375" style="239" customWidth="1"/>
    <col min="10015" max="10015" width="9.5703125" style="239" customWidth="1"/>
    <col min="10016" max="10016" width="10.85546875" style="239" customWidth="1"/>
    <col min="10017" max="10017" width="0" style="239" hidden="1" customWidth="1"/>
    <col min="10018" max="10018" width="23.85546875" style="239" customWidth="1"/>
    <col min="10019" max="10021" width="0" style="239" hidden="1" customWidth="1"/>
    <col min="10022" max="10022" width="12.42578125" style="239" bestFit="1" customWidth="1"/>
    <col min="10023" max="10023" width="19.140625" style="239" customWidth="1"/>
    <col min="10024" max="10024" width="9.140625" style="239"/>
    <col min="10025" max="10025" width="9.5703125" style="239" customWidth="1"/>
    <col min="10026" max="10026" width="9.140625" style="239"/>
    <col min="10027" max="10027" width="10.140625" style="239" customWidth="1"/>
    <col min="10028" max="10031" width="0" style="239" hidden="1" customWidth="1"/>
    <col min="10032" max="10032" width="12" style="239" customWidth="1"/>
    <col min="10033" max="10033" width="8.42578125" style="239" customWidth="1"/>
    <col min="10034" max="10034" width="8.7109375" style="239" customWidth="1"/>
    <col min="10035" max="10035" width="9.7109375" style="239" customWidth="1"/>
    <col min="10036" max="10037" width="0" style="239" hidden="1" customWidth="1"/>
    <col min="10038" max="10038" width="11.5703125" style="239" customWidth="1"/>
    <col min="10039" max="10041" width="11.7109375" style="239" customWidth="1"/>
    <col min="10042" max="10042" width="12.85546875" style="239" customWidth="1"/>
    <col min="10043" max="10043" width="13" style="239" customWidth="1"/>
    <col min="10044" max="10044" width="16.85546875" style="239" customWidth="1"/>
    <col min="10045" max="10045" width="18.28515625" style="239" customWidth="1"/>
    <col min="10046" max="10046" width="14.42578125" style="239" bestFit="1" customWidth="1"/>
    <col min="10047" max="10047" width="11.85546875" style="239" customWidth="1"/>
    <col min="10048" max="10048" width="50.7109375" style="239" customWidth="1"/>
    <col min="10049" max="10240" width="9.140625" style="239"/>
    <col min="10241" max="10241" width="9.7109375" style="239" customWidth="1"/>
    <col min="10242" max="10242" width="7.85546875" style="239" customWidth="1"/>
    <col min="10243" max="10243" width="47.42578125" style="239" customWidth="1"/>
    <col min="10244" max="10244" width="25.5703125" style="239" customWidth="1"/>
    <col min="10245" max="10245" width="13.7109375" style="239" customWidth="1"/>
    <col min="10246" max="10246" width="8.7109375" style="239" customWidth="1"/>
    <col min="10247" max="10247" width="10.140625" style="239" customWidth="1"/>
    <col min="10248" max="10248" width="12.42578125" style="239" customWidth="1"/>
    <col min="10249" max="10249" width="9.28515625" style="239" customWidth="1"/>
    <col min="10250" max="10251" width="11" style="239" customWidth="1"/>
    <col min="10252" max="10255" width="11.7109375" style="239" customWidth="1"/>
    <col min="10256" max="10256" width="13" style="239" customWidth="1"/>
    <col min="10257" max="10259" width="0" style="239" hidden="1" customWidth="1"/>
    <col min="10260" max="10260" width="10.5703125" style="239" customWidth="1"/>
    <col min="10261" max="10261" width="17.140625" style="239" customWidth="1"/>
    <col min="10262" max="10262" width="9.140625" style="239" customWidth="1"/>
    <col min="10263" max="10263" width="21.85546875" style="239" customWidth="1"/>
    <col min="10264" max="10264" width="9.85546875" style="239" customWidth="1"/>
    <col min="10265" max="10265" width="12.5703125" style="239" customWidth="1"/>
    <col min="10266" max="10266" width="10" style="239" customWidth="1"/>
    <col min="10267" max="10267" width="10.28515625" style="239" customWidth="1"/>
    <col min="10268" max="10268" width="11.28515625" style="239" customWidth="1"/>
    <col min="10269" max="10270" width="11.7109375" style="239" customWidth="1"/>
    <col min="10271" max="10271" width="9.5703125" style="239" customWidth="1"/>
    <col min="10272" max="10272" width="10.85546875" style="239" customWidth="1"/>
    <col min="10273" max="10273" width="0" style="239" hidden="1" customWidth="1"/>
    <col min="10274" max="10274" width="23.85546875" style="239" customWidth="1"/>
    <col min="10275" max="10277" width="0" style="239" hidden="1" customWidth="1"/>
    <col min="10278" max="10278" width="12.42578125" style="239" bestFit="1" customWidth="1"/>
    <col min="10279" max="10279" width="19.140625" style="239" customWidth="1"/>
    <col min="10280" max="10280" width="9.140625" style="239"/>
    <col min="10281" max="10281" width="9.5703125" style="239" customWidth="1"/>
    <col min="10282" max="10282" width="9.140625" style="239"/>
    <col min="10283" max="10283" width="10.140625" style="239" customWidth="1"/>
    <col min="10284" max="10287" width="0" style="239" hidden="1" customWidth="1"/>
    <col min="10288" max="10288" width="12" style="239" customWidth="1"/>
    <col min="10289" max="10289" width="8.42578125" style="239" customWidth="1"/>
    <col min="10290" max="10290" width="8.7109375" style="239" customWidth="1"/>
    <col min="10291" max="10291" width="9.7109375" style="239" customWidth="1"/>
    <col min="10292" max="10293" width="0" style="239" hidden="1" customWidth="1"/>
    <col min="10294" max="10294" width="11.5703125" style="239" customWidth="1"/>
    <col min="10295" max="10297" width="11.7109375" style="239" customWidth="1"/>
    <col min="10298" max="10298" width="12.85546875" style="239" customWidth="1"/>
    <col min="10299" max="10299" width="13" style="239" customWidth="1"/>
    <col min="10300" max="10300" width="16.85546875" style="239" customWidth="1"/>
    <col min="10301" max="10301" width="18.28515625" style="239" customWidth="1"/>
    <col min="10302" max="10302" width="14.42578125" style="239" bestFit="1" customWidth="1"/>
    <col min="10303" max="10303" width="11.85546875" style="239" customWidth="1"/>
    <col min="10304" max="10304" width="50.7109375" style="239" customWidth="1"/>
    <col min="10305" max="10496" width="9.140625" style="239"/>
    <col min="10497" max="10497" width="9.7109375" style="239" customWidth="1"/>
    <col min="10498" max="10498" width="7.85546875" style="239" customWidth="1"/>
    <col min="10499" max="10499" width="47.42578125" style="239" customWidth="1"/>
    <col min="10500" max="10500" width="25.5703125" style="239" customWidth="1"/>
    <col min="10501" max="10501" width="13.7109375" style="239" customWidth="1"/>
    <col min="10502" max="10502" width="8.7109375" style="239" customWidth="1"/>
    <col min="10503" max="10503" width="10.140625" style="239" customWidth="1"/>
    <col min="10504" max="10504" width="12.42578125" style="239" customWidth="1"/>
    <col min="10505" max="10505" width="9.28515625" style="239" customWidth="1"/>
    <col min="10506" max="10507" width="11" style="239" customWidth="1"/>
    <col min="10508" max="10511" width="11.7109375" style="239" customWidth="1"/>
    <col min="10512" max="10512" width="13" style="239" customWidth="1"/>
    <col min="10513" max="10515" width="0" style="239" hidden="1" customWidth="1"/>
    <col min="10516" max="10516" width="10.5703125" style="239" customWidth="1"/>
    <col min="10517" max="10517" width="17.140625" style="239" customWidth="1"/>
    <col min="10518" max="10518" width="9.140625" style="239" customWidth="1"/>
    <col min="10519" max="10519" width="21.85546875" style="239" customWidth="1"/>
    <col min="10520" max="10520" width="9.85546875" style="239" customWidth="1"/>
    <col min="10521" max="10521" width="12.5703125" style="239" customWidth="1"/>
    <col min="10522" max="10522" width="10" style="239" customWidth="1"/>
    <col min="10523" max="10523" width="10.28515625" style="239" customWidth="1"/>
    <col min="10524" max="10524" width="11.28515625" style="239" customWidth="1"/>
    <col min="10525" max="10526" width="11.7109375" style="239" customWidth="1"/>
    <col min="10527" max="10527" width="9.5703125" style="239" customWidth="1"/>
    <col min="10528" max="10528" width="10.85546875" style="239" customWidth="1"/>
    <col min="10529" max="10529" width="0" style="239" hidden="1" customWidth="1"/>
    <col min="10530" max="10530" width="23.85546875" style="239" customWidth="1"/>
    <col min="10531" max="10533" width="0" style="239" hidden="1" customWidth="1"/>
    <col min="10534" max="10534" width="12.42578125" style="239" bestFit="1" customWidth="1"/>
    <col min="10535" max="10535" width="19.140625" style="239" customWidth="1"/>
    <col min="10536" max="10536" width="9.140625" style="239"/>
    <col min="10537" max="10537" width="9.5703125" style="239" customWidth="1"/>
    <col min="10538" max="10538" width="9.140625" style="239"/>
    <col min="10539" max="10539" width="10.140625" style="239" customWidth="1"/>
    <col min="10540" max="10543" width="0" style="239" hidden="1" customWidth="1"/>
    <col min="10544" max="10544" width="12" style="239" customWidth="1"/>
    <col min="10545" max="10545" width="8.42578125" style="239" customWidth="1"/>
    <col min="10546" max="10546" width="8.7109375" style="239" customWidth="1"/>
    <col min="10547" max="10547" width="9.7109375" style="239" customWidth="1"/>
    <col min="10548" max="10549" width="0" style="239" hidden="1" customWidth="1"/>
    <col min="10550" max="10550" width="11.5703125" style="239" customWidth="1"/>
    <col min="10551" max="10553" width="11.7109375" style="239" customWidth="1"/>
    <col min="10554" max="10554" width="12.85546875" style="239" customWidth="1"/>
    <col min="10555" max="10555" width="13" style="239" customWidth="1"/>
    <col min="10556" max="10556" width="16.85546875" style="239" customWidth="1"/>
    <col min="10557" max="10557" width="18.28515625" style="239" customWidth="1"/>
    <col min="10558" max="10558" width="14.42578125" style="239" bestFit="1" customWidth="1"/>
    <col min="10559" max="10559" width="11.85546875" style="239" customWidth="1"/>
    <col min="10560" max="10560" width="50.7109375" style="239" customWidth="1"/>
    <col min="10561" max="10752" width="9.140625" style="239"/>
    <col min="10753" max="10753" width="9.7109375" style="239" customWidth="1"/>
    <col min="10754" max="10754" width="7.85546875" style="239" customWidth="1"/>
    <col min="10755" max="10755" width="47.42578125" style="239" customWidth="1"/>
    <col min="10756" max="10756" width="25.5703125" style="239" customWidth="1"/>
    <col min="10757" max="10757" width="13.7109375" style="239" customWidth="1"/>
    <col min="10758" max="10758" width="8.7109375" style="239" customWidth="1"/>
    <col min="10759" max="10759" width="10.140625" style="239" customWidth="1"/>
    <col min="10760" max="10760" width="12.42578125" style="239" customWidth="1"/>
    <col min="10761" max="10761" width="9.28515625" style="239" customWidth="1"/>
    <col min="10762" max="10763" width="11" style="239" customWidth="1"/>
    <col min="10764" max="10767" width="11.7109375" style="239" customWidth="1"/>
    <col min="10768" max="10768" width="13" style="239" customWidth="1"/>
    <col min="10769" max="10771" width="0" style="239" hidden="1" customWidth="1"/>
    <col min="10772" max="10772" width="10.5703125" style="239" customWidth="1"/>
    <col min="10773" max="10773" width="17.140625" style="239" customWidth="1"/>
    <col min="10774" max="10774" width="9.140625" style="239" customWidth="1"/>
    <col min="10775" max="10775" width="21.85546875" style="239" customWidth="1"/>
    <col min="10776" max="10776" width="9.85546875" style="239" customWidth="1"/>
    <col min="10777" max="10777" width="12.5703125" style="239" customWidth="1"/>
    <col min="10778" max="10778" width="10" style="239" customWidth="1"/>
    <col min="10779" max="10779" width="10.28515625" style="239" customWidth="1"/>
    <col min="10780" max="10780" width="11.28515625" style="239" customWidth="1"/>
    <col min="10781" max="10782" width="11.7109375" style="239" customWidth="1"/>
    <col min="10783" max="10783" width="9.5703125" style="239" customWidth="1"/>
    <col min="10784" max="10784" width="10.85546875" style="239" customWidth="1"/>
    <col min="10785" max="10785" width="0" style="239" hidden="1" customWidth="1"/>
    <col min="10786" max="10786" width="23.85546875" style="239" customWidth="1"/>
    <col min="10787" max="10789" width="0" style="239" hidden="1" customWidth="1"/>
    <col min="10790" max="10790" width="12.42578125" style="239" bestFit="1" customWidth="1"/>
    <col min="10791" max="10791" width="19.140625" style="239" customWidth="1"/>
    <col min="10792" max="10792" width="9.140625" style="239"/>
    <col min="10793" max="10793" width="9.5703125" style="239" customWidth="1"/>
    <col min="10794" max="10794" width="9.140625" style="239"/>
    <col min="10795" max="10795" width="10.140625" style="239" customWidth="1"/>
    <col min="10796" max="10799" width="0" style="239" hidden="1" customWidth="1"/>
    <col min="10800" max="10800" width="12" style="239" customWidth="1"/>
    <col min="10801" max="10801" width="8.42578125" style="239" customWidth="1"/>
    <col min="10802" max="10802" width="8.7109375" style="239" customWidth="1"/>
    <col min="10803" max="10803" width="9.7109375" style="239" customWidth="1"/>
    <col min="10804" max="10805" width="0" style="239" hidden="1" customWidth="1"/>
    <col min="10806" max="10806" width="11.5703125" style="239" customWidth="1"/>
    <col min="10807" max="10809" width="11.7109375" style="239" customWidth="1"/>
    <col min="10810" max="10810" width="12.85546875" style="239" customWidth="1"/>
    <col min="10811" max="10811" width="13" style="239" customWidth="1"/>
    <col min="10812" max="10812" width="16.85546875" style="239" customWidth="1"/>
    <col min="10813" max="10813" width="18.28515625" style="239" customWidth="1"/>
    <col min="10814" max="10814" width="14.42578125" style="239" bestFit="1" customWidth="1"/>
    <col min="10815" max="10815" width="11.85546875" style="239" customWidth="1"/>
    <col min="10816" max="10816" width="50.7109375" style="239" customWidth="1"/>
    <col min="10817" max="11008" width="9.140625" style="239"/>
    <col min="11009" max="11009" width="9.7109375" style="239" customWidth="1"/>
    <col min="11010" max="11010" width="7.85546875" style="239" customWidth="1"/>
    <col min="11011" max="11011" width="47.42578125" style="239" customWidth="1"/>
    <col min="11012" max="11012" width="25.5703125" style="239" customWidth="1"/>
    <col min="11013" max="11013" width="13.7109375" style="239" customWidth="1"/>
    <col min="11014" max="11014" width="8.7109375" style="239" customWidth="1"/>
    <col min="11015" max="11015" width="10.140625" style="239" customWidth="1"/>
    <col min="11016" max="11016" width="12.42578125" style="239" customWidth="1"/>
    <col min="11017" max="11017" width="9.28515625" style="239" customWidth="1"/>
    <col min="11018" max="11019" width="11" style="239" customWidth="1"/>
    <col min="11020" max="11023" width="11.7109375" style="239" customWidth="1"/>
    <col min="11024" max="11024" width="13" style="239" customWidth="1"/>
    <col min="11025" max="11027" width="0" style="239" hidden="1" customWidth="1"/>
    <col min="11028" max="11028" width="10.5703125" style="239" customWidth="1"/>
    <col min="11029" max="11029" width="17.140625" style="239" customWidth="1"/>
    <col min="11030" max="11030" width="9.140625" style="239" customWidth="1"/>
    <col min="11031" max="11031" width="21.85546875" style="239" customWidth="1"/>
    <col min="11032" max="11032" width="9.85546875" style="239" customWidth="1"/>
    <col min="11033" max="11033" width="12.5703125" style="239" customWidth="1"/>
    <col min="11034" max="11034" width="10" style="239" customWidth="1"/>
    <col min="11035" max="11035" width="10.28515625" style="239" customWidth="1"/>
    <col min="11036" max="11036" width="11.28515625" style="239" customWidth="1"/>
    <col min="11037" max="11038" width="11.7109375" style="239" customWidth="1"/>
    <col min="11039" max="11039" width="9.5703125" style="239" customWidth="1"/>
    <col min="11040" max="11040" width="10.85546875" style="239" customWidth="1"/>
    <col min="11041" max="11041" width="0" style="239" hidden="1" customWidth="1"/>
    <col min="11042" max="11042" width="23.85546875" style="239" customWidth="1"/>
    <col min="11043" max="11045" width="0" style="239" hidden="1" customWidth="1"/>
    <col min="11046" max="11046" width="12.42578125" style="239" bestFit="1" customWidth="1"/>
    <col min="11047" max="11047" width="19.140625" style="239" customWidth="1"/>
    <col min="11048" max="11048" width="9.140625" style="239"/>
    <col min="11049" max="11049" width="9.5703125" style="239" customWidth="1"/>
    <col min="11050" max="11050" width="9.140625" style="239"/>
    <col min="11051" max="11051" width="10.140625" style="239" customWidth="1"/>
    <col min="11052" max="11055" width="0" style="239" hidden="1" customWidth="1"/>
    <col min="11056" max="11056" width="12" style="239" customWidth="1"/>
    <col min="11057" max="11057" width="8.42578125" style="239" customWidth="1"/>
    <col min="11058" max="11058" width="8.7109375" style="239" customWidth="1"/>
    <col min="11059" max="11059" width="9.7109375" style="239" customWidth="1"/>
    <col min="11060" max="11061" width="0" style="239" hidden="1" customWidth="1"/>
    <col min="11062" max="11062" width="11.5703125" style="239" customWidth="1"/>
    <col min="11063" max="11065" width="11.7109375" style="239" customWidth="1"/>
    <col min="11066" max="11066" width="12.85546875" style="239" customWidth="1"/>
    <col min="11067" max="11067" width="13" style="239" customWidth="1"/>
    <col min="11068" max="11068" width="16.85546875" style="239" customWidth="1"/>
    <col min="11069" max="11069" width="18.28515625" style="239" customWidth="1"/>
    <col min="11070" max="11070" width="14.42578125" style="239" bestFit="1" customWidth="1"/>
    <col min="11071" max="11071" width="11.85546875" style="239" customWidth="1"/>
    <col min="11072" max="11072" width="50.7109375" style="239" customWidth="1"/>
    <col min="11073" max="11264" width="9.140625" style="239"/>
    <col min="11265" max="11265" width="9.7109375" style="239" customWidth="1"/>
    <col min="11266" max="11266" width="7.85546875" style="239" customWidth="1"/>
    <col min="11267" max="11267" width="47.42578125" style="239" customWidth="1"/>
    <col min="11268" max="11268" width="25.5703125" style="239" customWidth="1"/>
    <col min="11269" max="11269" width="13.7109375" style="239" customWidth="1"/>
    <col min="11270" max="11270" width="8.7109375" style="239" customWidth="1"/>
    <col min="11271" max="11271" width="10.140625" style="239" customWidth="1"/>
    <col min="11272" max="11272" width="12.42578125" style="239" customWidth="1"/>
    <col min="11273" max="11273" width="9.28515625" style="239" customWidth="1"/>
    <col min="11274" max="11275" width="11" style="239" customWidth="1"/>
    <col min="11276" max="11279" width="11.7109375" style="239" customWidth="1"/>
    <col min="11280" max="11280" width="13" style="239" customWidth="1"/>
    <col min="11281" max="11283" width="0" style="239" hidden="1" customWidth="1"/>
    <col min="11284" max="11284" width="10.5703125" style="239" customWidth="1"/>
    <col min="11285" max="11285" width="17.140625" style="239" customWidth="1"/>
    <col min="11286" max="11286" width="9.140625" style="239" customWidth="1"/>
    <col min="11287" max="11287" width="21.85546875" style="239" customWidth="1"/>
    <col min="11288" max="11288" width="9.85546875" style="239" customWidth="1"/>
    <col min="11289" max="11289" width="12.5703125" style="239" customWidth="1"/>
    <col min="11290" max="11290" width="10" style="239" customWidth="1"/>
    <col min="11291" max="11291" width="10.28515625" style="239" customWidth="1"/>
    <col min="11292" max="11292" width="11.28515625" style="239" customWidth="1"/>
    <col min="11293" max="11294" width="11.7109375" style="239" customWidth="1"/>
    <col min="11295" max="11295" width="9.5703125" style="239" customWidth="1"/>
    <col min="11296" max="11296" width="10.85546875" style="239" customWidth="1"/>
    <col min="11297" max="11297" width="0" style="239" hidden="1" customWidth="1"/>
    <col min="11298" max="11298" width="23.85546875" style="239" customWidth="1"/>
    <col min="11299" max="11301" width="0" style="239" hidden="1" customWidth="1"/>
    <col min="11302" max="11302" width="12.42578125" style="239" bestFit="1" customWidth="1"/>
    <col min="11303" max="11303" width="19.140625" style="239" customWidth="1"/>
    <col min="11304" max="11304" width="9.140625" style="239"/>
    <col min="11305" max="11305" width="9.5703125" style="239" customWidth="1"/>
    <col min="11306" max="11306" width="9.140625" style="239"/>
    <col min="11307" max="11307" width="10.140625" style="239" customWidth="1"/>
    <col min="11308" max="11311" width="0" style="239" hidden="1" customWidth="1"/>
    <col min="11312" max="11312" width="12" style="239" customWidth="1"/>
    <col min="11313" max="11313" width="8.42578125" style="239" customWidth="1"/>
    <col min="11314" max="11314" width="8.7109375" style="239" customWidth="1"/>
    <col min="11315" max="11315" width="9.7109375" style="239" customWidth="1"/>
    <col min="11316" max="11317" width="0" style="239" hidden="1" customWidth="1"/>
    <col min="11318" max="11318" width="11.5703125" style="239" customWidth="1"/>
    <col min="11319" max="11321" width="11.7109375" style="239" customWidth="1"/>
    <col min="11322" max="11322" width="12.85546875" style="239" customWidth="1"/>
    <col min="11323" max="11323" width="13" style="239" customWidth="1"/>
    <col min="11324" max="11324" width="16.85546875" style="239" customWidth="1"/>
    <col min="11325" max="11325" width="18.28515625" style="239" customWidth="1"/>
    <col min="11326" max="11326" width="14.42578125" style="239" bestFit="1" customWidth="1"/>
    <col min="11327" max="11327" width="11.85546875" style="239" customWidth="1"/>
    <col min="11328" max="11328" width="50.7109375" style="239" customWidth="1"/>
    <col min="11329" max="11520" width="9.140625" style="239"/>
    <col min="11521" max="11521" width="9.7109375" style="239" customWidth="1"/>
    <col min="11522" max="11522" width="7.85546875" style="239" customWidth="1"/>
    <col min="11523" max="11523" width="47.42578125" style="239" customWidth="1"/>
    <col min="11524" max="11524" width="25.5703125" style="239" customWidth="1"/>
    <col min="11525" max="11525" width="13.7109375" style="239" customWidth="1"/>
    <col min="11526" max="11526" width="8.7109375" style="239" customWidth="1"/>
    <col min="11527" max="11527" width="10.140625" style="239" customWidth="1"/>
    <col min="11528" max="11528" width="12.42578125" style="239" customWidth="1"/>
    <col min="11529" max="11529" width="9.28515625" style="239" customWidth="1"/>
    <col min="11530" max="11531" width="11" style="239" customWidth="1"/>
    <col min="11532" max="11535" width="11.7109375" style="239" customWidth="1"/>
    <col min="11536" max="11536" width="13" style="239" customWidth="1"/>
    <col min="11537" max="11539" width="0" style="239" hidden="1" customWidth="1"/>
    <col min="11540" max="11540" width="10.5703125" style="239" customWidth="1"/>
    <col min="11541" max="11541" width="17.140625" style="239" customWidth="1"/>
    <col min="11542" max="11542" width="9.140625" style="239" customWidth="1"/>
    <col min="11543" max="11543" width="21.85546875" style="239" customWidth="1"/>
    <col min="11544" max="11544" width="9.85546875" style="239" customWidth="1"/>
    <col min="11545" max="11545" width="12.5703125" style="239" customWidth="1"/>
    <col min="11546" max="11546" width="10" style="239" customWidth="1"/>
    <col min="11547" max="11547" width="10.28515625" style="239" customWidth="1"/>
    <col min="11548" max="11548" width="11.28515625" style="239" customWidth="1"/>
    <col min="11549" max="11550" width="11.7109375" style="239" customWidth="1"/>
    <col min="11551" max="11551" width="9.5703125" style="239" customWidth="1"/>
    <col min="11552" max="11552" width="10.85546875" style="239" customWidth="1"/>
    <col min="11553" max="11553" width="0" style="239" hidden="1" customWidth="1"/>
    <col min="11554" max="11554" width="23.85546875" style="239" customWidth="1"/>
    <col min="11555" max="11557" width="0" style="239" hidden="1" customWidth="1"/>
    <col min="11558" max="11558" width="12.42578125" style="239" bestFit="1" customWidth="1"/>
    <col min="11559" max="11559" width="19.140625" style="239" customWidth="1"/>
    <col min="11560" max="11560" width="9.140625" style="239"/>
    <col min="11561" max="11561" width="9.5703125" style="239" customWidth="1"/>
    <col min="11562" max="11562" width="9.140625" style="239"/>
    <col min="11563" max="11563" width="10.140625" style="239" customWidth="1"/>
    <col min="11564" max="11567" width="0" style="239" hidden="1" customWidth="1"/>
    <col min="11568" max="11568" width="12" style="239" customWidth="1"/>
    <col min="11569" max="11569" width="8.42578125" style="239" customWidth="1"/>
    <col min="11570" max="11570" width="8.7109375" style="239" customWidth="1"/>
    <col min="11571" max="11571" width="9.7109375" style="239" customWidth="1"/>
    <col min="11572" max="11573" width="0" style="239" hidden="1" customWidth="1"/>
    <col min="11574" max="11574" width="11.5703125" style="239" customWidth="1"/>
    <col min="11575" max="11577" width="11.7109375" style="239" customWidth="1"/>
    <col min="11578" max="11578" width="12.85546875" style="239" customWidth="1"/>
    <col min="11579" max="11579" width="13" style="239" customWidth="1"/>
    <col min="11580" max="11580" width="16.85546875" style="239" customWidth="1"/>
    <col min="11581" max="11581" width="18.28515625" style="239" customWidth="1"/>
    <col min="11582" max="11582" width="14.42578125" style="239" bestFit="1" customWidth="1"/>
    <col min="11583" max="11583" width="11.85546875" style="239" customWidth="1"/>
    <col min="11584" max="11584" width="50.7109375" style="239" customWidth="1"/>
    <col min="11585" max="11776" width="9.140625" style="239"/>
    <col min="11777" max="11777" width="9.7109375" style="239" customWidth="1"/>
    <col min="11778" max="11778" width="7.85546875" style="239" customWidth="1"/>
    <col min="11779" max="11779" width="47.42578125" style="239" customWidth="1"/>
    <col min="11780" max="11780" width="25.5703125" style="239" customWidth="1"/>
    <col min="11781" max="11781" width="13.7109375" style="239" customWidth="1"/>
    <col min="11782" max="11782" width="8.7109375" style="239" customWidth="1"/>
    <col min="11783" max="11783" width="10.140625" style="239" customWidth="1"/>
    <col min="11784" max="11784" width="12.42578125" style="239" customWidth="1"/>
    <col min="11785" max="11785" width="9.28515625" style="239" customWidth="1"/>
    <col min="11786" max="11787" width="11" style="239" customWidth="1"/>
    <col min="11788" max="11791" width="11.7109375" style="239" customWidth="1"/>
    <col min="11792" max="11792" width="13" style="239" customWidth="1"/>
    <col min="11793" max="11795" width="0" style="239" hidden="1" customWidth="1"/>
    <col min="11796" max="11796" width="10.5703125" style="239" customWidth="1"/>
    <col min="11797" max="11797" width="17.140625" style="239" customWidth="1"/>
    <col min="11798" max="11798" width="9.140625" style="239" customWidth="1"/>
    <col min="11799" max="11799" width="21.85546875" style="239" customWidth="1"/>
    <col min="11800" max="11800" width="9.85546875" style="239" customWidth="1"/>
    <col min="11801" max="11801" width="12.5703125" style="239" customWidth="1"/>
    <col min="11802" max="11802" width="10" style="239" customWidth="1"/>
    <col min="11803" max="11803" width="10.28515625" style="239" customWidth="1"/>
    <col min="11804" max="11804" width="11.28515625" style="239" customWidth="1"/>
    <col min="11805" max="11806" width="11.7109375" style="239" customWidth="1"/>
    <col min="11807" max="11807" width="9.5703125" style="239" customWidth="1"/>
    <col min="11808" max="11808" width="10.85546875" style="239" customWidth="1"/>
    <col min="11809" max="11809" width="0" style="239" hidden="1" customWidth="1"/>
    <col min="11810" max="11810" width="23.85546875" style="239" customWidth="1"/>
    <col min="11811" max="11813" width="0" style="239" hidden="1" customWidth="1"/>
    <col min="11814" max="11814" width="12.42578125" style="239" bestFit="1" customWidth="1"/>
    <col min="11815" max="11815" width="19.140625" style="239" customWidth="1"/>
    <col min="11816" max="11816" width="9.140625" style="239"/>
    <col min="11817" max="11817" width="9.5703125" style="239" customWidth="1"/>
    <col min="11818" max="11818" width="9.140625" style="239"/>
    <col min="11819" max="11819" width="10.140625" style="239" customWidth="1"/>
    <col min="11820" max="11823" width="0" style="239" hidden="1" customWidth="1"/>
    <col min="11824" max="11824" width="12" style="239" customWidth="1"/>
    <col min="11825" max="11825" width="8.42578125" style="239" customWidth="1"/>
    <col min="11826" max="11826" width="8.7109375" style="239" customWidth="1"/>
    <col min="11827" max="11827" width="9.7109375" style="239" customWidth="1"/>
    <col min="11828" max="11829" width="0" style="239" hidden="1" customWidth="1"/>
    <col min="11830" max="11830" width="11.5703125" style="239" customWidth="1"/>
    <col min="11831" max="11833" width="11.7109375" style="239" customWidth="1"/>
    <col min="11834" max="11834" width="12.85546875" style="239" customWidth="1"/>
    <col min="11835" max="11835" width="13" style="239" customWidth="1"/>
    <col min="11836" max="11836" width="16.85546875" style="239" customWidth="1"/>
    <col min="11837" max="11837" width="18.28515625" style="239" customWidth="1"/>
    <col min="11838" max="11838" width="14.42578125" style="239" bestFit="1" customWidth="1"/>
    <col min="11839" max="11839" width="11.85546875" style="239" customWidth="1"/>
    <col min="11840" max="11840" width="50.7109375" style="239" customWidth="1"/>
    <col min="11841" max="12032" width="9.140625" style="239"/>
    <col min="12033" max="12033" width="9.7109375" style="239" customWidth="1"/>
    <col min="12034" max="12034" width="7.85546875" style="239" customWidth="1"/>
    <col min="12035" max="12035" width="47.42578125" style="239" customWidth="1"/>
    <col min="12036" max="12036" width="25.5703125" style="239" customWidth="1"/>
    <col min="12037" max="12037" width="13.7109375" style="239" customWidth="1"/>
    <col min="12038" max="12038" width="8.7109375" style="239" customWidth="1"/>
    <col min="12039" max="12039" width="10.140625" style="239" customWidth="1"/>
    <col min="12040" max="12040" width="12.42578125" style="239" customWidth="1"/>
    <col min="12041" max="12041" width="9.28515625" style="239" customWidth="1"/>
    <col min="12042" max="12043" width="11" style="239" customWidth="1"/>
    <col min="12044" max="12047" width="11.7109375" style="239" customWidth="1"/>
    <col min="12048" max="12048" width="13" style="239" customWidth="1"/>
    <col min="12049" max="12051" width="0" style="239" hidden="1" customWidth="1"/>
    <col min="12052" max="12052" width="10.5703125" style="239" customWidth="1"/>
    <col min="12053" max="12053" width="17.140625" style="239" customWidth="1"/>
    <col min="12054" max="12054" width="9.140625" style="239" customWidth="1"/>
    <col min="12055" max="12055" width="21.85546875" style="239" customWidth="1"/>
    <col min="12056" max="12056" width="9.85546875" style="239" customWidth="1"/>
    <col min="12057" max="12057" width="12.5703125" style="239" customWidth="1"/>
    <col min="12058" max="12058" width="10" style="239" customWidth="1"/>
    <col min="12059" max="12059" width="10.28515625" style="239" customWidth="1"/>
    <col min="12060" max="12060" width="11.28515625" style="239" customWidth="1"/>
    <col min="12061" max="12062" width="11.7109375" style="239" customWidth="1"/>
    <col min="12063" max="12063" width="9.5703125" style="239" customWidth="1"/>
    <col min="12064" max="12064" width="10.85546875" style="239" customWidth="1"/>
    <col min="12065" max="12065" width="0" style="239" hidden="1" customWidth="1"/>
    <col min="12066" max="12066" width="23.85546875" style="239" customWidth="1"/>
    <col min="12067" max="12069" width="0" style="239" hidden="1" customWidth="1"/>
    <col min="12070" max="12070" width="12.42578125" style="239" bestFit="1" customWidth="1"/>
    <col min="12071" max="12071" width="19.140625" style="239" customWidth="1"/>
    <col min="12072" max="12072" width="9.140625" style="239"/>
    <col min="12073" max="12073" width="9.5703125" style="239" customWidth="1"/>
    <col min="12074" max="12074" width="9.140625" style="239"/>
    <col min="12075" max="12075" width="10.140625" style="239" customWidth="1"/>
    <col min="12076" max="12079" width="0" style="239" hidden="1" customWidth="1"/>
    <col min="12080" max="12080" width="12" style="239" customWidth="1"/>
    <col min="12081" max="12081" width="8.42578125" style="239" customWidth="1"/>
    <col min="12082" max="12082" width="8.7109375" style="239" customWidth="1"/>
    <col min="12083" max="12083" width="9.7109375" style="239" customWidth="1"/>
    <col min="12084" max="12085" width="0" style="239" hidden="1" customWidth="1"/>
    <col min="12086" max="12086" width="11.5703125" style="239" customWidth="1"/>
    <col min="12087" max="12089" width="11.7109375" style="239" customWidth="1"/>
    <col min="12090" max="12090" width="12.85546875" style="239" customWidth="1"/>
    <col min="12091" max="12091" width="13" style="239" customWidth="1"/>
    <col min="12092" max="12092" width="16.85546875" style="239" customWidth="1"/>
    <col min="12093" max="12093" width="18.28515625" style="239" customWidth="1"/>
    <col min="12094" max="12094" width="14.42578125" style="239" bestFit="1" customWidth="1"/>
    <col min="12095" max="12095" width="11.85546875" style="239" customWidth="1"/>
    <col min="12096" max="12096" width="50.7109375" style="239" customWidth="1"/>
    <col min="12097" max="12288" width="9.140625" style="239"/>
    <col min="12289" max="12289" width="9.7109375" style="239" customWidth="1"/>
    <col min="12290" max="12290" width="7.85546875" style="239" customWidth="1"/>
    <col min="12291" max="12291" width="47.42578125" style="239" customWidth="1"/>
    <col min="12292" max="12292" width="25.5703125" style="239" customWidth="1"/>
    <col min="12293" max="12293" width="13.7109375" style="239" customWidth="1"/>
    <col min="12294" max="12294" width="8.7109375" style="239" customWidth="1"/>
    <col min="12295" max="12295" width="10.140625" style="239" customWidth="1"/>
    <col min="12296" max="12296" width="12.42578125" style="239" customWidth="1"/>
    <col min="12297" max="12297" width="9.28515625" style="239" customWidth="1"/>
    <col min="12298" max="12299" width="11" style="239" customWidth="1"/>
    <col min="12300" max="12303" width="11.7109375" style="239" customWidth="1"/>
    <col min="12304" max="12304" width="13" style="239" customWidth="1"/>
    <col min="12305" max="12307" width="0" style="239" hidden="1" customWidth="1"/>
    <col min="12308" max="12308" width="10.5703125" style="239" customWidth="1"/>
    <col min="12309" max="12309" width="17.140625" style="239" customWidth="1"/>
    <col min="12310" max="12310" width="9.140625" style="239" customWidth="1"/>
    <col min="12311" max="12311" width="21.85546875" style="239" customWidth="1"/>
    <col min="12312" max="12312" width="9.85546875" style="239" customWidth="1"/>
    <col min="12313" max="12313" width="12.5703125" style="239" customWidth="1"/>
    <col min="12314" max="12314" width="10" style="239" customWidth="1"/>
    <col min="12315" max="12315" width="10.28515625" style="239" customWidth="1"/>
    <col min="12316" max="12316" width="11.28515625" style="239" customWidth="1"/>
    <col min="12317" max="12318" width="11.7109375" style="239" customWidth="1"/>
    <col min="12319" max="12319" width="9.5703125" style="239" customWidth="1"/>
    <col min="12320" max="12320" width="10.85546875" style="239" customWidth="1"/>
    <col min="12321" max="12321" width="0" style="239" hidden="1" customWidth="1"/>
    <col min="12322" max="12322" width="23.85546875" style="239" customWidth="1"/>
    <col min="12323" max="12325" width="0" style="239" hidden="1" customWidth="1"/>
    <col min="12326" max="12326" width="12.42578125" style="239" bestFit="1" customWidth="1"/>
    <col min="12327" max="12327" width="19.140625" style="239" customWidth="1"/>
    <col min="12328" max="12328" width="9.140625" style="239"/>
    <col min="12329" max="12329" width="9.5703125" style="239" customWidth="1"/>
    <col min="12330" max="12330" width="9.140625" style="239"/>
    <col min="12331" max="12331" width="10.140625" style="239" customWidth="1"/>
    <col min="12332" max="12335" width="0" style="239" hidden="1" customWidth="1"/>
    <col min="12336" max="12336" width="12" style="239" customWidth="1"/>
    <col min="12337" max="12337" width="8.42578125" style="239" customWidth="1"/>
    <col min="12338" max="12338" width="8.7109375" style="239" customWidth="1"/>
    <col min="12339" max="12339" width="9.7109375" style="239" customWidth="1"/>
    <col min="12340" max="12341" width="0" style="239" hidden="1" customWidth="1"/>
    <col min="12342" max="12342" width="11.5703125" style="239" customWidth="1"/>
    <col min="12343" max="12345" width="11.7109375" style="239" customWidth="1"/>
    <col min="12346" max="12346" width="12.85546875" style="239" customWidth="1"/>
    <col min="12347" max="12347" width="13" style="239" customWidth="1"/>
    <col min="12348" max="12348" width="16.85546875" style="239" customWidth="1"/>
    <col min="12349" max="12349" width="18.28515625" style="239" customWidth="1"/>
    <col min="12350" max="12350" width="14.42578125" style="239" bestFit="1" customWidth="1"/>
    <col min="12351" max="12351" width="11.85546875" style="239" customWidth="1"/>
    <col min="12352" max="12352" width="50.7109375" style="239" customWidth="1"/>
    <col min="12353" max="12544" width="9.140625" style="239"/>
    <col min="12545" max="12545" width="9.7109375" style="239" customWidth="1"/>
    <col min="12546" max="12546" width="7.85546875" style="239" customWidth="1"/>
    <col min="12547" max="12547" width="47.42578125" style="239" customWidth="1"/>
    <col min="12548" max="12548" width="25.5703125" style="239" customWidth="1"/>
    <col min="12549" max="12549" width="13.7109375" style="239" customWidth="1"/>
    <col min="12550" max="12550" width="8.7109375" style="239" customWidth="1"/>
    <col min="12551" max="12551" width="10.140625" style="239" customWidth="1"/>
    <col min="12552" max="12552" width="12.42578125" style="239" customWidth="1"/>
    <col min="12553" max="12553" width="9.28515625" style="239" customWidth="1"/>
    <col min="12554" max="12555" width="11" style="239" customWidth="1"/>
    <col min="12556" max="12559" width="11.7109375" style="239" customWidth="1"/>
    <col min="12560" max="12560" width="13" style="239" customWidth="1"/>
    <col min="12561" max="12563" width="0" style="239" hidden="1" customWidth="1"/>
    <col min="12564" max="12564" width="10.5703125" style="239" customWidth="1"/>
    <col min="12565" max="12565" width="17.140625" style="239" customWidth="1"/>
    <col min="12566" max="12566" width="9.140625" style="239" customWidth="1"/>
    <col min="12567" max="12567" width="21.85546875" style="239" customWidth="1"/>
    <col min="12568" max="12568" width="9.85546875" style="239" customWidth="1"/>
    <col min="12569" max="12569" width="12.5703125" style="239" customWidth="1"/>
    <col min="12570" max="12570" width="10" style="239" customWidth="1"/>
    <col min="12571" max="12571" width="10.28515625" style="239" customWidth="1"/>
    <col min="12572" max="12572" width="11.28515625" style="239" customWidth="1"/>
    <col min="12573" max="12574" width="11.7109375" style="239" customWidth="1"/>
    <col min="12575" max="12575" width="9.5703125" style="239" customWidth="1"/>
    <col min="12576" max="12576" width="10.85546875" style="239" customWidth="1"/>
    <col min="12577" max="12577" width="0" style="239" hidden="1" customWidth="1"/>
    <col min="12578" max="12578" width="23.85546875" style="239" customWidth="1"/>
    <col min="12579" max="12581" width="0" style="239" hidden="1" customWidth="1"/>
    <col min="12582" max="12582" width="12.42578125" style="239" bestFit="1" customWidth="1"/>
    <col min="12583" max="12583" width="19.140625" style="239" customWidth="1"/>
    <col min="12584" max="12584" width="9.140625" style="239"/>
    <col min="12585" max="12585" width="9.5703125" style="239" customWidth="1"/>
    <col min="12586" max="12586" width="9.140625" style="239"/>
    <col min="12587" max="12587" width="10.140625" style="239" customWidth="1"/>
    <col min="12588" max="12591" width="0" style="239" hidden="1" customWidth="1"/>
    <col min="12592" max="12592" width="12" style="239" customWidth="1"/>
    <col min="12593" max="12593" width="8.42578125" style="239" customWidth="1"/>
    <col min="12594" max="12594" width="8.7109375" style="239" customWidth="1"/>
    <col min="12595" max="12595" width="9.7109375" style="239" customWidth="1"/>
    <col min="12596" max="12597" width="0" style="239" hidden="1" customWidth="1"/>
    <col min="12598" max="12598" width="11.5703125" style="239" customWidth="1"/>
    <col min="12599" max="12601" width="11.7109375" style="239" customWidth="1"/>
    <col min="12602" max="12602" width="12.85546875" style="239" customWidth="1"/>
    <col min="12603" max="12603" width="13" style="239" customWidth="1"/>
    <col min="12604" max="12604" width="16.85546875" style="239" customWidth="1"/>
    <col min="12605" max="12605" width="18.28515625" style="239" customWidth="1"/>
    <col min="12606" max="12606" width="14.42578125" style="239" bestFit="1" customWidth="1"/>
    <col min="12607" max="12607" width="11.85546875" style="239" customWidth="1"/>
    <col min="12608" max="12608" width="50.7109375" style="239" customWidth="1"/>
    <col min="12609" max="12800" width="9.140625" style="239"/>
    <col min="12801" max="12801" width="9.7109375" style="239" customWidth="1"/>
    <col min="12802" max="12802" width="7.85546875" style="239" customWidth="1"/>
    <col min="12803" max="12803" width="47.42578125" style="239" customWidth="1"/>
    <col min="12804" max="12804" width="25.5703125" style="239" customWidth="1"/>
    <col min="12805" max="12805" width="13.7109375" style="239" customWidth="1"/>
    <col min="12806" max="12806" width="8.7109375" style="239" customWidth="1"/>
    <col min="12807" max="12807" width="10.140625" style="239" customWidth="1"/>
    <col min="12808" max="12808" width="12.42578125" style="239" customWidth="1"/>
    <col min="12809" max="12809" width="9.28515625" style="239" customWidth="1"/>
    <col min="12810" max="12811" width="11" style="239" customWidth="1"/>
    <col min="12812" max="12815" width="11.7109375" style="239" customWidth="1"/>
    <col min="12816" max="12816" width="13" style="239" customWidth="1"/>
    <col min="12817" max="12819" width="0" style="239" hidden="1" customWidth="1"/>
    <col min="12820" max="12820" width="10.5703125" style="239" customWidth="1"/>
    <col min="12821" max="12821" width="17.140625" style="239" customWidth="1"/>
    <col min="12822" max="12822" width="9.140625" style="239" customWidth="1"/>
    <col min="12823" max="12823" width="21.85546875" style="239" customWidth="1"/>
    <col min="12824" max="12824" width="9.85546875" style="239" customWidth="1"/>
    <col min="12825" max="12825" width="12.5703125" style="239" customWidth="1"/>
    <col min="12826" max="12826" width="10" style="239" customWidth="1"/>
    <col min="12827" max="12827" width="10.28515625" style="239" customWidth="1"/>
    <col min="12828" max="12828" width="11.28515625" style="239" customWidth="1"/>
    <col min="12829" max="12830" width="11.7109375" style="239" customWidth="1"/>
    <col min="12831" max="12831" width="9.5703125" style="239" customWidth="1"/>
    <col min="12832" max="12832" width="10.85546875" style="239" customWidth="1"/>
    <col min="12833" max="12833" width="0" style="239" hidden="1" customWidth="1"/>
    <col min="12834" max="12834" width="23.85546875" style="239" customWidth="1"/>
    <col min="12835" max="12837" width="0" style="239" hidden="1" customWidth="1"/>
    <col min="12838" max="12838" width="12.42578125" style="239" bestFit="1" customWidth="1"/>
    <col min="12839" max="12839" width="19.140625" style="239" customWidth="1"/>
    <col min="12840" max="12840" width="9.140625" style="239"/>
    <col min="12841" max="12841" width="9.5703125" style="239" customWidth="1"/>
    <col min="12842" max="12842" width="9.140625" style="239"/>
    <col min="12843" max="12843" width="10.140625" style="239" customWidth="1"/>
    <col min="12844" max="12847" width="0" style="239" hidden="1" customWidth="1"/>
    <col min="12848" max="12848" width="12" style="239" customWidth="1"/>
    <col min="12849" max="12849" width="8.42578125" style="239" customWidth="1"/>
    <col min="12850" max="12850" width="8.7109375" style="239" customWidth="1"/>
    <col min="12851" max="12851" width="9.7109375" style="239" customWidth="1"/>
    <col min="12852" max="12853" width="0" style="239" hidden="1" customWidth="1"/>
    <col min="12854" max="12854" width="11.5703125" style="239" customWidth="1"/>
    <col min="12855" max="12857" width="11.7109375" style="239" customWidth="1"/>
    <col min="12858" max="12858" width="12.85546875" style="239" customWidth="1"/>
    <col min="12859" max="12859" width="13" style="239" customWidth="1"/>
    <col min="12860" max="12860" width="16.85546875" style="239" customWidth="1"/>
    <col min="12861" max="12861" width="18.28515625" style="239" customWidth="1"/>
    <col min="12862" max="12862" width="14.42578125" style="239" bestFit="1" customWidth="1"/>
    <col min="12863" max="12863" width="11.85546875" style="239" customWidth="1"/>
    <col min="12864" max="12864" width="50.7109375" style="239" customWidth="1"/>
    <col min="12865" max="13056" width="9.140625" style="239"/>
    <col min="13057" max="13057" width="9.7109375" style="239" customWidth="1"/>
    <col min="13058" max="13058" width="7.85546875" style="239" customWidth="1"/>
    <col min="13059" max="13059" width="47.42578125" style="239" customWidth="1"/>
    <col min="13060" max="13060" width="25.5703125" style="239" customWidth="1"/>
    <col min="13061" max="13061" width="13.7109375" style="239" customWidth="1"/>
    <col min="13062" max="13062" width="8.7109375" style="239" customWidth="1"/>
    <col min="13063" max="13063" width="10.140625" style="239" customWidth="1"/>
    <col min="13064" max="13064" width="12.42578125" style="239" customWidth="1"/>
    <col min="13065" max="13065" width="9.28515625" style="239" customWidth="1"/>
    <col min="13066" max="13067" width="11" style="239" customWidth="1"/>
    <col min="13068" max="13071" width="11.7109375" style="239" customWidth="1"/>
    <col min="13072" max="13072" width="13" style="239" customWidth="1"/>
    <col min="13073" max="13075" width="0" style="239" hidden="1" customWidth="1"/>
    <col min="13076" max="13076" width="10.5703125" style="239" customWidth="1"/>
    <col min="13077" max="13077" width="17.140625" style="239" customWidth="1"/>
    <col min="13078" max="13078" width="9.140625" style="239" customWidth="1"/>
    <col min="13079" max="13079" width="21.85546875" style="239" customWidth="1"/>
    <col min="13080" max="13080" width="9.85546875" style="239" customWidth="1"/>
    <col min="13081" max="13081" width="12.5703125" style="239" customWidth="1"/>
    <col min="13082" max="13082" width="10" style="239" customWidth="1"/>
    <col min="13083" max="13083" width="10.28515625" style="239" customWidth="1"/>
    <col min="13084" max="13084" width="11.28515625" style="239" customWidth="1"/>
    <col min="13085" max="13086" width="11.7109375" style="239" customWidth="1"/>
    <col min="13087" max="13087" width="9.5703125" style="239" customWidth="1"/>
    <col min="13088" max="13088" width="10.85546875" style="239" customWidth="1"/>
    <col min="13089" max="13089" width="0" style="239" hidden="1" customWidth="1"/>
    <col min="13090" max="13090" width="23.85546875" style="239" customWidth="1"/>
    <col min="13091" max="13093" width="0" style="239" hidden="1" customWidth="1"/>
    <col min="13094" max="13094" width="12.42578125" style="239" bestFit="1" customWidth="1"/>
    <col min="13095" max="13095" width="19.140625" style="239" customWidth="1"/>
    <col min="13096" max="13096" width="9.140625" style="239"/>
    <col min="13097" max="13097" width="9.5703125" style="239" customWidth="1"/>
    <col min="13098" max="13098" width="9.140625" style="239"/>
    <col min="13099" max="13099" width="10.140625" style="239" customWidth="1"/>
    <col min="13100" max="13103" width="0" style="239" hidden="1" customWidth="1"/>
    <col min="13104" max="13104" width="12" style="239" customWidth="1"/>
    <col min="13105" max="13105" width="8.42578125" style="239" customWidth="1"/>
    <col min="13106" max="13106" width="8.7109375" style="239" customWidth="1"/>
    <col min="13107" max="13107" width="9.7109375" style="239" customWidth="1"/>
    <col min="13108" max="13109" width="0" style="239" hidden="1" customWidth="1"/>
    <col min="13110" max="13110" width="11.5703125" style="239" customWidth="1"/>
    <col min="13111" max="13113" width="11.7109375" style="239" customWidth="1"/>
    <col min="13114" max="13114" width="12.85546875" style="239" customWidth="1"/>
    <col min="13115" max="13115" width="13" style="239" customWidth="1"/>
    <col min="13116" max="13116" width="16.85546875" style="239" customWidth="1"/>
    <col min="13117" max="13117" width="18.28515625" style="239" customWidth="1"/>
    <col min="13118" max="13118" width="14.42578125" style="239" bestFit="1" customWidth="1"/>
    <col min="13119" max="13119" width="11.85546875" style="239" customWidth="1"/>
    <col min="13120" max="13120" width="50.7109375" style="239" customWidth="1"/>
    <col min="13121" max="13312" width="9.140625" style="239"/>
    <col min="13313" max="13313" width="9.7109375" style="239" customWidth="1"/>
    <col min="13314" max="13314" width="7.85546875" style="239" customWidth="1"/>
    <col min="13315" max="13315" width="47.42578125" style="239" customWidth="1"/>
    <col min="13316" max="13316" width="25.5703125" style="239" customWidth="1"/>
    <col min="13317" max="13317" width="13.7109375" style="239" customWidth="1"/>
    <col min="13318" max="13318" width="8.7109375" style="239" customWidth="1"/>
    <col min="13319" max="13319" width="10.140625" style="239" customWidth="1"/>
    <col min="13320" max="13320" width="12.42578125" style="239" customWidth="1"/>
    <col min="13321" max="13321" width="9.28515625" style="239" customWidth="1"/>
    <col min="13322" max="13323" width="11" style="239" customWidth="1"/>
    <col min="13324" max="13327" width="11.7109375" style="239" customWidth="1"/>
    <col min="13328" max="13328" width="13" style="239" customWidth="1"/>
    <col min="13329" max="13331" width="0" style="239" hidden="1" customWidth="1"/>
    <col min="13332" max="13332" width="10.5703125" style="239" customWidth="1"/>
    <col min="13333" max="13333" width="17.140625" style="239" customWidth="1"/>
    <col min="13334" max="13334" width="9.140625" style="239" customWidth="1"/>
    <col min="13335" max="13335" width="21.85546875" style="239" customWidth="1"/>
    <col min="13336" max="13336" width="9.85546875" style="239" customWidth="1"/>
    <col min="13337" max="13337" width="12.5703125" style="239" customWidth="1"/>
    <col min="13338" max="13338" width="10" style="239" customWidth="1"/>
    <col min="13339" max="13339" width="10.28515625" style="239" customWidth="1"/>
    <col min="13340" max="13340" width="11.28515625" style="239" customWidth="1"/>
    <col min="13341" max="13342" width="11.7109375" style="239" customWidth="1"/>
    <col min="13343" max="13343" width="9.5703125" style="239" customWidth="1"/>
    <col min="13344" max="13344" width="10.85546875" style="239" customWidth="1"/>
    <col min="13345" max="13345" width="0" style="239" hidden="1" customWidth="1"/>
    <col min="13346" max="13346" width="23.85546875" style="239" customWidth="1"/>
    <col min="13347" max="13349" width="0" style="239" hidden="1" customWidth="1"/>
    <col min="13350" max="13350" width="12.42578125" style="239" bestFit="1" customWidth="1"/>
    <col min="13351" max="13351" width="19.140625" style="239" customWidth="1"/>
    <col min="13352" max="13352" width="9.140625" style="239"/>
    <col min="13353" max="13353" width="9.5703125" style="239" customWidth="1"/>
    <col min="13354" max="13354" width="9.140625" style="239"/>
    <col min="13355" max="13355" width="10.140625" style="239" customWidth="1"/>
    <col min="13356" max="13359" width="0" style="239" hidden="1" customWidth="1"/>
    <col min="13360" max="13360" width="12" style="239" customWidth="1"/>
    <col min="13361" max="13361" width="8.42578125" style="239" customWidth="1"/>
    <col min="13362" max="13362" width="8.7109375" style="239" customWidth="1"/>
    <col min="13363" max="13363" width="9.7109375" style="239" customWidth="1"/>
    <col min="13364" max="13365" width="0" style="239" hidden="1" customWidth="1"/>
    <col min="13366" max="13366" width="11.5703125" style="239" customWidth="1"/>
    <col min="13367" max="13369" width="11.7109375" style="239" customWidth="1"/>
    <col min="13370" max="13370" width="12.85546875" style="239" customWidth="1"/>
    <col min="13371" max="13371" width="13" style="239" customWidth="1"/>
    <col min="13372" max="13372" width="16.85546875" style="239" customWidth="1"/>
    <col min="13373" max="13373" width="18.28515625" style="239" customWidth="1"/>
    <col min="13374" max="13374" width="14.42578125" style="239" bestFit="1" customWidth="1"/>
    <col min="13375" max="13375" width="11.85546875" style="239" customWidth="1"/>
    <col min="13376" max="13376" width="50.7109375" style="239" customWidth="1"/>
    <col min="13377" max="13568" width="9.140625" style="239"/>
    <col min="13569" max="13569" width="9.7109375" style="239" customWidth="1"/>
    <col min="13570" max="13570" width="7.85546875" style="239" customWidth="1"/>
    <col min="13571" max="13571" width="47.42578125" style="239" customWidth="1"/>
    <col min="13572" max="13572" width="25.5703125" style="239" customWidth="1"/>
    <col min="13573" max="13573" width="13.7109375" style="239" customWidth="1"/>
    <col min="13574" max="13574" width="8.7109375" style="239" customWidth="1"/>
    <col min="13575" max="13575" width="10.140625" style="239" customWidth="1"/>
    <col min="13576" max="13576" width="12.42578125" style="239" customWidth="1"/>
    <col min="13577" max="13577" width="9.28515625" style="239" customWidth="1"/>
    <col min="13578" max="13579" width="11" style="239" customWidth="1"/>
    <col min="13580" max="13583" width="11.7109375" style="239" customWidth="1"/>
    <col min="13584" max="13584" width="13" style="239" customWidth="1"/>
    <col min="13585" max="13587" width="0" style="239" hidden="1" customWidth="1"/>
    <col min="13588" max="13588" width="10.5703125" style="239" customWidth="1"/>
    <col min="13589" max="13589" width="17.140625" style="239" customWidth="1"/>
    <col min="13590" max="13590" width="9.140625" style="239" customWidth="1"/>
    <col min="13591" max="13591" width="21.85546875" style="239" customWidth="1"/>
    <col min="13592" max="13592" width="9.85546875" style="239" customWidth="1"/>
    <col min="13593" max="13593" width="12.5703125" style="239" customWidth="1"/>
    <col min="13594" max="13594" width="10" style="239" customWidth="1"/>
    <col min="13595" max="13595" width="10.28515625" style="239" customWidth="1"/>
    <col min="13596" max="13596" width="11.28515625" style="239" customWidth="1"/>
    <col min="13597" max="13598" width="11.7109375" style="239" customWidth="1"/>
    <col min="13599" max="13599" width="9.5703125" style="239" customWidth="1"/>
    <col min="13600" max="13600" width="10.85546875" style="239" customWidth="1"/>
    <col min="13601" max="13601" width="0" style="239" hidden="1" customWidth="1"/>
    <col min="13602" max="13602" width="23.85546875" style="239" customWidth="1"/>
    <col min="13603" max="13605" width="0" style="239" hidden="1" customWidth="1"/>
    <col min="13606" max="13606" width="12.42578125" style="239" bestFit="1" customWidth="1"/>
    <col min="13607" max="13607" width="19.140625" style="239" customWidth="1"/>
    <col min="13608" max="13608" width="9.140625" style="239"/>
    <col min="13609" max="13609" width="9.5703125" style="239" customWidth="1"/>
    <col min="13610" max="13610" width="9.140625" style="239"/>
    <col min="13611" max="13611" width="10.140625" style="239" customWidth="1"/>
    <col min="13612" max="13615" width="0" style="239" hidden="1" customWidth="1"/>
    <col min="13616" max="13616" width="12" style="239" customWidth="1"/>
    <col min="13617" max="13617" width="8.42578125" style="239" customWidth="1"/>
    <col min="13618" max="13618" width="8.7109375" style="239" customWidth="1"/>
    <col min="13619" max="13619" width="9.7109375" style="239" customWidth="1"/>
    <col min="13620" max="13621" width="0" style="239" hidden="1" customWidth="1"/>
    <col min="13622" max="13622" width="11.5703125" style="239" customWidth="1"/>
    <col min="13623" max="13625" width="11.7109375" style="239" customWidth="1"/>
    <col min="13626" max="13626" width="12.85546875" style="239" customWidth="1"/>
    <col min="13627" max="13627" width="13" style="239" customWidth="1"/>
    <col min="13628" max="13628" width="16.85546875" style="239" customWidth="1"/>
    <col min="13629" max="13629" width="18.28515625" style="239" customWidth="1"/>
    <col min="13630" max="13630" width="14.42578125" style="239" bestFit="1" customWidth="1"/>
    <col min="13631" max="13631" width="11.85546875" style="239" customWidth="1"/>
    <col min="13632" max="13632" width="50.7109375" style="239" customWidth="1"/>
    <col min="13633" max="13824" width="9.140625" style="239"/>
    <col min="13825" max="13825" width="9.7109375" style="239" customWidth="1"/>
    <col min="13826" max="13826" width="7.85546875" style="239" customWidth="1"/>
    <col min="13827" max="13827" width="47.42578125" style="239" customWidth="1"/>
    <col min="13828" max="13828" width="25.5703125" style="239" customWidth="1"/>
    <col min="13829" max="13829" width="13.7109375" style="239" customWidth="1"/>
    <col min="13830" max="13830" width="8.7109375" style="239" customWidth="1"/>
    <col min="13831" max="13831" width="10.140625" style="239" customWidth="1"/>
    <col min="13832" max="13832" width="12.42578125" style="239" customWidth="1"/>
    <col min="13833" max="13833" width="9.28515625" style="239" customWidth="1"/>
    <col min="13834" max="13835" width="11" style="239" customWidth="1"/>
    <col min="13836" max="13839" width="11.7109375" style="239" customWidth="1"/>
    <col min="13840" max="13840" width="13" style="239" customWidth="1"/>
    <col min="13841" max="13843" width="0" style="239" hidden="1" customWidth="1"/>
    <col min="13844" max="13844" width="10.5703125" style="239" customWidth="1"/>
    <col min="13845" max="13845" width="17.140625" style="239" customWidth="1"/>
    <col min="13846" max="13846" width="9.140625" style="239" customWidth="1"/>
    <col min="13847" max="13847" width="21.85546875" style="239" customWidth="1"/>
    <col min="13848" max="13848" width="9.85546875" style="239" customWidth="1"/>
    <col min="13849" max="13849" width="12.5703125" style="239" customWidth="1"/>
    <col min="13850" max="13850" width="10" style="239" customWidth="1"/>
    <col min="13851" max="13851" width="10.28515625" style="239" customWidth="1"/>
    <col min="13852" max="13852" width="11.28515625" style="239" customWidth="1"/>
    <col min="13853" max="13854" width="11.7109375" style="239" customWidth="1"/>
    <col min="13855" max="13855" width="9.5703125" style="239" customWidth="1"/>
    <col min="13856" max="13856" width="10.85546875" style="239" customWidth="1"/>
    <col min="13857" max="13857" width="0" style="239" hidden="1" customWidth="1"/>
    <col min="13858" max="13858" width="23.85546875" style="239" customWidth="1"/>
    <col min="13859" max="13861" width="0" style="239" hidden="1" customWidth="1"/>
    <col min="13862" max="13862" width="12.42578125" style="239" bestFit="1" customWidth="1"/>
    <col min="13863" max="13863" width="19.140625" style="239" customWidth="1"/>
    <col min="13864" max="13864" width="9.140625" style="239"/>
    <col min="13865" max="13865" width="9.5703125" style="239" customWidth="1"/>
    <col min="13866" max="13866" width="9.140625" style="239"/>
    <col min="13867" max="13867" width="10.140625" style="239" customWidth="1"/>
    <col min="13868" max="13871" width="0" style="239" hidden="1" customWidth="1"/>
    <col min="13872" max="13872" width="12" style="239" customWidth="1"/>
    <col min="13873" max="13873" width="8.42578125" style="239" customWidth="1"/>
    <col min="13874" max="13874" width="8.7109375" style="239" customWidth="1"/>
    <col min="13875" max="13875" width="9.7109375" style="239" customWidth="1"/>
    <col min="13876" max="13877" width="0" style="239" hidden="1" customWidth="1"/>
    <col min="13878" max="13878" width="11.5703125" style="239" customWidth="1"/>
    <col min="13879" max="13881" width="11.7109375" style="239" customWidth="1"/>
    <col min="13882" max="13882" width="12.85546875" style="239" customWidth="1"/>
    <col min="13883" max="13883" width="13" style="239" customWidth="1"/>
    <col min="13884" max="13884" width="16.85546875" style="239" customWidth="1"/>
    <col min="13885" max="13885" width="18.28515625" style="239" customWidth="1"/>
    <col min="13886" max="13886" width="14.42578125" style="239" bestFit="1" customWidth="1"/>
    <col min="13887" max="13887" width="11.85546875" style="239" customWidth="1"/>
    <col min="13888" max="13888" width="50.7109375" style="239" customWidth="1"/>
    <col min="13889" max="14080" width="9.140625" style="239"/>
    <col min="14081" max="14081" width="9.7109375" style="239" customWidth="1"/>
    <col min="14082" max="14082" width="7.85546875" style="239" customWidth="1"/>
    <col min="14083" max="14083" width="47.42578125" style="239" customWidth="1"/>
    <col min="14084" max="14084" width="25.5703125" style="239" customWidth="1"/>
    <col min="14085" max="14085" width="13.7109375" style="239" customWidth="1"/>
    <col min="14086" max="14086" width="8.7109375" style="239" customWidth="1"/>
    <col min="14087" max="14087" width="10.140625" style="239" customWidth="1"/>
    <col min="14088" max="14088" width="12.42578125" style="239" customWidth="1"/>
    <col min="14089" max="14089" width="9.28515625" style="239" customWidth="1"/>
    <col min="14090" max="14091" width="11" style="239" customWidth="1"/>
    <col min="14092" max="14095" width="11.7109375" style="239" customWidth="1"/>
    <col min="14096" max="14096" width="13" style="239" customWidth="1"/>
    <col min="14097" max="14099" width="0" style="239" hidden="1" customWidth="1"/>
    <col min="14100" max="14100" width="10.5703125" style="239" customWidth="1"/>
    <col min="14101" max="14101" width="17.140625" style="239" customWidth="1"/>
    <col min="14102" max="14102" width="9.140625" style="239" customWidth="1"/>
    <col min="14103" max="14103" width="21.85546875" style="239" customWidth="1"/>
    <col min="14104" max="14104" width="9.85546875" style="239" customWidth="1"/>
    <col min="14105" max="14105" width="12.5703125" style="239" customWidth="1"/>
    <col min="14106" max="14106" width="10" style="239" customWidth="1"/>
    <col min="14107" max="14107" width="10.28515625" style="239" customWidth="1"/>
    <col min="14108" max="14108" width="11.28515625" style="239" customWidth="1"/>
    <col min="14109" max="14110" width="11.7109375" style="239" customWidth="1"/>
    <col min="14111" max="14111" width="9.5703125" style="239" customWidth="1"/>
    <col min="14112" max="14112" width="10.85546875" style="239" customWidth="1"/>
    <col min="14113" max="14113" width="0" style="239" hidden="1" customWidth="1"/>
    <col min="14114" max="14114" width="23.85546875" style="239" customWidth="1"/>
    <col min="14115" max="14117" width="0" style="239" hidden="1" customWidth="1"/>
    <col min="14118" max="14118" width="12.42578125" style="239" bestFit="1" customWidth="1"/>
    <col min="14119" max="14119" width="19.140625" style="239" customWidth="1"/>
    <col min="14120" max="14120" width="9.140625" style="239"/>
    <col min="14121" max="14121" width="9.5703125" style="239" customWidth="1"/>
    <col min="14122" max="14122" width="9.140625" style="239"/>
    <col min="14123" max="14123" width="10.140625" style="239" customWidth="1"/>
    <col min="14124" max="14127" width="0" style="239" hidden="1" customWidth="1"/>
    <col min="14128" max="14128" width="12" style="239" customWidth="1"/>
    <col min="14129" max="14129" width="8.42578125" style="239" customWidth="1"/>
    <col min="14130" max="14130" width="8.7109375" style="239" customWidth="1"/>
    <col min="14131" max="14131" width="9.7109375" style="239" customWidth="1"/>
    <col min="14132" max="14133" width="0" style="239" hidden="1" customWidth="1"/>
    <col min="14134" max="14134" width="11.5703125" style="239" customWidth="1"/>
    <col min="14135" max="14137" width="11.7109375" style="239" customWidth="1"/>
    <col min="14138" max="14138" width="12.85546875" style="239" customWidth="1"/>
    <col min="14139" max="14139" width="13" style="239" customWidth="1"/>
    <col min="14140" max="14140" width="16.85546875" style="239" customWidth="1"/>
    <col min="14141" max="14141" width="18.28515625" style="239" customWidth="1"/>
    <col min="14142" max="14142" width="14.42578125" style="239" bestFit="1" customWidth="1"/>
    <col min="14143" max="14143" width="11.85546875" style="239" customWidth="1"/>
    <col min="14144" max="14144" width="50.7109375" style="239" customWidth="1"/>
    <col min="14145" max="14336" width="9.140625" style="239"/>
    <col min="14337" max="14337" width="9.7109375" style="239" customWidth="1"/>
    <col min="14338" max="14338" width="7.85546875" style="239" customWidth="1"/>
    <col min="14339" max="14339" width="47.42578125" style="239" customWidth="1"/>
    <col min="14340" max="14340" width="25.5703125" style="239" customWidth="1"/>
    <col min="14341" max="14341" width="13.7109375" style="239" customWidth="1"/>
    <col min="14342" max="14342" width="8.7109375" style="239" customWidth="1"/>
    <col min="14343" max="14343" width="10.140625" style="239" customWidth="1"/>
    <col min="14344" max="14344" width="12.42578125" style="239" customWidth="1"/>
    <col min="14345" max="14345" width="9.28515625" style="239" customWidth="1"/>
    <col min="14346" max="14347" width="11" style="239" customWidth="1"/>
    <col min="14348" max="14351" width="11.7109375" style="239" customWidth="1"/>
    <col min="14352" max="14352" width="13" style="239" customWidth="1"/>
    <col min="14353" max="14355" width="0" style="239" hidden="1" customWidth="1"/>
    <col min="14356" max="14356" width="10.5703125" style="239" customWidth="1"/>
    <col min="14357" max="14357" width="17.140625" style="239" customWidth="1"/>
    <col min="14358" max="14358" width="9.140625" style="239" customWidth="1"/>
    <col min="14359" max="14359" width="21.85546875" style="239" customWidth="1"/>
    <col min="14360" max="14360" width="9.85546875" style="239" customWidth="1"/>
    <col min="14361" max="14361" width="12.5703125" style="239" customWidth="1"/>
    <col min="14362" max="14362" width="10" style="239" customWidth="1"/>
    <col min="14363" max="14363" width="10.28515625" style="239" customWidth="1"/>
    <col min="14364" max="14364" width="11.28515625" style="239" customWidth="1"/>
    <col min="14365" max="14366" width="11.7109375" style="239" customWidth="1"/>
    <col min="14367" max="14367" width="9.5703125" style="239" customWidth="1"/>
    <col min="14368" max="14368" width="10.85546875" style="239" customWidth="1"/>
    <col min="14369" max="14369" width="0" style="239" hidden="1" customWidth="1"/>
    <col min="14370" max="14370" width="23.85546875" style="239" customWidth="1"/>
    <col min="14371" max="14373" width="0" style="239" hidden="1" customWidth="1"/>
    <col min="14374" max="14374" width="12.42578125" style="239" bestFit="1" customWidth="1"/>
    <col min="14375" max="14375" width="19.140625" style="239" customWidth="1"/>
    <col min="14376" max="14376" width="9.140625" style="239"/>
    <col min="14377" max="14377" width="9.5703125" style="239" customWidth="1"/>
    <col min="14378" max="14378" width="9.140625" style="239"/>
    <col min="14379" max="14379" width="10.140625" style="239" customWidth="1"/>
    <col min="14380" max="14383" width="0" style="239" hidden="1" customWidth="1"/>
    <col min="14384" max="14384" width="12" style="239" customWidth="1"/>
    <col min="14385" max="14385" width="8.42578125" style="239" customWidth="1"/>
    <col min="14386" max="14386" width="8.7109375" style="239" customWidth="1"/>
    <col min="14387" max="14387" width="9.7109375" style="239" customWidth="1"/>
    <col min="14388" max="14389" width="0" style="239" hidden="1" customWidth="1"/>
    <col min="14390" max="14390" width="11.5703125" style="239" customWidth="1"/>
    <col min="14391" max="14393" width="11.7109375" style="239" customWidth="1"/>
    <col min="14394" max="14394" width="12.85546875" style="239" customWidth="1"/>
    <col min="14395" max="14395" width="13" style="239" customWidth="1"/>
    <col min="14396" max="14396" width="16.85546875" style="239" customWidth="1"/>
    <col min="14397" max="14397" width="18.28515625" style="239" customWidth="1"/>
    <col min="14398" max="14398" width="14.42578125" style="239" bestFit="1" customWidth="1"/>
    <col min="14399" max="14399" width="11.85546875" style="239" customWidth="1"/>
    <col min="14400" max="14400" width="50.7109375" style="239" customWidth="1"/>
    <col min="14401" max="14592" width="9.140625" style="239"/>
    <col min="14593" max="14593" width="9.7109375" style="239" customWidth="1"/>
    <col min="14594" max="14594" width="7.85546875" style="239" customWidth="1"/>
    <col min="14595" max="14595" width="47.42578125" style="239" customWidth="1"/>
    <col min="14596" max="14596" width="25.5703125" style="239" customWidth="1"/>
    <col min="14597" max="14597" width="13.7109375" style="239" customWidth="1"/>
    <col min="14598" max="14598" width="8.7109375" style="239" customWidth="1"/>
    <col min="14599" max="14599" width="10.140625" style="239" customWidth="1"/>
    <col min="14600" max="14600" width="12.42578125" style="239" customWidth="1"/>
    <col min="14601" max="14601" width="9.28515625" style="239" customWidth="1"/>
    <col min="14602" max="14603" width="11" style="239" customWidth="1"/>
    <col min="14604" max="14607" width="11.7109375" style="239" customWidth="1"/>
    <col min="14608" max="14608" width="13" style="239" customWidth="1"/>
    <col min="14609" max="14611" width="0" style="239" hidden="1" customWidth="1"/>
    <col min="14612" max="14612" width="10.5703125" style="239" customWidth="1"/>
    <col min="14613" max="14613" width="17.140625" style="239" customWidth="1"/>
    <col min="14614" max="14614" width="9.140625" style="239" customWidth="1"/>
    <col min="14615" max="14615" width="21.85546875" style="239" customWidth="1"/>
    <col min="14616" max="14616" width="9.85546875" style="239" customWidth="1"/>
    <col min="14617" max="14617" width="12.5703125" style="239" customWidth="1"/>
    <col min="14618" max="14618" width="10" style="239" customWidth="1"/>
    <col min="14619" max="14619" width="10.28515625" style="239" customWidth="1"/>
    <col min="14620" max="14620" width="11.28515625" style="239" customWidth="1"/>
    <col min="14621" max="14622" width="11.7109375" style="239" customWidth="1"/>
    <col min="14623" max="14623" width="9.5703125" style="239" customWidth="1"/>
    <col min="14624" max="14624" width="10.85546875" style="239" customWidth="1"/>
    <col min="14625" max="14625" width="0" style="239" hidden="1" customWidth="1"/>
    <col min="14626" max="14626" width="23.85546875" style="239" customWidth="1"/>
    <col min="14627" max="14629" width="0" style="239" hidden="1" customWidth="1"/>
    <col min="14630" max="14630" width="12.42578125" style="239" bestFit="1" customWidth="1"/>
    <col min="14631" max="14631" width="19.140625" style="239" customWidth="1"/>
    <col min="14632" max="14632" width="9.140625" style="239"/>
    <col min="14633" max="14633" width="9.5703125" style="239" customWidth="1"/>
    <col min="14634" max="14634" width="9.140625" style="239"/>
    <col min="14635" max="14635" width="10.140625" style="239" customWidth="1"/>
    <col min="14636" max="14639" width="0" style="239" hidden="1" customWidth="1"/>
    <col min="14640" max="14640" width="12" style="239" customWidth="1"/>
    <col min="14641" max="14641" width="8.42578125" style="239" customWidth="1"/>
    <col min="14642" max="14642" width="8.7109375" style="239" customWidth="1"/>
    <col min="14643" max="14643" width="9.7109375" style="239" customWidth="1"/>
    <col min="14644" max="14645" width="0" style="239" hidden="1" customWidth="1"/>
    <col min="14646" max="14646" width="11.5703125" style="239" customWidth="1"/>
    <col min="14647" max="14649" width="11.7109375" style="239" customWidth="1"/>
    <col min="14650" max="14650" width="12.85546875" style="239" customWidth="1"/>
    <col min="14651" max="14651" width="13" style="239" customWidth="1"/>
    <col min="14652" max="14652" width="16.85546875" style="239" customWidth="1"/>
    <col min="14653" max="14653" width="18.28515625" style="239" customWidth="1"/>
    <col min="14654" max="14654" width="14.42578125" style="239" bestFit="1" customWidth="1"/>
    <col min="14655" max="14655" width="11.85546875" style="239" customWidth="1"/>
    <col min="14656" max="14656" width="50.7109375" style="239" customWidth="1"/>
    <col min="14657" max="14848" width="9.140625" style="239"/>
    <col min="14849" max="14849" width="9.7109375" style="239" customWidth="1"/>
    <col min="14850" max="14850" width="7.85546875" style="239" customWidth="1"/>
    <col min="14851" max="14851" width="47.42578125" style="239" customWidth="1"/>
    <col min="14852" max="14852" width="25.5703125" style="239" customWidth="1"/>
    <col min="14853" max="14853" width="13.7109375" style="239" customWidth="1"/>
    <col min="14854" max="14854" width="8.7109375" style="239" customWidth="1"/>
    <col min="14855" max="14855" width="10.140625" style="239" customWidth="1"/>
    <col min="14856" max="14856" width="12.42578125" style="239" customWidth="1"/>
    <col min="14857" max="14857" width="9.28515625" style="239" customWidth="1"/>
    <col min="14858" max="14859" width="11" style="239" customWidth="1"/>
    <col min="14860" max="14863" width="11.7109375" style="239" customWidth="1"/>
    <col min="14864" max="14864" width="13" style="239" customWidth="1"/>
    <col min="14865" max="14867" width="0" style="239" hidden="1" customWidth="1"/>
    <col min="14868" max="14868" width="10.5703125" style="239" customWidth="1"/>
    <col min="14869" max="14869" width="17.140625" style="239" customWidth="1"/>
    <col min="14870" max="14870" width="9.140625" style="239" customWidth="1"/>
    <col min="14871" max="14871" width="21.85546875" style="239" customWidth="1"/>
    <col min="14872" max="14872" width="9.85546875" style="239" customWidth="1"/>
    <col min="14873" max="14873" width="12.5703125" style="239" customWidth="1"/>
    <col min="14874" max="14874" width="10" style="239" customWidth="1"/>
    <col min="14875" max="14875" width="10.28515625" style="239" customWidth="1"/>
    <col min="14876" max="14876" width="11.28515625" style="239" customWidth="1"/>
    <col min="14877" max="14878" width="11.7109375" style="239" customWidth="1"/>
    <col min="14879" max="14879" width="9.5703125" style="239" customWidth="1"/>
    <col min="14880" max="14880" width="10.85546875" style="239" customWidth="1"/>
    <col min="14881" max="14881" width="0" style="239" hidden="1" customWidth="1"/>
    <col min="14882" max="14882" width="23.85546875" style="239" customWidth="1"/>
    <col min="14883" max="14885" width="0" style="239" hidden="1" customWidth="1"/>
    <col min="14886" max="14886" width="12.42578125" style="239" bestFit="1" customWidth="1"/>
    <col min="14887" max="14887" width="19.140625" style="239" customWidth="1"/>
    <col min="14888" max="14888" width="9.140625" style="239"/>
    <col min="14889" max="14889" width="9.5703125" style="239" customWidth="1"/>
    <col min="14890" max="14890" width="9.140625" style="239"/>
    <col min="14891" max="14891" width="10.140625" style="239" customWidth="1"/>
    <col min="14892" max="14895" width="0" style="239" hidden="1" customWidth="1"/>
    <col min="14896" max="14896" width="12" style="239" customWidth="1"/>
    <col min="14897" max="14897" width="8.42578125" style="239" customWidth="1"/>
    <col min="14898" max="14898" width="8.7109375" style="239" customWidth="1"/>
    <col min="14899" max="14899" width="9.7109375" style="239" customWidth="1"/>
    <col min="14900" max="14901" width="0" style="239" hidden="1" customWidth="1"/>
    <col min="14902" max="14902" width="11.5703125" style="239" customWidth="1"/>
    <col min="14903" max="14905" width="11.7109375" style="239" customWidth="1"/>
    <col min="14906" max="14906" width="12.85546875" style="239" customWidth="1"/>
    <col min="14907" max="14907" width="13" style="239" customWidth="1"/>
    <col min="14908" max="14908" width="16.85546875" style="239" customWidth="1"/>
    <col min="14909" max="14909" width="18.28515625" style="239" customWidth="1"/>
    <col min="14910" max="14910" width="14.42578125" style="239" bestFit="1" customWidth="1"/>
    <col min="14911" max="14911" width="11.85546875" style="239" customWidth="1"/>
    <col min="14912" max="14912" width="50.7109375" style="239" customWidth="1"/>
    <col min="14913" max="15104" width="9.140625" style="239"/>
    <col min="15105" max="15105" width="9.7109375" style="239" customWidth="1"/>
    <col min="15106" max="15106" width="7.85546875" style="239" customWidth="1"/>
    <col min="15107" max="15107" width="47.42578125" style="239" customWidth="1"/>
    <col min="15108" max="15108" width="25.5703125" style="239" customWidth="1"/>
    <col min="15109" max="15109" width="13.7109375" style="239" customWidth="1"/>
    <col min="15110" max="15110" width="8.7109375" style="239" customWidth="1"/>
    <col min="15111" max="15111" width="10.140625" style="239" customWidth="1"/>
    <col min="15112" max="15112" width="12.42578125" style="239" customWidth="1"/>
    <col min="15113" max="15113" width="9.28515625" style="239" customWidth="1"/>
    <col min="15114" max="15115" width="11" style="239" customWidth="1"/>
    <col min="15116" max="15119" width="11.7109375" style="239" customWidth="1"/>
    <col min="15120" max="15120" width="13" style="239" customWidth="1"/>
    <col min="15121" max="15123" width="0" style="239" hidden="1" customWidth="1"/>
    <col min="15124" max="15124" width="10.5703125" style="239" customWidth="1"/>
    <col min="15125" max="15125" width="17.140625" style="239" customWidth="1"/>
    <col min="15126" max="15126" width="9.140625" style="239" customWidth="1"/>
    <col min="15127" max="15127" width="21.85546875" style="239" customWidth="1"/>
    <col min="15128" max="15128" width="9.85546875" style="239" customWidth="1"/>
    <col min="15129" max="15129" width="12.5703125" style="239" customWidth="1"/>
    <col min="15130" max="15130" width="10" style="239" customWidth="1"/>
    <col min="15131" max="15131" width="10.28515625" style="239" customWidth="1"/>
    <col min="15132" max="15132" width="11.28515625" style="239" customWidth="1"/>
    <col min="15133" max="15134" width="11.7109375" style="239" customWidth="1"/>
    <col min="15135" max="15135" width="9.5703125" style="239" customWidth="1"/>
    <col min="15136" max="15136" width="10.85546875" style="239" customWidth="1"/>
    <col min="15137" max="15137" width="0" style="239" hidden="1" customWidth="1"/>
    <col min="15138" max="15138" width="23.85546875" style="239" customWidth="1"/>
    <col min="15139" max="15141" width="0" style="239" hidden="1" customWidth="1"/>
    <col min="15142" max="15142" width="12.42578125" style="239" bestFit="1" customWidth="1"/>
    <col min="15143" max="15143" width="19.140625" style="239" customWidth="1"/>
    <col min="15144" max="15144" width="9.140625" style="239"/>
    <col min="15145" max="15145" width="9.5703125" style="239" customWidth="1"/>
    <col min="15146" max="15146" width="9.140625" style="239"/>
    <col min="15147" max="15147" width="10.140625" style="239" customWidth="1"/>
    <col min="15148" max="15151" width="0" style="239" hidden="1" customWidth="1"/>
    <col min="15152" max="15152" width="12" style="239" customWidth="1"/>
    <col min="15153" max="15153" width="8.42578125" style="239" customWidth="1"/>
    <col min="15154" max="15154" width="8.7109375" style="239" customWidth="1"/>
    <col min="15155" max="15155" width="9.7109375" style="239" customWidth="1"/>
    <col min="15156" max="15157" width="0" style="239" hidden="1" customWidth="1"/>
    <col min="15158" max="15158" width="11.5703125" style="239" customWidth="1"/>
    <col min="15159" max="15161" width="11.7109375" style="239" customWidth="1"/>
    <col min="15162" max="15162" width="12.85546875" style="239" customWidth="1"/>
    <col min="15163" max="15163" width="13" style="239" customWidth="1"/>
    <col min="15164" max="15164" width="16.85546875" style="239" customWidth="1"/>
    <col min="15165" max="15165" width="18.28515625" style="239" customWidth="1"/>
    <col min="15166" max="15166" width="14.42578125" style="239" bestFit="1" customWidth="1"/>
    <col min="15167" max="15167" width="11.85546875" style="239" customWidth="1"/>
    <col min="15168" max="15168" width="50.7109375" style="239" customWidth="1"/>
    <col min="15169" max="15360" width="9.140625" style="239"/>
    <col min="15361" max="15361" width="9.7109375" style="239" customWidth="1"/>
    <col min="15362" max="15362" width="7.85546875" style="239" customWidth="1"/>
    <col min="15363" max="15363" width="47.42578125" style="239" customWidth="1"/>
    <col min="15364" max="15364" width="25.5703125" style="239" customWidth="1"/>
    <col min="15365" max="15365" width="13.7109375" style="239" customWidth="1"/>
    <col min="15366" max="15366" width="8.7109375" style="239" customWidth="1"/>
    <col min="15367" max="15367" width="10.140625" style="239" customWidth="1"/>
    <col min="15368" max="15368" width="12.42578125" style="239" customWidth="1"/>
    <col min="15369" max="15369" width="9.28515625" style="239" customWidth="1"/>
    <col min="15370" max="15371" width="11" style="239" customWidth="1"/>
    <col min="15372" max="15375" width="11.7109375" style="239" customWidth="1"/>
    <col min="15376" max="15376" width="13" style="239" customWidth="1"/>
    <col min="15377" max="15379" width="0" style="239" hidden="1" customWidth="1"/>
    <col min="15380" max="15380" width="10.5703125" style="239" customWidth="1"/>
    <col min="15381" max="15381" width="17.140625" style="239" customWidth="1"/>
    <col min="15382" max="15382" width="9.140625" style="239" customWidth="1"/>
    <col min="15383" max="15383" width="21.85546875" style="239" customWidth="1"/>
    <col min="15384" max="15384" width="9.85546875" style="239" customWidth="1"/>
    <col min="15385" max="15385" width="12.5703125" style="239" customWidth="1"/>
    <col min="15386" max="15386" width="10" style="239" customWidth="1"/>
    <col min="15387" max="15387" width="10.28515625" style="239" customWidth="1"/>
    <col min="15388" max="15388" width="11.28515625" style="239" customWidth="1"/>
    <col min="15389" max="15390" width="11.7109375" style="239" customWidth="1"/>
    <col min="15391" max="15391" width="9.5703125" style="239" customWidth="1"/>
    <col min="15392" max="15392" width="10.85546875" style="239" customWidth="1"/>
    <col min="15393" max="15393" width="0" style="239" hidden="1" customWidth="1"/>
    <col min="15394" max="15394" width="23.85546875" style="239" customWidth="1"/>
    <col min="15395" max="15397" width="0" style="239" hidden="1" customWidth="1"/>
    <col min="15398" max="15398" width="12.42578125" style="239" bestFit="1" customWidth="1"/>
    <col min="15399" max="15399" width="19.140625" style="239" customWidth="1"/>
    <col min="15400" max="15400" width="9.140625" style="239"/>
    <col min="15401" max="15401" width="9.5703125" style="239" customWidth="1"/>
    <col min="15402" max="15402" width="9.140625" style="239"/>
    <col min="15403" max="15403" width="10.140625" style="239" customWidth="1"/>
    <col min="15404" max="15407" width="0" style="239" hidden="1" customWidth="1"/>
    <col min="15408" max="15408" width="12" style="239" customWidth="1"/>
    <col min="15409" max="15409" width="8.42578125" style="239" customWidth="1"/>
    <col min="15410" max="15410" width="8.7109375" style="239" customWidth="1"/>
    <col min="15411" max="15411" width="9.7109375" style="239" customWidth="1"/>
    <col min="15412" max="15413" width="0" style="239" hidden="1" customWidth="1"/>
    <col min="15414" max="15414" width="11.5703125" style="239" customWidth="1"/>
    <col min="15415" max="15417" width="11.7109375" style="239" customWidth="1"/>
    <col min="15418" max="15418" width="12.85546875" style="239" customWidth="1"/>
    <col min="15419" max="15419" width="13" style="239" customWidth="1"/>
    <col min="15420" max="15420" width="16.85546875" style="239" customWidth="1"/>
    <col min="15421" max="15421" width="18.28515625" style="239" customWidth="1"/>
    <col min="15422" max="15422" width="14.42578125" style="239" bestFit="1" customWidth="1"/>
    <col min="15423" max="15423" width="11.85546875" style="239" customWidth="1"/>
    <col min="15424" max="15424" width="50.7109375" style="239" customWidth="1"/>
    <col min="15425" max="15616" width="9.140625" style="239"/>
    <col min="15617" max="15617" width="9.7109375" style="239" customWidth="1"/>
    <col min="15618" max="15618" width="7.85546875" style="239" customWidth="1"/>
    <col min="15619" max="15619" width="47.42578125" style="239" customWidth="1"/>
    <col min="15620" max="15620" width="25.5703125" style="239" customWidth="1"/>
    <col min="15621" max="15621" width="13.7109375" style="239" customWidth="1"/>
    <col min="15622" max="15622" width="8.7109375" style="239" customWidth="1"/>
    <col min="15623" max="15623" width="10.140625" style="239" customWidth="1"/>
    <col min="15624" max="15624" width="12.42578125" style="239" customWidth="1"/>
    <col min="15625" max="15625" width="9.28515625" style="239" customWidth="1"/>
    <col min="15626" max="15627" width="11" style="239" customWidth="1"/>
    <col min="15628" max="15631" width="11.7109375" style="239" customWidth="1"/>
    <col min="15632" max="15632" width="13" style="239" customWidth="1"/>
    <col min="15633" max="15635" width="0" style="239" hidden="1" customWidth="1"/>
    <col min="15636" max="15636" width="10.5703125" style="239" customWidth="1"/>
    <col min="15637" max="15637" width="17.140625" style="239" customWidth="1"/>
    <col min="15638" max="15638" width="9.140625" style="239" customWidth="1"/>
    <col min="15639" max="15639" width="21.85546875" style="239" customWidth="1"/>
    <col min="15640" max="15640" width="9.85546875" style="239" customWidth="1"/>
    <col min="15641" max="15641" width="12.5703125" style="239" customWidth="1"/>
    <col min="15642" max="15642" width="10" style="239" customWidth="1"/>
    <col min="15643" max="15643" width="10.28515625" style="239" customWidth="1"/>
    <col min="15644" max="15644" width="11.28515625" style="239" customWidth="1"/>
    <col min="15645" max="15646" width="11.7109375" style="239" customWidth="1"/>
    <col min="15647" max="15647" width="9.5703125" style="239" customWidth="1"/>
    <col min="15648" max="15648" width="10.85546875" style="239" customWidth="1"/>
    <col min="15649" max="15649" width="0" style="239" hidden="1" customWidth="1"/>
    <col min="15650" max="15650" width="23.85546875" style="239" customWidth="1"/>
    <col min="15651" max="15653" width="0" style="239" hidden="1" customWidth="1"/>
    <col min="15654" max="15654" width="12.42578125" style="239" bestFit="1" customWidth="1"/>
    <col min="15655" max="15655" width="19.140625" style="239" customWidth="1"/>
    <col min="15656" max="15656" width="9.140625" style="239"/>
    <col min="15657" max="15657" width="9.5703125" style="239" customWidth="1"/>
    <col min="15658" max="15658" width="9.140625" style="239"/>
    <col min="15659" max="15659" width="10.140625" style="239" customWidth="1"/>
    <col min="15660" max="15663" width="0" style="239" hidden="1" customWidth="1"/>
    <col min="15664" max="15664" width="12" style="239" customWidth="1"/>
    <col min="15665" max="15665" width="8.42578125" style="239" customWidth="1"/>
    <col min="15666" max="15666" width="8.7109375" style="239" customWidth="1"/>
    <col min="15667" max="15667" width="9.7109375" style="239" customWidth="1"/>
    <col min="15668" max="15669" width="0" style="239" hidden="1" customWidth="1"/>
    <col min="15670" max="15670" width="11.5703125" style="239" customWidth="1"/>
    <col min="15671" max="15673" width="11.7109375" style="239" customWidth="1"/>
    <col min="15674" max="15674" width="12.85546875" style="239" customWidth="1"/>
    <col min="15675" max="15675" width="13" style="239" customWidth="1"/>
    <col min="15676" max="15676" width="16.85546875" style="239" customWidth="1"/>
    <col min="15677" max="15677" width="18.28515625" style="239" customWidth="1"/>
    <col min="15678" max="15678" width="14.42578125" style="239" bestFit="1" customWidth="1"/>
    <col min="15679" max="15679" width="11.85546875" style="239" customWidth="1"/>
    <col min="15680" max="15680" width="50.7109375" style="239" customWidth="1"/>
    <col min="15681" max="15872" width="9.140625" style="239"/>
    <col min="15873" max="15873" width="9.7109375" style="239" customWidth="1"/>
    <col min="15874" max="15874" width="7.85546875" style="239" customWidth="1"/>
    <col min="15875" max="15875" width="47.42578125" style="239" customWidth="1"/>
    <col min="15876" max="15876" width="25.5703125" style="239" customWidth="1"/>
    <col min="15877" max="15877" width="13.7109375" style="239" customWidth="1"/>
    <col min="15878" max="15878" width="8.7109375" style="239" customWidth="1"/>
    <col min="15879" max="15879" width="10.140625" style="239" customWidth="1"/>
    <col min="15880" max="15880" width="12.42578125" style="239" customWidth="1"/>
    <col min="15881" max="15881" width="9.28515625" style="239" customWidth="1"/>
    <col min="15882" max="15883" width="11" style="239" customWidth="1"/>
    <col min="15884" max="15887" width="11.7109375" style="239" customWidth="1"/>
    <col min="15888" max="15888" width="13" style="239" customWidth="1"/>
    <col min="15889" max="15891" width="0" style="239" hidden="1" customWidth="1"/>
    <col min="15892" max="15892" width="10.5703125" style="239" customWidth="1"/>
    <col min="15893" max="15893" width="17.140625" style="239" customWidth="1"/>
    <col min="15894" max="15894" width="9.140625" style="239" customWidth="1"/>
    <col min="15895" max="15895" width="21.85546875" style="239" customWidth="1"/>
    <col min="15896" max="15896" width="9.85546875" style="239" customWidth="1"/>
    <col min="15897" max="15897" width="12.5703125" style="239" customWidth="1"/>
    <col min="15898" max="15898" width="10" style="239" customWidth="1"/>
    <col min="15899" max="15899" width="10.28515625" style="239" customWidth="1"/>
    <col min="15900" max="15900" width="11.28515625" style="239" customWidth="1"/>
    <col min="15901" max="15902" width="11.7109375" style="239" customWidth="1"/>
    <col min="15903" max="15903" width="9.5703125" style="239" customWidth="1"/>
    <col min="15904" max="15904" width="10.85546875" style="239" customWidth="1"/>
    <col min="15905" max="15905" width="0" style="239" hidden="1" customWidth="1"/>
    <col min="15906" max="15906" width="23.85546875" style="239" customWidth="1"/>
    <col min="15907" max="15909" width="0" style="239" hidden="1" customWidth="1"/>
    <col min="15910" max="15910" width="12.42578125" style="239" bestFit="1" customWidth="1"/>
    <col min="15911" max="15911" width="19.140625" style="239" customWidth="1"/>
    <col min="15912" max="15912" width="9.140625" style="239"/>
    <col min="15913" max="15913" width="9.5703125" style="239" customWidth="1"/>
    <col min="15914" max="15914" width="9.140625" style="239"/>
    <col min="15915" max="15915" width="10.140625" style="239" customWidth="1"/>
    <col min="15916" max="15919" width="0" style="239" hidden="1" customWidth="1"/>
    <col min="15920" max="15920" width="12" style="239" customWidth="1"/>
    <col min="15921" max="15921" width="8.42578125" style="239" customWidth="1"/>
    <col min="15922" max="15922" width="8.7109375" style="239" customWidth="1"/>
    <col min="15923" max="15923" width="9.7109375" style="239" customWidth="1"/>
    <col min="15924" max="15925" width="0" style="239" hidden="1" customWidth="1"/>
    <col min="15926" max="15926" width="11.5703125" style="239" customWidth="1"/>
    <col min="15927" max="15929" width="11.7109375" style="239" customWidth="1"/>
    <col min="15930" max="15930" width="12.85546875" style="239" customWidth="1"/>
    <col min="15931" max="15931" width="13" style="239" customWidth="1"/>
    <col min="15932" max="15932" width="16.85546875" style="239" customWidth="1"/>
    <col min="15933" max="15933" width="18.28515625" style="239" customWidth="1"/>
    <col min="15934" max="15934" width="14.42578125" style="239" bestFit="1" customWidth="1"/>
    <col min="15935" max="15935" width="11.85546875" style="239" customWidth="1"/>
    <col min="15936" max="15936" width="50.7109375" style="239" customWidth="1"/>
    <col min="15937" max="16128" width="9.140625" style="239"/>
    <col min="16129" max="16129" width="9.7109375" style="239" customWidth="1"/>
    <col min="16130" max="16130" width="7.85546875" style="239" customWidth="1"/>
    <col min="16131" max="16131" width="47.42578125" style="239" customWidth="1"/>
    <col min="16132" max="16132" width="25.5703125" style="239" customWidth="1"/>
    <col min="16133" max="16133" width="13.7109375" style="239" customWidth="1"/>
    <col min="16134" max="16134" width="8.7109375" style="239" customWidth="1"/>
    <col min="16135" max="16135" width="10.140625" style="239" customWidth="1"/>
    <col min="16136" max="16136" width="12.42578125" style="239" customWidth="1"/>
    <col min="16137" max="16137" width="9.28515625" style="239" customWidth="1"/>
    <col min="16138" max="16139" width="11" style="239" customWidth="1"/>
    <col min="16140" max="16143" width="11.7109375" style="239" customWidth="1"/>
    <col min="16144" max="16144" width="13" style="239" customWidth="1"/>
    <col min="16145" max="16147" width="0" style="239" hidden="1" customWidth="1"/>
    <col min="16148" max="16148" width="10.5703125" style="239" customWidth="1"/>
    <col min="16149" max="16149" width="17.140625" style="239" customWidth="1"/>
    <col min="16150" max="16150" width="9.140625" style="239" customWidth="1"/>
    <col min="16151" max="16151" width="21.85546875" style="239" customWidth="1"/>
    <col min="16152" max="16152" width="9.85546875" style="239" customWidth="1"/>
    <col min="16153" max="16153" width="12.5703125" style="239" customWidth="1"/>
    <col min="16154" max="16154" width="10" style="239" customWidth="1"/>
    <col min="16155" max="16155" width="10.28515625" style="239" customWidth="1"/>
    <col min="16156" max="16156" width="11.28515625" style="239" customWidth="1"/>
    <col min="16157" max="16158" width="11.7109375" style="239" customWidth="1"/>
    <col min="16159" max="16159" width="9.5703125" style="239" customWidth="1"/>
    <col min="16160" max="16160" width="10.85546875" style="239" customWidth="1"/>
    <col min="16161" max="16161" width="0" style="239" hidden="1" customWidth="1"/>
    <col min="16162" max="16162" width="23.85546875" style="239" customWidth="1"/>
    <col min="16163" max="16165" width="0" style="239" hidden="1" customWidth="1"/>
    <col min="16166" max="16166" width="12.42578125" style="239" bestFit="1" customWidth="1"/>
    <col min="16167" max="16167" width="19.140625" style="239" customWidth="1"/>
    <col min="16168" max="16168" width="9.140625" style="239"/>
    <col min="16169" max="16169" width="9.5703125" style="239" customWidth="1"/>
    <col min="16170" max="16170" width="9.140625" style="239"/>
    <col min="16171" max="16171" width="10.140625" style="239" customWidth="1"/>
    <col min="16172" max="16175" width="0" style="239" hidden="1" customWidth="1"/>
    <col min="16176" max="16176" width="12" style="239" customWidth="1"/>
    <col min="16177" max="16177" width="8.42578125" style="239" customWidth="1"/>
    <col min="16178" max="16178" width="8.7109375" style="239" customWidth="1"/>
    <col min="16179" max="16179" width="9.7109375" style="239" customWidth="1"/>
    <col min="16180" max="16181" width="0" style="239" hidden="1" customWidth="1"/>
    <col min="16182" max="16182" width="11.5703125" style="239" customWidth="1"/>
    <col min="16183" max="16185" width="11.7109375" style="239" customWidth="1"/>
    <col min="16186" max="16186" width="12.85546875" style="239" customWidth="1"/>
    <col min="16187" max="16187" width="13" style="239" customWidth="1"/>
    <col min="16188" max="16188" width="16.85546875" style="239" customWidth="1"/>
    <col min="16189" max="16189" width="18.28515625" style="239" customWidth="1"/>
    <col min="16190" max="16190" width="14.42578125" style="239" bestFit="1" customWidth="1"/>
    <col min="16191" max="16191" width="11.85546875" style="239" customWidth="1"/>
    <col min="16192" max="16192" width="50.7109375" style="239" customWidth="1"/>
    <col min="16193" max="16384" width="9.140625" style="239"/>
  </cols>
  <sheetData>
    <row r="1" spans="1:91" s="217" customFormat="1" ht="16.5" thickBot="1">
      <c r="A1" s="214" t="str">
        <f>'Standard Table Instructions'!B2</f>
        <v>Pepco Commercial &amp; Industrial Energy Savings Program</v>
      </c>
      <c r="B1" s="214"/>
      <c r="E1" s="218" t="str">
        <f>'Standard Table Instructions'!D3</f>
        <v>Version 1.1 5-15-2012</v>
      </c>
      <c r="F1" s="220"/>
      <c r="G1" s="220"/>
      <c r="J1" s="220"/>
      <c r="K1" s="220"/>
      <c r="L1" s="220"/>
      <c r="M1" s="220"/>
      <c r="N1" s="220"/>
      <c r="O1" s="220"/>
      <c r="P1" s="220"/>
      <c r="Q1" s="220"/>
      <c r="R1" s="220"/>
      <c r="S1" s="220"/>
      <c r="T1" s="220"/>
      <c r="U1" s="220"/>
      <c r="V1" s="220"/>
      <c r="W1" s="220"/>
      <c r="X1" s="220"/>
      <c r="Y1" s="220"/>
      <c r="Z1" s="220"/>
      <c r="AA1" s="220"/>
      <c r="AB1" s="220"/>
      <c r="AC1" s="220"/>
      <c r="AD1" s="220"/>
      <c r="AE1" s="220"/>
      <c r="AF1" s="220"/>
      <c r="AG1" s="220"/>
      <c r="AH1" s="220"/>
      <c r="AI1" s="220"/>
      <c r="AJ1" s="220"/>
      <c r="AK1" s="220"/>
      <c r="AL1" s="220"/>
      <c r="AM1" s="220"/>
      <c r="AN1" s="220"/>
      <c r="AO1" s="220"/>
      <c r="AP1" s="220"/>
      <c r="AQ1" s="220"/>
      <c r="AR1" s="221" t="s">
        <v>2176</v>
      </c>
      <c r="AS1" s="221" t="s">
        <v>2176</v>
      </c>
      <c r="AT1" s="221" t="s">
        <v>2176</v>
      </c>
      <c r="AU1" s="221" t="s">
        <v>2176</v>
      </c>
      <c r="AV1" s="858"/>
      <c r="AW1" s="220"/>
      <c r="AX1" s="220"/>
      <c r="AY1" s="220"/>
      <c r="AZ1" s="220"/>
      <c r="BA1" s="220"/>
      <c r="BB1" s="220"/>
      <c r="BC1" s="220"/>
      <c r="BD1" s="220"/>
      <c r="BE1" s="220"/>
      <c r="BF1" s="220"/>
      <c r="BG1" s="220"/>
      <c r="BH1" s="220"/>
      <c r="BI1" s="220"/>
      <c r="BJ1" s="220"/>
      <c r="BK1" s="220"/>
      <c r="BL1" s="220"/>
      <c r="BM1" s="220"/>
      <c r="BN1" s="220"/>
      <c r="BO1" s="220"/>
      <c r="BP1" s="220"/>
      <c r="BQ1" s="220"/>
      <c r="BR1" s="220"/>
      <c r="BS1" s="220"/>
      <c r="BT1" s="220"/>
      <c r="BU1" s="220"/>
      <c r="BV1" s="220"/>
      <c r="BW1" s="220"/>
      <c r="BX1" s="220"/>
    </row>
    <row r="2" spans="1:91" s="227" customFormat="1" ht="27" customHeight="1" thickBot="1">
      <c r="A2" s="859" t="s">
        <v>2319</v>
      </c>
      <c r="B2" s="859"/>
      <c r="C2" s="860"/>
      <c r="D2" s="860"/>
      <c r="E2" s="861"/>
      <c r="F2" s="861"/>
      <c r="G2" s="861"/>
      <c r="H2" s="860"/>
      <c r="I2" s="860"/>
      <c r="J2" s="860"/>
      <c r="K2" s="862"/>
      <c r="Q2" s="863"/>
      <c r="R2" s="863"/>
      <c r="S2" s="863"/>
      <c r="T2" s="863"/>
      <c r="AF2" s="230" t="s">
        <v>2178</v>
      </c>
      <c r="AG2" s="231"/>
      <c r="AH2" s="231"/>
      <c r="AI2" s="231"/>
      <c r="AJ2" s="231"/>
      <c r="AK2" s="231"/>
      <c r="AL2" s="231"/>
      <c r="AM2" s="231"/>
      <c r="AN2" s="231"/>
      <c r="AO2" s="231"/>
      <c r="AP2" s="231"/>
      <c r="AQ2" s="231"/>
      <c r="AR2" s="231"/>
      <c r="AS2" s="231"/>
      <c r="AT2" s="231"/>
      <c r="AU2" s="231"/>
      <c r="AV2" s="231"/>
      <c r="AW2" s="231"/>
      <c r="AX2" s="231"/>
      <c r="AY2" s="231"/>
      <c r="AZ2" s="231"/>
      <c r="BA2" s="231"/>
      <c r="BB2" s="231"/>
      <c r="BC2" s="231"/>
      <c r="BD2" s="231"/>
      <c r="BE2" s="232"/>
      <c r="BF2" s="217"/>
    </row>
    <row r="3" spans="1:91" ht="43.5" customHeight="1" thickBot="1">
      <c r="A3" s="234"/>
      <c r="B3" s="864"/>
      <c r="L3" s="240"/>
      <c r="M3" s="240"/>
      <c r="N3" s="240"/>
      <c r="O3" s="240"/>
      <c r="P3" s="240"/>
      <c r="Z3" s="240"/>
      <c r="AA3" s="240"/>
      <c r="AE3" s="239"/>
      <c r="AF3" s="865"/>
      <c r="AG3" s="242"/>
      <c r="AH3" s="243" t="s">
        <v>2179</v>
      </c>
      <c r="AI3" s="866"/>
      <c r="AJ3" s="866"/>
      <c r="AK3" s="866"/>
      <c r="AL3" s="243" t="s">
        <v>2180</v>
      </c>
      <c r="AM3" s="242" t="s">
        <v>2320</v>
      </c>
      <c r="AN3" s="242"/>
      <c r="AO3" s="243" t="s">
        <v>2182</v>
      </c>
      <c r="AP3" s="243" t="s">
        <v>2183</v>
      </c>
      <c r="AQ3" s="243"/>
      <c r="AR3" s="245" t="s">
        <v>2184</v>
      </c>
      <c r="AS3" s="243"/>
      <c r="AT3" s="245" t="s">
        <v>2186</v>
      </c>
      <c r="AU3" s="245" t="s">
        <v>2187</v>
      </c>
      <c r="AV3" s="243" t="s">
        <v>2188</v>
      </c>
      <c r="AW3" s="243"/>
      <c r="AX3" s="246" t="s">
        <v>2189</v>
      </c>
      <c r="AY3" s="247" t="s">
        <v>2190</v>
      </c>
      <c r="AZ3" s="247"/>
      <c r="BA3" s="247"/>
      <c r="BB3" s="247" t="s">
        <v>2191</v>
      </c>
      <c r="BC3" s="247" t="s">
        <v>2192</v>
      </c>
      <c r="BD3" s="243" t="s">
        <v>2193</v>
      </c>
      <c r="BE3" s="867"/>
      <c r="BF3" s="217"/>
      <c r="BJ3" s="240"/>
      <c r="BT3" s="251"/>
      <c r="BY3" s="252"/>
    </row>
    <row r="4" spans="1:91" ht="15.75">
      <c r="A4" s="253" t="s">
        <v>2194</v>
      </c>
      <c r="B4" s="864"/>
      <c r="C4" s="254" t="str">
        <f>IF((Application!D5=""),"",Application!D5)</f>
        <v>BNAME</v>
      </c>
      <c r="D4" s="868"/>
      <c r="L4" s="240"/>
      <c r="M4" s="240"/>
      <c r="N4" s="240"/>
      <c r="O4" s="240"/>
      <c r="P4" s="240"/>
      <c r="Z4" s="240"/>
      <c r="AA4" s="240"/>
      <c r="AE4" s="239"/>
      <c r="AF4" s="869"/>
      <c r="AG4" s="870"/>
      <c r="AH4" s="257">
        <f t="shared" ref="AH4:AH9" si="0">SUMIF(AO$18:AO$517,AL4,AN$18:AN$517)</f>
        <v>0</v>
      </c>
      <c r="AI4" s="871"/>
      <c r="AJ4" s="871"/>
      <c r="AK4" s="871"/>
      <c r="AL4" s="257" t="str">
        <f>'Eligible Measures &amp; Incentives'!D67</f>
        <v>LTC1</v>
      </c>
      <c r="AM4" s="257" t="s">
        <v>2195</v>
      </c>
      <c r="AN4" s="260">
        <v>60</v>
      </c>
      <c r="AO4" s="257">
        <f t="shared" ref="AO4:AO9" si="1">SUMIF(AO$18:AO$517,AL4,AP$18:AP$517)</f>
        <v>0</v>
      </c>
      <c r="AP4" s="277">
        <f t="shared" ref="AP4:AP9" si="2">IF((AO4=0),0,(AH4/AO4))</f>
        <v>0</v>
      </c>
      <c r="AQ4" s="277"/>
      <c r="AR4" s="262">
        <f t="shared" ref="AR4:AR9" si="3">SUMIF(AO$18:AO$517,AL4,AR$18:AR$517)</f>
        <v>0</v>
      </c>
      <c r="AS4" s="277"/>
      <c r="AT4" s="277">
        <f t="shared" ref="AT4:AT9" si="4">IF(($AV4=0),0,IF(($AV4&lt;$AN4),1,0))</f>
        <v>0</v>
      </c>
      <c r="AU4" s="277"/>
      <c r="AV4" s="262">
        <f t="shared" ref="AV4:AV9" si="5">IF((AO4=0),0,(AR4/AO4))</f>
        <v>0</v>
      </c>
      <c r="AW4" s="262"/>
      <c r="AX4" s="872">
        <f>IF(($AT4=0),(ISR_CONTROLS*SUMPRODUCT(((($AQ$18:$AQ$517)*($AX$18:$AX$517))*($AO$18:$AO$517=$AL4)))),0)</f>
        <v>0</v>
      </c>
      <c r="AY4" s="873">
        <f>IF((AT4=0),(ISR_CONTROLS*SUMPRODUCT(((($AQ$18:$AQ$517)*($AY$18:$AY$517))*($AO$18:$AO$517=$AL4)))),0)</f>
        <v>0</v>
      </c>
      <c r="AZ4" s="873"/>
      <c r="BA4" s="873"/>
      <c r="BB4" s="873">
        <f>IF((AT4=0),(ISR_CONTROLS*SUMPRODUCT(((($AQ$18:$AQ$517)*($AZ$18:$AZ$517))*($AO$18:$AO$517=$AL4)))),0)</f>
        <v>0</v>
      </c>
      <c r="BC4" s="873">
        <f>IF((AT4=0),(ISR_CONTROLS*SUMPRODUCT(((($AQ$18:$AQ$517)*($BA$18:$BA$517))*($AO$18:$AO$517=$AL4)))),0)</f>
        <v>0</v>
      </c>
      <c r="BD4" s="874">
        <f>IF((AT4=0),('Ref3'!C39*AO4),0)</f>
        <v>0</v>
      </c>
      <c r="BE4" s="875"/>
      <c r="BF4" s="217"/>
      <c r="BJ4" s="240"/>
      <c r="BT4" s="251"/>
      <c r="BY4" s="252"/>
    </row>
    <row r="5" spans="1:91" ht="15.75">
      <c r="A5" s="253" t="s">
        <v>2321</v>
      </c>
      <c r="B5" s="864"/>
      <c r="C5" s="269" t="str">
        <f>IF((Application!D20=""),"",Application!D20)</f>
        <v>BNAME</v>
      </c>
      <c r="D5" s="868"/>
      <c r="L5" s="240"/>
      <c r="M5" s="240"/>
      <c r="N5" s="240"/>
      <c r="O5" s="240"/>
      <c r="P5" s="876"/>
      <c r="Z5" s="240"/>
      <c r="AA5" s="240"/>
      <c r="AE5" s="239"/>
      <c r="AF5" s="869"/>
      <c r="AG5" s="870"/>
      <c r="AH5" s="257">
        <f t="shared" si="0"/>
        <v>0</v>
      </c>
      <c r="AI5" s="871"/>
      <c r="AJ5" s="871"/>
      <c r="AK5" s="871"/>
      <c r="AL5" s="257" t="str">
        <f>'Eligible Measures &amp; Incentives'!D68</f>
        <v>LTC2</v>
      </c>
      <c r="AM5" s="257" t="s">
        <v>2197</v>
      </c>
      <c r="AN5" s="260">
        <v>40</v>
      </c>
      <c r="AO5" s="257">
        <f t="shared" si="1"/>
        <v>0</v>
      </c>
      <c r="AP5" s="277">
        <f t="shared" si="2"/>
        <v>0</v>
      </c>
      <c r="AQ5" s="277"/>
      <c r="AR5" s="262">
        <f t="shared" si="3"/>
        <v>0</v>
      </c>
      <c r="AS5" s="277"/>
      <c r="AT5" s="277">
        <f t="shared" si="4"/>
        <v>0</v>
      </c>
      <c r="AU5" s="277"/>
      <c r="AV5" s="262">
        <f t="shared" si="5"/>
        <v>0</v>
      </c>
      <c r="AW5" s="262"/>
      <c r="AX5" s="872">
        <f>IF(($AT5=0),(ISR_CONTROLS*SUMPRODUCT(((($AQ$18:$AQ$517)*($AX$18:$AX$517))*($AO$18:$AO$517=$AL5)))),0)</f>
        <v>0</v>
      </c>
      <c r="AY5" s="873">
        <f>IF((AT5=0),(ISR_CONTROLS*SUMPRODUCT(((($AQ$18:$AQ$517)*($AY$18:$AY$517))*($AO$18:$AO$517=$AL5)))),0)</f>
        <v>0</v>
      </c>
      <c r="AZ5" s="873"/>
      <c r="BA5" s="873"/>
      <c r="BB5" s="873">
        <f>IF((AT5=0),(ISR_CONTROLS*SUMPRODUCT(((($AQ$18:$AQ$517)*($AZ$18:$AZ$517))*($AO$18:$AO$517=$AL5)))),0)</f>
        <v>0</v>
      </c>
      <c r="BC5" s="873">
        <f>IF((AT5=0),(ISR_CONTROLS*SUMPRODUCT(((($AQ$18:$AQ$517)*($BA$18:$BA$517))*($AO$18:$AO$517=$AL5)))),0)</f>
        <v>0</v>
      </c>
      <c r="BD5" s="874">
        <f>IF((AT5=0),('Ref3'!C40*AO5),0)</f>
        <v>0</v>
      </c>
      <c r="BE5" s="875"/>
      <c r="BF5" s="217"/>
      <c r="BJ5" s="877"/>
      <c r="BK5" s="878"/>
      <c r="BT5" s="251"/>
      <c r="BY5" s="252"/>
    </row>
    <row r="6" spans="1:91" ht="15.75">
      <c r="A6" s="253" t="s">
        <v>2198</v>
      </c>
      <c r="B6" s="864"/>
      <c r="C6" s="270" t="str">
        <f>IF((Application!D21=""),"",Application!D21)</f>
        <v>ADDRESS</v>
      </c>
      <c r="D6" s="868"/>
      <c r="L6" s="240"/>
      <c r="M6" s="240"/>
      <c r="N6" s="240"/>
      <c r="O6" s="240"/>
      <c r="P6" s="240"/>
      <c r="Z6" s="240"/>
      <c r="AA6" s="240"/>
      <c r="AE6" s="239"/>
      <c r="AF6" s="869"/>
      <c r="AG6" s="870"/>
      <c r="AH6" s="257">
        <f t="shared" si="0"/>
        <v>0</v>
      </c>
      <c r="AI6" s="871"/>
      <c r="AJ6" s="871"/>
      <c r="AK6" s="871"/>
      <c r="AL6" s="257" t="str">
        <f>'Eligible Measures &amp; Incentives'!D69</f>
        <v>LTC3</v>
      </c>
      <c r="AM6" s="257" t="s">
        <v>2199</v>
      </c>
      <c r="AN6" s="260">
        <v>120</v>
      </c>
      <c r="AO6" s="257">
        <f t="shared" si="1"/>
        <v>0</v>
      </c>
      <c r="AP6" s="277">
        <f t="shared" si="2"/>
        <v>0</v>
      </c>
      <c r="AQ6" s="277"/>
      <c r="AR6" s="262">
        <f t="shared" si="3"/>
        <v>0</v>
      </c>
      <c r="AS6" s="277"/>
      <c r="AT6" s="277">
        <f t="shared" si="4"/>
        <v>0</v>
      </c>
      <c r="AU6" s="277"/>
      <c r="AV6" s="262">
        <f t="shared" si="5"/>
        <v>0</v>
      </c>
      <c r="AW6" s="262"/>
      <c r="AX6" s="872">
        <f>IF(($AT6=0),(ISR_CONTROLS*SUMPRODUCT(((($AQ$18:$AQ$517)*($AX$18:$AX$517))*($AO$18:$AO$517=$AL6)))),0)</f>
        <v>0</v>
      </c>
      <c r="AY6" s="873">
        <f>IF((AT6=0),(ISR_CONTROLS*SUMPRODUCT(((($AQ$18:$AQ$517)*($AY$18:$AY$517))*($AO$18:$AO$517=$AL6)))),0)</f>
        <v>0</v>
      </c>
      <c r="AZ6" s="873"/>
      <c r="BA6" s="873"/>
      <c r="BB6" s="873">
        <f>IF((AT6=0),(ISR_CONTROLS*SUMPRODUCT(((($AQ$18:$AQ$517)*($AZ$18:$AZ$517))*($AO$18:$AO$517=$AL6)))),0)</f>
        <v>0</v>
      </c>
      <c r="BC6" s="873">
        <f>IF((AT6=0),(ISR_CONTROLS*SUMPRODUCT(((($AQ$18:$AQ$517)*($BA$18:$BA$517))*($AO$18:$AO$517=$AL6)))),0)</f>
        <v>0</v>
      </c>
      <c r="BD6" s="874">
        <f>IF((AT6=0),('Ref3'!C41*AO6),0)</f>
        <v>0</v>
      </c>
      <c r="BE6" s="875"/>
      <c r="BF6" s="217"/>
      <c r="BJ6" s="878"/>
      <c r="BK6" s="878"/>
      <c r="BT6" s="251"/>
      <c r="BY6" s="252"/>
    </row>
    <row r="7" spans="1:91" ht="15" customHeight="1" thickBot="1">
      <c r="A7" s="253" t="s">
        <v>2200</v>
      </c>
      <c r="B7" s="864"/>
      <c r="C7" s="271" t="str">
        <f>IF((Application!D58=""),"",Application!D58)</f>
        <v/>
      </c>
      <c r="D7" s="868"/>
      <c r="L7" s="879"/>
      <c r="M7" s="240"/>
      <c r="N7" s="240"/>
      <c r="O7" s="240"/>
      <c r="P7" s="240"/>
      <c r="Z7" s="240"/>
      <c r="AA7" s="240"/>
      <c r="AE7" s="239"/>
      <c r="AF7" s="869"/>
      <c r="AG7" s="870"/>
      <c r="AH7" s="257">
        <f t="shared" si="0"/>
        <v>0</v>
      </c>
      <c r="AI7" s="871"/>
      <c r="AJ7" s="871"/>
      <c r="AK7" s="871"/>
      <c r="AL7" s="257" t="str">
        <f>'Eligible Measures &amp; Incentives'!D70</f>
        <v>LTC4</v>
      </c>
      <c r="AM7" s="257" t="s">
        <v>2201</v>
      </c>
      <c r="AN7" s="260">
        <v>175</v>
      </c>
      <c r="AO7" s="257">
        <f t="shared" si="1"/>
        <v>0</v>
      </c>
      <c r="AP7" s="277">
        <f t="shared" si="2"/>
        <v>0</v>
      </c>
      <c r="AQ7" s="277"/>
      <c r="AR7" s="262">
        <f t="shared" si="3"/>
        <v>0</v>
      </c>
      <c r="AS7" s="277"/>
      <c r="AT7" s="277">
        <f t="shared" si="4"/>
        <v>0</v>
      </c>
      <c r="AU7" s="277"/>
      <c r="AV7" s="262">
        <f t="shared" si="5"/>
        <v>0</v>
      </c>
      <c r="AW7" s="262"/>
      <c r="AX7" s="872">
        <f>IF(($AT7=0),(ISR_CONTROLS*SUMPRODUCT(((($AQ$18:$AQ$517)*($AX$18:$AX$517))*($AO$18:$AO$517=$AL7)))),0)</f>
        <v>0</v>
      </c>
      <c r="AY7" s="873">
        <f>IF((AT7=0),(ISR_CONTROLS*SUMPRODUCT(((($AQ$18:$AQ$517)*($AY$18:$AY$517))*($AO$18:$AO$517=$AL7)))),0)</f>
        <v>0</v>
      </c>
      <c r="AZ7" s="873"/>
      <c r="BA7" s="873"/>
      <c r="BB7" s="873">
        <f>IF((AT7=0),(ISR_CONTROLS*SUMPRODUCT(((($AQ$18:$AQ$517)*($AZ$18:$AZ$517))*($AO$18:$AO$517=$AL7)))),0)</f>
        <v>0</v>
      </c>
      <c r="BC7" s="873">
        <f>IF((AT7=0),(ISR_CONTROLS*SUMPRODUCT(((($AQ$18:$AQ$517)*($BA$18:$BA$517))*($AO$18:$AO$517=$AL7)))),0)</f>
        <v>0</v>
      </c>
      <c r="BD7" s="874">
        <f>IF((AT7=0),('Ref3'!C42*AO7),0)</f>
        <v>0</v>
      </c>
      <c r="BE7" s="875"/>
      <c r="BF7" s="217"/>
      <c r="BJ7" s="878"/>
      <c r="BK7" s="878"/>
      <c r="BT7" s="251"/>
      <c r="BY7" s="252"/>
    </row>
    <row r="8" spans="1:91" ht="16.5" thickBot="1">
      <c r="A8" s="253" t="s">
        <v>2202</v>
      </c>
      <c r="B8" s="235"/>
      <c r="C8" s="272"/>
      <c r="L8" s="240"/>
      <c r="M8" s="240"/>
      <c r="N8" s="240"/>
      <c r="O8" s="240"/>
      <c r="P8" s="240"/>
      <c r="Z8" s="240"/>
      <c r="AA8" s="240"/>
      <c r="AE8" s="239"/>
      <c r="AF8" s="869"/>
      <c r="AG8" s="880"/>
      <c r="AH8" s="257">
        <f t="shared" si="0"/>
        <v>0</v>
      </c>
      <c r="AI8" s="871"/>
      <c r="AJ8" s="871"/>
      <c r="AK8" s="871"/>
      <c r="AL8" s="257" t="str">
        <f>'Eligible Measures &amp; Incentives'!D71</f>
        <v>LTC5</v>
      </c>
      <c r="AM8" s="881" t="s">
        <v>2203</v>
      </c>
      <c r="AN8" s="260">
        <v>175</v>
      </c>
      <c r="AO8" s="257">
        <f t="shared" si="1"/>
        <v>0</v>
      </c>
      <c r="AP8" s="277">
        <f t="shared" si="2"/>
        <v>0</v>
      </c>
      <c r="AQ8" s="277"/>
      <c r="AR8" s="262">
        <f t="shared" si="3"/>
        <v>0</v>
      </c>
      <c r="AS8" s="277"/>
      <c r="AT8" s="277">
        <f t="shared" si="4"/>
        <v>0</v>
      </c>
      <c r="AU8" s="277">
        <f>IF(($AP8=0),0,IF(($AP8&lt;4),1,0))</f>
        <v>0</v>
      </c>
      <c r="AV8" s="262">
        <f t="shared" si="5"/>
        <v>0</v>
      </c>
      <c r="AW8" s="262"/>
      <c r="AX8" s="872">
        <f>IF(OR(($AT8=1),($AU8=1)),0,(ISR_CONTROLS*SUMPRODUCT(((($AQ$18:$AQ$517)*($AX$18:$AX$517))*($AO$18:$AO$517=$AL8)))))</f>
        <v>0</v>
      </c>
      <c r="AY8" s="873">
        <f>IF(OR(($AT8=1),($AU8=1)),0,(ISR_CONTROLS*SUMPRODUCT(((($AQ$18:$AQ$517)*($AY$18:$AY$517))*($AO$18:$AO$517=$AL8)))))</f>
        <v>0</v>
      </c>
      <c r="AZ8" s="873"/>
      <c r="BA8" s="873"/>
      <c r="BB8" s="873">
        <f>IF(OR(($AT8=1),($AU8=1)),0,(ISR_CONTROLS*SUMPRODUCT(((($AQ$18:$AQ$517)*($AZ$18:$AZ$517))*($AO$18:$AO$517=$AL8)))))</f>
        <v>0</v>
      </c>
      <c r="BC8" s="873">
        <f>IF(OR(($AT8=1),($AU8=1)),0,(ISR_CONTROLS*SUMPRODUCT(((($AQ$18:$AQ$517)*($BA$18:$BA$517))*($AO$18:$AO$517=$AL8)))))</f>
        <v>0</v>
      </c>
      <c r="BD8" s="874">
        <f>IF((AT8=0),('Ref3'!C43*AO8),0)</f>
        <v>0</v>
      </c>
      <c r="BE8" s="875"/>
      <c r="BF8" s="217"/>
      <c r="BJ8" s="878"/>
      <c r="BK8" s="878"/>
      <c r="BT8" s="251"/>
      <c r="BY8" s="252"/>
    </row>
    <row r="9" spans="1:91" ht="15.75" customHeight="1">
      <c r="A9" s="882" t="s">
        <v>2322</v>
      </c>
      <c r="B9" s="883"/>
      <c r="C9" s="883"/>
      <c r="D9" s="884">
        <v>14</v>
      </c>
      <c r="E9" s="885" t="s">
        <v>2323</v>
      </c>
      <c r="H9" s="239"/>
      <c r="K9" s="877"/>
      <c r="L9" s="1494" t="str">
        <f>IF((P14=FALSE),"Percentages must add across to 100%. Please adjust the highlighted row.","")</f>
        <v/>
      </c>
      <c r="M9" s="1494"/>
      <c r="N9" s="1494"/>
      <c r="O9" s="1494"/>
      <c r="P9" s="877"/>
      <c r="Z9" s="240"/>
      <c r="AA9" s="240"/>
      <c r="AE9" s="239"/>
      <c r="AF9" s="869"/>
      <c r="AG9" s="880"/>
      <c r="AH9" s="257">
        <f t="shared" si="0"/>
        <v>0</v>
      </c>
      <c r="AI9" s="871"/>
      <c r="AJ9" s="871"/>
      <c r="AK9" s="871"/>
      <c r="AL9" s="257" t="str">
        <f>'Eligible Measures &amp; Incentives'!D72</f>
        <v>LTC6</v>
      </c>
      <c r="AM9" s="881" t="s">
        <v>2203</v>
      </c>
      <c r="AN9" s="260">
        <v>175</v>
      </c>
      <c r="AO9" s="257">
        <f t="shared" si="1"/>
        <v>0</v>
      </c>
      <c r="AP9" s="277">
        <f t="shared" si="2"/>
        <v>0</v>
      </c>
      <c r="AQ9" s="277"/>
      <c r="AR9" s="262">
        <f t="shared" si="3"/>
        <v>0</v>
      </c>
      <c r="AS9" s="277"/>
      <c r="AT9" s="277">
        <f t="shared" si="4"/>
        <v>0</v>
      </c>
      <c r="AU9" s="277">
        <f>IF(($AP9=0),0,IF(($AP9&lt;4),1,0))</f>
        <v>0</v>
      </c>
      <c r="AV9" s="262">
        <f t="shared" si="5"/>
        <v>0</v>
      </c>
      <c r="AW9" s="262"/>
      <c r="AX9" s="872">
        <f>IF(OR(($AT9=1),($AU9=1)),0,(ISR_CONTROLS*SUMPRODUCT(((($AQ$18:$AQ$517)*($AX$18:$AX$517))*($AO$18:$AO$517=$AL9)))))</f>
        <v>0</v>
      </c>
      <c r="AY9" s="873">
        <f>IF(OR(($AT9=1),($AU9=1)),0,(ISR_CONTROLS*SUMPRODUCT(((($AQ$18:$AQ$517)*($AY$18:$AY$517))*($AO$18:$AO$517=$AL9)))))</f>
        <v>0</v>
      </c>
      <c r="AZ9" s="873"/>
      <c r="BA9" s="873"/>
      <c r="BB9" s="873">
        <f>IF(OR(($AT9=1),($AU9=1)),0,(ISR_CONTROLS*SUMPRODUCT(((($AQ$18:$AQ$517)*($AZ$18:$AZ$517))*($AO$18:$AO$517=$AL9)))))</f>
        <v>0</v>
      </c>
      <c r="BC9" s="873">
        <f>IF(OR(($AT9=1),($AU9=1)),0,(ISR_CONTROLS*SUMPRODUCT(((($AQ$18:$AQ$517)*($BA$18:$BA$517))*($AO$18:$AO$517=$AL9)))))</f>
        <v>0</v>
      </c>
      <c r="BD9" s="874">
        <f>IF((AT9=0),('Ref3'!C44*AO9),0)</f>
        <v>0</v>
      </c>
      <c r="BE9" s="875"/>
      <c r="BF9" s="217"/>
      <c r="BJ9" s="886"/>
      <c r="BK9" s="878"/>
      <c r="BW9" s="252"/>
      <c r="BX9" s="252"/>
      <c r="BY9" s="252"/>
    </row>
    <row r="10" spans="1:91" ht="15.75" hidden="1" customHeight="1">
      <c r="A10" s="882" t="s">
        <v>2324</v>
      </c>
      <c r="B10" s="887"/>
      <c r="C10" s="888"/>
      <c r="D10" s="889"/>
      <c r="E10" s="890" t="s">
        <v>2325</v>
      </c>
      <c r="F10" s="891" t="e">
        <f>(SUM(LEN($G$18:$G$517))-SUM(LEN(SUBSTITUTE($G$18:$G$517,Ref!$F$7,""))))/LEN(Ref!$F$7)</f>
        <v>#VALUE!</v>
      </c>
      <c r="G10" s="1496" t="e">
        <f>IF(AND((AVERAGE_COST_FUELOIL=0),(F10&gt;=1)),"&lt;--Enter dollars/gallon","")</f>
        <v>#VALUE!</v>
      </c>
      <c r="H10" s="1496"/>
      <c r="I10" s="1496"/>
      <c r="K10" s="877"/>
      <c r="L10" s="1494"/>
      <c r="M10" s="1494"/>
      <c r="N10" s="1494"/>
      <c r="O10" s="1494"/>
      <c r="P10" s="877"/>
      <c r="Z10" s="240"/>
      <c r="AA10" s="240"/>
      <c r="AE10" s="239"/>
      <c r="AF10" s="869"/>
      <c r="AG10" s="880"/>
      <c r="AH10" s="257">
        <f>SUMIF(AO$18:AO$517,AL17,AN$18:AN$517)</f>
        <v>0</v>
      </c>
      <c r="AI10" s="871"/>
      <c r="AJ10" s="871"/>
      <c r="AK10" s="871"/>
      <c r="AL10" s="892" t="s">
        <v>2204</v>
      </c>
      <c r="AM10" s="881"/>
      <c r="AN10" s="260"/>
      <c r="AO10" s="276">
        <f>AS16</f>
        <v>0</v>
      </c>
      <c r="AP10" s="277"/>
      <c r="AQ10" s="277"/>
      <c r="AR10" s="277"/>
      <c r="AS10" s="277"/>
      <c r="AT10" s="277"/>
      <c r="AU10" s="277"/>
      <c r="AV10" s="262"/>
      <c r="AW10" s="262"/>
      <c r="AX10" s="872">
        <f>ISR_CONTROLS*SUMPRODUCT(((($AQ$18:$AQ$517)*($AX$18:$AX$517))*($AS$18:$AS$517=1)))</f>
        <v>0</v>
      </c>
      <c r="AY10" s="873">
        <f>ISR_CONTROLS*SUMPRODUCT(((($AQ$18:$AQ$517)*($AY$18:$AY$517))*($AS$18:$AS$517=1)))</f>
        <v>0</v>
      </c>
      <c r="AZ10" s="873"/>
      <c r="BA10" s="873"/>
      <c r="BB10" s="873">
        <f>ISR_CONTROLS*SUMPRODUCT(((($AQ$18:$AQ$517)*($AZ$18:$AZ$517))*($AS$18:$AS$517=1)))</f>
        <v>0</v>
      </c>
      <c r="BC10" s="873">
        <f>ISR_CONTROLS*SUMPRODUCT(((($AQ$18:$AQ$517)*($BA$18:$BA$517))*($AS$18:$AS$517=1)))</f>
        <v>0</v>
      </c>
      <c r="BD10" s="874"/>
      <c r="BE10" s="875"/>
      <c r="BF10" s="217"/>
      <c r="BJ10" s="886"/>
      <c r="BK10" s="878"/>
      <c r="BW10" s="252"/>
      <c r="BX10" s="252"/>
      <c r="BY10" s="252"/>
    </row>
    <row r="11" spans="1:91" ht="18.75" thickBot="1">
      <c r="A11" s="882" t="s">
        <v>2326</v>
      </c>
      <c r="B11" s="878"/>
      <c r="C11" s="878"/>
      <c r="D11" s="893"/>
      <c r="E11" s="885" t="s">
        <v>2327</v>
      </c>
      <c r="F11" s="891" t="e">
        <f>(SUM(LEN($G$18:$G$517))-SUM(LEN(SUBSTITUTE($G$18:$G$517,Ref!$F$6,""))))/LEN(Ref!$F$6)</f>
        <v>#VALUE!</v>
      </c>
      <c r="G11" s="1496" t="e">
        <f>IF(AND((AVERAGE_COST_NATURALGAS=0),(F11&gt;=1)),"&lt;--Enter dollars/therm","")</f>
        <v>#VALUE!</v>
      </c>
      <c r="H11" s="1496"/>
      <c r="I11" s="1496"/>
      <c r="K11" s="894"/>
      <c r="L11" s="1495"/>
      <c r="M11" s="1495"/>
      <c r="N11" s="1495"/>
      <c r="O11" s="1495"/>
      <c r="P11" s="895"/>
      <c r="Z11" s="240"/>
      <c r="AA11" s="240"/>
      <c r="AE11" s="239"/>
      <c r="AF11" s="278" t="s">
        <v>2205</v>
      </c>
      <c r="AG11" s="281"/>
      <c r="AH11" s="279">
        <f>SUM(AH4:AH10)</f>
        <v>0</v>
      </c>
      <c r="AI11" s="281"/>
      <c r="AJ11" s="281"/>
      <c r="AK11" s="281"/>
      <c r="AL11" s="896"/>
      <c r="AM11" s="281"/>
      <c r="AN11" s="281"/>
      <c r="AO11" s="279">
        <f>SUM(AO4:AO10)</f>
        <v>0</v>
      </c>
      <c r="AP11" s="281"/>
      <c r="AQ11" s="281"/>
      <c r="AR11" s="281"/>
      <c r="AS11" s="281"/>
      <c r="AT11" s="281"/>
      <c r="AU11" s="281"/>
      <c r="AV11" s="897">
        <f>SUM(AV4:AV10)</f>
        <v>0</v>
      </c>
      <c r="AW11" s="281"/>
      <c r="AX11" s="898">
        <f>SUM(AX4:AX10)</f>
        <v>0</v>
      </c>
      <c r="AY11" s="285">
        <f>SUM(AY4:AY10)</f>
        <v>0</v>
      </c>
      <c r="AZ11" s="285"/>
      <c r="BA11" s="285"/>
      <c r="BB11" s="285">
        <f>SUM(BB4:BB10)</f>
        <v>0</v>
      </c>
      <c r="BC11" s="285">
        <f>SUM(BC4:BC10)</f>
        <v>0</v>
      </c>
      <c r="BD11" s="899">
        <f>SUM(BD4:BD10)</f>
        <v>0</v>
      </c>
      <c r="BE11" s="900"/>
      <c r="BF11" s="217"/>
    </row>
    <row r="12" spans="1:91" s="301" customFormat="1" ht="15.75">
      <c r="J12" s="240"/>
      <c r="K12" s="894"/>
      <c r="L12" s="1495"/>
      <c r="M12" s="1495"/>
      <c r="N12" s="1495"/>
      <c r="O12" s="1495"/>
      <c r="Q12" s="901"/>
      <c r="R12" s="901"/>
      <c r="S12" s="901"/>
      <c r="T12" s="901"/>
      <c r="U12" s="291"/>
      <c r="V12" s="292"/>
      <c r="W12" s="292"/>
      <c r="X12" s="902"/>
      <c r="Y12" s="901"/>
      <c r="Z12" s="903"/>
      <c r="AA12" s="904"/>
      <c r="AB12" s="294"/>
      <c r="AC12" s="294"/>
      <c r="AD12" s="294"/>
      <c r="AE12" s="293"/>
      <c r="AF12" s="294"/>
      <c r="AG12" s="294"/>
      <c r="AH12" s="294"/>
      <c r="AI12" s="295"/>
      <c r="AJ12" s="295"/>
      <c r="AK12" s="296"/>
      <c r="AL12" s="296"/>
      <c r="AM12" s="296"/>
      <c r="AN12" s="296"/>
      <c r="AO12" s="297"/>
      <c r="AP12" s="297"/>
      <c r="AQ12" s="297"/>
      <c r="AR12" s="297"/>
      <c r="AS12" s="297"/>
      <c r="AT12" s="297"/>
      <c r="AU12" s="297"/>
      <c r="AV12" s="299"/>
      <c r="AW12" s="296"/>
      <c r="AX12" s="299"/>
      <c r="AY12" s="299"/>
      <c r="AZ12" s="299"/>
      <c r="BA12" s="299"/>
      <c r="BF12" s="217"/>
    </row>
    <row r="13" spans="1:91" s="307" customFormat="1" ht="26.25" customHeight="1" thickBot="1">
      <c r="A13" s="905" t="s">
        <v>2328</v>
      </c>
      <c r="B13" s="305">
        <f>-1</f>
        <v>-1</v>
      </c>
      <c r="C13" s="306">
        <f t="shared" ref="C13:P13" si="6">B13-1</f>
        <v>-2</v>
      </c>
      <c r="D13" s="306">
        <f t="shared" si="6"/>
        <v>-3</v>
      </c>
      <c r="E13" s="306">
        <f t="shared" si="6"/>
        <v>-4</v>
      </c>
      <c r="F13" s="306">
        <f t="shared" si="6"/>
        <v>-5</v>
      </c>
      <c r="G13" s="306">
        <f t="shared" si="6"/>
        <v>-6</v>
      </c>
      <c r="H13" s="306">
        <f t="shared" si="6"/>
        <v>-7</v>
      </c>
      <c r="I13" s="306">
        <f t="shared" si="6"/>
        <v>-8</v>
      </c>
      <c r="J13" s="306">
        <f t="shared" si="6"/>
        <v>-9</v>
      </c>
      <c r="K13" s="306">
        <f t="shared" si="6"/>
        <v>-10</v>
      </c>
      <c r="L13" s="306">
        <f t="shared" si="6"/>
        <v>-11</v>
      </c>
      <c r="M13" s="306">
        <f t="shared" si="6"/>
        <v>-12</v>
      </c>
      <c r="N13" s="306">
        <f t="shared" si="6"/>
        <v>-13</v>
      </c>
      <c r="O13" s="306">
        <f t="shared" si="6"/>
        <v>-14</v>
      </c>
      <c r="P13" s="306">
        <f t="shared" si="6"/>
        <v>-15</v>
      </c>
      <c r="Q13" s="906" t="s">
        <v>2176</v>
      </c>
      <c r="R13" s="906" t="s">
        <v>2176</v>
      </c>
      <c r="S13" s="906" t="s">
        <v>2176</v>
      </c>
      <c r="T13" s="306">
        <f>P13-1</f>
        <v>-16</v>
      </c>
      <c r="U13" s="306">
        <f t="shared" ref="U13:AF13" si="7">T13-1</f>
        <v>-17</v>
      </c>
      <c r="V13" s="306">
        <f t="shared" si="7"/>
        <v>-18</v>
      </c>
      <c r="W13" s="306">
        <f t="shared" si="7"/>
        <v>-19</v>
      </c>
      <c r="X13" s="306">
        <f t="shared" si="7"/>
        <v>-20</v>
      </c>
      <c r="Y13" s="306">
        <f t="shared" si="7"/>
        <v>-21</v>
      </c>
      <c r="Z13" s="306">
        <f t="shared" si="7"/>
        <v>-22</v>
      </c>
      <c r="AA13" s="306">
        <f t="shared" si="7"/>
        <v>-23</v>
      </c>
      <c r="AB13" s="306">
        <f t="shared" si="7"/>
        <v>-24</v>
      </c>
      <c r="AC13" s="306">
        <f t="shared" si="7"/>
        <v>-25</v>
      </c>
      <c r="AD13" s="306">
        <f t="shared" si="7"/>
        <v>-26</v>
      </c>
      <c r="AE13" s="306">
        <f t="shared" si="7"/>
        <v>-27</v>
      </c>
      <c r="AF13" s="306">
        <f t="shared" si="7"/>
        <v>-28</v>
      </c>
      <c r="AG13" s="907" t="s">
        <v>2329</v>
      </c>
      <c r="AH13" s="306">
        <f>AF13-1</f>
        <v>-29</v>
      </c>
      <c r="AI13" s="908"/>
      <c r="AJ13" s="907"/>
      <c r="AK13" s="907"/>
      <c r="AL13" s="306">
        <f>AH13-1</f>
        <v>-30</v>
      </c>
      <c r="AM13" s="306">
        <f>AL13-1</f>
        <v>-31</v>
      </c>
      <c r="AN13" s="306">
        <f>AM13-1</f>
        <v>-32</v>
      </c>
      <c r="AO13" s="306">
        <f>AN13-1</f>
        <v>-33</v>
      </c>
      <c r="AP13" s="306">
        <f>AO13-1</f>
        <v>-34</v>
      </c>
      <c r="AQ13" s="306">
        <f>AP13-1</f>
        <v>-35</v>
      </c>
      <c r="AR13" s="221" t="s">
        <v>2176</v>
      </c>
      <c r="AS13" s="221" t="s">
        <v>2176</v>
      </c>
      <c r="AT13" s="221" t="s">
        <v>2176</v>
      </c>
      <c r="AU13" s="221" t="s">
        <v>2176</v>
      </c>
      <c r="AV13" s="306">
        <f>AQ13-1</f>
        <v>-36</v>
      </c>
      <c r="AW13" s="306">
        <f>AV13-1</f>
        <v>-37</v>
      </c>
      <c r="AX13" s="306">
        <f>AW13-1</f>
        <v>-38</v>
      </c>
      <c r="AY13" s="306">
        <f>AX13-1</f>
        <v>-39</v>
      </c>
      <c r="AZ13" s="221" t="s">
        <v>2176</v>
      </c>
      <c r="BA13" s="221" t="s">
        <v>2176</v>
      </c>
      <c r="BB13" s="306">
        <f>AY13-1</f>
        <v>-40</v>
      </c>
      <c r="BC13" s="306">
        <f t="shared" ref="BC13:BL13" si="8">BB13-1</f>
        <v>-41</v>
      </c>
      <c r="BD13" s="306">
        <f t="shared" si="8"/>
        <v>-42</v>
      </c>
      <c r="BE13" s="306">
        <f t="shared" si="8"/>
        <v>-43</v>
      </c>
      <c r="BF13" s="306">
        <f t="shared" si="8"/>
        <v>-44</v>
      </c>
      <c r="BG13" s="306">
        <f t="shared" si="8"/>
        <v>-45</v>
      </c>
      <c r="BH13" s="306">
        <f t="shared" si="8"/>
        <v>-46</v>
      </c>
      <c r="BI13" s="306">
        <f t="shared" si="8"/>
        <v>-47</v>
      </c>
      <c r="BJ13" s="306">
        <f t="shared" si="8"/>
        <v>-48</v>
      </c>
      <c r="BK13" s="306">
        <f t="shared" si="8"/>
        <v>-49</v>
      </c>
      <c r="BL13" s="305">
        <f t="shared" si="8"/>
        <v>-50</v>
      </c>
    </row>
    <row r="14" spans="1:91" ht="24" customHeight="1" thickTop="1" thickBot="1">
      <c r="B14" s="909" t="s">
        <v>2207</v>
      </c>
      <c r="C14" s="910"/>
      <c r="D14" s="910"/>
      <c r="E14" s="910"/>
      <c r="F14" s="911"/>
      <c r="G14" s="912"/>
      <c r="H14" s="910"/>
      <c r="I14" s="910"/>
      <c r="J14" s="910"/>
      <c r="K14" s="910"/>
      <c r="L14" s="913" t="s">
        <v>333</v>
      </c>
      <c r="M14" s="914"/>
      <c r="N14" s="914"/>
      <c r="O14" s="914"/>
      <c r="P14" s="915">
        <v>1</v>
      </c>
      <c r="Q14" s="916"/>
      <c r="R14" s="916"/>
      <c r="S14" s="917"/>
      <c r="T14" s="918" t="s">
        <v>333</v>
      </c>
      <c r="U14" s="919" t="s">
        <v>2208</v>
      </c>
      <c r="V14" s="919"/>
      <c r="W14" s="919"/>
      <c r="X14" s="919"/>
      <c r="Y14" s="919"/>
      <c r="Z14" s="919"/>
      <c r="AA14" s="919"/>
      <c r="AB14" s="920"/>
      <c r="AC14" s="921"/>
      <c r="AD14" s="920"/>
      <c r="AE14" s="922" t="s">
        <v>2209</v>
      </c>
      <c r="AF14" s="922"/>
      <c r="AG14" s="922"/>
      <c r="AH14" s="922"/>
      <c r="AI14" s="922"/>
      <c r="AJ14" s="922"/>
      <c r="AK14" s="922"/>
      <c r="AL14" s="922"/>
      <c r="AM14" s="922"/>
      <c r="AN14" s="922"/>
      <c r="AO14" s="922"/>
      <c r="AP14" s="922"/>
      <c r="AQ14" s="922"/>
      <c r="AR14" s="922"/>
      <c r="AS14" s="922"/>
      <c r="AT14" s="922"/>
      <c r="AU14" s="922"/>
      <c r="AV14" s="923"/>
      <c r="AW14" s="923"/>
      <c r="AX14" s="923"/>
      <c r="AY14" s="924"/>
      <c r="AZ14" s="923"/>
      <c r="BA14" s="924"/>
      <c r="BB14" s="925" t="s">
        <v>2210</v>
      </c>
      <c r="BC14" s="926"/>
      <c r="BD14" s="926"/>
      <c r="BE14" s="926"/>
      <c r="BF14" s="319"/>
      <c r="BG14" s="319"/>
      <c r="BH14" s="319"/>
      <c r="BI14" s="319"/>
      <c r="BJ14" s="927"/>
      <c r="BK14" s="928"/>
      <c r="BL14" s="319"/>
      <c r="BM14" s="319"/>
      <c r="BN14" s="319"/>
      <c r="BO14" s="319"/>
      <c r="BP14" s="319"/>
      <c r="BQ14" s="319"/>
      <c r="BR14" s="319"/>
      <c r="BS14" s="319"/>
      <c r="BT14" s="319"/>
      <c r="BU14" s="319"/>
      <c r="BV14" s="319"/>
      <c r="BW14" s="319"/>
      <c r="BX14" s="319"/>
      <c r="BY14" s="319"/>
      <c r="BZ14" s="319"/>
      <c r="CA14" s="319"/>
      <c r="CB14" s="319"/>
      <c r="CC14" s="319"/>
      <c r="CD14" s="319"/>
      <c r="CE14" s="319"/>
      <c r="CF14" s="319"/>
      <c r="CG14" s="319"/>
      <c r="CH14" s="319"/>
      <c r="CI14" s="319"/>
      <c r="CJ14" s="319"/>
    </row>
    <row r="15" spans="1:91" s="347" customFormat="1" ht="66" customHeight="1" thickTop="1" thickBot="1">
      <c r="A15" s="929" t="s">
        <v>2211</v>
      </c>
      <c r="B15" s="930" t="s">
        <v>2212</v>
      </c>
      <c r="C15" s="930" t="s">
        <v>2213</v>
      </c>
      <c r="D15" s="931" t="s">
        <v>375</v>
      </c>
      <c r="E15" s="931" t="s">
        <v>2218</v>
      </c>
      <c r="F15" s="932" t="s">
        <v>2219</v>
      </c>
      <c r="G15" s="326" t="s">
        <v>2220</v>
      </c>
      <c r="H15" s="931" t="s">
        <v>2330</v>
      </c>
      <c r="I15" s="931" t="s">
        <v>2331</v>
      </c>
      <c r="J15" s="931" t="s">
        <v>2216</v>
      </c>
      <c r="K15" s="933" t="s">
        <v>2217</v>
      </c>
      <c r="L15" s="934" t="s">
        <v>2332</v>
      </c>
      <c r="M15" s="338" t="s">
        <v>2333</v>
      </c>
      <c r="N15" s="338" t="s">
        <v>2334</v>
      </c>
      <c r="O15" s="338" t="s">
        <v>2335</v>
      </c>
      <c r="P15" s="935" t="s">
        <v>2336</v>
      </c>
      <c r="Q15" s="936" t="s">
        <v>2221</v>
      </c>
      <c r="R15" s="937" t="s">
        <v>2337</v>
      </c>
      <c r="S15" s="937" t="s">
        <v>2338</v>
      </c>
      <c r="T15" s="938" t="s">
        <v>2339</v>
      </c>
      <c r="U15" s="939" t="s">
        <v>2223</v>
      </c>
      <c r="V15" s="940" t="s">
        <v>2224</v>
      </c>
      <c r="W15" s="941" t="s">
        <v>2225</v>
      </c>
      <c r="X15" s="930" t="s">
        <v>2340</v>
      </c>
      <c r="Y15" s="942" t="s">
        <v>2227</v>
      </c>
      <c r="Z15" s="941" t="s">
        <v>2228</v>
      </c>
      <c r="AA15" s="943" t="s">
        <v>2229</v>
      </c>
      <c r="AB15" s="338" t="s">
        <v>2230</v>
      </c>
      <c r="AC15" s="338" t="s">
        <v>2245</v>
      </c>
      <c r="AD15" s="328" t="s">
        <v>2246</v>
      </c>
      <c r="AE15" s="944" t="s">
        <v>24</v>
      </c>
      <c r="AF15" s="945" t="s">
        <v>2223</v>
      </c>
      <c r="AG15" s="946" t="s">
        <v>2341</v>
      </c>
      <c r="AH15" s="947" t="s">
        <v>2232</v>
      </c>
      <c r="AI15" s="948" t="s">
        <v>2233</v>
      </c>
      <c r="AJ15" s="948" t="s">
        <v>2234</v>
      </c>
      <c r="AK15" s="948" t="s">
        <v>2235</v>
      </c>
      <c r="AL15" s="947" t="s">
        <v>2342</v>
      </c>
      <c r="AM15" s="943" t="s">
        <v>2343</v>
      </c>
      <c r="AN15" s="943" t="s">
        <v>2340</v>
      </c>
      <c r="AO15" s="945" t="s">
        <v>2237</v>
      </c>
      <c r="AP15" s="945" t="s">
        <v>2344</v>
      </c>
      <c r="AQ15" s="943" t="s">
        <v>2239</v>
      </c>
      <c r="AR15" s="943" t="s">
        <v>2184</v>
      </c>
      <c r="AS15" s="943" t="s">
        <v>2240</v>
      </c>
      <c r="AT15" s="949" t="s">
        <v>2242</v>
      </c>
      <c r="AU15" s="949" t="s">
        <v>2243</v>
      </c>
      <c r="AV15" s="943" t="s">
        <v>2244</v>
      </c>
      <c r="AW15" s="945" t="s">
        <v>2228</v>
      </c>
      <c r="AX15" s="333" t="s">
        <v>2229</v>
      </c>
      <c r="AY15" s="950" t="s">
        <v>2230</v>
      </c>
      <c r="AZ15" s="951" t="str">
        <f>AC15</f>
        <v>Annual Fuel Oil Use per Space (gallons)</v>
      </c>
      <c r="BA15" s="952" t="str">
        <f>AD15</f>
        <v>Annual Natural Gas Use per Space (therms)</v>
      </c>
      <c r="BB15" s="340" t="s">
        <v>2247</v>
      </c>
      <c r="BC15" s="341" t="s">
        <v>2248</v>
      </c>
      <c r="BD15" s="953" t="str">
        <f>AZ15</f>
        <v>Annual Fuel Oil Use per Space (gallons)</v>
      </c>
      <c r="BE15" s="954" t="str">
        <f>BA15</f>
        <v>Annual Natural Gas Use per Space (therms)</v>
      </c>
      <c r="BF15" s="955" t="s">
        <v>2345</v>
      </c>
      <c r="BG15" s="956" t="s">
        <v>2346</v>
      </c>
      <c r="BH15" s="957" t="s">
        <v>2347</v>
      </c>
      <c r="BI15" s="957" t="s">
        <v>2348</v>
      </c>
      <c r="BJ15" s="957" t="s">
        <v>2253</v>
      </c>
      <c r="BK15" s="958" t="s">
        <v>2254</v>
      </c>
      <c r="BL15" s="959" t="s">
        <v>2255</v>
      </c>
      <c r="BM15" s="320"/>
      <c r="BN15" s="320"/>
      <c r="BO15" s="320"/>
      <c r="BP15" s="320"/>
      <c r="BQ15" s="320"/>
      <c r="BR15" s="320"/>
      <c r="BS15" s="320"/>
      <c r="BT15" s="320"/>
      <c r="BU15" s="320"/>
      <c r="BV15" s="320"/>
      <c r="BW15" s="320"/>
      <c r="BX15" s="320"/>
      <c r="BY15" s="320"/>
      <c r="BZ15" s="320"/>
      <c r="CA15" s="320"/>
      <c r="CB15" s="320"/>
      <c r="CC15" s="320"/>
      <c r="CD15" s="320"/>
      <c r="CE15" s="320"/>
      <c r="CF15" s="320"/>
      <c r="CG15" s="320"/>
      <c r="CH15" s="320"/>
      <c r="CI15" s="320"/>
      <c r="CJ15" s="320"/>
      <c r="CK15" s="320"/>
      <c r="CL15" s="320"/>
      <c r="CM15" s="320"/>
    </row>
    <row r="16" spans="1:91" s="369" customFormat="1" ht="18" customHeight="1" thickTop="1" thickBot="1">
      <c r="A16" s="348" t="s">
        <v>2256</v>
      </c>
      <c r="B16" s="960"/>
      <c r="C16" s="960"/>
      <c r="D16" s="960"/>
      <c r="E16" s="961"/>
      <c r="F16" s="962"/>
      <c r="G16" s="961"/>
      <c r="H16" s="961"/>
      <c r="I16" s="961"/>
      <c r="J16" s="961"/>
      <c r="K16" s="961"/>
      <c r="L16" s="963">
        <f>IF(($P17=0),0,(L17/$P17))</f>
        <v>0</v>
      </c>
      <c r="M16" s="964">
        <f>IF(($P17=0),0,(M17/$P17))</f>
        <v>0</v>
      </c>
      <c r="N16" s="964">
        <f>IF(($P17=0),0,(N17/$P17))</f>
        <v>0</v>
      </c>
      <c r="O16" s="965">
        <f>IF(($P17=0),0,(O17/$P17))</f>
        <v>0</v>
      </c>
      <c r="P16" s="966">
        <f>IF(ISERROR(SUM(L16:O16)),0,SUM(L16:O16))</f>
        <v>0</v>
      </c>
      <c r="Q16" s="961"/>
      <c r="R16" s="962"/>
      <c r="S16" s="962"/>
      <c r="T16" s="967"/>
      <c r="U16" s="968"/>
      <c r="V16" s="960"/>
      <c r="W16" s="960"/>
      <c r="X16" s="969">
        <f>SUM(X18:X517)</f>
        <v>0</v>
      </c>
      <c r="Y16" s="961"/>
      <c r="Z16" s="970"/>
      <c r="AA16" s="971">
        <f>SUM(AA18:AA517)</f>
        <v>0</v>
      </c>
      <c r="AB16" s="354">
        <f>SUM(AB18:AB517)</f>
        <v>0</v>
      </c>
      <c r="AC16" s="971">
        <f>SUM(AC18:AC517)</f>
        <v>0</v>
      </c>
      <c r="AD16" s="972">
        <f>SUM(AD18:AD517)</f>
        <v>0</v>
      </c>
      <c r="AE16" s="973"/>
      <c r="AF16" s="960"/>
      <c r="AG16" s="960"/>
      <c r="AH16" s="960"/>
      <c r="AI16" s="960"/>
      <c r="AJ16" s="974" t="s">
        <v>2205</v>
      </c>
      <c r="AK16" s="961"/>
      <c r="AL16" s="960"/>
      <c r="AM16" s="975">
        <f>IF((AN16=0),0,(SUMPRODUCT(AM18:AM517,AN18:AN517)/AN16))</f>
        <v>0</v>
      </c>
      <c r="AN16" s="357">
        <f>SUM(AN18:AN517)</f>
        <v>0</v>
      </c>
      <c r="AO16" s="358"/>
      <c r="AP16" s="357">
        <f>SUM(AP18:AP517)</f>
        <v>0</v>
      </c>
      <c r="AQ16" s="973"/>
      <c r="AR16" s="357">
        <f>SUM(AR18:AR517)</f>
        <v>0</v>
      </c>
      <c r="AS16" s="357">
        <f>SUM(AS18:AS517)</f>
        <v>0</v>
      </c>
      <c r="AT16" s="358"/>
      <c r="AU16" s="358"/>
      <c r="AV16" s="960"/>
      <c r="AW16" s="960"/>
      <c r="AX16" s="976">
        <f>SUM(AX18:AX517)</f>
        <v>0</v>
      </c>
      <c r="AY16" s="977">
        <f>SUM(AY18:AY517)</f>
        <v>0</v>
      </c>
      <c r="AZ16" s="978">
        <f>SUM(AZ18:AZ517)</f>
        <v>0</v>
      </c>
      <c r="BA16" s="979">
        <f>SUM(BA18:BA517)</f>
        <v>0</v>
      </c>
      <c r="BB16" s="361">
        <f>SUM(BB18:BB517)</f>
        <v>0</v>
      </c>
      <c r="BC16" s="357">
        <f>SUM(BC18:BC517)+AY11</f>
        <v>0</v>
      </c>
      <c r="BD16" s="357">
        <f>SUM(BD18:BD517)+BB11</f>
        <v>0</v>
      </c>
      <c r="BE16" s="980">
        <f>SUM(BE18:BE517)+BC11</f>
        <v>0</v>
      </c>
      <c r="BF16" s="981"/>
      <c r="BG16" s="364">
        <f>SUM(BG18:BG517)+BD11</f>
        <v>0</v>
      </c>
      <c r="BH16" s="364">
        <f>SUM(BH18:BH517)</f>
        <v>0</v>
      </c>
      <c r="BI16" s="364">
        <f>SUM(BI17:BI517)</f>
        <v>0</v>
      </c>
      <c r="BJ16" s="364">
        <f>SUM(BH16:BI16)</f>
        <v>0</v>
      </c>
      <c r="BK16" s="366"/>
      <c r="BL16" s="982"/>
    </row>
    <row r="17" spans="1:76" s="369" customFormat="1" ht="16.5" customHeight="1" thickTop="1" thickBot="1">
      <c r="A17" s="983"/>
      <c r="B17" s="984"/>
      <c r="C17" s="984"/>
      <c r="D17" s="371"/>
      <c r="E17" s="372"/>
      <c r="F17" s="372"/>
      <c r="G17" s="373"/>
      <c r="H17" s="373"/>
      <c r="I17" s="373"/>
      <c r="J17" s="373"/>
      <c r="K17" s="373"/>
      <c r="L17" s="985" t="e">
        <f>SUMPRODUCT(L$18:L$517,$BC$18:$BC$517)/$BC$16</f>
        <v>#DIV/0!</v>
      </c>
      <c r="M17" s="986" t="e">
        <f>SUMPRODUCT($M$18:$M$517,$BC$18:$BC$517)/$BC$16</f>
        <v>#DIV/0!</v>
      </c>
      <c r="N17" s="986" t="e">
        <f>SUMPRODUCT($N$18:$N$517,$BC$18:$BC$517)/$BC$16</f>
        <v>#DIV/0!</v>
      </c>
      <c r="O17" s="986" t="e">
        <f>SUMPRODUCT($O$18:$O$517,$BC$18:$BC$517)/$BC$16</f>
        <v>#DIV/0!</v>
      </c>
      <c r="P17" s="987">
        <f>IF(ISERROR(SUM(L17:O17)),0,SUM(L17:O17))</f>
        <v>0</v>
      </c>
      <c r="Q17" s="988"/>
      <c r="R17" s="989"/>
      <c r="S17" s="989"/>
      <c r="T17" s="990"/>
      <c r="U17" s="991"/>
      <c r="V17" s="992"/>
      <c r="W17" s="992"/>
      <c r="X17" s="988"/>
      <c r="Y17" s="988"/>
      <c r="Z17" s="992"/>
      <c r="AA17" s="992"/>
      <c r="AB17" s="992"/>
      <c r="AC17" s="992"/>
      <c r="AD17" s="993"/>
      <c r="AE17" s="992"/>
      <c r="AF17" s="992"/>
      <c r="AG17" s="992"/>
      <c r="AH17" s="992"/>
      <c r="AI17" s="992"/>
      <c r="AJ17" s="994"/>
      <c r="AK17" s="988"/>
      <c r="AL17" s="992"/>
      <c r="AM17" s="995"/>
      <c r="AN17" s="996"/>
      <c r="AO17" s="996"/>
      <c r="AP17" s="997"/>
      <c r="AQ17" s="995"/>
      <c r="AR17" s="995"/>
      <c r="AS17" s="998"/>
      <c r="AT17" s="996"/>
      <c r="AU17" s="996"/>
      <c r="AV17" s="992"/>
      <c r="AW17" s="992"/>
      <c r="AX17" s="994"/>
      <c r="AY17" s="993"/>
      <c r="AZ17" s="992"/>
      <c r="BA17" s="992"/>
      <c r="BB17" s="999"/>
      <c r="BC17" s="996"/>
      <c r="BD17" s="996"/>
      <c r="BE17" s="1000"/>
      <c r="BF17" s="1001" t="s">
        <v>2349</v>
      </c>
      <c r="BG17" s="1002"/>
      <c r="BH17" s="1003"/>
      <c r="BI17" s="1004"/>
      <c r="BJ17" s="1005"/>
      <c r="BK17" s="1006"/>
      <c r="BL17" s="1007"/>
    </row>
    <row r="18" spans="1:76" s="437" customFormat="1" ht="27.95" customHeight="1">
      <c r="A18" s="1008">
        <v>1</v>
      </c>
      <c r="B18" s="395"/>
      <c r="C18" s="395"/>
      <c r="D18" s="395"/>
      <c r="E18" s="427"/>
      <c r="F18" s="396"/>
      <c r="G18" s="411"/>
      <c r="H18" s="1009"/>
      <c r="I18" s="1009"/>
      <c r="J18" s="1009"/>
      <c r="K18" s="1010" t="str">
        <f t="shared" ref="K18:K81" si="9">IF(AND((H18&gt;0),(I18&gt;0)),(H18*((($I18*52)-$J18)+1)),"")</f>
        <v/>
      </c>
      <c r="L18" s="1011" t="str">
        <f>IF(OR(($S18=""),($H18=""),($I18=""),($J18="")),"",VLOOKUP($S18,'TRC Values Pepco'!$I$45:$M$54,2,FALSE))</f>
        <v/>
      </c>
      <c r="M18" s="1012" t="str">
        <f>IF(OR(($S18=""),($H18=""),($I18=""),($J18="")),"",VLOOKUP($S18,'TRC Values Pepco'!$I$45:$M$54,3,FALSE))</f>
        <v/>
      </c>
      <c r="N18" s="1012" t="str">
        <f>IF(OR(($S18=""),($H18=""),($I18=""),($J18="")),"",VLOOKUP($S18,'TRC Values Pepco'!$I$45:$M$54,4,FALSE))</f>
        <v/>
      </c>
      <c r="O18" s="1012" t="str">
        <f>IF(OR(($S18=""),($H18=""),($I18=""),($J18="")),"",VLOOKUP($S18,'TRC Values Pepco'!$I$45:$M$54,5,FALSE))</f>
        <v/>
      </c>
      <c r="P18" s="1013" t="str">
        <f t="shared" ref="P18:P81" si="10">IF(($S18=""),"",SUM(L18:O18))</f>
        <v/>
      </c>
      <c r="Q18" s="1014">
        <f t="shared" ref="Q18:Q81" si="11">IF(AND(($F18="Y"),OR(($G18="None"),($G18="Natural Gas"),($G18="Fuel Oil"))),IF_COOLING,IF(AND(($F18="Y"),($G18="Electric Resistance")),(IF_COOLING+IF_ELECTRICRESISTANCE_HEAT),IF(AND(($F18="Y"),($G18="Heat Pump")),(IF_COOLING+IF_ELECTRICHPHEAT),IF(AND(($F18="N"),($G18="Electric Resistance")),IF_ELECTRICRESISTANCE_HEAT,IF(AND(($F18="N"),($G18="Heat Pump")),IF_ELECTRICHPHEAT,0)))))</f>
        <v>0</v>
      </c>
      <c r="R18" s="1015" t="str">
        <f t="shared" ref="R18:R81" si="12">IF((I18=""),"",IF((I18&lt;=5),"&lt;=5",I18))</f>
        <v/>
      </c>
      <c r="S18" s="1015" t="str">
        <f t="shared" ref="S18:S81" si="13">IF(AND((E18=""),(I18=""),(H18="")),"",IF((E18="exterior"),"Exterior",IF((H18&lt;=12),CONCATENATE(E18,R18,"&lt;=12"),IF((H18&lt;=16),CONCATENATE(E18,R18,"&lt;=16"),CONCATENATE(E18,R18,"other")))))</f>
        <v/>
      </c>
      <c r="T18" s="1016" t="str">
        <f t="shared" ref="T18:T81" si="14">IF(OR((E18=""),(D18="")),"",IF(AND((E18="Exterior"),(H18&lt;=12)),0,VLOOKUP(D18,BUILDINGTYPE_CF_TABLE,2,FALSE)))</f>
        <v/>
      </c>
      <c r="U18" s="401"/>
      <c r="V18" s="1017"/>
      <c r="W18" s="1018" t="str">
        <f t="shared" ref="W18:W81" si="15">IF((V18=""),"",VLOOKUP($V18,LOOKUP_WATTAGES,3,0))</f>
        <v/>
      </c>
      <c r="X18" s="1019"/>
      <c r="Y18" s="1020">
        <v>0</v>
      </c>
      <c r="Z18" s="1021">
        <f t="shared" ref="Z18:Z81" si="16">IF((V18=""),0,VLOOKUP($V18,LOOKUP_WATTAGES,2,0))</f>
        <v>0</v>
      </c>
      <c r="AA18" s="1022">
        <f t="shared" ref="AA18:AA81" si="17">IF(OR((D18=""),(E18="")),0,(((((X18*Z18)/1000)*(1-Y18))*IF(($F18="Y"),IF_DEMAND,1))*T18))</f>
        <v>0</v>
      </c>
      <c r="AB18" s="1023">
        <f t="shared" ref="AB18:AB81" si="18">IF((K18=""),0,(((((((X18*Z18)*K18)*OHAF)*ISR_FIXTURE)*IF(($F18="Y"),$Q18,1))*(1-Y18))/1000))</f>
        <v>0</v>
      </c>
      <c r="AC18" s="1023">
        <f t="shared" ref="AC18:AC81" si="19">IF((G18="Fuel Oil"),($AB18*IF_FUELOIL),0)</f>
        <v>0</v>
      </c>
      <c r="AD18" s="1024">
        <f t="shared" ref="AD18:AD81" si="20">IF(($G18="Natural Gas"),($AB18*IF_NATURALGAS),0)</f>
        <v>0</v>
      </c>
      <c r="AE18" s="1025" t="s">
        <v>205</v>
      </c>
      <c r="AF18" s="1026"/>
      <c r="AG18" s="1026"/>
      <c r="AH18" s="1027"/>
      <c r="AI18" s="1028"/>
      <c r="AJ18" s="1028"/>
      <c r="AK18" s="1029"/>
      <c r="AL18" s="1030"/>
      <c r="AM18" s="1031" t="str">
        <f t="shared" ref="AM18:AM81" si="21">IF(AND((AL18&gt;0),(K18&gt;0)),(AL18/K18),"")</f>
        <v/>
      </c>
      <c r="AN18" s="1032">
        <f t="shared" ref="AN18:AN81" si="22">X18</f>
        <v>0</v>
      </c>
      <c r="AO18" s="1033"/>
      <c r="AP18" s="1033"/>
      <c r="AQ18" s="1034">
        <f t="shared" ref="AQ18:AQ81" si="23">IF((Y18&gt;0),Y18,IF((AO18=""),0,(VLOOKUP($AO18,CONTROL_SAVINGS,3,0))))</f>
        <v>0</v>
      </c>
      <c r="AR18" s="1035">
        <f t="shared" ref="AR18:AR81" si="24">AN18*AW18</f>
        <v>0</v>
      </c>
      <c r="AS18" s="1036">
        <f t="shared" ref="AS18:AS81" si="25">IF((Y18&gt;0),1,0)</f>
        <v>0</v>
      </c>
      <c r="AT18" s="1036">
        <f>IF(OR((AP18=""),(AW18="")),0,IF((AV18&gt;=VLOOKUP(AO18,CONTROLS_LOOKUP,2,FALSE)),0,1))</f>
        <v>0</v>
      </c>
      <c r="AU18" s="1036">
        <f t="shared" ref="AU18:AU81" si="26">IF(OR(($AP18=""),($AW18="")),0,IF(($AV18&gt;=VLOOKUP($AO18,CONTROLS_LOOKUP,3,FALSE)),0,1))</f>
        <v>0</v>
      </c>
      <c r="AV18" s="1023">
        <f t="shared" ref="AV18:AV81" si="27">IF((AP18=""),0,((AN18*AW18)/AP18))</f>
        <v>0</v>
      </c>
      <c r="AW18" s="1037"/>
      <c r="AX18" s="1022">
        <f t="shared" ref="AX18:AX81" si="28">IF(OR((D18=""),(E18="")),0,(((((AN18*AW18)/1000)*ISR_FIXTURE)*IF(($F18="Y"),IF_DEMAND,1))*T18))</f>
        <v>0</v>
      </c>
      <c r="AY18" s="1024">
        <f t="shared" ref="AY18:AY81" si="29">IF(ISNUMBER(AW18),((((((AN18*AW18)*K18)*OHAF)*ISR_FIXTURE)*IF(($F18="Y"),$Q18,1))/1000),0)</f>
        <v>0</v>
      </c>
      <c r="AZ18" s="1038">
        <f t="shared" ref="AZ18:AZ81" si="30">IF(($G18="Fuel Oil"),($AY18*IF_FUELOIL),0)</f>
        <v>0</v>
      </c>
      <c r="BA18" s="1039">
        <f t="shared" ref="BA18:BA81" si="31">IF(($G18="Natural Gas"),($AY18*IF_NATURALGAS),0)</f>
        <v>0</v>
      </c>
      <c r="BB18" s="1040">
        <f t="shared" ref="BB18:BB81" si="32">IF(ISNUMBER(AA18),(AA18-AX18),"")</f>
        <v>0</v>
      </c>
      <c r="BC18" s="1023">
        <f t="shared" ref="BC18:BC81" si="33">IF(ISNUMBER(AB18),(AB18-AY18),"")</f>
        <v>0</v>
      </c>
      <c r="BD18" s="1023">
        <f t="shared" ref="BD18:BD81" si="34">IF(ISNUMBER(AC18),(AC18-AZ18),"")</f>
        <v>0</v>
      </c>
      <c r="BE18" s="1024">
        <f t="shared" ref="BE18:BE81" si="35">IF(ISNUMBER(AD18),(AD18-BA18),"")</f>
        <v>0</v>
      </c>
      <c r="BF18" s="1041">
        <f t="shared" ref="BF18:BF81" si="36">IF(AND((AF18="screw-in CFL"),(AW18&lt;=42)),0,INCENTIVE)</f>
        <v>0.3</v>
      </c>
      <c r="BG18" s="1042">
        <f t="shared" ref="BG18:BG81" si="37">IF(ISNUMBER(BC18),(BF18*BC18),"")</f>
        <v>0</v>
      </c>
      <c r="BH18" s="1043"/>
      <c r="BI18" s="1043"/>
      <c r="BJ18" s="1042">
        <f t="shared" ref="BJ18:BJ81" si="38">BI18+BH18</f>
        <v>0</v>
      </c>
      <c r="BK18" s="1044">
        <f t="shared" ref="BK18:BK81" si="39">IF(AND((X18&gt;0),(Z18&gt;0),(AN18&gt;0),(AW18&gt;0)),(((X18*Z18)-(AN18*AW18))/((X18*Z18))),0)</f>
        <v>0</v>
      </c>
      <c r="BL18" s="1045"/>
      <c r="BM18" s="436"/>
      <c r="BN18" s="436"/>
      <c r="BO18" s="436"/>
      <c r="BP18" s="436"/>
      <c r="BQ18" s="436"/>
      <c r="BR18" s="436"/>
      <c r="BS18" s="436"/>
      <c r="BT18" s="436"/>
      <c r="BU18" s="436"/>
      <c r="BV18" s="436"/>
      <c r="BW18" s="436"/>
      <c r="BX18" s="436"/>
    </row>
    <row r="19" spans="1:76" s="437" customFormat="1" ht="27.95" customHeight="1">
      <c r="A19" s="1046">
        <v>2</v>
      </c>
      <c r="B19" s="429"/>
      <c r="C19" s="429"/>
      <c r="D19" s="395"/>
      <c r="E19" s="427"/>
      <c r="F19" s="396"/>
      <c r="G19" s="396"/>
      <c r="H19" s="1009"/>
      <c r="I19" s="1009"/>
      <c r="J19" s="1009"/>
      <c r="K19" s="1010" t="str">
        <f t="shared" si="9"/>
        <v/>
      </c>
      <c r="L19" s="1047" t="str">
        <f>IF(OR(($S19=""),($H19=""),($I19=""),($J19="")),"",VLOOKUP($S19,'TRC Values Pepco'!$I$45:$M$54,2,FALSE))</f>
        <v/>
      </c>
      <c r="M19" s="1048" t="str">
        <f>IF(OR(($S19=""),($H19=""),($I19=""),($J19="")),"",VLOOKUP($S19,'TRC Values Pepco'!$I$45:$M$54,3,FALSE))</f>
        <v/>
      </c>
      <c r="N19" s="1048" t="str">
        <f>IF(OR(($S19=""),($H19=""),($I19=""),($J19="")),"",VLOOKUP($S19,'TRC Values Pepco'!$I$45:$M$54,4,FALSE))</f>
        <v/>
      </c>
      <c r="O19" s="1048" t="str">
        <f>IF(OR(($S19=""),($H19=""),($I19=""),($J19="")),"",VLOOKUP($S19,'TRC Values Pepco'!$I$45:$M$54,5,FALSE))</f>
        <v/>
      </c>
      <c r="P19" s="1049" t="str">
        <f t="shared" si="10"/>
        <v/>
      </c>
      <c r="Q19" s="1050">
        <f t="shared" si="11"/>
        <v>0</v>
      </c>
      <c r="R19" s="1051" t="str">
        <f t="shared" si="12"/>
        <v/>
      </c>
      <c r="S19" s="1051" t="str">
        <f t="shared" si="13"/>
        <v/>
      </c>
      <c r="T19" s="1052" t="str">
        <f t="shared" si="14"/>
        <v/>
      </c>
      <c r="U19" s="1053"/>
      <c r="V19" s="1054"/>
      <c r="W19" s="1055" t="str">
        <f t="shared" si="15"/>
        <v/>
      </c>
      <c r="X19" s="1056"/>
      <c r="Y19" s="1057">
        <v>0</v>
      </c>
      <c r="Z19" s="402">
        <f t="shared" si="16"/>
        <v>0</v>
      </c>
      <c r="AA19" s="1058">
        <f t="shared" si="17"/>
        <v>0</v>
      </c>
      <c r="AB19" s="1059">
        <f t="shared" si="18"/>
        <v>0</v>
      </c>
      <c r="AC19" s="1059">
        <f t="shared" si="19"/>
        <v>0</v>
      </c>
      <c r="AD19" s="1060">
        <f t="shared" si="20"/>
        <v>0</v>
      </c>
      <c r="AE19" s="1061" t="s">
        <v>205</v>
      </c>
      <c r="AF19" s="395"/>
      <c r="AG19" s="395"/>
      <c r="AH19" s="1062"/>
      <c r="AI19" s="1063"/>
      <c r="AJ19" s="1063"/>
      <c r="AK19" s="1064"/>
      <c r="AL19" s="1065"/>
      <c r="AM19" s="1066" t="str">
        <f t="shared" si="21"/>
        <v/>
      </c>
      <c r="AN19" s="1067">
        <f t="shared" si="22"/>
        <v>0</v>
      </c>
      <c r="AO19" s="412"/>
      <c r="AP19" s="412"/>
      <c r="AQ19" s="1068">
        <f t="shared" si="23"/>
        <v>0</v>
      </c>
      <c r="AR19" s="414">
        <f t="shared" si="24"/>
        <v>0</v>
      </c>
      <c r="AS19" s="415">
        <f t="shared" si="25"/>
        <v>0</v>
      </c>
      <c r="AT19" s="415">
        <f t="shared" ref="AT19:AT82" si="40">IF(OR(($AP19=""),($AW19="")),0,IF(($AV19&gt;=VLOOKUP($AO19,CONTROLS_LOOKUP,2,FALSE)),0,1))</f>
        <v>0</v>
      </c>
      <c r="AU19" s="415">
        <f t="shared" si="26"/>
        <v>0</v>
      </c>
      <c r="AV19" s="416">
        <f t="shared" si="27"/>
        <v>0</v>
      </c>
      <c r="AW19" s="1069"/>
      <c r="AX19" s="406">
        <f t="shared" si="28"/>
        <v>0</v>
      </c>
      <c r="AY19" s="1060">
        <f t="shared" si="29"/>
        <v>0</v>
      </c>
      <c r="AZ19" s="1070">
        <f t="shared" si="30"/>
        <v>0</v>
      </c>
      <c r="BA19" s="407">
        <f t="shared" si="31"/>
        <v>0</v>
      </c>
      <c r="BB19" s="1071">
        <f t="shared" si="32"/>
        <v>0</v>
      </c>
      <c r="BC19" s="1059">
        <f t="shared" si="33"/>
        <v>0</v>
      </c>
      <c r="BD19" s="1059">
        <f t="shared" si="34"/>
        <v>0</v>
      </c>
      <c r="BE19" s="1060">
        <f t="shared" si="35"/>
        <v>0</v>
      </c>
      <c r="BF19" s="1041">
        <f t="shared" si="36"/>
        <v>0.3</v>
      </c>
      <c r="BG19" s="421">
        <f t="shared" si="37"/>
        <v>0</v>
      </c>
      <c r="BH19" s="422"/>
      <c r="BI19" s="422"/>
      <c r="BJ19" s="421">
        <f t="shared" si="38"/>
        <v>0</v>
      </c>
      <c r="BK19" s="1044">
        <f t="shared" si="39"/>
        <v>0</v>
      </c>
      <c r="BL19" s="432"/>
      <c r="BM19" s="436"/>
      <c r="BN19" s="436"/>
      <c r="BO19" s="436"/>
      <c r="BP19" s="436"/>
      <c r="BQ19" s="436"/>
      <c r="BR19" s="436"/>
      <c r="BS19" s="436"/>
      <c r="BT19" s="436"/>
      <c r="BU19" s="436"/>
      <c r="BV19" s="436"/>
      <c r="BW19" s="436"/>
      <c r="BX19" s="436"/>
    </row>
    <row r="20" spans="1:76" s="437" customFormat="1" ht="27.95" customHeight="1">
      <c r="A20" s="1046">
        <v>3</v>
      </c>
      <c r="B20" s="429"/>
      <c r="C20" s="429"/>
      <c r="D20" s="395"/>
      <c r="E20" s="427"/>
      <c r="F20" s="396"/>
      <c r="G20" s="396"/>
      <c r="H20" s="1009"/>
      <c r="I20" s="1009"/>
      <c r="J20" s="1009"/>
      <c r="K20" s="1010" t="str">
        <f t="shared" si="9"/>
        <v/>
      </c>
      <c r="L20" s="1047" t="str">
        <f>IF(OR(($S20=""),($H20=""),($I20=""),($J20="")),"",VLOOKUP($S20,'TRC Values Pepco'!$I$45:$M$54,2,FALSE))</f>
        <v/>
      </c>
      <c r="M20" s="1048" t="str">
        <f>IF(OR(($S20=""),($H20=""),($I20=""),($J20="")),"",VLOOKUP($S20,'TRC Values Pepco'!$I$45:$M$54,3,FALSE))</f>
        <v/>
      </c>
      <c r="N20" s="1048" t="str">
        <f>IF(OR(($S20=""),($H20=""),($I20=""),($J20="")),"",VLOOKUP($S20,'TRC Values Pepco'!$I$45:$M$54,4,FALSE))</f>
        <v/>
      </c>
      <c r="O20" s="1048" t="str">
        <f>IF(OR(($S20=""),($H20=""),($I20=""),($J20="")),"",VLOOKUP($S20,'TRC Values Pepco'!$I$45:$M$54,5,FALSE))</f>
        <v/>
      </c>
      <c r="P20" s="1049" t="str">
        <f t="shared" si="10"/>
        <v/>
      </c>
      <c r="Q20" s="1050">
        <f t="shared" si="11"/>
        <v>0</v>
      </c>
      <c r="R20" s="1051" t="str">
        <f t="shared" si="12"/>
        <v/>
      </c>
      <c r="S20" s="1051" t="str">
        <f t="shared" si="13"/>
        <v/>
      </c>
      <c r="T20" s="1052" t="str">
        <f t="shared" si="14"/>
        <v/>
      </c>
      <c r="U20" s="1053"/>
      <c r="V20" s="1054"/>
      <c r="W20" s="1055" t="str">
        <f t="shared" si="15"/>
        <v/>
      </c>
      <c r="X20" s="1072"/>
      <c r="Y20" s="1057">
        <v>0</v>
      </c>
      <c r="Z20" s="402">
        <f t="shared" si="16"/>
        <v>0</v>
      </c>
      <c r="AA20" s="1058">
        <f t="shared" si="17"/>
        <v>0</v>
      </c>
      <c r="AB20" s="1059">
        <f t="shared" si="18"/>
        <v>0</v>
      </c>
      <c r="AC20" s="1059">
        <f t="shared" si="19"/>
        <v>0</v>
      </c>
      <c r="AD20" s="1060">
        <f t="shared" si="20"/>
        <v>0</v>
      </c>
      <c r="AE20" s="1061" t="s">
        <v>205</v>
      </c>
      <c r="AF20" s="395"/>
      <c r="AG20" s="395"/>
      <c r="AH20" s="1062"/>
      <c r="AI20" s="1063"/>
      <c r="AJ20" s="1063"/>
      <c r="AK20" s="1064"/>
      <c r="AL20" s="1065"/>
      <c r="AM20" s="1066" t="str">
        <f t="shared" si="21"/>
        <v/>
      </c>
      <c r="AN20" s="1067">
        <f t="shared" si="22"/>
        <v>0</v>
      </c>
      <c r="AO20" s="412"/>
      <c r="AP20" s="412"/>
      <c r="AQ20" s="1068">
        <f t="shared" si="23"/>
        <v>0</v>
      </c>
      <c r="AR20" s="414">
        <f t="shared" si="24"/>
        <v>0</v>
      </c>
      <c r="AS20" s="415">
        <f t="shared" si="25"/>
        <v>0</v>
      </c>
      <c r="AT20" s="415">
        <f t="shared" si="40"/>
        <v>0</v>
      </c>
      <c r="AU20" s="415">
        <f t="shared" si="26"/>
        <v>0</v>
      </c>
      <c r="AV20" s="416">
        <f t="shared" si="27"/>
        <v>0</v>
      </c>
      <c r="AW20" s="1069"/>
      <c r="AX20" s="406">
        <f t="shared" si="28"/>
        <v>0</v>
      </c>
      <c r="AY20" s="1060">
        <f t="shared" si="29"/>
        <v>0</v>
      </c>
      <c r="AZ20" s="1070">
        <f t="shared" si="30"/>
        <v>0</v>
      </c>
      <c r="BA20" s="407">
        <f t="shared" si="31"/>
        <v>0</v>
      </c>
      <c r="BB20" s="1071">
        <f t="shared" si="32"/>
        <v>0</v>
      </c>
      <c r="BC20" s="1059">
        <f t="shared" si="33"/>
        <v>0</v>
      </c>
      <c r="BD20" s="1059">
        <f t="shared" si="34"/>
        <v>0</v>
      </c>
      <c r="BE20" s="407">
        <f t="shared" si="35"/>
        <v>0</v>
      </c>
      <c r="BF20" s="1041">
        <f t="shared" si="36"/>
        <v>0.3</v>
      </c>
      <c r="BG20" s="421">
        <f t="shared" si="37"/>
        <v>0</v>
      </c>
      <c r="BH20" s="422"/>
      <c r="BI20" s="422"/>
      <c r="BJ20" s="421">
        <f t="shared" si="38"/>
        <v>0</v>
      </c>
      <c r="BK20" s="1044">
        <f t="shared" si="39"/>
        <v>0</v>
      </c>
      <c r="BL20" s="432"/>
      <c r="BM20" s="436"/>
      <c r="BN20" s="436"/>
      <c r="BO20" s="436"/>
      <c r="BP20" s="436"/>
      <c r="BQ20" s="436"/>
      <c r="BR20" s="436"/>
      <c r="BS20" s="436"/>
      <c r="BT20" s="436"/>
      <c r="BU20" s="436"/>
      <c r="BV20" s="436"/>
      <c r="BW20" s="436"/>
      <c r="BX20" s="436"/>
    </row>
    <row r="21" spans="1:76" s="437" customFormat="1" ht="27.95" customHeight="1">
      <c r="A21" s="1046">
        <v>4</v>
      </c>
      <c r="B21" s="429"/>
      <c r="C21" s="429"/>
      <c r="D21" s="395"/>
      <c r="E21" s="427"/>
      <c r="F21" s="396"/>
      <c r="G21" s="396"/>
      <c r="H21" s="1009"/>
      <c r="I21" s="1009"/>
      <c r="J21" s="1009"/>
      <c r="K21" s="1010" t="str">
        <f t="shared" si="9"/>
        <v/>
      </c>
      <c r="L21" s="1047" t="str">
        <f>IF(OR(($S21=""),($H21=""),($I21=""),($J21="")),"",VLOOKUP($S21,'TRC Values Pepco'!$I$45:$M$54,2,FALSE))</f>
        <v/>
      </c>
      <c r="M21" s="1048" t="str">
        <f>IF(OR(($S21=""),($H21=""),($I21=""),($J21="")),"",VLOOKUP($S21,'TRC Values Pepco'!$I$45:$M$54,3,FALSE))</f>
        <v/>
      </c>
      <c r="N21" s="1048" t="str">
        <f>IF(OR(($S21=""),($H21=""),($I21=""),($J21="")),"",VLOOKUP($S21,'TRC Values Pepco'!$I$45:$M$54,4,FALSE))</f>
        <v/>
      </c>
      <c r="O21" s="1048" t="str">
        <f>IF(OR(($S21=""),($H21=""),($I21=""),($J21="")),"",VLOOKUP($S21,'TRC Values Pepco'!$I$45:$M$54,5,FALSE))</f>
        <v/>
      </c>
      <c r="P21" s="1049" t="str">
        <f t="shared" si="10"/>
        <v/>
      </c>
      <c r="Q21" s="1050">
        <f t="shared" si="11"/>
        <v>0</v>
      </c>
      <c r="R21" s="1051" t="str">
        <f t="shared" si="12"/>
        <v/>
      </c>
      <c r="S21" s="1051" t="str">
        <f t="shared" si="13"/>
        <v/>
      </c>
      <c r="T21" s="1052" t="str">
        <f t="shared" si="14"/>
        <v/>
      </c>
      <c r="U21" s="1053"/>
      <c r="V21" s="1054"/>
      <c r="W21" s="1055" t="str">
        <f t="shared" si="15"/>
        <v/>
      </c>
      <c r="X21" s="1072"/>
      <c r="Y21" s="1057">
        <v>0</v>
      </c>
      <c r="Z21" s="402">
        <f t="shared" si="16"/>
        <v>0</v>
      </c>
      <c r="AA21" s="1058">
        <f t="shared" si="17"/>
        <v>0</v>
      </c>
      <c r="AB21" s="1059">
        <f t="shared" si="18"/>
        <v>0</v>
      </c>
      <c r="AC21" s="1059">
        <f t="shared" si="19"/>
        <v>0</v>
      </c>
      <c r="AD21" s="1060">
        <f t="shared" si="20"/>
        <v>0</v>
      </c>
      <c r="AE21" s="1061" t="s">
        <v>205</v>
      </c>
      <c r="AF21" s="395"/>
      <c r="AG21" s="429"/>
      <c r="AH21" s="1073"/>
      <c r="AI21" s="1074"/>
      <c r="AJ21" s="1074"/>
      <c r="AK21" s="1075"/>
      <c r="AL21" s="1065"/>
      <c r="AM21" s="1066" t="str">
        <f t="shared" si="21"/>
        <v/>
      </c>
      <c r="AN21" s="1067">
        <f t="shared" si="22"/>
        <v>0</v>
      </c>
      <c r="AO21" s="412"/>
      <c r="AP21" s="412"/>
      <c r="AQ21" s="1068">
        <f t="shared" si="23"/>
        <v>0</v>
      </c>
      <c r="AR21" s="414">
        <f t="shared" si="24"/>
        <v>0</v>
      </c>
      <c r="AS21" s="415">
        <f t="shared" si="25"/>
        <v>0</v>
      </c>
      <c r="AT21" s="415">
        <f t="shared" si="40"/>
        <v>0</v>
      </c>
      <c r="AU21" s="415">
        <f t="shared" si="26"/>
        <v>0</v>
      </c>
      <c r="AV21" s="416">
        <f t="shared" si="27"/>
        <v>0</v>
      </c>
      <c r="AW21" s="1069"/>
      <c r="AX21" s="406">
        <f t="shared" si="28"/>
        <v>0</v>
      </c>
      <c r="AY21" s="1060">
        <f t="shared" si="29"/>
        <v>0</v>
      </c>
      <c r="AZ21" s="1070">
        <f t="shared" si="30"/>
        <v>0</v>
      </c>
      <c r="BA21" s="407">
        <f t="shared" si="31"/>
        <v>0</v>
      </c>
      <c r="BB21" s="1071">
        <f t="shared" si="32"/>
        <v>0</v>
      </c>
      <c r="BC21" s="1059">
        <f t="shared" si="33"/>
        <v>0</v>
      </c>
      <c r="BD21" s="1059">
        <f t="shared" si="34"/>
        <v>0</v>
      </c>
      <c r="BE21" s="407">
        <f t="shared" si="35"/>
        <v>0</v>
      </c>
      <c r="BF21" s="1041">
        <f t="shared" si="36"/>
        <v>0.3</v>
      </c>
      <c r="BG21" s="421">
        <f t="shared" si="37"/>
        <v>0</v>
      </c>
      <c r="BH21" s="422"/>
      <c r="BI21" s="422"/>
      <c r="BJ21" s="421">
        <f t="shared" si="38"/>
        <v>0</v>
      </c>
      <c r="BK21" s="1044">
        <f t="shared" si="39"/>
        <v>0</v>
      </c>
      <c r="BL21" s="432"/>
      <c r="BM21" s="436"/>
      <c r="BN21" s="436"/>
      <c r="BO21" s="436"/>
      <c r="BP21" s="436"/>
      <c r="BQ21" s="436"/>
      <c r="BR21" s="436"/>
      <c r="BS21" s="436"/>
      <c r="BT21" s="436"/>
      <c r="BU21" s="436"/>
      <c r="BV21" s="436"/>
      <c r="BW21" s="436"/>
      <c r="BX21" s="436"/>
    </row>
    <row r="22" spans="1:76" s="437" customFormat="1" ht="27.95" customHeight="1">
      <c r="A22" s="1046">
        <v>5</v>
      </c>
      <c r="B22" s="429"/>
      <c r="C22" s="429"/>
      <c r="D22" s="395"/>
      <c r="E22" s="427"/>
      <c r="F22" s="396"/>
      <c r="G22" s="396"/>
      <c r="H22" s="1009"/>
      <c r="I22" s="1009"/>
      <c r="J22" s="1009"/>
      <c r="K22" s="1010" t="str">
        <f t="shared" si="9"/>
        <v/>
      </c>
      <c r="L22" s="1047" t="str">
        <f>IF(OR(($S22=""),($H22=""),($I22=""),($J22="")),"",VLOOKUP($S22,'TRC Values Pepco'!$I$45:$M$54,2,FALSE))</f>
        <v/>
      </c>
      <c r="M22" s="1048" t="str">
        <f>IF(OR(($S22=""),($H22=""),($I22=""),($J22="")),"",VLOOKUP($S22,'TRC Values Pepco'!$I$45:$M$54,3,FALSE))</f>
        <v/>
      </c>
      <c r="N22" s="1048" t="str">
        <f>IF(OR(($S22=""),($H22=""),($I22=""),($J22="")),"",VLOOKUP($S22,'TRC Values Pepco'!$I$45:$M$54,4,FALSE))</f>
        <v/>
      </c>
      <c r="O22" s="1048" t="str">
        <f>IF(OR(($S22=""),($H22=""),($I22=""),($J22="")),"",VLOOKUP($S22,'TRC Values Pepco'!$I$45:$M$54,5,FALSE))</f>
        <v/>
      </c>
      <c r="P22" s="1049" t="str">
        <f t="shared" si="10"/>
        <v/>
      </c>
      <c r="Q22" s="1050">
        <f t="shared" si="11"/>
        <v>0</v>
      </c>
      <c r="R22" s="1051" t="str">
        <f t="shared" si="12"/>
        <v/>
      </c>
      <c r="S22" s="1051" t="str">
        <f t="shared" si="13"/>
        <v/>
      </c>
      <c r="T22" s="1052" t="str">
        <f t="shared" si="14"/>
        <v/>
      </c>
      <c r="U22" s="401"/>
      <c r="V22" s="1017"/>
      <c r="W22" s="1055" t="str">
        <f t="shared" si="15"/>
        <v/>
      </c>
      <c r="X22" s="1072"/>
      <c r="Y22" s="1057">
        <v>0</v>
      </c>
      <c r="Z22" s="402">
        <f t="shared" si="16"/>
        <v>0</v>
      </c>
      <c r="AA22" s="1058">
        <f t="shared" si="17"/>
        <v>0</v>
      </c>
      <c r="AB22" s="1059">
        <f t="shared" si="18"/>
        <v>0</v>
      </c>
      <c r="AC22" s="1059">
        <f t="shared" si="19"/>
        <v>0</v>
      </c>
      <c r="AD22" s="1060">
        <f t="shared" si="20"/>
        <v>0</v>
      </c>
      <c r="AE22" s="1061" t="s">
        <v>205</v>
      </c>
      <c r="AF22" s="395"/>
      <c r="AG22" s="429"/>
      <c r="AH22" s="1073"/>
      <c r="AI22" s="1074"/>
      <c r="AJ22" s="1074"/>
      <c r="AK22" s="1075"/>
      <c r="AL22" s="1065"/>
      <c r="AM22" s="1066" t="str">
        <f t="shared" si="21"/>
        <v/>
      </c>
      <c r="AN22" s="1067">
        <f t="shared" si="22"/>
        <v>0</v>
      </c>
      <c r="AO22" s="412"/>
      <c r="AP22" s="412"/>
      <c r="AQ22" s="1068">
        <f t="shared" si="23"/>
        <v>0</v>
      </c>
      <c r="AR22" s="414">
        <f t="shared" si="24"/>
        <v>0</v>
      </c>
      <c r="AS22" s="415">
        <f t="shared" si="25"/>
        <v>0</v>
      </c>
      <c r="AT22" s="415">
        <f t="shared" si="40"/>
        <v>0</v>
      </c>
      <c r="AU22" s="415">
        <f t="shared" si="26"/>
        <v>0</v>
      </c>
      <c r="AV22" s="416">
        <f t="shared" si="27"/>
        <v>0</v>
      </c>
      <c r="AW22" s="1069"/>
      <c r="AX22" s="406">
        <f t="shared" si="28"/>
        <v>0</v>
      </c>
      <c r="AY22" s="1060">
        <f t="shared" si="29"/>
        <v>0</v>
      </c>
      <c r="AZ22" s="1070">
        <f t="shared" si="30"/>
        <v>0</v>
      </c>
      <c r="BA22" s="407">
        <f t="shared" si="31"/>
        <v>0</v>
      </c>
      <c r="BB22" s="1071">
        <f t="shared" si="32"/>
        <v>0</v>
      </c>
      <c r="BC22" s="1059">
        <f t="shared" si="33"/>
        <v>0</v>
      </c>
      <c r="BD22" s="1059">
        <f t="shared" si="34"/>
        <v>0</v>
      </c>
      <c r="BE22" s="407">
        <f t="shared" si="35"/>
        <v>0</v>
      </c>
      <c r="BF22" s="1041">
        <f t="shared" si="36"/>
        <v>0.3</v>
      </c>
      <c r="BG22" s="421">
        <f t="shared" si="37"/>
        <v>0</v>
      </c>
      <c r="BH22" s="422"/>
      <c r="BI22" s="422"/>
      <c r="BJ22" s="421">
        <f t="shared" si="38"/>
        <v>0</v>
      </c>
      <c r="BK22" s="1044">
        <f t="shared" si="39"/>
        <v>0</v>
      </c>
      <c r="BL22" s="432"/>
      <c r="BM22" s="436"/>
      <c r="BN22" s="436"/>
      <c r="BO22" s="436"/>
      <c r="BP22" s="436"/>
      <c r="BQ22" s="436"/>
      <c r="BR22" s="436"/>
      <c r="BS22" s="436"/>
      <c r="BT22" s="436"/>
      <c r="BU22" s="436"/>
      <c r="BV22" s="436"/>
      <c r="BW22" s="436"/>
      <c r="BX22" s="436"/>
    </row>
    <row r="23" spans="1:76" s="437" customFormat="1" ht="27.95" customHeight="1">
      <c r="A23" s="1046">
        <v>6</v>
      </c>
      <c r="B23" s="429"/>
      <c r="C23" s="429"/>
      <c r="D23" s="395"/>
      <c r="E23" s="427"/>
      <c r="F23" s="396"/>
      <c r="G23" s="396"/>
      <c r="H23" s="1009"/>
      <c r="I23" s="1009"/>
      <c r="J23" s="1009"/>
      <c r="K23" s="1010" t="str">
        <f t="shared" si="9"/>
        <v/>
      </c>
      <c r="L23" s="1047" t="str">
        <f>IF(OR(($S23=""),($H23=""),($I23=""),($J23="")),"",VLOOKUP($S23,'TRC Values Pepco'!$I$45:$M$54,2,FALSE))</f>
        <v/>
      </c>
      <c r="M23" s="1048" t="str">
        <f>IF(OR(($S23=""),($H23=""),($I23=""),($J23="")),"",VLOOKUP($S23,'TRC Values Pepco'!$I$45:$M$54,3,FALSE))</f>
        <v/>
      </c>
      <c r="N23" s="1048" t="str">
        <f>IF(OR(($S23=""),($H23=""),($I23=""),($J23="")),"",VLOOKUP($S23,'TRC Values Pepco'!$I$45:$M$54,4,FALSE))</f>
        <v/>
      </c>
      <c r="O23" s="1048" t="str">
        <f>IF(OR(($S23=""),($H23=""),($I23=""),($J23="")),"",VLOOKUP($S23,'TRC Values Pepco'!$I$45:$M$54,5,FALSE))</f>
        <v/>
      </c>
      <c r="P23" s="1049" t="str">
        <f t="shared" si="10"/>
        <v/>
      </c>
      <c r="Q23" s="1050">
        <f t="shared" si="11"/>
        <v>0</v>
      </c>
      <c r="R23" s="1051" t="str">
        <f t="shared" si="12"/>
        <v/>
      </c>
      <c r="S23" s="1051" t="str">
        <f t="shared" si="13"/>
        <v/>
      </c>
      <c r="T23" s="1052" t="str">
        <f t="shared" si="14"/>
        <v/>
      </c>
      <c r="U23" s="401"/>
      <c r="V23" s="1017"/>
      <c r="W23" s="1055" t="str">
        <f t="shared" si="15"/>
        <v/>
      </c>
      <c r="X23" s="1072"/>
      <c r="Y23" s="1057">
        <v>0</v>
      </c>
      <c r="Z23" s="402">
        <f t="shared" si="16"/>
        <v>0</v>
      </c>
      <c r="AA23" s="1058">
        <f t="shared" si="17"/>
        <v>0</v>
      </c>
      <c r="AB23" s="1059">
        <f t="shared" si="18"/>
        <v>0</v>
      </c>
      <c r="AC23" s="1059">
        <f t="shared" si="19"/>
        <v>0</v>
      </c>
      <c r="AD23" s="1060">
        <f t="shared" si="20"/>
        <v>0</v>
      </c>
      <c r="AE23" s="1061" t="s">
        <v>205</v>
      </c>
      <c r="AF23" s="395"/>
      <c r="AG23" s="429"/>
      <c r="AH23" s="1073"/>
      <c r="AI23" s="1074"/>
      <c r="AJ23" s="1074"/>
      <c r="AK23" s="1075"/>
      <c r="AL23" s="1065"/>
      <c r="AM23" s="1066" t="str">
        <f t="shared" si="21"/>
        <v/>
      </c>
      <c r="AN23" s="1067">
        <f t="shared" si="22"/>
        <v>0</v>
      </c>
      <c r="AO23" s="412"/>
      <c r="AP23" s="412"/>
      <c r="AQ23" s="1068">
        <f t="shared" si="23"/>
        <v>0</v>
      </c>
      <c r="AR23" s="414">
        <f t="shared" si="24"/>
        <v>0</v>
      </c>
      <c r="AS23" s="415">
        <f t="shared" si="25"/>
        <v>0</v>
      </c>
      <c r="AT23" s="415">
        <f t="shared" si="40"/>
        <v>0</v>
      </c>
      <c r="AU23" s="415">
        <f t="shared" si="26"/>
        <v>0</v>
      </c>
      <c r="AV23" s="416">
        <f t="shared" si="27"/>
        <v>0</v>
      </c>
      <c r="AW23" s="1069"/>
      <c r="AX23" s="406">
        <f t="shared" si="28"/>
        <v>0</v>
      </c>
      <c r="AY23" s="1060">
        <f t="shared" si="29"/>
        <v>0</v>
      </c>
      <c r="AZ23" s="1070">
        <f t="shared" si="30"/>
        <v>0</v>
      </c>
      <c r="BA23" s="407">
        <f t="shared" si="31"/>
        <v>0</v>
      </c>
      <c r="BB23" s="1071">
        <f t="shared" si="32"/>
        <v>0</v>
      </c>
      <c r="BC23" s="1059">
        <f t="shared" si="33"/>
        <v>0</v>
      </c>
      <c r="BD23" s="1059">
        <f t="shared" si="34"/>
        <v>0</v>
      </c>
      <c r="BE23" s="407">
        <f t="shared" si="35"/>
        <v>0</v>
      </c>
      <c r="BF23" s="1041">
        <f t="shared" si="36"/>
        <v>0.3</v>
      </c>
      <c r="BG23" s="421">
        <f t="shared" si="37"/>
        <v>0</v>
      </c>
      <c r="BH23" s="422"/>
      <c r="BI23" s="422"/>
      <c r="BJ23" s="421">
        <f t="shared" si="38"/>
        <v>0</v>
      </c>
      <c r="BK23" s="1044">
        <f t="shared" si="39"/>
        <v>0</v>
      </c>
      <c r="BL23" s="432"/>
      <c r="BM23" s="436"/>
      <c r="BN23" s="436"/>
      <c r="BO23" s="436"/>
      <c r="BP23" s="436"/>
      <c r="BQ23" s="436"/>
      <c r="BR23" s="436"/>
      <c r="BS23" s="436"/>
      <c r="BT23" s="436"/>
      <c r="BU23" s="436"/>
      <c r="BV23" s="436"/>
      <c r="BW23" s="436"/>
      <c r="BX23" s="436"/>
    </row>
    <row r="24" spans="1:76" s="437" customFormat="1" ht="27.95" customHeight="1">
      <c r="A24" s="1046">
        <v>7</v>
      </c>
      <c r="B24" s="429"/>
      <c r="C24" s="429"/>
      <c r="D24" s="395"/>
      <c r="E24" s="427"/>
      <c r="F24" s="396"/>
      <c r="G24" s="396"/>
      <c r="H24" s="1009"/>
      <c r="I24" s="1009"/>
      <c r="J24" s="1009"/>
      <c r="K24" s="1010" t="str">
        <f t="shared" si="9"/>
        <v/>
      </c>
      <c r="L24" s="1047" t="str">
        <f>IF(OR(($S24=""),($H24=""),($I24=""),($J24="")),"",VLOOKUP($S24,'TRC Values Pepco'!$I$45:$M$54,2,FALSE))</f>
        <v/>
      </c>
      <c r="M24" s="1048" t="str">
        <f>IF(OR(($S24=""),($H24=""),($I24=""),($J24="")),"",VLOOKUP($S24,'TRC Values Pepco'!$I$45:$M$54,3,FALSE))</f>
        <v/>
      </c>
      <c r="N24" s="1048" t="str">
        <f>IF(OR(($S24=""),($H24=""),($I24=""),($J24="")),"",VLOOKUP($S24,'TRC Values Pepco'!$I$45:$M$54,4,FALSE))</f>
        <v/>
      </c>
      <c r="O24" s="1048" t="str">
        <f>IF(OR(($S24=""),($H24=""),($I24=""),($J24="")),"",VLOOKUP($S24,'TRC Values Pepco'!$I$45:$M$54,5,FALSE))</f>
        <v/>
      </c>
      <c r="P24" s="1049" t="str">
        <f t="shared" si="10"/>
        <v/>
      </c>
      <c r="Q24" s="1050">
        <f t="shared" si="11"/>
        <v>0</v>
      </c>
      <c r="R24" s="1051" t="str">
        <f t="shared" si="12"/>
        <v/>
      </c>
      <c r="S24" s="1051" t="str">
        <f t="shared" si="13"/>
        <v/>
      </c>
      <c r="T24" s="1052" t="str">
        <f t="shared" si="14"/>
        <v/>
      </c>
      <c r="U24" s="401"/>
      <c r="V24" s="1017"/>
      <c r="W24" s="1055" t="str">
        <f t="shared" si="15"/>
        <v/>
      </c>
      <c r="X24" s="1072"/>
      <c r="Y24" s="1057">
        <v>0</v>
      </c>
      <c r="Z24" s="402">
        <f t="shared" si="16"/>
        <v>0</v>
      </c>
      <c r="AA24" s="1058">
        <f t="shared" si="17"/>
        <v>0</v>
      </c>
      <c r="AB24" s="1059">
        <f t="shared" si="18"/>
        <v>0</v>
      </c>
      <c r="AC24" s="1059">
        <f t="shared" si="19"/>
        <v>0</v>
      </c>
      <c r="AD24" s="1060">
        <f t="shared" si="20"/>
        <v>0</v>
      </c>
      <c r="AE24" s="1061" t="s">
        <v>205</v>
      </c>
      <c r="AF24" s="395"/>
      <c r="AG24" s="429"/>
      <c r="AH24" s="1073"/>
      <c r="AI24" s="1074"/>
      <c r="AJ24" s="1074"/>
      <c r="AK24" s="1075"/>
      <c r="AL24" s="1065"/>
      <c r="AM24" s="1066" t="str">
        <f t="shared" si="21"/>
        <v/>
      </c>
      <c r="AN24" s="1067">
        <f t="shared" si="22"/>
        <v>0</v>
      </c>
      <c r="AO24" s="412"/>
      <c r="AP24" s="412"/>
      <c r="AQ24" s="1068">
        <f t="shared" si="23"/>
        <v>0</v>
      </c>
      <c r="AR24" s="414">
        <f t="shared" si="24"/>
        <v>0</v>
      </c>
      <c r="AS24" s="415">
        <f t="shared" si="25"/>
        <v>0</v>
      </c>
      <c r="AT24" s="415">
        <f t="shared" si="40"/>
        <v>0</v>
      </c>
      <c r="AU24" s="415">
        <f t="shared" si="26"/>
        <v>0</v>
      </c>
      <c r="AV24" s="416">
        <f t="shared" si="27"/>
        <v>0</v>
      </c>
      <c r="AW24" s="1069"/>
      <c r="AX24" s="406">
        <f t="shared" si="28"/>
        <v>0</v>
      </c>
      <c r="AY24" s="1060">
        <f t="shared" si="29"/>
        <v>0</v>
      </c>
      <c r="AZ24" s="1070">
        <f t="shared" si="30"/>
        <v>0</v>
      </c>
      <c r="BA24" s="407">
        <f t="shared" si="31"/>
        <v>0</v>
      </c>
      <c r="BB24" s="1071">
        <f t="shared" si="32"/>
        <v>0</v>
      </c>
      <c r="BC24" s="1059">
        <f t="shared" si="33"/>
        <v>0</v>
      </c>
      <c r="BD24" s="1059">
        <f t="shared" si="34"/>
        <v>0</v>
      </c>
      <c r="BE24" s="407">
        <f t="shared" si="35"/>
        <v>0</v>
      </c>
      <c r="BF24" s="1041">
        <f t="shared" si="36"/>
        <v>0.3</v>
      </c>
      <c r="BG24" s="421">
        <f t="shared" si="37"/>
        <v>0</v>
      </c>
      <c r="BH24" s="422"/>
      <c r="BI24" s="422"/>
      <c r="BJ24" s="421">
        <f t="shared" si="38"/>
        <v>0</v>
      </c>
      <c r="BK24" s="1044">
        <f t="shared" si="39"/>
        <v>0</v>
      </c>
      <c r="BL24" s="432"/>
      <c r="BM24" s="436"/>
      <c r="BN24" s="436"/>
      <c r="BO24" s="436"/>
      <c r="BP24" s="436"/>
      <c r="BQ24" s="436"/>
      <c r="BR24" s="436"/>
      <c r="BS24" s="436"/>
      <c r="BT24" s="436"/>
      <c r="BU24" s="436"/>
      <c r="BV24" s="436"/>
      <c r="BW24" s="436"/>
      <c r="BX24" s="436"/>
    </row>
    <row r="25" spans="1:76" s="437" customFormat="1" ht="27.95" customHeight="1">
      <c r="A25" s="1046">
        <v>8</v>
      </c>
      <c r="B25" s="429"/>
      <c r="C25" s="429"/>
      <c r="D25" s="395"/>
      <c r="E25" s="427"/>
      <c r="F25" s="396"/>
      <c r="G25" s="396"/>
      <c r="H25" s="1009"/>
      <c r="I25" s="1009"/>
      <c r="J25" s="1009"/>
      <c r="K25" s="1010" t="str">
        <f t="shared" si="9"/>
        <v/>
      </c>
      <c r="L25" s="1047" t="str">
        <f>IF(OR(($S25=""),($H25=""),($I25=""),($J25="")),"",VLOOKUP($S25,'TRC Values Pepco'!$I$45:$M$54,2,FALSE))</f>
        <v/>
      </c>
      <c r="M25" s="1048" t="str">
        <f>IF(OR(($S25=""),($H25=""),($I25=""),($J25="")),"",VLOOKUP($S25,'TRC Values Pepco'!$I$45:$M$54,3,FALSE))</f>
        <v/>
      </c>
      <c r="N25" s="1048" t="str">
        <f>IF(OR(($S25=""),($H25=""),($I25=""),($J25="")),"",VLOOKUP($S25,'TRC Values Pepco'!$I$45:$M$54,4,FALSE))</f>
        <v/>
      </c>
      <c r="O25" s="1048" t="str">
        <f>IF(OR(($S25=""),($H25=""),($I25=""),($J25="")),"",VLOOKUP($S25,'TRC Values Pepco'!$I$45:$M$54,5,FALSE))</f>
        <v/>
      </c>
      <c r="P25" s="1049" t="str">
        <f t="shared" si="10"/>
        <v/>
      </c>
      <c r="Q25" s="1050">
        <f t="shared" si="11"/>
        <v>0</v>
      </c>
      <c r="R25" s="1051" t="str">
        <f t="shared" si="12"/>
        <v/>
      </c>
      <c r="S25" s="1051" t="str">
        <f t="shared" si="13"/>
        <v/>
      </c>
      <c r="T25" s="1052" t="str">
        <f t="shared" si="14"/>
        <v/>
      </c>
      <c r="U25" s="401"/>
      <c r="V25" s="1017"/>
      <c r="W25" s="1055" t="str">
        <f t="shared" si="15"/>
        <v/>
      </c>
      <c r="X25" s="1072"/>
      <c r="Y25" s="1057">
        <v>0</v>
      </c>
      <c r="Z25" s="402">
        <f t="shared" si="16"/>
        <v>0</v>
      </c>
      <c r="AA25" s="1058">
        <f t="shared" si="17"/>
        <v>0</v>
      </c>
      <c r="AB25" s="1059">
        <f t="shared" si="18"/>
        <v>0</v>
      </c>
      <c r="AC25" s="1059">
        <f t="shared" si="19"/>
        <v>0</v>
      </c>
      <c r="AD25" s="1060">
        <f t="shared" si="20"/>
        <v>0</v>
      </c>
      <c r="AE25" s="1061" t="s">
        <v>205</v>
      </c>
      <c r="AF25" s="395"/>
      <c r="AG25" s="429"/>
      <c r="AH25" s="1073"/>
      <c r="AI25" s="1074"/>
      <c r="AJ25" s="1074"/>
      <c r="AK25" s="1075"/>
      <c r="AL25" s="1065"/>
      <c r="AM25" s="1066" t="str">
        <f t="shared" si="21"/>
        <v/>
      </c>
      <c r="AN25" s="1067">
        <f t="shared" si="22"/>
        <v>0</v>
      </c>
      <c r="AO25" s="412"/>
      <c r="AP25" s="412"/>
      <c r="AQ25" s="1068">
        <f t="shared" si="23"/>
        <v>0</v>
      </c>
      <c r="AR25" s="414">
        <f t="shared" si="24"/>
        <v>0</v>
      </c>
      <c r="AS25" s="415">
        <f t="shared" si="25"/>
        <v>0</v>
      </c>
      <c r="AT25" s="415">
        <f t="shared" si="40"/>
        <v>0</v>
      </c>
      <c r="AU25" s="415">
        <f t="shared" si="26"/>
        <v>0</v>
      </c>
      <c r="AV25" s="416">
        <f t="shared" si="27"/>
        <v>0</v>
      </c>
      <c r="AW25" s="1069"/>
      <c r="AX25" s="406">
        <f t="shared" si="28"/>
        <v>0</v>
      </c>
      <c r="AY25" s="1060">
        <f t="shared" si="29"/>
        <v>0</v>
      </c>
      <c r="AZ25" s="1070">
        <f t="shared" si="30"/>
        <v>0</v>
      </c>
      <c r="BA25" s="407">
        <f t="shared" si="31"/>
        <v>0</v>
      </c>
      <c r="BB25" s="1071">
        <f t="shared" si="32"/>
        <v>0</v>
      </c>
      <c r="BC25" s="1059">
        <f t="shared" si="33"/>
        <v>0</v>
      </c>
      <c r="BD25" s="1059">
        <f t="shared" si="34"/>
        <v>0</v>
      </c>
      <c r="BE25" s="407">
        <f t="shared" si="35"/>
        <v>0</v>
      </c>
      <c r="BF25" s="1041">
        <f t="shared" si="36"/>
        <v>0.3</v>
      </c>
      <c r="BG25" s="421">
        <f t="shared" si="37"/>
        <v>0</v>
      </c>
      <c r="BH25" s="422"/>
      <c r="BI25" s="422"/>
      <c r="BJ25" s="421">
        <f t="shared" si="38"/>
        <v>0</v>
      </c>
      <c r="BK25" s="1044">
        <f t="shared" si="39"/>
        <v>0</v>
      </c>
      <c r="BL25" s="432"/>
      <c r="BM25" s="436"/>
      <c r="BN25" s="436"/>
      <c r="BO25" s="436"/>
      <c r="BP25" s="436"/>
      <c r="BQ25" s="436"/>
      <c r="BR25" s="436"/>
      <c r="BS25" s="436"/>
      <c r="BT25" s="436"/>
      <c r="BU25" s="436"/>
      <c r="BV25" s="436"/>
      <c r="BW25" s="436"/>
      <c r="BX25" s="436"/>
    </row>
    <row r="26" spans="1:76" s="437" customFormat="1" ht="27.95" customHeight="1">
      <c r="A26" s="1046">
        <v>9</v>
      </c>
      <c r="B26" s="429"/>
      <c r="C26" s="429"/>
      <c r="D26" s="395"/>
      <c r="E26" s="427"/>
      <c r="F26" s="396"/>
      <c r="G26" s="1076"/>
      <c r="H26" s="1009"/>
      <c r="I26" s="1009"/>
      <c r="J26" s="1009"/>
      <c r="K26" s="1010" t="str">
        <f t="shared" si="9"/>
        <v/>
      </c>
      <c r="L26" s="1047" t="str">
        <f>IF(OR(($S26=""),($H26=""),($I26=""),($J26="")),"",VLOOKUP($S26,'TRC Values Pepco'!$I$45:$M$54,2,FALSE))</f>
        <v/>
      </c>
      <c r="M26" s="1048" t="str">
        <f>IF(OR(($S26=""),($H26=""),($I26=""),($J26="")),"",VLOOKUP($S26,'TRC Values Pepco'!$I$45:$M$54,3,FALSE))</f>
        <v/>
      </c>
      <c r="N26" s="1048" t="str">
        <f>IF(OR(($S26=""),($H26=""),($I26=""),($J26="")),"",VLOOKUP($S26,'TRC Values Pepco'!$I$45:$M$54,4,FALSE))</f>
        <v/>
      </c>
      <c r="O26" s="1048" t="str">
        <f>IF(OR(($S26=""),($H26=""),($I26=""),($J26="")),"",VLOOKUP($S26,'TRC Values Pepco'!$I$45:$M$54,5,FALSE))</f>
        <v/>
      </c>
      <c r="P26" s="1049" t="str">
        <f t="shared" si="10"/>
        <v/>
      </c>
      <c r="Q26" s="1050">
        <f t="shared" si="11"/>
        <v>0</v>
      </c>
      <c r="R26" s="1051" t="str">
        <f t="shared" si="12"/>
        <v/>
      </c>
      <c r="S26" s="1051" t="str">
        <f t="shared" si="13"/>
        <v/>
      </c>
      <c r="T26" s="1052" t="str">
        <f t="shared" si="14"/>
        <v/>
      </c>
      <c r="U26" s="1077"/>
      <c r="V26" s="1017"/>
      <c r="W26" s="1055" t="str">
        <f t="shared" si="15"/>
        <v/>
      </c>
      <c r="X26" s="1072"/>
      <c r="Y26" s="1057">
        <v>0</v>
      </c>
      <c r="Z26" s="402">
        <f t="shared" si="16"/>
        <v>0</v>
      </c>
      <c r="AA26" s="1058">
        <f t="shared" si="17"/>
        <v>0</v>
      </c>
      <c r="AB26" s="1059">
        <f t="shared" si="18"/>
        <v>0</v>
      </c>
      <c r="AC26" s="1059">
        <f t="shared" si="19"/>
        <v>0</v>
      </c>
      <c r="AD26" s="1060">
        <f t="shared" si="20"/>
        <v>0</v>
      </c>
      <c r="AE26" s="1061" t="s">
        <v>205</v>
      </c>
      <c r="AF26" s="395"/>
      <c r="AG26" s="429"/>
      <c r="AH26" s="1073"/>
      <c r="AI26" s="1074"/>
      <c r="AJ26" s="1074"/>
      <c r="AK26" s="1075"/>
      <c r="AL26" s="1065"/>
      <c r="AM26" s="1066" t="str">
        <f t="shared" si="21"/>
        <v/>
      </c>
      <c r="AN26" s="1067">
        <f t="shared" si="22"/>
        <v>0</v>
      </c>
      <c r="AO26" s="412"/>
      <c r="AP26" s="412"/>
      <c r="AQ26" s="1068">
        <f t="shared" si="23"/>
        <v>0</v>
      </c>
      <c r="AR26" s="414">
        <f t="shared" si="24"/>
        <v>0</v>
      </c>
      <c r="AS26" s="415">
        <f t="shared" si="25"/>
        <v>0</v>
      </c>
      <c r="AT26" s="415">
        <f t="shared" si="40"/>
        <v>0</v>
      </c>
      <c r="AU26" s="415">
        <f t="shared" si="26"/>
        <v>0</v>
      </c>
      <c r="AV26" s="416">
        <f t="shared" si="27"/>
        <v>0</v>
      </c>
      <c r="AW26" s="1069"/>
      <c r="AX26" s="406">
        <f t="shared" si="28"/>
        <v>0</v>
      </c>
      <c r="AY26" s="1060">
        <f t="shared" si="29"/>
        <v>0</v>
      </c>
      <c r="AZ26" s="1070">
        <f t="shared" si="30"/>
        <v>0</v>
      </c>
      <c r="BA26" s="407">
        <f t="shared" si="31"/>
        <v>0</v>
      </c>
      <c r="BB26" s="1071">
        <f t="shared" si="32"/>
        <v>0</v>
      </c>
      <c r="BC26" s="1059">
        <f t="shared" si="33"/>
        <v>0</v>
      </c>
      <c r="BD26" s="1059">
        <f t="shared" si="34"/>
        <v>0</v>
      </c>
      <c r="BE26" s="407">
        <f t="shared" si="35"/>
        <v>0</v>
      </c>
      <c r="BF26" s="1041">
        <f t="shared" si="36"/>
        <v>0.3</v>
      </c>
      <c r="BG26" s="421">
        <f t="shared" si="37"/>
        <v>0</v>
      </c>
      <c r="BH26" s="422"/>
      <c r="BI26" s="422"/>
      <c r="BJ26" s="421">
        <f t="shared" si="38"/>
        <v>0</v>
      </c>
      <c r="BK26" s="1044">
        <f t="shared" si="39"/>
        <v>0</v>
      </c>
      <c r="BL26" s="432"/>
      <c r="BM26" s="436"/>
      <c r="BN26" s="436"/>
      <c r="BO26" s="436"/>
      <c r="BP26" s="436"/>
      <c r="BQ26" s="436"/>
      <c r="BR26" s="436"/>
      <c r="BS26" s="436"/>
      <c r="BT26" s="436"/>
      <c r="BU26" s="436"/>
      <c r="BV26" s="436"/>
      <c r="BW26" s="436"/>
      <c r="BX26" s="436"/>
    </row>
    <row r="27" spans="1:76" s="437" customFormat="1" ht="27.95" customHeight="1">
      <c r="A27" s="1046">
        <v>10</v>
      </c>
      <c r="B27" s="429"/>
      <c r="C27" s="429"/>
      <c r="D27" s="395"/>
      <c r="E27" s="427"/>
      <c r="F27" s="396"/>
      <c r="G27" s="1076"/>
      <c r="H27" s="1009"/>
      <c r="I27" s="1009"/>
      <c r="J27" s="1009"/>
      <c r="K27" s="1010" t="str">
        <f t="shared" si="9"/>
        <v/>
      </c>
      <c r="L27" s="1047" t="str">
        <f>IF(OR(($S27=""),($H27=""),($I27=""),($J27="")),"",VLOOKUP($S27,'TRC Values Pepco'!$I$45:$M$54,2,FALSE))</f>
        <v/>
      </c>
      <c r="M27" s="1048" t="str">
        <f>IF(OR(($S27=""),($H27=""),($I27=""),($J27="")),"",VLOOKUP($S27,'TRC Values Pepco'!$I$45:$M$54,3,FALSE))</f>
        <v/>
      </c>
      <c r="N27" s="1048" t="str">
        <f>IF(OR(($S27=""),($H27=""),($I27=""),($J27="")),"",VLOOKUP($S27,'TRC Values Pepco'!$I$45:$M$54,4,FALSE))</f>
        <v/>
      </c>
      <c r="O27" s="1048" t="str">
        <f>IF(OR(($S27=""),($H27=""),($I27=""),($J27="")),"",VLOOKUP($S27,'TRC Values Pepco'!$I$45:$M$54,5,FALSE))</f>
        <v/>
      </c>
      <c r="P27" s="1049" t="str">
        <f t="shared" si="10"/>
        <v/>
      </c>
      <c r="Q27" s="1050">
        <f t="shared" si="11"/>
        <v>0</v>
      </c>
      <c r="R27" s="1051" t="str">
        <f t="shared" si="12"/>
        <v/>
      </c>
      <c r="S27" s="1051" t="str">
        <f t="shared" si="13"/>
        <v/>
      </c>
      <c r="T27" s="1052" t="str">
        <f t="shared" si="14"/>
        <v/>
      </c>
      <c r="U27" s="1077"/>
      <c r="V27" s="1017"/>
      <c r="W27" s="1055" t="str">
        <f t="shared" si="15"/>
        <v/>
      </c>
      <c r="X27" s="1072"/>
      <c r="Y27" s="1057">
        <v>0</v>
      </c>
      <c r="Z27" s="402">
        <f t="shared" si="16"/>
        <v>0</v>
      </c>
      <c r="AA27" s="1058">
        <f t="shared" si="17"/>
        <v>0</v>
      </c>
      <c r="AB27" s="1059">
        <f t="shared" si="18"/>
        <v>0</v>
      </c>
      <c r="AC27" s="1059">
        <f t="shared" si="19"/>
        <v>0</v>
      </c>
      <c r="AD27" s="1060">
        <f t="shared" si="20"/>
        <v>0</v>
      </c>
      <c r="AE27" s="1061" t="s">
        <v>205</v>
      </c>
      <c r="AF27" s="395"/>
      <c r="AG27" s="429"/>
      <c r="AH27" s="1073"/>
      <c r="AI27" s="1074"/>
      <c r="AJ27" s="1074"/>
      <c r="AK27" s="1075"/>
      <c r="AL27" s="1065"/>
      <c r="AM27" s="1066" t="str">
        <f t="shared" si="21"/>
        <v/>
      </c>
      <c r="AN27" s="1067">
        <f t="shared" si="22"/>
        <v>0</v>
      </c>
      <c r="AO27" s="412"/>
      <c r="AP27" s="412"/>
      <c r="AQ27" s="1068">
        <f t="shared" si="23"/>
        <v>0</v>
      </c>
      <c r="AR27" s="414">
        <f t="shared" si="24"/>
        <v>0</v>
      </c>
      <c r="AS27" s="415">
        <f t="shared" si="25"/>
        <v>0</v>
      </c>
      <c r="AT27" s="415">
        <f t="shared" si="40"/>
        <v>0</v>
      </c>
      <c r="AU27" s="415">
        <f t="shared" si="26"/>
        <v>0</v>
      </c>
      <c r="AV27" s="416">
        <f t="shared" si="27"/>
        <v>0</v>
      </c>
      <c r="AW27" s="1069"/>
      <c r="AX27" s="406">
        <f t="shared" si="28"/>
        <v>0</v>
      </c>
      <c r="AY27" s="1060">
        <f t="shared" si="29"/>
        <v>0</v>
      </c>
      <c r="AZ27" s="1070">
        <f t="shared" si="30"/>
        <v>0</v>
      </c>
      <c r="BA27" s="407">
        <f t="shared" si="31"/>
        <v>0</v>
      </c>
      <c r="BB27" s="1071">
        <f t="shared" si="32"/>
        <v>0</v>
      </c>
      <c r="BC27" s="1059">
        <f t="shared" si="33"/>
        <v>0</v>
      </c>
      <c r="BD27" s="1059">
        <f t="shared" si="34"/>
        <v>0</v>
      </c>
      <c r="BE27" s="407">
        <f t="shared" si="35"/>
        <v>0</v>
      </c>
      <c r="BF27" s="1041">
        <f t="shared" si="36"/>
        <v>0.3</v>
      </c>
      <c r="BG27" s="421">
        <f t="shared" si="37"/>
        <v>0</v>
      </c>
      <c r="BH27" s="422"/>
      <c r="BI27" s="422"/>
      <c r="BJ27" s="421">
        <f t="shared" si="38"/>
        <v>0</v>
      </c>
      <c r="BK27" s="1044">
        <f t="shared" si="39"/>
        <v>0</v>
      </c>
      <c r="BL27" s="432"/>
      <c r="BM27" s="436"/>
      <c r="BN27" s="436"/>
      <c r="BO27" s="436"/>
      <c r="BP27" s="436"/>
      <c r="BQ27" s="436"/>
      <c r="BR27" s="436"/>
      <c r="BS27" s="436"/>
      <c r="BT27" s="436"/>
      <c r="BU27" s="436"/>
      <c r="BV27" s="436"/>
      <c r="BW27" s="436"/>
      <c r="BX27" s="436"/>
    </row>
    <row r="28" spans="1:76" s="437" customFormat="1" ht="27.95" customHeight="1">
      <c r="A28" s="1046">
        <v>11</v>
      </c>
      <c r="B28" s="429"/>
      <c r="C28" s="429"/>
      <c r="D28" s="395"/>
      <c r="E28" s="427"/>
      <c r="F28" s="396"/>
      <c r="G28" s="1076"/>
      <c r="H28" s="1009"/>
      <c r="I28" s="1009"/>
      <c r="J28" s="1009"/>
      <c r="K28" s="1010" t="str">
        <f t="shared" si="9"/>
        <v/>
      </c>
      <c r="L28" s="1047" t="str">
        <f>IF(OR(($S28=""),($H28=""),($I28=""),($J28="")),"",VLOOKUP($S28,'TRC Values Pepco'!$I$45:$M$54,2,FALSE))</f>
        <v/>
      </c>
      <c r="M28" s="1048" t="str">
        <f>IF(OR(($S28=""),($H28=""),($I28=""),($J28="")),"",VLOOKUP($S28,'TRC Values Pepco'!$I$45:$M$54,3,FALSE))</f>
        <v/>
      </c>
      <c r="N28" s="1048" t="str">
        <f>IF(OR(($S28=""),($H28=""),($I28=""),($J28="")),"",VLOOKUP($S28,'TRC Values Pepco'!$I$45:$M$54,4,FALSE))</f>
        <v/>
      </c>
      <c r="O28" s="1048" t="str">
        <f>IF(OR(($S28=""),($H28=""),($I28=""),($J28="")),"",VLOOKUP($S28,'TRC Values Pepco'!$I$45:$M$54,5,FALSE))</f>
        <v/>
      </c>
      <c r="P28" s="1049" t="str">
        <f t="shared" si="10"/>
        <v/>
      </c>
      <c r="Q28" s="1050">
        <f t="shared" si="11"/>
        <v>0</v>
      </c>
      <c r="R28" s="1051" t="str">
        <f t="shared" si="12"/>
        <v/>
      </c>
      <c r="S28" s="1051" t="str">
        <f t="shared" si="13"/>
        <v/>
      </c>
      <c r="T28" s="1052" t="str">
        <f t="shared" si="14"/>
        <v/>
      </c>
      <c r="U28" s="1077"/>
      <c r="V28" s="1017"/>
      <c r="W28" s="1055" t="str">
        <f t="shared" si="15"/>
        <v/>
      </c>
      <c r="X28" s="1072"/>
      <c r="Y28" s="1057">
        <v>0</v>
      </c>
      <c r="Z28" s="402">
        <f t="shared" si="16"/>
        <v>0</v>
      </c>
      <c r="AA28" s="1058">
        <f t="shared" si="17"/>
        <v>0</v>
      </c>
      <c r="AB28" s="1059">
        <f t="shared" si="18"/>
        <v>0</v>
      </c>
      <c r="AC28" s="1059">
        <f t="shared" si="19"/>
        <v>0</v>
      </c>
      <c r="AD28" s="1060">
        <f t="shared" si="20"/>
        <v>0</v>
      </c>
      <c r="AE28" s="1061" t="s">
        <v>205</v>
      </c>
      <c r="AF28" s="395"/>
      <c r="AG28" s="429"/>
      <c r="AH28" s="1073"/>
      <c r="AI28" s="1074"/>
      <c r="AJ28" s="1074"/>
      <c r="AK28" s="1075"/>
      <c r="AL28" s="1065"/>
      <c r="AM28" s="1066" t="str">
        <f t="shared" si="21"/>
        <v/>
      </c>
      <c r="AN28" s="1067">
        <f t="shared" si="22"/>
        <v>0</v>
      </c>
      <c r="AO28" s="412"/>
      <c r="AP28" s="412"/>
      <c r="AQ28" s="1068">
        <f t="shared" si="23"/>
        <v>0</v>
      </c>
      <c r="AR28" s="414">
        <f t="shared" si="24"/>
        <v>0</v>
      </c>
      <c r="AS28" s="415">
        <f t="shared" si="25"/>
        <v>0</v>
      </c>
      <c r="AT28" s="415">
        <f t="shared" si="40"/>
        <v>0</v>
      </c>
      <c r="AU28" s="415">
        <f t="shared" si="26"/>
        <v>0</v>
      </c>
      <c r="AV28" s="416">
        <f t="shared" si="27"/>
        <v>0</v>
      </c>
      <c r="AW28" s="1069"/>
      <c r="AX28" s="406">
        <f t="shared" si="28"/>
        <v>0</v>
      </c>
      <c r="AY28" s="1060">
        <f t="shared" si="29"/>
        <v>0</v>
      </c>
      <c r="AZ28" s="1070">
        <f t="shared" si="30"/>
        <v>0</v>
      </c>
      <c r="BA28" s="407">
        <f t="shared" si="31"/>
        <v>0</v>
      </c>
      <c r="BB28" s="1071">
        <f t="shared" si="32"/>
        <v>0</v>
      </c>
      <c r="BC28" s="1059">
        <f t="shared" si="33"/>
        <v>0</v>
      </c>
      <c r="BD28" s="1059">
        <f t="shared" si="34"/>
        <v>0</v>
      </c>
      <c r="BE28" s="407">
        <f t="shared" si="35"/>
        <v>0</v>
      </c>
      <c r="BF28" s="1041">
        <f t="shared" si="36"/>
        <v>0.3</v>
      </c>
      <c r="BG28" s="421">
        <f t="shared" si="37"/>
        <v>0</v>
      </c>
      <c r="BH28" s="422"/>
      <c r="BI28" s="422"/>
      <c r="BJ28" s="421">
        <f t="shared" si="38"/>
        <v>0</v>
      </c>
      <c r="BK28" s="1044">
        <f t="shared" si="39"/>
        <v>0</v>
      </c>
      <c r="BL28" s="432"/>
      <c r="BM28" s="436"/>
      <c r="BN28" s="436"/>
      <c r="BO28" s="436"/>
      <c r="BP28" s="436"/>
      <c r="BQ28" s="436"/>
      <c r="BR28" s="436"/>
      <c r="BS28" s="436"/>
      <c r="BT28" s="436"/>
      <c r="BU28" s="436"/>
      <c r="BV28" s="436"/>
      <c r="BW28" s="436"/>
      <c r="BX28" s="436"/>
    </row>
    <row r="29" spans="1:76" s="437" customFormat="1" ht="27.95" customHeight="1">
      <c r="A29" s="1046">
        <v>12</v>
      </c>
      <c r="B29" s="429"/>
      <c r="C29" s="429"/>
      <c r="D29" s="395"/>
      <c r="E29" s="427"/>
      <c r="F29" s="396"/>
      <c r="G29" s="1076"/>
      <c r="H29" s="1009"/>
      <c r="I29" s="1009"/>
      <c r="J29" s="1009"/>
      <c r="K29" s="1010" t="str">
        <f t="shared" si="9"/>
        <v/>
      </c>
      <c r="L29" s="1047" t="str">
        <f>IF(OR(($S29=""),($H29=""),($I29=""),($J29="")),"",VLOOKUP($S29,'TRC Values Pepco'!$I$45:$M$54,2,FALSE))</f>
        <v/>
      </c>
      <c r="M29" s="1048" t="str">
        <f>IF(OR(($S29=""),($H29=""),($I29=""),($J29="")),"",VLOOKUP($S29,'TRC Values Pepco'!$I$45:$M$54,3,FALSE))</f>
        <v/>
      </c>
      <c r="N29" s="1048" t="str">
        <f>IF(OR(($S29=""),($H29=""),($I29=""),($J29="")),"",VLOOKUP($S29,'TRC Values Pepco'!$I$45:$M$54,4,FALSE))</f>
        <v/>
      </c>
      <c r="O29" s="1048" t="str">
        <f>IF(OR(($S29=""),($H29=""),($I29=""),($J29="")),"",VLOOKUP($S29,'TRC Values Pepco'!$I$45:$M$54,5,FALSE))</f>
        <v/>
      </c>
      <c r="P29" s="1049" t="str">
        <f t="shared" si="10"/>
        <v/>
      </c>
      <c r="Q29" s="1050">
        <f t="shared" si="11"/>
        <v>0</v>
      </c>
      <c r="R29" s="1051" t="str">
        <f t="shared" si="12"/>
        <v/>
      </c>
      <c r="S29" s="1051" t="str">
        <f t="shared" si="13"/>
        <v/>
      </c>
      <c r="T29" s="1052" t="str">
        <f t="shared" si="14"/>
        <v/>
      </c>
      <c r="U29" s="1077"/>
      <c r="V29" s="1017"/>
      <c r="W29" s="1055" t="str">
        <f t="shared" si="15"/>
        <v/>
      </c>
      <c r="X29" s="1072"/>
      <c r="Y29" s="1057">
        <v>0</v>
      </c>
      <c r="Z29" s="402">
        <f t="shared" si="16"/>
        <v>0</v>
      </c>
      <c r="AA29" s="1058">
        <f t="shared" si="17"/>
        <v>0</v>
      </c>
      <c r="AB29" s="1059">
        <f t="shared" si="18"/>
        <v>0</v>
      </c>
      <c r="AC29" s="1059">
        <f t="shared" si="19"/>
        <v>0</v>
      </c>
      <c r="AD29" s="1060">
        <f t="shared" si="20"/>
        <v>0</v>
      </c>
      <c r="AE29" s="1061" t="s">
        <v>205</v>
      </c>
      <c r="AF29" s="395"/>
      <c r="AG29" s="429"/>
      <c r="AH29" s="1073"/>
      <c r="AI29" s="1074"/>
      <c r="AJ29" s="1074"/>
      <c r="AK29" s="1075"/>
      <c r="AL29" s="1065"/>
      <c r="AM29" s="1066" t="str">
        <f t="shared" si="21"/>
        <v/>
      </c>
      <c r="AN29" s="1067">
        <f t="shared" si="22"/>
        <v>0</v>
      </c>
      <c r="AO29" s="412"/>
      <c r="AP29" s="412"/>
      <c r="AQ29" s="1068">
        <f t="shared" si="23"/>
        <v>0</v>
      </c>
      <c r="AR29" s="414">
        <f t="shared" si="24"/>
        <v>0</v>
      </c>
      <c r="AS29" s="415">
        <f t="shared" si="25"/>
        <v>0</v>
      </c>
      <c r="AT29" s="415">
        <f t="shared" si="40"/>
        <v>0</v>
      </c>
      <c r="AU29" s="415">
        <f t="shared" si="26"/>
        <v>0</v>
      </c>
      <c r="AV29" s="416">
        <f t="shared" si="27"/>
        <v>0</v>
      </c>
      <c r="AW29" s="1069"/>
      <c r="AX29" s="406">
        <f t="shared" si="28"/>
        <v>0</v>
      </c>
      <c r="AY29" s="1060">
        <f t="shared" si="29"/>
        <v>0</v>
      </c>
      <c r="AZ29" s="1070">
        <f t="shared" si="30"/>
        <v>0</v>
      </c>
      <c r="BA29" s="407">
        <f t="shared" si="31"/>
        <v>0</v>
      </c>
      <c r="BB29" s="1071">
        <f t="shared" si="32"/>
        <v>0</v>
      </c>
      <c r="BC29" s="1059">
        <f t="shared" si="33"/>
        <v>0</v>
      </c>
      <c r="BD29" s="1059">
        <f t="shared" si="34"/>
        <v>0</v>
      </c>
      <c r="BE29" s="407">
        <f t="shared" si="35"/>
        <v>0</v>
      </c>
      <c r="BF29" s="1041">
        <f t="shared" si="36"/>
        <v>0.3</v>
      </c>
      <c r="BG29" s="421">
        <f t="shared" si="37"/>
        <v>0</v>
      </c>
      <c r="BH29" s="422"/>
      <c r="BI29" s="422"/>
      <c r="BJ29" s="421">
        <f t="shared" si="38"/>
        <v>0</v>
      </c>
      <c r="BK29" s="1044">
        <f t="shared" si="39"/>
        <v>0</v>
      </c>
      <c r="BL29" s="432"/>
      <c r="BM29" s="436"/>
      <c r="BN29" s="436"/>
      <c r="BO29" s="436"/>
      <c r="BP29" s="436"/>
      <c r="BQ29" s="436"/>
      <c r="BR29" s="436"/>
      <c r="BS29" s="436"/>
      <c r="BT29" s="436"/>
      <c r="BU29" s="436"/>
      <c r="BV29" s="436"/>
      <c r="BW29" s="436"/>
      <c r="BX29" s="436"/>
    </row>
    <row r="30" spans="1:76" s="437" customFormat="1" ht="27.95" customHeight="1">
      <c r="A30" s="1046">
        <v>13</v>
      </c>
      <c r="B30" s="429"/>
      <c r="C30" s="429"/>
      <c r="D30" s="395"/>
      <c r="E30" s="427"/>
      <c r="F30" s="396"/>
      <c r="G30" s="1076"/>
      <c r="H30" s="1009"/>
      <c r="I30" s="1009"/>
      <c r="J30" s="1009"/>
      <c r="K30" s="1010" t="str">
        <f t="shared" si="9"/>
        <v/>
      </c>
      <c r="L30" s="1047" t="str">
        <f>IF(OR(($S30=""),($H30=""),($I30=""),($J30="")),"",VLOOKUP($S30,'TRC Values Pepco'!$I$45:$M$54,2,FALSE))</f>
        <v/>
      </c>
      <c r="M30" s="1048" t="str">
        <f>IF(OR(($S30=""),($H30=""),($I30=""),($J30="")),"",VLOOKUP($S30,'TRC Values Pepco'!$I$45:$M$54,3,FALSE))</f>
        <v/>
      </c>
      <c r="N30" s="1048" t="str">
        <f>IF(OR(($S30=""),($H30=""),($I30=""),($J30="")),"",VLOOKUP($S30,'TRC Values Pepco'!$I$45:$M$54,4,FALSE))</f>
        <v/>
      </c>
      <c r="O30" s="1048" t="str">
        <f>IF(OR(($S30=""),($H30=""),($I30=""),($J30="")),"",VLOOKUP($S30,'TRC Values Pepco'!$I$45:$M$54,5,FALSE))</f>
        <v/>
      </c>
      <c r="P30" s="1049" t="str">
        <f t="shared" si="10"/>
        <v/>
      </c>
      <c r="Q30" s="1050">
        <f t="shared" si="11"/>
        <v>0</v>
      </c>
      <c r="R30" s="1051" t="str">
        <f t="shared" si="12"/>
        <v/>
      </c>
      <c r="S30" s="1051" t="str">
        <f t="shared" si="13"/>
        <v/>
      </c>
      <c r="T30" s="1052" t="str">
        <f t="shared" si="14"/>
        <v/>
      </c>
      <c r="U30" s="1077"/>
      <c r="V30" s="1017"/>
      <c r="W30" s="1055" t="str">
        <f t="shared" si="15"/>
        <v/>
      </c>
      <c r="X30" s="1072"/>
      <c r="Y30" s="1057">
        <v>0</v>
      </c>
      <c r="Z30" s="402">
        <f t="shared" si="16"/>
        <v>0</v>
      </c>
      <c r="AA30" s="1058">
        <f t="shared" si="17"/>
        <v>0</v>
      </c>
      <c r="AB30" s="1059">
        <f t="shared" si="18"/>
        <v>0</v>
      </c>
      <c r="AC30" s="1059">
        <f t="shared" si="19"/>
        <v>0</v>
      </c>
      <c r="AD30" s="1060">
        <f t="shared" si="20"/>
        <v>0</v>
      </c>
      <c r="AE30" s="1061" t="s">
        <v>205</v>
      </c>
      <c r="AF30" s="395"/>
      <c r="AG30" s="429"/>
      <c r="AH30" s="1073"/>
      <c r="AI30" s="1074"/>
      <c r="AJ30" s="1074"/>
      <c r="AK30" s="1075"/>
      <c r="AL30" s="1065"/>
      <c r="AM30" s="1066" t="str">
        <f t="shared" si="21"/>
        <v/>
      </c>
      <c r="AN30" s="1067">
        <f t="shared" si="22"/>
        <v>0</v>
      </c>
      <c r="AO30" s="412"/>
      <c r="AP30" s="412"/>
      <c r="AQ30" s="1068">
        <f t="shared" si="23"/>
        <v>0</v>
      </c>
      <c r="AR30" s="414">
        <f t="shared" si="24"/>
        <v>0</v>
      </c>
      <c r="AS30" s="415">
        <f t="shared" si="25"/>
        <v>0</v>
      </c>
      <c r="AT30" s="415">
        <f t="shared" si="40"/>
        <v>0</v>
      </c>
      <c r="AU30" s="415">
        <f t="shared" si="26"/>
        <v>0</v>
      </c>
      <c r="AV30" s="416">
        <f t="shared" si="27"/>
        <v>0</v>
      </c>
      <c r="AW30" s="1069"/>
      <c r="AX30" s="406">
        <f t="shared" si="28"/>
        <v>0</v>
      </c>
      <c r="AY30" s="1060">
        <f t="shared" si="29"/>
        <v>0</v>
      </c>
      <c r="AZ30" s="1070">
        <f t="shared" si="30"/>
        <v>0</v>
      </c>
      <c r="BA30" s="407">
        <f t="shared" si="31"/>
        <v>0</v>
      </c>
      <c r="BB30" s="1071">
        <f t="shared" si="32"/>
        <v>0</v>
      </c>
      <c r="BC30" s="1059">
        <f t="shared" si="33"/>
        <v>0</v>
      </c>
      <c r="BD30" s="1059">
        <f t="shared" si="34"/>
        <v>0</v>
      </c>
      <c r="BE30" s="407">
        <f t="shared" si="35"/>
        <v>0</v>
      </c>
      <c r="BF30" s="1041">
        <f t="shared" si="36"/>
        <v>0.3</v>
      </c>
      <c r="BG30" s="421">
        <f t="shared" si="37"/>
        <v>0</v>
      </c>
      <c r="BH30" s="422"/>
      <c r="BI30" s="422"/>
      <c r="BJ30" s="421">
        <f t="shared" si="38"/>
        <v>0</v>
      </c>
      <c r="BK30" s="1044">
        <f t="shared" si="39"/>
        <v>0</v>
      </c>
      <c r="BL30" s="432"/>
      <c r="BM30" s="436"/>
      <c r="BN30" s="436"/>
      <c r="BO30" s="436"/>
      <c r="BP30" s="436"/>
      <c r="BQ30" s="436"/>
      <c r="BR30" s="436"/>
      <c r="BS30" s="436"/>
      <c r="BT30" s="436"/>
      <c r="BU30" s="436"/>
      <c r="BV30" s="436"/>
      <c r="BW30" s="436"/>
      <c r="BX30" s="436"/>
    </row>
    <row r="31" spans="1:76" s="437" customFormat="1" ht="27.95" customHeight="1">
      <c r="A31" s="1046">
        <v>14</v>
      </c>
      <c r="B31" s="429"/>
      <c r="C31" s="429"/>
      <c r="D31" s="395"/>
      <c r="E31" s="427"/>
      <c r="F31" s="396"/>
      <c r="G31" s="1076"/>
      <c r="H31" s="1009"/>
      <c r="I31" s="1009"/>
      <c r="J31" s="1009"/>
      <c r="K31" s="1010" t="str">
        <f t="shared" si="9"/>
        <v/>
      </c>
      <c r="L31" s="1047" t="str">
        <f>IF(OR(($S31=""),($H31=""),($I31=""),($J31="")),"",VLOOKUP($S31,'TRC Values Pepco'!$I$45:$M$54,2,FALSE))</f>
        <v/>
      </c>
      <c r="M31" s="1048" t="str">
        <f>IF(OR(($S31=""),($H31=""),($I31=""),($J31="")),"",VLOOKUP($S31,'TRC Values Pepco'!$I$45:$M$54,3,FALSE))</f>
        <v/>
      </c>
      <c r="N31" s="1048" t="str">
        <f>IF(OR(($S31=""),($H31=""),($I31=""),($J31="")),"",VLOOKUP($S31,'TRC Values Pepco'!$I$45:$M$54,4,FALSE))</f>
        <v/>
      </c>
      <c r="O31" s="1048" t="str">
        <f>IF(OR(($S31=""),($H31=""),($I31=""),($J31="")),"",VLOOKUP($S31,'TRC Values Pepco'!$I$45:$M$54,5,FALSE))</f>
        <v/>
      </c>
      <c r="P31" s="1049" t="str">
        <f t="shared" si="10"/>
        <v/>
      </c>
      <c r="Q31" s="1050">
        <f t="shared" si="11"/>
        <v>0</v>
      </c>
      <c r="R31" s="1051" t="str">
        <f t="shared" si="12"/>
        <v/>
      </c>
      <c r="S31" s="1051" t="str">
        <f t="shared" si="13"/>
        <v/>
      </c>
      <c r="T31" s="1052" t="str">
        <f t="shared" si="14"/>
        <v/>
      </c>
      <c r="U31" s="1077"/>
      <c r="V31" s="1017"/>
      <c r="W31" s="1055" t="str">
        <f t="shared" si="15"/>
        <v/>
      </c>
      <c r="X31" s="1072"/>
      <c r="Y31" s="1057">
        <v>0</v>
      </c>
      <c r="Z31" s="402">
        <f t="shared" si="16"/>
        <v>0</v>
      </c>
      <c r="AA31" s="1058">
        <f t="shared" si="17"/>
        <v>0</v>
      </c>
      <c r="AB31" s="1059">
        <f t="shared" si="18"/>
        <v>0</v>
      </c>
      <c r="AC31" s="1059">
        <f t="shared" si="19"/>
        <v>0</v>
      </c>
      <c r="AD31" s="1060">
        <f t="shared" si="20"/>
        <v>0</v>
      </c>
      <c r="AE31" s="1061" t="s">
        <v>205</v>
      </c>
      <c r="AF31" s="395"/>
      <c r="AG31" s="429"/>
      <c r="AH31" s="1073"/>
      <c r="AI31" s="1074"/>
      <c r="AJ31" s="1074"/>
      <c r="AK31" s="1075"/>
      <c r="AL31" s="1065"/>
      <c r="AM31" s="1066" t="str">
        <f t="shared" si="21"/>
        <v/>
      </c>
      <c r="AN31" s="1067">
        <f t="shared" si="22"/>
        <v>0</v>
      </c>
      <c r="AO31" s="412"/>
      <c r="AP31" s="412"/>
      <c r="AQ31" s="1068">
        <f t="shared" si="23"/>
        <v>0</v>
      </c>
      <c r="AR31" s="414">
        <f t="shared" si="24"/>
        <v>0</v>
      </c>
      <c r="AS31" s="415">
        <f t="shared" si="25"/>
        <v>0</v>
      </c>
      <c r="AT31" s="415">
        <f t="shared" si="40"/>
        <v>0</v>
      </c>
      <c r="AU31" s="415">
        <f t="shared" si="26"/>
        <v>0</v>
      </c>
      <c r="AV31" s="416">
        <f t="shared" si="27"/>
        <v>0</v>
      </c>
      <c r="AW31" s="1069"/>
      <c r="AX31" s="406">
        <f t="shared" si="28"/>
        <v>0</v>
      </c>
      <c r="AY31" s="1060">
        <f t="shared" si="29"/>
        <v>0</v>
      </c>
      <c r="AZ31" s="1070">
        <f t="shared" si="30"/>
        <v>0</v>
      </c>
      <c r="BA31" s="407">
        <f t="shared" si="31"/>
        <v>0</v>
      </c>
      <c r="BB31" s="1071">
        <f t="shared" si="32"/>
        <v>0</v>
      </c>
      <c r="BC31" s="1059">
        <f t="shared" si="33"/>
        <v>0</v>
      </c>
      <c r="BD31" s="1059">
        <f t="shared" si="34"/>
        <v>0</v>
      </c>
      <c r="BE31" s="407">
        <f t="shared" si="35"/>
        <v>0</v>
      </c>
      <c r="BF31" s="1041">
        <f t="shared" si="36"/>
        <v>0.3</v>
      </c>
      <c r="BG31" s="421">
        <f t="shared" si="37"/>
        <v>0</v>
      </c>
      <c r="BH31" s="422"/>
      <c r="BI31" s="422"/>
      <c r="BJ31" s="421">
        <f t="shared" si="38"/>
        <v>0</v>
      </c>
      <c r="BK31" s="1044">
        <f t="shared" si="39"/>
        <v>0</v>
      </c>
      <c r="BL31" s="432"/>
      <c r="BM31" s="436"/>
      <c r="BN31" s="436"/>
      <c r="BO31" s="436"/>
      <c r="BP31" s="436"/>
      <c r="BQ31" s="436"/>
      <c r="BR31" s="436"/>
      <c r="BS31" s="436"/>
      <c r="BT31" s="436"/>
      <c r="BU31" s="436"/>
      <c r="BV31" s="436"/>
      <c r="BW31" s="436"/>
      <c r="BX31" s="436"/>
    </row>
    <row r="32" spans="1:76" s="437" customFormat="1" ht="27.95" customHeight="1">
      <c r="A32" s="1046">
        <v>15</v>
      </c>
      <c r="B32" s="429"/>
      <c r="C32" s="429"/>
      <c r="D32" s="395"/>
      <c r="E32" s="427"/>
      <c r="F32" s="396"/>
      <c r="G32" s="1076"/>
      <c r="H32" s="1009"/>
      <c r="I32" s="1009"/>
      <c r="J32" s="1009"/>
      <c r="K32" s="1010" t="str">
        <f t="shared" si="9"/>
        <v/>
      </c>
      <c r="L32" s="1047" t="str">
        <f>IF(OR(($S32=""),($H32=""),($I32=""),($J32="")),"",VLOOKUP($S32,'TRC Values Pepco'!$I$45:$M$54,2,FALSE))</f>
        <v/>
      </c>
      <c r="M32" s="1048" t="str">
        <f>IF(OR(($S32=""),($H32=""),($I32=""),($J32="")),"",VLOOKUP($S32,'TRC Values Pepco'!$I$45:$M$54,3,FALSE))</f>
        <v/>
      </c>
      <c r="N32" s="1048" t="str">
        <f>IF(OR(($S32=""),($H32=""),($I32=""),($J32="")),"",VLOOKUP($S32,'TRC Values Pepco'!$I$45:$M$54,4,FALSE))</f>
        <v/>
      </c>
      <c r="O32" s="1048" t="str">
        <f>IF(OR(($S32=""),($H32=""),($I32=""),($J32="")),"",VLOOKUP($S32,'TRC Values Pepco'!$I$45:$M$54,5,FALSE))</f>
        <v/>
      </c>
      <c r="P32" s="1049" t="str">
        <f t="shared" si="10"/>
        <v/>
      </c>
      <c r="Q32" s="1050">
        <f t="shared" si="11"/>
        <v>0</v>
      </c>
      <c r="R32" s="1051" t="str">
        <f t="shared" si="12"/>
        <v/>
      </c>
      <c r="S32" s="1051" t="str">
        <f t="shared" si="13"/>
        <v/>
      </c>
      <c r="T32" s="1052" t="str">
        <f t="shared" si="14"/>
        <v/>
      </c>
      <c r="U32" s="1077"/>
      <c r="V32" s="1017"/>
      <c r="W32" s="1055" t="str">
        <f t="shared" si="15"/>
        <v/>
      </c>
      <c r="X32" s="1072"/>
      <c r="Y32" s="1057">
        <v>0</v>
      </c>
      <c r="Z32" s="402">
        <f t="shared" si="16"/>
        <v>0</v>
      </c>
      <c r="AA32" s="1058">
        <f t="shared" si="17"/>
        <v>0</v>
      </c>
      <c r="AB32" s="1059">
        <f t="shared" si="18"/>
        <v>0</v>
      </c>
      <c r="AC32" s="1059">
        <f t="shared" si="19"/>
        <v>0</v>
      </c>
      <c r="AD32" s="1060">
        <f t="shared" si="20"/>
        <v>0</v>
      </c>
      <c r="AE32" s="1061" t="s">
        <v>205</v>
      </c>
      <c r="AF32" s="395"/>
      <c r="AG32" s="429"/>
      <c r="AH32" s="1073"/>
      <c r="AI32" s="1074"/>
      <c r="AJ32" s="1074"/>
      <c r="AK32" s="1075"/>
      <c r="AL32" s="1065"/>
      <c r="AM32" s="1066" t="str">
        <f t="shared" si="21"/>
        <v/>
      </c>
      <c r="AN32" s="1067">
        <f t="shared" si="22"/>
        <v>0</v>
      </c>
      <c r="AO32" s="412"/>
      <c r="AP32" s="412"/>
      <c r="AQ32" s="1068">
        <f t="shared" si="23"/>
        <v>0</v>
      </c>
      <c r="AR32" s="414">
        <f t="shared" si="24"/>
        <v>0</v>
      </c>
      <c r="AS32" s="415">
        <f t="shared" si="25"/>
        <v>0</v>
      </c>
      <c r="AT32" s="415">
        <f t="shared" si="40"/>
        <v>0</v>
      </c>
      <c r="AU32" s="415">
        <f t="shared" si="26"/>
        <v>0</v>
      </c>
      <c r="AV32" s="416">
        <f t="shared" si="27"/>
        <v>0</v>
      </c>
      <c r="AW32" s="1069"/>
      <c r="AX32" s="406">
        <f t="shared" si="28"/>
        <v>0</v>
      </c>
      <c r="AY32" s="1060">
        <f t="shared" si="29"/>
        <v>0</v>
      </c>
      <c r="AZ32" s="1070">
        <f t="shared" si="30"/>
        <v>0</v>
      </c>
      <c r="BA32" s="407">
        <f t="shared" si="31"/>
        <v>0</v>
      </c>
      <c r="BB32" s="1071">
        <f t="shared" si="32"/>
        <v>0</v>
      </c>
      <c r="BC32" s="1059">
        <f t="shared" si="33"/>
        <v>0</v>
      </c>
      <c r="BD32" s="1059">
        <f t="shared" si="34"/>
        <v>0</v>
      </c>
      <c r="BE32" s="407">
        <f t="shared" si="35"/>
        <v>0</v>
      </c>
      <c r="BF32" s="1041">
        <f t="shared" si="36"/>
        <v>0.3</v>
      </c>
      <c r="BG32" s="421">
        <f t="shared" si="37"/>
        <v>0</v>
      </c>
      <c r="BH32" s="422"/>
      <c r="BI32" s="422"/>
      <c r="BJ32" s="421">
        <f t="shared" si="38"/>
        <v>0</v>
      </c>
      <c r="BK32" s="1044">
        <f t="shared" si="39"/>
        <v>0</v>
      </c>
      <c r="BL32" s="432"/>
      <c r="BM32" s="436"/>
      <c r="BN32" s="436"/>
      <c r="BO32" s="436"/>
      <c r="BP32" s="436"/>
      <c r="BQ32" s="436"/>
      <c r="BR32" s="436"/>
      <c r="BS32" s="436"/>
      <c r="BT32" s="436"/>
      <c r="BU32" s="436"/>
      <c r="BV32" s="436"/>
      <c r="BW32" s="436"/>
      <c r="BX32" s="436"/>
    </row>
    <row r="33" spans="1:76" s="437" customFormat="1" ht="27.95" customHeight="1">
      <c r="A33" s="1046">
        <v>16</v>
      </c>
      <c r="B33" s="429"/>
      <c r="C33" s="429"/>
      <c r="D33" s="395"/>
      <c r="E33" s="427"/>
      <c r="F33" s="396"/>
      <c r="G33" s="1076"/>
      <c r="H33" s="1009"/>
      <c r="I33" s="1009"/>
      <c r="J33" s="1009"/>
      <c r="K33" s="1010" t="str">
        <f t="shared" si="9"/>
        <v/>
      </c>
      <c r="L33" s="1047" t="str">
        <f>IF(OR(($S33=""),($H33=""),($I33=""),($J33="")),"",VLOOKUP($S33,'TRC Values Pepco'!$I$45:$M$54,2,FALSE))</f>
        <v/>
      </c>
      <c r="M33" s="1048" t="str">
        <f>IF(OR(($S33=""),($H33=""),($I33=""),($J33="")),"",VLOOKUP($S33,'TRC Values Pepco'!$I$45:$M$54,3,FALSE))</f>
        <v/>
      </c>
      <c r="N33" s="1048" t="str">
        <f>IF(OR(($S33=""),($H33=""),($I33=""),($J33="")),"",VLOOKUP($S33,'TRC Values Pepco'!$I$45:$M$54,4,FALSE))</f>
        <v/>
      </c>
      <c r="O33" s="1048" t="str">
        <f>IF(OR(($S33=""),($H33=""),($I33=""),($J33="")),"",VLOOKUP($S33,'TRC Values Pepco'!$I$45:$M$54,5,FALSE))</f>
        <v/>
      </c>
      <c r="P33" s="1049" t="str">
        <f t="shared" si="10"/>
        <v/>
      </c>
      <c r="Q33" s="1050">
        <f t="shared" si="11"/>
        <v>0</v>
      </c>
      <c r="R33" s="1051" t="str">
        <f t="shared" si="12"/>
        <v/>
      </c>
      <c r="S33" s="1051" t="str">
        <f t="shared" si="13"/>
        <v/>
      </c>
      <c r="T33" s="1052" t="str">
        <f t="shared" si="14"/>
        <v/>
      </c>
      <c r="U33" s="1077"/>
      <c r="V33" s="1017"/>
      <c r="W33" s="1055" t="str">
        <f t="shared" si="15"/>
        <v/>
      </c>
      <c r="X33" s="1072"/>
      <c r="Y33" s="1057">
        <v>0</v>
      </c>
      <c r="Z33" s="402">
        <f t="shared" si="16"/>
        <v>0</v>
      </c>
      <c r="AA33" s="1058">
        <f t="shared" si="17"/>
        <v>0</v>
      </c>
      <c r="AB33" s="1059">
        <f t="shared" si="18"/>
        <v>0</v>
      </c>
      <c r="AC33" s="1059">
        <f t="shared" si="19"/>
        <v>0</v>
      </c>
      <c r="AD33" s="1060">
        <f t="shared" si="20"/>
        <v>0</v>
      </c>
      <c r="AE33" s="1061" t="s">
        <v>205</v>
      </c>
      <c r="AF33" s="395"/>
      <c r="AG33" s="429"/>
      <c r="AH33" s="1073"/>
      <c r="AI33" s="1074"/>
      <c r="AJ33" s="1074"/>
      <c r="AK33" s="1075"/>
      <c r="AL33" s="1065"/>
      <c r="AM33" s="1066" t="str">
        <f t="shared" si="21"/>
        <v/>
      </c>
      <c r="AN33" s="1067">
        <f t="shared" si="22"/>
        <v>0</v>
      </c>
      <c r="AO33" s="412"/>
      <c r="AP33" s="412"/>
      <c r="AQ33" s="1068">
        <f t="shared" si="23"/>
        <v>0</v>
      </c>
      <c r="AR33" s="414">
        <f t="shared" si="24"/>
        <v>0</v>
      </c>
      <c r="AS33" s="415">
        <f t="shared" si="25"/>
        <v>0</v>
      </c>
      <c r="AT33" s="415">
        <f t="shared" si="40"/>
        <v>0</v>
      </c>
      <c r="AU33" s="415">
        <f t="shared" si="26"/>
        <v>0</v>
      </c>
      <c r="AV33" s="416">
        <f t="shared" si="27"/>
        <v>0</v>
      </c>
      <c r="AW33" s="1069"/>
      <c r="AX33" s="406">
        <f t="shared" si="28"/>
        <v>0</v>
      </c>
      <c r="AY33" s="1060">
        <f t="shared" si="29"/>
        <v>0</v>
      </c>
      <c r="AZ33" s="1070">
        <f t="shared" si="30"/>
        <v>0</v>
      </c>
      <c r="BA33" s="407">
        <f t="shared" si="31"/>
        <v>0</v>
      </c>
      <c r="BB33" s="1071">
        <f t="shared" si="32"/>
        <v>0</v>
      </c>
      <c r="BC33" s="1059">
        <f t="shared" si="33"/>
        <v>0</v>
      </c>
      <c r="BD33" s="1059">
        <f t="shared" si="34"/>
        <v>0</v>
      </c>
      <c r="BE33" s="407">
        <f t="shared" si="35"/>
        <v>0</v>
      </c>
      <c r="BF33" s="1041">
        <f t="shared" si="36"/>
        <v>0.3</v>
      </c>
      <c r="BG33" s="421">
        <f t="shared" si="37"/>
        <v>0</v>
      </c>
      <c r="BH33" s="422"/>
      <c r="BI33" s="422"/>
      <c r="BJ33" s="421">
        <f t="shared" si="38"/>
        <v>0</v>
      </c>
      <c r="BK33" s="1044">
        <f t="shared" si="39"/>
        <v>0</v>
      </c>
      <c r="BL33" s="432"/>
      <c r="BM33" s="436"/>
      <c r="BN33" s="436"/>
      <c r="BO33" s="436"/>
      <c r="BP33" s="436"/>
      <c r="BQ33" s="436"/>
      <c r="BR33" s="436"/>
      <c r="BS33" s="436"/>
      <c r="BT33" s="436"/>
      <c r="BU33" s="436"/>
      <c r="BV33" s="436"/>
      <c r="BW33" s="436"/>
      <c r="BX33" s="436"/>
    </row>
    <row r="34" spans="1:76" s="437" customFormat="1" ht="27.95" customHeight="1">
      <c r="A34" s="1046">
        <v>17</v>
      </c>
      <c r="B34" s="429"/>
      <c r="C34" s="429"/>
      <c r="D34" s="395"/>
      <c r="E34" s="427"/>
      <c r="F34" s="396"/>
      <c r="G34" s="1076"/>
      <c r="H34" s="1009"/>
      <c r="I34" s="1009"/>
      <c r="J34" s="1009"/>
      <c r="K34" s="1010" t="str">
        <f t="shared" si="9"/>
        <v/>
      </c>
      <c r="L34" s="1047" t="str">
        <f>IF(OR(($S34=""),($H34=""),($I34=""),($J34="")),"",VLOOKUP($S34,'TRC Values Pepco'!$I$45:$M$54,2,FALSE))</f>
        <v/>
      </c>
      <c r="M34" s="1048" t="str">
        <f>IF(OR(($S34=""),($H34=""),($I34=""),($J34="")),"",VLOOKUP($S34,'TRC Values Pepco'!$I$45:$M$54,3,FALSE))</f>
        <v/>
      </c>
      <c r="N34" s="1048" t="str">
        <f>IF(OR(($S34=""),($H34=""),($I34=""),($J34="")),"",VLOOKUP($S34,'TRC Values Pepco'!$I$45:$M$54,4,FALSE))</f>
        <v/>
      </c>
      <c r="O34" s="1048" t="str">
        <f>IF(OR(($S34=""),($H34=""),($I34=""),($J34="")),"",VLOOKUP($S34,'TRC Values Pepco'!$I$45:$M$54,5,FALSE))</f>
        <v/>
      </c>
      <c r="P34" s="1049" t="str">
        <f t="shared" si="10"/>
        <v/>
      </c>
      <c r="Q34" s="1050">
        <f t="shared" si="11"/>
        <v>0</v>
      </c>
      <c r="R34" s="1051" t="str">
        <f t="shared" si="12"/>
        <v/>
      </c>
      <c r="S34" s="1051" t="str">
        <f t="shared" si="13"/>
        <v/>
      </c>
      <c r="T34" s="1052" t="str">
        <f t="shared" si="14"/>
        <v/>
      </c>
      <c r="U34" s="1077"/>
      <c r="V34" s="1017"/>
      <c r="W34" s="1055" t="str">
        <f t="shared" si="15"/>
        <v/>
      </c>
      <c r="X34" s="1072"/>
      <c r="Y34" s="1057">
        <v>0</v>
      </c>
      <c r="Z34" s="402">
        <f t="shared" si="16"/>
        <v>0</v>
      </c>
      <c r="AA34" s="1058">
        <f t="shared" si="17"/>
        <v>0</v>
      </c>
      <c r="AB34" s="1059">
        <f t="shared" si="18"/>
        <v>0</v>
      </c>
      <c r="AC34" s="1059">
        <f t="shared" si="19"/>
        <v>0</v>
      </c>
      <c r="AD34" s="1060">
        <f t="shared" si="20"/>
        <v>0</v>
      </c>
      <c r="AE34" s="1061" t="s">
        <v>205</v>
      </c>
      <c r="AF34" s="395"/>
      <c r="AG34" s="429"/>
      <c r="AH34" s="1073"/>
      <c r="AI34" s="1074"/>
      <c r="AJ34" s="1074"/>
      <c r="AK34" s="1075"/>
      <c r="AL34" s="1065"/>
      <c r="AM34" s="1066" t="str">
        <f t="shared" si="21"/>
        <v/>
      </c>
      <c r="AN34" s="1067">
        <f t="shared" si="22"/>
        <v>0</v>
      </c>
      <c r="AO34" s="412"/>
      <c r="AP34" s="412"/>
      <c r="AQ34" s="1068">
        <f t="shared" si="23"/>
        <v>0</v>
      </c>
      <c r="AR34" s="414">
        <f t="shared" si="24"/>
        <v>0</v>
      </c>
      <c r="AS34" s="415">
        <f t="shared" si="25"/>
        <v>0</v>
      </c>
      <c r="AT34" s="415">
        <f t="shared" si="40"/>
        <v>0</v>
      </c>
      <c r="AU34" s="415">
        <f t="shared" si="26"/>
        <v>0</v>
      </c>
      <c r="AV34" s="416">
        <f t="shared" si="27"/>
        <v>0</v>
      </c>
      <c r="AW34" s="1069"/>
      <c r="AX34" s="406">
        <f t="shared" si="28"/>
        <v>0</v>
      </c>
      <c r="AY34" s="1060">
        <f t="shared" si="29"/>
        <v>0</v>
      </c>
      <c r="AZ34" s="1070">
        <f t="shared" si="30"/>
        <v>0</v>
      </c>
      <c r="BA34" s="407">
        <f t="shared" si="31"/>
        <v>0</v>
      </c>
      <c r="BB34" s="1071">
        <f t="shared" si="32"/>
        <v>0</v>
      </c>
      <c r="BC34" s="1059">
        <f t="shared" si="33"/>
        <v>0</v>
      </c>
      <c r="BD34" s="1059">
        <f t="shared" si="34"/>
        <v>0</v>
      </c>
      <c r="BE34" s="407">
        <f t="shared" si="35"/>
        <v>0</v>
      </c>
      <c r="BF34" s="1041">
        <f t="shared" si="36"/>
        <v>0.3</v>
      </c>
      <c r="BG34" s="421">
        <f t="shared" si="37"/>
        <v>0</v>
      </c>
      <c r="BH34" s="422"/>
      <c r="BI34" s="422"/>
      <c r="BJ34" s="421">
        <f t="shared" si="38"/>
        <v>0</v>
      </c>
      <c r="BK34" s="1044">
        <f t="shared" si="39"/>
        <v>0</v>
      </c>
      <c r="BL34" s="432"/>
      <c r="BM34" s="436"/>
      <c r="BN34" s="436"/>
      <c r="BO34" s="436"/>
      <c r="BP34" s="436"/>
      <c r="BQ34" s="436"/>
      <c r="BR34" s="436"/>
      <c r="BS34" s="436"/>
      <c r="BT34" s="436"/>
      <c r="BU34" s="436"/>
      <c r="BV34" s="436"/>
      <c r="BW34" s="436"/>
      <c r="BX34" s="436"/>
    </row>
    <row r="35" spans="1:76" s="437" customFormat="1" ht="27.95" customHeight="1">
      <c r="A35" s="1046">
        <v>18</v>
      </c>
      <c r="B35" s="429"/>
      <c r="C35" s="429"/>
      <c r="D35" s="395"/>
      <c r="E35" s="427"/>
      <c r="F35" s="396"/>
      <c r="G35" s="1076"/>
      <c r="H35" s="1009"/>
      <c r="I35" s="1009"/>
      <c r="J35" s="1009"/>
      <c r="K35" s="1010" t="str">
        <f t="shared" si="9"/>
        <v/>
      </c>
      <c r="L35" s="1047" t="str">
        <f>IF(OR(($S35=""),($H35=""),($I35=""),($J35="")),"",VLOOKUP($S35,'TRC Values Pepco'!$I$45:$M$54,2,FALSE))</f>
        <v/>
      </c>
      <c r="M35" s="1048" t="str">
        <f>IF(OR(($S35=""),($H35=""),($I35=""),($J35="")),"",VLOOKUP($S35,'TRC Values Pepco'!$I$45:$M$54,3,FALSE))</f>
        <v/>
      </c>
      <c r="N35" s="1048" t="str">
        <f>IF(OR(($S35=""),($H35=""),($I35=""),($J35="")),"",VLOOKUP($S35,'TRC Values Pepco'!$I$45:$M$54,4,FALSE))</f>
        <v/>
      </c>
      <c r="O35" s="1048" t="str">
        <f>IF(OR(($S35=""),($H35=""),($I35=""),($J35="")),"",VLOOKUP($S35,'TRC Values Pepco'!$I$45:$M$54,5,FALSE))</f>
        <v/>
      </c>
      <c r="P35" s="1049" t="str">
        <f t="shared" si="10"/>
        <v/>
      </c>
      <c r="Q35" s="1050">
        <f t="shared" si="11"/>
        <v>0</v>
      </c>
      <c r="R35" s="1051" t="str">
        <f t="shared" si="12"/>
        <v/>
      </c>
      <c r="S35" s="1051" t="str">
        <f t="shared" si="13"/>
        <v/>
      </c>
      <c r="T35" s="1052" t="str">
        <f t="shared" si="14"/>
        <v/>
      </c>
      <c r="U35" s="1077"/>
      <c r="V35" s="1017"/>
      <c r="W35" s="1055" t="str">
        <f t="shared" si="15"/>
        <v/>
      </c>
      <c r="X35" s="1072"/>
      <c r="Y35" s="1057">
        <v>0</v>
      </c>
      <c r="Z35" s="402">
        <f t="shared" si="16"/>
        <v>0</v>
      </c>
      <c r="AA35" s="1058">
        <f t="shared" si="17"/>
        <v>0</v>
      </c>
      <c r="AB35" s="1059">
        <f t="shared" si="18"/>
        <v>0</v>
      </c>
      <c r="AC35" s="1059">
        <f t="shared" si="19"/>
        <v>0</v>
      </c>
      <c r="AD35" s="1060">
        <f t="shared" si="20"/>
        <v>0</v>
      </c>
      <c r="AE35" s="1061" t="s">
        <v>205</v>
      </c>
      <c r="AF35" s="395"/>
      <c r="AG35" s="429"/>
      <c r="AH35" s="1073"/>
      <c r="AI35" s="1074"/>
      <c r="AJ35" s="1074"/>
      <c r="AK35" s="1075"/>
      <c r="AL35" s="1065"/>
      <c r="AM35" s="1066" t="str">
        <f t="shared" si="21"/>
        <v/>
      </c>
      <c r="AN35" s="1067">
        <f t="shared" si="22"/>
        <v>0</v>
      </c>
      <c r="AO35" s="412"/>
      <c r="AP35" s="412"/>
      <c r="AQ35" s="1068">
        <f t="shared" si="23"/>
        <v>0</v>
      </c>
      <c r="AR35" s="414">
        <f t="shared" si="24"/>
        <v>0</v>
      </c>
      <c r="AS35" s="415">
        <f t="shared" si="25"/>
        <v>0</v>
      </c>
      <c r="AT35" s="415">
        <f t="shared" si="40"/>
        <v>0</v>
      </c>
      <c r="AU35" s="415">
        <f t="shared" si="26"/>
        <v>0</v>
      </c>
      <c r="AV35" s="416">
        <f t="shared" si="27"/>
        <v>0</v>
      </c>
      <c r="AW35" s="1069"/>
      <c r="AX35" s="406">
        <f t="shared" si="28"/>
        <v>0</v>
      </c>
      <c r="AY35" s="1060">
        <f t="shared" si="29"/>
        <v>0</v>
      </c>
      <c r="AZ35" s="1070">
        <f t="shared" si="30"/>
        <v>0</v>
      </c>
      <c r="BA35" s="407">
        <f t="shared" si="31"/>
        <v>0</v>
      </c>
      <c r="BB35" s="1071">
        <f t="shared" si="32"/>
        <v>0</v>
      </c>
      <c r="BC35" s="1059">
        <f t="shared" si="33"/>
        <v>0</v>
      </c>
      <c r="BD35" s="1059">
        <f t="shared" si="34"/>
        <v>0</v>
      </c>
      <c r="BE35" s="407">
        <f t="shared" si="35"/>
        <v>0</v>
      </c>
      <c r="BF35" s="1041">
        <f t="shared" si="36"/>
        <v>0.3</v>
      </c>
      <c r="BG35" s="421">
        <f t="shared" si="37"/>
        <v>0</v>
      </c>
      <c r="BH35" s="422"/>
      <c r="BI35" s="422"/>
      <c r="BJ35" s="421">
        <f t="shared" si="38"/>
        <v>0</v>
      </c>
      <c r="BK35" s="1044">
        <f t="shared" si="39"/>
        <v>0</v>
      </c>
      <c r="BL35" s="432"/>
      <c r="BM35" s="436"/>
      <c r="BN35" s="436"/>
      <c r="BO35" s="436"/>
      <c r="BP35" s="436"/>
      <c r="BQ35" s="436"/>
      <c r="BR35" s="436"/>
      <c r="BS35" s="436"/>
      <c r="BT35" s="436"/>
      <c r="BU35" s="436"/>
      <c r="BV35" s="436"/>
      <c r="BW35" s="436"/>
      <c r="BX35" s="436"/>
    </row>
    <row r="36" spans="1:76" s="437" customFormat="1" ht="27.95" customHeight="1">
      <c r="A36" s="1046">
        <v>19</v>
      </c>
      <c r="B36" s="429"/>
      <c r="C36" s="429"/>
      <c r="D36" s="395"/>
      <c r="E36" s="427"/>
      <c r="F36" s="396"/>
      <c r="G36" s="1076"/>
      <c r="H36" s="1009"/>
      <c r="I36" s="1009"/>
      <c r="J36" s="1009"/>
      <c r="K36" s="1010" t="str">
        <f t="shared" si="9"/>
        <v/>
      </c>
      <c r="L36" s="1047" t="str">
        <f>IF(OR(($S36=""),($H36=""),($I36=""),($J36="")),"",VLOOKUP($S36,'TRC Values Pepco'!$I$45:$M$54,2,FALSE))</f>
        <v/>
      </c>
      <c r="M36" s="1048" t="str">
        <f>IF(OR(($S36=""),($H36=""),($I36=""),($J36="")),"",VLOOKUP($S36,'TRC Values Pepco'!$I$45:$M$54,3,FALSE))</f>
        <v/>
      </c>
      <c r="N36" s="1048" t="str">
        <f>IF(OR(($S36=""),($H36=""),($I36=""),($J36="")),"",VLOOKUP($S36,'TRC Values Pepco'!$I$45:$M$54,4,FALSE))</f>
        <v/>
      </c>
      <c r="O36" s="1048" t="str">
        <f>IF(OR(($S36=""),($H36=""),($I36=""),($J36="")),"",VLOOKUP($S36,'TRC Values Pepco'!$I$45:$M$54,5,FALSE))</f>
        <v/>
      </c>
      <c r="P36" s="1049" t="str">
        <f t="shared" si="10"/>
        <v/>
      </c>
      <c r="Q36" s="1050">
        <f t="shared" si="11"/>
        <v>0</v>
      </c>
      <c r="R36" s="1051" t="str">
        <f t="shared" si="12"/>
        <v/>
      </c>
      <c r="S36" s="1051" t="str">
        <f t="shared" si="13"/>
        <v/>
      </c>
      <c r="T36" s="1052" t="str">
        <f t="shared" si="14"/>
        <v/>
      </c>
      <c r="U36" s="1077"/>
      <c r="V36" s="1017"/>
      <c r="W36" s="1055" t="str">
        <f t="shared" si="15"/>
        <v/>
      </c>
      <c r="X36" s="1072"/>
      <c r="Y36" s="1057">
        <v>0</v>
      </c>
      <c r="Z36" s="402">
        <f t="shared" si="16"/>
        <v>0</v>
      </c>
      <c r="AA36" s="1058">
        <f t="shared" si="17"/>
        <v>0</v>
      </c>
      <c r="AB36" s="1059">
        <f t="shared" si="18"/>
        <v>0</v>
      </c>
      <c r="AC36" s="1059">
        <f t="shared" si="19"/>
        <v>0</v>
      </c>
      <c r="AD36" s="1060">
        <f t="shared" si="20"/>
        <v>0</v>
      </c>
      <c r="AE36" s="1061" t="s">
        <v>205</v>
      </c>
      <c r="AF36" s="395"/>
      <c r="AG36" s="429"/>
      <c r="AH36" s="1073"/>
      <c r="AI36" s="1074"/>
      <c r="AJ36" s="1074"/>
      <c r="AK36" s="1075"/>
      <c r="AL36" s="1065"/>
      <c r="AM36" s="1066" t="str">
        <f t="shared" si="21"/>
        <v/>
      </c>
      <c r="AN36" s="1067">
        <f t="shared" si="22"/>
        <v>0</v>
      </c>
      <c r="AO36" s="412"/>
      <c r="AP36" s="412"/>
      <c r="AQ36" s="1068">
        <f t="shared" si="23"/>
        <v>0</v>
      </c>
      <c r="AR36" s="414">
        <f t="shared" si="24"/>
        <v>0</v>
      </c>
      <c r="AS36" s="415">
        <f t="shared" si="25"/>
        <v>0</v>
      </c>
      <c r="AT36" s="415">
        <f t="shared" si="40"/>
        <v>0</v>
      </c>
      <c r="AU36" s="415">
        <f t="shared" si="26"/>
        <v>0</v>
      </c>
      <c r="AV36" s="416">
        <f t="shared" si="27"/>
        <v>0</v>
      </c>
      <c r="AW36" s="1069"/>
      <c r="AX36" s="406">
        <f t="shared" si="28"/>
        <v>0</v>
      </c>
      <c r="AY36" s="1060">
        <f t="shared" si="29"/>
        <v>0</v>
      </c>
      <c r="AZ36" s="1070">
        <f t="shared" si="30"/>
        <v>0</v>
      </c>
      <c r="BA36" s="407">
        <f t="shared" si="31"/>
        <v>0</v>
      </c>
      <c r="BB36" s="1071">
        <f t="shared" si="32"/>
        <v>0</v>
      </c>
      <c r="BC36" s="1059">
        <f t="shared" si="33"/>
        <v>0</v>
      </c>
      <c r="BD36" s="1059">
        <f t="shared" si="34"/>
        <v>0</v>
      </c>
      <c r="BE36" s="407">
        <f t="shared" si="35"/>
        <v>0</v>
      </c>
      <c r="BF36" s="1041">
        <f t="shared" si="36"/>
        <v>0.3</v>
      </c>
      <c r="BG36" s="421">
        <f t="shared" si="37"/>
        <v>0</v>
      </c>
      <c r="BH36" s="422"/>
      <c r="BI36" s="422"/>
      <c r="BJ36" s="421">
        <f t="shared" si="38"/>
        <v>0</v>
      </c>
      <c r="BK36" s="1044">
        <f t="shared" si="39"/>
        <v>0</v>
      </c>
      <c r="BL36" s="432"/>
      <c r="BM36" s="436"/>
      <c r="BN36" s="436"/>
      <c r="BO36" s="436"/>
      <c r="BP36" s="436"/>
      <c r="BQ36" s="436"/>
      <c r="BR36" s="436"/>
      <c r="BS36" s="436"/>
      <c r="BT36" s="436"/>
      <c r="BU36" s="436"/>
      <c r="BV36" s="436"/>
      <c r="BW36" s="436"/>
      <c r="BX36" s="436"/>
    </row>
    <row r="37" spans="1:76" s="437" customFormat="1" ht="27.95" customHeight="1">
      <c r="A37" s="1046">
        <v>20</v>
      </c>
      <c r="B37" s="429"/>
      <c r="C37" s="429"/>
      <c r="D37" s="395"/>
      <c r="E37" s="427"/>
      <c r="F37" s="396"/>
      <c r="G37" s="1076"/>
      <c r="H37" s="1009"/>
      <c r="I37" s="1009"/>
      <c r="J37" s="1009"/>
      <c r="K37" s="1010" t="str">
        <f t="shared" si="9"/>
        <v/>
      </c>
      <c r="L37" s="1047" t="str">
        <f>IF(OR(($S37=""),($H37=""),($I37=""),($J37="")),"",VLOOKUP($S37,'TRC Values Pepco'!$I$45:$M$54,2,FALSE))</f>
        <v/>
      </c>
      <c r="M37" s="1048" t="str">
        <f>IF(OR(($S37=""),($H37=""),($I37=""),($J37="")),"",VLOOKUP($S37,'TRC Values Pepco'!$I$45:$M$54,3,FALSE))</f>
        <v/>
      </c>
      <c r="N37" s="1048" t="str">
        <f>IF(OR(($S37=""),($H37=""),($I37=""),($J37="")),"",VLOOKUP($S37,'TRC Values Pepco'!$I$45:$M$54,4,FALSE))</f>
        <v/>
      </c>
      <c r="O37" s="1048" t="str">
        <f>IF(OR(($S37=""),($H37=""),($I37=""),($J37="")),"",VLOOKUP($S37,'TRC Values Pepco'!$I$45:$M$54,5,FALSE))</f>
        <v/>
      </c>
      <c r="P37" s="1049" t="str">
        <f t="shared" si="10"/>
        <v/>
      </c>
      <c r="Q37" s="1050">
        <f t="shared" si="11"/>
        <v>0</v>
      </c>
      <c r="R37" s="1051" t="str">
        <f t="shared" si="12"/>
        <v/>
      </c>
      <c r="S37" s="1051" t="str">
        <f t="shared" si="13"/>
        <v/>
      </c>
      <c r="T37" s="1052" t="str">
        <f t="shared" si="14"/>
        <v/>
      </c>
      <c r="U37" s="1077"/>
      <c r="V37" s="1017"/>
      <c r="W37" s="1055" t="str">
        <f t="shared" si="15"/>
        <v/>
      </c>
      <c r="X37" s="1072"/>
      <c r="Y37" s="1057">
        <v>0</v>
      </c>
      <c r="Z37" s="402">
        <f t="shared" si="16"/>
        <v>0</v>
      </c>
      <c r="AA37" s="1058">
        <f t="shared" si="17"/>
        <v>0</v>
      </c>
      <c r="AB37" s="1059">
        <f t="shared" si="18"/>
        <v>0</v>
      </c>
      <c r="AC37" s="1059">
        <f t="shared" si="19"/>
        <v>0</v>
      </c>
      <c r="AD37" s="1060">
        <f t="shared" si="20"/>
        <v>0</v>
      </c>
      <c r="AE37" s="1061" t="s">
        <v>205</v>
      </c>
      <c r="AF37" s="395"/>
      <c r="AG37" s="429"/>
      <c r="AH37" s="1073"/>
      <c r="AI37" s="1074"/>
      <c r="AJ37" s="1074"/>
      <c r="AK37" s="1075"/>
      <c r="AL37" s="1065"/>
      <c r="AM37" s="1066" t="str">
        <f t="shared" si="21"/>
        <v/>
      </c>
      <c r="AN37" s="1067">
        <f t="shared" si="22"/>
        <v>0</v>
      </c>
      <c r="AO37" s="412"/>
      <c r="AP37" s="412"/>
      <c r="AQ37" s="1068">
        <f t="shared" si="23"/>
        <v>0</v>
      </c>
      <c r="AR37" s="414">
        <f t="shared" si="24"/>
        <v>0</v>
      </c>
      <c r="AS37" s="415">
        <f t="shared" si="25"/>
        <v>0</v>
      </c>
      <c r="AT37" s="415">
        <f t="shared" si="40"/>
        <v>0</v>
      </c>
      <c r="AU37" s="415">
        <f t="shared" si="26"/>
        <v>0</v>
      </c>
      <c r="AV37" s="416">
        <f t="shared" si="27"/>
        <v>0</v>
      </c>
      <c r="AW37" s="1069"/>
      <c r="AX37" s="406">
        <f t="shared" si="28"/>
        <v>0</v>
      </c>
      <c r="AY37" s="1060">
        <f t="shared" si="29"/>
        <v>0</v>
      </c>
      <c r="AZ37" s="1070">
        <f t="shared" si="30"/>
        <v>0</v>
      </c>
      <c r="BA37" s="407">
        <f t="shared" si="31"/>
        <v>0</v>
      </c>
      <c r="BB37" s="1071">
        <f t="shared" si="32"/>
        <v>0</v>
      </c>
      <c r="BC37" s="1059">
        <f t="shared" si="33"/>
        <v>0</v>
      </c>
      <c r="BD37" s="1059">
        <f t="shared" si="34"/>
        <v>0</v>
      </c>
      <c r="BE37" s="407">
        <f t="shared" si="35"/>
        <v>0</v>
      </c>
      <c r="BF37" s="1041">
        <f t="shared" si="36"/>
        <v>0.3</v>
      </c>
      <c r="BG37" s="421">
        <f t="shared" si="37"/>
        <v>0</v>
      </c>
      <c r="BH37" s="422"/>
      <c r="BI37" s="422"/>
      <c r="BJ37" s="421">
        <f t="shared" si="38"/>
        <v>0</v>
      </c>
      <c r="BK37" s="1044">
        <f t="shared" si="39"/>
        <v>0</v>
      </c>
      <c r="BL37" s="432"/>
      <c r="BM37" s="436"/>
      <c r="BN37" s="436"/>
      <c r="BO37" s="436"/>
      <c r="BP37" s="436"/>
      <c r="BQ37" s="436"/>
      <c r="BR37" s="436"/>
      <c r="BS37" s="436"/>
      <c r="BT37" s="436"/>
      <c r="BU37" s="436"/>
      <c r="BV37" s="436"/>
      <c r="BW37" s="436"/>
      <c r="BX37" s="436"/>
    </row>
    <row r="38" spans="1:76" s="437" customFormat="1" ht="27.95" customHeight="1">
      <c r="A38" s="1046">
        <v>21</v>
      </c>
      <c r="B38" s="429"/>
      <c r="C38" s="429"/>
      <c r="D38" s="395"/>
      <c r="E38" s="427"/>
      <c r="F38" s="396"/>
      <c r="G38" s="1076"/>
      <c r="H38" s="1009"/>
      <c r="I38" s="1009"/>
      <c r="J38" s="1009"/>
      <c r="K38" s="1010" t="str">
        <f t="shared" si="9"/>
        <v/>
      </c>
      <c r="L38" s="1047" t="str">
        <f>IF(OR(($S38=""),($H38=""),($I38=""),($J38="")),"",VLOOKUP($S38,'TRC Values Pepco'!$I$45:$M$54,2,FALSE))</f>
        <v/>
      </c>
      <c r="M38" s="1048" t="str">
        <f>IF(OR(($S38=""),($H38=""),($I38=""),($J38="")),"",VLOOKUP($S38,'TRC Values Pepco'!$I$45:$M$54,3,FALSE))</f>
        <v/>
      </c>
      <c r="N38" s="1048" t="str">
        <f>IF(OR(($S38=""),($H38=""),($I38=""),($J38="")),"",VLOOKUP($S38,'TRC Values Pepco'!$I$45:$M$54,4,FALSE))</f>
        <v/>
      </c>
      <c r="O38" s="1048" t="str">
        <f>IF(OR(($S38=""),($H38=""),($I38=""),($J38="")),"",VLOOKUP($S38,'TRC Values Pepco'!$I$45:$M$54,5,FALSE))</f>
        <v/>
      </c>
      <c r="P38" s="1049" t="str">
        <f t="shared" si="10"/>
        <v/>
      </c>
      <c r="Q38" s="1050">
        <f t="shared" si="11"/>
        <v>0</v>
      </c>
      <c r="R38" s="1051" t="str">
        <f t="shared" si="12"/>
        <v/>
      </c>
      <c r="S38" s="1051" t="str">
        <f t="shared" si="13"/>
        <v/>
      </c>
      <c r="T38" s="1052" t="str">
        <f t="shared" si="14"/>
        <v/>
      </c>
      <c r="U38" s="1077"/>
      <c r="V38" s="1017"/>
      <c r="W38" s="1055" t="str">
        <f t="shared" si="15"/>
        <v/>
      </c>
      <c r="X38" s="1072"/>
      <c r="Y38" s="1057">
        <v>0</v>
      </c>
      <c r="Z38" s="402">
        <f t="shared" si="16"/>
        <v>0</v>
      </c>
      <c r="AA38" s="1058">
        <f t="shared" si="17"/>
        <v>0</v>
      </c>
      <c r="AB38" s="1059">
        <f t="shared" si="18"/>
        <v>0</v>
      </c>
      <c r="AC38" s="1059">
        <f t="shared" si="19"/>
        <v>0</v>
      </c>
      <c r="AD38" s="1060">
        <f t="shared" si="20"/>
        <v>0</v>
      </c>
      <c r="AE38" s="1061" t="s">
        <v>205</v>
      </c>
      <c r="AF38" s="395"/>
      <c r="AG38" s="429"/>
      <c r="AH38" s="1073"/>
      <c r="AI38" s="1074"/>
      <c r="AJ38" s="1074"/>
      <c r="AK38" s="1075"/>
      <c r="AL38" s="1065"/>
      <c r="AM38" s="1066" t="str">
        <f t="shared" si="21"/>
        <v/>
      </c>
      <c r="AN38" s="1067">
        <f t="shared" si="22"/>
        <v>0</v>
      </c>
      <c r="AO38" s="412"/>
      <c r="AP38" s="412"/>
      <c r="AQ38" s="1068">
        <f t="shared" si="23"/>
        <v>0</v>
      </c>
      <c r="AR38" s="414">
        <f t="shared" si="24"/>
        <v>0</v>
      </c>
      <c r="AS38" s="415">
        <f t="shared" si="25"/>
        <v>0</v>
      </c>
      <c r="AT38" s="415">
        <f t="shared" si="40"/>
        <v>0</v>
      </c>
      <c r="AU38" s="415">
        <f t="shared" si="26"/>
        <v>0</v>
      </c>
      <c r="AV38" s="416">
        <f t="shared" si="27"/>
        <v>0</v>
      </c>
      <c r="AW38" s="1069"/>
      <c r="AX38" s="406">
        <f t="shared" si="28"/>
        <v>0</v>
      </c>
      <c r="AY38" s="1060">
        <f t="shared" si="29"/>
        <v>0</v>
      </c>
      <c r="AZ38" s="1070">
        <f t="shared" si="30"/>
        <v>0</v>
      </c>
      <c r="BA38" s="407">
        <f t="shared" si="31"/>
        <v>0</v>
      </c>
      <c r="BB38" s="1071">
        <f t="shared" si="32"/>
        <v>0</v>
      </c>
      <c r="BC38" s="1059">
        <f t="shared" si="33"/>
        <v>0</v>
      </c>
      <c r="BD38" s="1059">
        <f t="shared" si="34"/>
        <v>0</v>
      </c>
      <c r="BE38" s="407">
        <f t="shared" si="35"/>
        <v>0</v>
      </c>
      <c r="BF38" s="1041">
        <f t="shared" si="36"/>
        <v>0.3</v>
      </c>
      <c r="BG38" s="421">
        <f t="shared" si="37"/>
        <v>0</v>
      </c>
      <c r="BH38" s="422"/>
      <c r="BI38" s="422"/>
      <c r="BJ38" s="421">
        <f t="shared" si="38"/>
        <v>0</v>
      </c>
      <c r="BK38" s="1044">
        <f t="shared" si="39"/>
        <v>0</v>
      </c>
      <c r="BL38" s="432"/>
      <c r="BM38" s="436"/>
      <c r="BN38" s="436"/>
      <c r="BO38" s="436"/>
      <c r="BP38" s="436"/>
      <c r="BQ38" s="436"/>
      <c r="BR38" s="436"/>
      <c r="BS38" s="436"/>
      <c r="BT38" s="436"/>
      <c r="BU38" s="436"/>
      <c r="BV38" s="436"/>
      <c r="BW38" s="436"/>
      <c r="BX38" s="436"/>
    </row>
    <row r="39" spans="1:76" s="437" customFormat="1" ht="27.95" customHeight="1">
      <c r="A39" s="1046">
        <v>22</v>
      </c>
      <c r="B39" s="429"/>
      <c r="C39" s="429"/>
      <c r="D39" s="395"/>
      <c r="E39" s="427"/>
      <c r="F39" s="396"/>
      <c r="G39" s="1076"/>
      <c r="H39" s="1009"/>
      <c r="I39" s="1009"/>
      <c r="J39" s="1009"/>
      <c r="K39" s="1010" t="str">
        <f t="shared" si="9"/>
        <v/>
      </c>
      <c r="L39" s="1047" t="str">
        <f>IF(OR(($S39=""),($H39=""),($I39=""),($J39="")),"",VLOOKUP($S39,'TRC Values Pepco'!$I$45:$M$54,2,FALSE))</f>
        <v/>
      </c>
      <c r="M39" s="1048" t="str">
        <f>IF(OR(($S39=""),($H39=""),($I39=""),($J39="")),"",VLOOKUP($S39,'TRC Values Pepco'!$I$45:$M$54,3,FALSE))</f>
        <v/>
      </c>
      <c r="N39" s="1048" t="str">
        <f>IF(OR(($S39=""),($H39=""),($I39=""),($J39="")),"",VLOOKUP($S39,'TRC Values Pepco'!$I$45:$M$54,4,FALSE))</f>
        <v/>
      </c>
      <c r="O39" s="1048" t="str">
        <f>IF(OR(($S39=""),($H39=""),($I39=""),($J39="")),"",VLOOKUP($S39,'TRC Values Pepco'!$I$45:$M$54,5,FALSE))</f>
        <v/>
      </c>
      <c r="P39" s="1049" t="str">
        <f t="shared" si="10"/>
        <v/>
      </c>
      <c r="Q39" s="1050">
        <f t="shared" si="11"/>
        <v>0</v>
      </c>
      <c r="R39" s="1051" t="str">
        <f t="shared" si="12"/>
        <v/>
      </c>
      <c r="S39" s="1051" t="str">
        <f t="shared" si="13"/>
        <v/>
      </c>
      <c r="T39" s="1052" t="str">
        <f t="shared" si="14"/>
        <v/>
      </c>
      <c r="U39" s="1077"/>
      <c r="V39" s="1017"/>
      <c r="W39" s="1055" t="str">
        <f t="shared" si="15"/>
        <v/>
      </c>
      <c r="X39" s="1072"/>
      <c r="Y39" s="1057">
        <v>0</v>
      </c>
      <c r="Z39" s="402">
        <f t="shared" si="16"/>
        <v>0</v>
      </c>
      <c r="AA39" s="1058">
        <f t="shared" si="17"/>
        <v>0</v>
      </c>
      <c r="AB39" s="1059">
        <f t="shared" si="18"/>
        <v>0</v>
      </c>
      <c r="AC39" s="1059">
        <f t="shared" si="19"/>
        <v>0</v>
      </c>
      <c r="AD39" s="1060">
        <f t="shared" si="20"/>
        <v>0</v>
      </c>
      <c r="AE39" s="1061" t="s">
        <v>205</v>
      </c>
      <c r="AF39" s="395"/>
      <c r="AG39" s="429"/>
      <c r="AH39" s="1073"/>
      <c r="AI39" s="1074"/>
      <c r="AJ39" s="1074"/>
      <c r="AK39" s="1075"/>
      <c r="AL39" s="1065"/>
      <c r="AM39" s="1066" t="str">
        <f t="shared" si="21"/>
        <v/>
      </c>
      <c r="AN39" s="1067">
        <f t="shared" si="22"/>
        <v>0</v>
      </c>
      <c r="AO39" s="412"/>
      <c r="AP39" s="412"/>
      <c r="AQ39" s="1068">
        <f t="shared" si="23"/>
        <v>0</v>
      </c>
      <c r="AR39" s="414">
        <f t="shared" si="24"/>
        <v>0</v>
      </c>
      <c r="AS39" s="415">
        <f t="shared" si="25"/>
        <v>0</v>
      </c>
      <c r="AT39" s="415">
        <f t="shared" si="40"/>
        <v>0</v>
      </c>
      <c r="AU39" s="415">
        <f t="shared" si="26"/>
        <v>0</v>
      </c>
      <c r="AV39" s="416">
        <f t="shared" si="27"/>
        <v>0</v>
      </c>
      <c r="AW39" s="1069"/>
      <c r="AX39" s="406">
        <f t="shared" si="28"/>
        <v>0</v>
      </c>
      <c r="AY39" s="1060">
        <f t="shared" si="29"/>
        <v>0</v>
      </c>
      <c r="AZ39" s="1070">
        <f t="shared" si="30"/>
        <v>0</v>
      </c>
      <c r="BA39" s="407">
        <f t="shared" si="31"/>
        <v>0</v>
      </c>
      <c r="BB39" s="1071">
        <f t="shared" si="32"/>
        <v>0</v>
      </c>
      <c r="BC39" s="1059">
        <f t="shared" si="33"/>
        <v>0</v>
      </c>
      <c r="BD39" s="1059">
        <f t="shared" si="34"/>
        <v>0</v>
      </c>
      <c r="BE39" s="407">
        <f t="shared" si="35"/>
        <v>0</v>
      </c>
      <c r="BF39" s="1041">
        <f t="shared" si="36"/>
        <v>0.3</v>
      </c>
      <c r="BG39" s="421">
        <f t="shared" si="37"/>
        <v>0</v>
      </c>
      <c r="BH39" s="422"/>
      <c r="BI39" s="422"/>
      <c r="BJ39" s="421">
        <f t="shared" si="38"/>
        <v>0</v>
      </c>
      <c r="BK39" s="1044">
        <f t="shared" si="39"/>
        <v>0</v>
      </c>
      <c r="BL39" s="432"/>
      <c r="BM39" s="436"/>
      <c r="BN39" s="436"/>
      <c r="BO39" s="436"/>
      <c r="BP39" s="436"/>
      <c r="BQ39" s="436"/>
      <c r="BR39" s="436"/>
      <c r="BS39" s="436"/>
      <c r="BT39" s="436"/>
      <c r="BU39" s="436"/>
      <c r="BV39" s="436"/>
      <c r="BW39" s="436"/>
      <c r="BX39" s="436"/>
    </row>
    <row r="40" spans="1:76" s="437" customFormat="1" ht="27.95" customHeight="1">
      <c r="A40" s="1046">
        <v>23</v>
      </c>
      <c r="B40" s="429"/>
      <c r="C40" s="429"/>
      <c r="D40" s="395"/>
      <c r="E40" s="427"/>
      <c r="F40" s="396"/>
      <c r="G40" s="1076"/>
      <c r="H40" s="1009"/>
      <c r="I40" s="1009"/>
      <c r="J40" s="1009"/>
      <c r="K40" s="1010" t="str">
        <f t="shared" si="9"/>
        <v/>
      </c>
      <c r="L40" s="1047" t="str">
        <f>IF(OR(($S40=""),($H40=""),($I40=""),($J40="")),"",VLOOKUP($S40,'TRC Values Pepco'!$I$45:$M$54,2,FALSE))</f>
        <v/>
      </c>
      <c r="M40" s="1048" t="str">
        <f>IF(OR(($S40=""),($H40=""),($I40=""),($J40="")),"",VLOOKUP($S40,'TRC Values Pepco'!$I$45:$M$54,3,FALSE))</f>
        <v/>
      </c>
      <c r="N40" s="1048" t="str">
        <f>IF(OR(($S40=""),($H40=""),($I40=""),($J40="")),"",VLOOKUP($S40,'TRC Values Pepco'!$I$45:$M$54,4,FALSE))</f>
        <v/>
      </c>
      <c r="O40" s="1048" t="str">
        <f>IF(OR(($S40=""),($H40=""),($I40=""),($J40="")),"",VLOOKUP($S40,'TRC Values Pepco'!$I$45:$M$54,5,FALSE))</f>
        <v/>
      </c>
      <c r="P40" s="1049" t="str">
        <f t="shared" si="10"/>
        <v/>
      </c>
      <c r="Q40" s="1050">
        <f t="shared" si="11"/>
        <v>0</v>
      </c>
      <c r="R40" s="1051" t="str">
        <f t="shared" si="12"/>
        <v/>
      </c>
      <c r="S40" s="1051" t="str">
        <f t="shared" si="13"/>
        <v/>
      </c>
      <c r="T40" s="1052" t="str">
        <f t="shared" si="14"/>
        <v/>
      </c>
      <c r="U40" s="1077"/>
      <c r="V40" s="1017"/>
      <c r="W40" s="1055" t="str">
        <f t="shared" si="15"/>
        <v/>
      </c>
      <c r="X40" s="1072"/>
      <c r="Y40" s="1057">
        <v>0</v>
      </c>
      <c r="Z40" s="402">
        <f t="shared" si="16"/>
        <v>0</v>
      </c>
      <c r="AA40" s="1058">
        <f t="shared" si="17"/>
        <v>0</v>
      </c>
      <c r="AB40" s="1059">
        <f t="shared" si="18"/>
        <v>0</v>
      </c>
      <c r="AC40" s="1059">
        <f t="shared" si="19"/>
        <v>0</v>
      </c>
      <c r="AD40" s="1060">
        <f t="shared" si="20"/>
        <v>0</v>
      </c>
      <c r="AE40" s="1061" t="s">
        <v>205</v>
      </c>
      <c r="AF40" s="395"/>
      <c r="AG40" s="429"/>
      <c r="AH40" s="1073"/>
      <c r="AI40" s="1074"/>
      <c r="AJ40" s="1074"/>
      <c r="AK40" s="1075"/>
      <c r="AL40" s="1065"/>
      <c r="AM40" s="1066" t="str">
        <f t="shared" si="21"/>
        <v/>
      </c>
      <c r="AN40" s="1067">
        <f t="shared" si="22"/>
        <v>0</v>
      </c>
      <c r="AO40" s="412"/>
      <c r="AP40" s="412"/>
      <c r="AQ40" s="1068">
        <f t="shared" si="23"/>
        <v>0</v>
      </c>
      <c r="AR40" s="414">
        <f t="shared" si="24"/>
        <v>0</v>
      </c>
      <c r="AS40" s="415">
        <f t="shared" si="25"/>
        <v>0</v>
      </c>
      <c r="AT40" s="415">
        <f t="shared" si="40"/>
        <v>0</v>
      </c>
      <c r="AU40" s="415">
        <f t="shared" si="26"/>
        <v>0</v>
      </c>
      <c r="AV40" s="416">
        <f t="shared" si="27"/>
        <v>0</v>
      </c>
      <c r="AW40" s="1069"/>
      <c r="AX40" s="406">
        <f t="shared" si="28"/>
        <v>0</v>
      </c>
      <c r="AY40" s="1060">
        <f t="shared" si="29"/>
        <v>0</v>
      </c>
      <c r="AZ40" s="1070">
        <f t="shared" si="30"/>
        <v>0</v>
      </c>
      <c r="BA40" s="407">
        <f t="shared" si="31"/>
        <v>0</v>
      </c>
      <c r="BB40" s="1071">
        <f t="shared" si="32"/>
        <v>0</v>
      </c>
      <c r="BC40" s="1059">
        <f t="shared" si="33"/>
        <v>0</v>
      </c>
      <c r="BD40" s="1059">
        <f t="shared" si="34"/>
        <v>0</v>
      </c>
      <c r="BE40" s="407">
        <f t="shared" si="35"/>
        <v>0</v>
      </c>
      <c r="BF40" s="1041">
        <f t="shared" si="36"/>
        <v>0.3</v>
      </c>
      <c r="BG40" s="421">
        <f t="shared" si="37"/>
        <v>0</v>
      </c>
      <c r="BH40" s="422"/>
      <c r="BI40" s="422"/>
      <c r="BJ40" s="421">
        <f t="shared" si="38"/>
        <v>0</v>
      </c>
      <c r="BK40" s="1044">
        <f t="shared" si="39"/>
        <v>0</v>
      </c>
      <c r="BL40" s="432"/>
      <c r="BM40" s="436"/>
      <c r="BN40" s="436"/>
      <c r="BO40" s="436"/>
      <c r="BP40" s="436"/>
      <c r="BQ40" s="436"/>
      <c r="BR40" s="436"/>
      <c r="BS40" s="436"/>
      <c r="BT40" s="436"/>
      <c r="BU40" s="436"/>
      <c r="BV40" s="436"/>
      <c r="BW40" s="436"/>
      <c r="BX40" s="436"/>
    </row>
    <row r="41" spans="1:76" s="437" customFormat="1" ht="27.95" customHeight="1">
      <c r="A41" s="1046">
        <v>24</v>
      </c>
      <c r="B41" s="429"/>
      <c r="C41" s="429"/>
      <c r="D41" s="395"/>
      <c r="E41" s="427"/>
      <c r="F41" s="396"/>
      <c r="G41" s="1076"/>
      <c r="H41" s="1009"/>
      <c r="I41" s="1009"/>
      <c r="J41" s="1009"/>
      <c r="K41" s="1010" t="str">
        <f t="shared" si="9"/>
        <v/>
      </c>
      <c r="L41" s="1047" t="str">
        <f>IF(OR(($S41=""),($H41=""),($I41=""),($J41="")),"",VLOOKUP($S41,'TRC Values Pepco'!$I$45:$M$54,2,FALSE))</f>
        <v/>
      </c>
      <c r="M41" s="1048" t="str">
        <f>IF(OR(($S41=""),($H41=""),($I41=""),($J41="")),"",VLOOKUP($S41,'TRC Values Pepco'!$I$45:$M$54,3,FALSE))</f>
        <v/>
      </c>
      <c r="N41" s="1048" t="str">
        <f>IF(OR(($S41=""),($H41=""),($I41=""),($J41="")),"",VLOOKUP($S41,'TRC Values Pepco'!$I$45:$M$54,4,FALSE))</f>
        <v/>
      </c>
      <c r="O41" s="1048" t="str">
        <f>IF(OR(($S41=""),($H41=""),($I41=""),($J41="")),"",VLOOKUP($S41,'TRC Values Pepco'!$I$45:$M$54,5,FALSE))</f>
        <v/>
      </c>
      <c r="P41" s="1049" t="str">
        <f t="shared" si="10"/>
        <v/>
      </c>
      <c r="Q41" s="1050">
        <f t="shared" si="11"/>
        <v>0</v>
      </c>
      <c r="R41" s="1051" t="str">
        <f t="shared" si="12"/>
        <v/>
      </c>
      <c r="S41" s="1051" t="str">
        <f t="shared" si="13"/>
        <v/>
      </c>
      <c r="T41" s="1052" t="str">
        <f t="shared" si="14"/>
        <v/>
      </c>
      <c r="U41" s="1077"/>
      <c r="V41" s="1017"/>
      <c r="W41" s="1055" t="str">
        <f t="shared" si="15"/>
        <v/>
      </c>
      <c r="X41" s="1072"/>
      <c r="Y41" s="1057">
        <v>0</v>
      </c>
      <c r="Z41" s="402">
        <f t="shared" si="16"/>
        <v>0</v>
      </c>
      <c r="AA41" s="1058">
        <f t="shared" si="17"/>
        <v>0</v>
      </c>
      <c r="AB41" s="1059">
        <f t="shared" si="18"/>
        <v>0</v>
      </c>
      <c r="AC41" s="1059">
        <f t="shared" si="19"/>
        <v>0</v>
      </c>
      <c r="AD41" s="1060">
        <f t="shared" si="20"/>
        <v>0</v>
      </c>
      <c r="AE41" s="1061" t="s">
        <v>205</v>
      </c>
      <c r="AF41" s="395"/>
      <c r="AG41" s="429"/>
      <c r="AH41" s="1073"/>
      <c r="AI41" s="1074"/>
      <c r="AJ41" s="1074"/>
      <c r="AK41" s="1075"/>
      <c r="AL41" s="1065"/>
      <c r="AM41" s="1066" t="str">
        <f t="shared" si="21"/>
        <v/>
      </c>
      <c r="AN41" s="1067">
        <f t="shared" si="22"/>
        <v>0</v>
      </c>
      <c r="AO41" s="412"/>
      <c r="AP41" s="412"/>
      <c r="AQ41" s="1068">
        <f t="shared" si="23"/>
        <v>0</v>
      </c>
      <c r="AR41" s="414">
        <f t="shared" si="24"/>
        <v>0</v>
      </c>
      <c r="AS41" s="415">
        <f t="shared" si="25"/>
        <v>0</v>
      </c>
      <c r="AT41" s="415">
        <f t="shared" si="40"/>
        <v>0</v>
      </c>
      <c r="AU41" s="415">
        <f t="shared" si="26"/>
        <v>0</v>
      </c>
      <c r="AV41" s="416">
        <f t="shared" si="27"/>
        <v>0</v>
      </c>
      <c r="AW41" s="1069"/>
      <c r="AX41" s="406">
        <f t="shared" si="28"/>
        <v>0</v>
      </c>
      <c r="AY41" s="1060">
        <f t="shared" si="29"/>
        <v>0</v>
      </c>
      <c r="AZ41" s="1070">
        <f t="shared" si="30"/>
        <v>0</v>
      </c>
      <c r="BA41" s="407">
        <f t="shared" si="31"/>
        <v>0</v>
      </c>
      <c r="BB41" s="1071">
        <f t="shared" si="32"/>
        <v>0</v>
      </c>
      <c r="BC41" s="1059">
        <f t="shared" si="33"/>
        <v>0</v>
      </c>
      <c r="BD41" s="1059">
        <f t="shared" si="34"/>
        <v>0</v>
      </c>
      <c r="BE41" s="407">
        <f t="shared" si="35"/>
        <v>0</v>
      </c>
      <c r="BF41" s="1041">
        <f t="shared" si="36"/>
        <v>0.3</v>
      </c>
      <c r="BG41" s="421">
        <f t="shared" si="37"/>
        <v>0</v>
      </c>
      <c r="BH41" s="422"/>
      <c r="BI41" s="422"/>
      <c r="BJ41" s="421">
        <f t="shared" si="38"/>
        <v>0</v>
      </c>
      <c r="BK41" s="1044">
        <f t="shared" si="39"/>
        <v>0</v>
      </c>
      <c r="BL41" s="432"/>
      <c r="BM41" s="436"/>
      <c r="BN41" s="436"/>
      <c r="BO41" s="436"/>
      <c r="BP41" s="436"/>
      <c r="BQ41" s="436"/>
      <c r="BR41" s="436"/>
      <c r="BS41" s="436"/>
      <c r="BT41" s="436"/>
      <c r="BU41" s="436"/>
      <c r="BV41" s="436"/>
      <c r="BW41" s="436"/>
      <c r="BX41" s="436"/>
    </row>
    <row r="42" spans="1:76" s="437" customFormat="1" ht="27.95" customHeight="1">
      <c r="A42" s="1046">
        <v>25</v>
      </c>
      <c r="B42" s="429"/>
      <c r="C42" s="429"/>
      <c r="D42" s="395"/>
      <c r="E42" s="427"/>
      <c r="F42" s="396"/>
      <c r="G42" s="1076"/>
      <c r="H42" s="1009"/>
      <c r="I42" s="1009"/>
      <c r="J42" s="1009"/>
      <c r="K42" s="1010" t="str">
        <f t="shared" si="9"/>
        <v/>
      </c>
      <c r="L42" s="1047" t="str">
        <f>IF(OR(($S42=""),($H42=""),($I42=""),($J42="")),"",VLOOKUP($S42,'TRC Values Pepco'!$I$45:$M$54,2,FALSE))</f>
        <v/>
      </c>
      <c r="M42" s="1048" t="str">
        <f>IF(OR(($S42=""),($H42=""),($I42=""),($J42="")),"",VLOOKUP($S42,'TRC Values Pepco'!$I$45:$M$54,3,FALSE))</f>
        <v/>
      </c>
      <c r="N42" s="1048" t="str">
        <f>IF(OR(($S42=""),($H42=""),($I42=""),($J42="")),"",VLOOKUP($S42,'TRC Values Pepco'!$I$45:$M$54,4,FALSE))</f>
        <v/>
      </c>
      <c r="O42" s="1048" t="str">
        <f>IF(OR(($S42=""),($H42=""),($I42=""),($J42="")),"",VLOOKUP($S42,'TRC Values Pepco'!$I$45:$M$54,5,FALSE))</f>
        <v/>
      </c>
      <c r="P42" s="1049" t="str">
        <f t="shared" si="10"/>
        <v/>
      </c>
      <c r="Q42" s="1050">
        <f t="shared" si="11"/>
        <v>0</v>
      </c>
      <c r="R42" s="1051" t="str">
        <f t="shared" si="12"/>
        <v/>
      </c>
      <c r="S42" s="1051" t="str">
        <f t="shared" si="13"/>
        <v/>
      </c>
      <c r="T42" s="1052" t="str">
        <f t="shared" si="14"/>
        <v/>
      </c>
      <c r="U42" s="1077"/>
      <c r="V42" s="1017"/>
      <c r="W42" s="1055" t="str">
        <f t="shared" si="15"/>
        <v/>
      </c>
      <c r="X42" s="1072"/>
      <c r="Y42" s="1057">
        <v>0</v>
      </c>
      <c r="Z42" s="402">
        <f t="shared" si="16"/>
        <v>0</v>
      </c>
      <c r="AA42" s="1058">
        <f t="shared" si="17"/>
        <v>0</v>
      </c>
      <c r="AB42" s="1059">
        <f t="shared" si="18"/>
        <v>0</v>
      </c>
      <c r="AC42" s="1059">
        <f t="shared" si="19"/>
        <v>0</v>
      </c>
      <c r="AD42" s="1060">
        <f t="shared" si="20"/>
        <v>0</v>
      </c>
      <c r="AE42" s="1061" t="s">
        <v>205</v>
      </c>
      <c r="AF42" s="395"/>
      <c r="AG42" s="429"/>
      <c r="AH42" s="1073"/>
      <c r="AI42" s="1074"/>
      <c r="AJ42" s="1074"/>
      <c r="AK42" s="1075"/>
      <c r="AL42" s="1065"/>
      <c r="AM42" s="1066" t="str">
        <f t="shared" si="21"/>
        <v/>
      </c>
      <c r="AN42" s="1067">
        <f t="shared" si="22"/>
        <v>0</v>
      </c>
      <c r="AO42" s="412"/>
      <c r="AP42" s="412"/>
      <c r="AQ42" s="1068">
        <f t="shared" si="23"/>
        <v>0</v>
      </c>
      <c r="AR42" s="414">
        <f t="shared" si="24"/>
        <v>0</v>
      </c>
      <c r="AS42" s="415">
        <f t="shared" si="25"/>
        <v>0</v>
      </c>
      <c r="AT42" s="415">
        <f t="shared" si="40"/>
        <v>0</v>
      </c>
      <c r="AU42" s="415">
        <f t="shared" si="26"/>
        <v>0</v>
      </c>
      <c r="AV42" s="416">
        <f t="shared" si="27"/>
        <v>0</v>
      </c>
      <c r="AW42" s="1069"/>
      <c r="AX42" s="406">
        <f t="shared" si="28"/>
        <v>0</v>
      </c>
      <c r="AY42" s="1060">
        <f t="shared" si="29"/>
        <v>0</v>
      </c>
      <c r="AZ42" s="1070">
        <f t="shared" si="30"/>
        <v>0</v>
      </c>
      <c r="BA42" s="407">
        <f t="shared" si="31"/>
        <v>0</v>
      </c>
      <c r="BB42" s="1071">
        <f t="shared" si="32"/>
        <v>0</v>
      </c>
      <c r="BC42" s="1059">
        <f t="shared" si="33"/>
        <v>0</v>
      </c>
      <c r="BD42" s="1059">
        <f t="shared" si="34"/>
        <v>0</v>
      </c>
      <c r="BE42" s="407">
        <f t="shared" si="35"/>
        <v>0</v>
      </c>
      <c r="BF42" s="1041">
        <f t="shared" si="36"/>
        <v>0.3</v>
      </c>
      <c r="BG42" s="421">
        <f t="shared" si="37"/>
        <v>0</v>
      </c>
      <c r="BH42" s="422"/>
      <c r="BI42" s="422"/>
      <c r="BJ42" s="421">
        <f t="shared" si="38"/>
        <v>0</v>
      </c>
      <c r="BK42" s="1044">
        <f t="shared" si="39"/>
        <v>0</v>
      </c>
      <c r="BL42" s="432"/>
      <c r="BM42" s="436"/>
      <c r="BN42" s="436"/>
      <c r="BO42" s="436"/>
      <c r="BP42" s="436"/>
      <c r="BQ42" s="436"/>
      <c r="BR42" s="436"/>
      <c r="BS42" s="436"/>
      <c r="BT42" s="436"/>
      <c r="BU42" s="436"/>
      <c r="BV42" s="436"/>
      <c r="BW42" s="436"/>
      <c r="BX42" s="436"/>
    </row>
    <row r="43" spans="1:76" s="437" customFormat="1" ht="27.95" customHeight="1">
      <c r="A43" s="1046">
        <v>26</v>
      </c>
      <c r="B43" s="429"/>
      <c r="C43" s="429"/>
      <c r="D43" s="395"/>
      <c r="E43" s="427"/>
      <c r="F43" s="396"/>
      <c r="G43" s="1076"/>
      <c r="H43" s="1009"/>
      <c r="I43" s="1009"/>
      <c r="J43" s="1009"/>
      <c r="K43" s="1010" t="str">
        <f t="shared" si="9"/>
        <v/>
      </c>
      <c r="L43" s="1047" t="str">
        <f>IF(OR(($S43=""),($H43=""),($I43=""),($J43="")),"",VLOOKUP($S43,'TRC Values Pepco'!$I$45:$M$54,2,FALSE))</f>
        <v/>
      </c>
      <c r="M43" s="1048" t="str">
        <f>IF(OR(($S43=""),($H43=""),($I43=""),($J43="")),"",VLOOKUP($S43,'TRC Values Pepco'!$I$45:$M$54,3,FALSE))</f>
        <v/>
      </c>
      <c r="N43" s="1048" t="str">
        <f>IF(OR(($S43=""),($H43=""),($I43=""),($J43="")),"",VLOOKUP($S43,'TRC Values Pepco'!$I$45:$M$54,4,FALSE))</f>
        <v/>
      </c>
      <c r="O43" s="1048" t="str">
        <f>IF(OR(($S43=""),($H43=""),($I43=""),($J43="")),"",VLOOKUP($S43,'TRC Values Pepco'!$I$45:$M$54,5,FALSE))</f>
        <v/>
      </c>
      <c r="P43" s="1049" t="str">
        <f t="shared" si="10"/>
        <v/>
      </c>
      <c r="Q43" s="1050">
        <f t="shared" si="11"/>
        <v>0</v>
      </c>
      <c r="R43" s="1051" t="str">
        <f t="shared" si="12"/>
        <v/>
      </c>
      <c r="S43" s="1051" t="str">
        <f t="shared" si="13"/>
        <v/>
      </c>
      <c r="T43" s="1052" t="str">
        <f t="shared" si="14"/>
        <v/>
      </c>
      <c r="U43" s="1077"/>
      <c r="V43" s="1017"/>
      <c r="W43" s="1055" t="str">
        <f t="shared" si="15"/>
        <v/>
      </c>
      <c r="X43" s="1072"/>
      <c r="Y43" s="1057">
        <v>0</v>
      </c>
      <c r="Z43" s="402">
        <f t="shared" si="16"/>
        <v>0</v>
      </c>
      <c r="AA43" s="1058">
        <f t="shared" si="17"/>
        <v>0</v>
      </c>
      <c r="AB43" s="1059">
        <f t="shared" si="18"/>
        <v>0</v>
      </c>
      <c r="AC43" s="1059">
        <f t="shared" si="19"/>
        <v>0</v>
      </c>
      <c r="AD43" s="1060">
        <f t="shared" si="20"/>
        <v>0</v>
      </c>
      <c r="AE43" s="1061" t="s">
        <v>205</v>
      </c>
      <c r="AF43" s="395"/>
      <c r="AG43" s="429"/>
      <c r="AH43" s="1073"/>
      <c r="AI43" s="1074"/>
      <c r="AJ43" s="1074"/>
      <c r="AK43" s="1075"/>
      <c r="AL43" s="1065"/>
      <c r="AM43" s="1066" t="str">
        <f t="shared" si="21"/>
        <v/>
      </c>
      <c r="AN43" s="1067">
        <f t="shared" si="22"/>
        <v>0</v>
      </c>
      <c r="AO43" s="412"/>
      <c r="AP43" s="412"/>
      <c r="AQ43" s="1068">
        <f t="shared" si="23"/>
        <v>0</v>
      </c>
      <c r="AR43" s="414">
        <f t="shared" si="24"/>
        <v>0</v>
      </c>
      <c r="AS43" s="415">
        <f t="shared" si="25"/>
        <v>0</v>
      </c>
      <c r="AT43" s="415">
        <f t="shared" si="40"/>
        <v>0</v>
      </c>
      <c r="AU43" s="415">
        <f t="shared" si="26"/>
        <v>0</v>
      </c>
      <c r="AV43" s="416">
        <f t="shared" si="27"/>
        <v>0</v>
      </c>
      <c r="AW43" s="1069"/>
      <c r="AX43" s="406">
        <f t="shared" si="28"/>
        <v>0</v>
      </c>
      <c r="AY43" s="1060">
        <f t="shared" si="29"/>
        <v>0</v>
      </c>
      <c r="AZ43" s="1070">
        <f t="shared" si="30"/>
        <v>0</v>
      </c>
      <c r="BA43" s="407">
        <f t="shared" si="31"/>
        <v>0</v>
      </c>
      <c r="BB43" s="1071">
        <f t="shared" si="32"/>
        <v>0</v>
      </c>
      <c r="BC43" s="1059">
        <f t="shared" si="33"/>
        <v>0</v>
      </c>
      <c r="BD43" s="1059">
        <f t="shared" si="34"/>
        <v>0</v>
      </c>
      <c r="BE43" s="407">
        <f t="shared" si="35"/>
        <v>0</v>
      </c>
      <c r="BF43" s="1041">
        <f t="shared" si="36"/>
        <v>0.3</v>
      </c>
      <c r="BG43" s="421">
        <f t="shared" si="37"/>
        <v>0</v>
      </c>
      <c r="BH43" s="422"/>
      <c r="BI43" s="422"/>
      <c r="BJ43" s="421">
        <f t="shared" si="38"/>
        <v>0</v>
      </c>
      <c r="BK43" s="1044">
        <f t="shared" si="39"/>
        <v>0</v>
      </c>
      <c r="BL43" s="432"/>
      <c r="BM43" s="436"/>
      <c r="BN43" s="436"/>
      <c r="BO43" s="436"/>
      <c r="BP43" s="436"/>
      <c r="BQ43" s="436"/>
      <c r="BR43" s="436"/>
      <c r="BS43" s="436"/>
      <c r="BT43" s="436"/>
      <c r="BU43" s="436"/>
      <c r="BV43" s="436"/>
      <c r="BW43" s="436"/>
      <c r="BX43" s="436"/>
    </row>
    <row r="44" spans="1:76" s="437" customFormat="1" ht="27.95" customHeight="1">
      <c r="A44" s="1046">
        <v>27</v>
      </c>
      <c r="B44" s="429"/>
      <c r="C44" s="429"/>
      <c r="D44" s="395"/>
      <c r="E44" s="427"/>
      <c r="F44" s="396"/>
      <c r="G44" s="1076"/>
      <c r="H44" s="1009"/>
      <c r="I44" s="1009"/>
      <c r="J44" s="1009"/>
      <c r="K44" s="1010" t="str">
        <f t="shared" si="9"/>
        <v/>
      </c>
      <c r="L44" s="1047" t="str">
        <f>IF(OR(($S44=""),($H44=""),($I44=""),($J44="")),"",VLOOKUP($S44,'TRC Values Pepco'!$I$45:$M$54,2,FALSE))</f>
        <v/>
      </c>
      <c r="M44" s="1048" t="str">
        <f>IF(OR(($S44=""),($H44=""),($I44=""),($J44="")),"",VLOOKUP($S44,'TRC Values Pepco'!$I$45:$M$54,3,FALSE))</f>
        <v/>
      </c>
      <c r="N44" s="1048" t="str">
        <f>IF(OR(($S44=""),($H44=""),($I44=""),($J44="")),"",VLOOKUP($S44,'TRC Values Pepco'!$I$45:$M$54,4,FALSE))</f>
        <v/>
      </c>
      <c r="O44" s="1048" t="str">
        <f>IF(OR(($S44=""),($H44=""),($I44=""),($J44="")),"",VLOOKUP($S44,'TRC Values Pepco'!$I$45:$M$54,5,FALSE))</f>
        <v/>
      </c>
      <c r="P44" s="1049" t="str">
        <f t="shared" si="10"/>
        <v/>
      </c>
      <c r="Q44" s="1050">
        <f t="shared" si="11"/>
        <v>0</v>
      </c>
      <c r="R44" s="1051" t="str">
        <f t="shared" si="12"/>
        <v/>
      </c>
      <c r="S44" s="1051" t="str">
        <f t="shared" si="13"/>
        <v/>
      </c>
      <c r="T44" s="1052" t="str">
        <f t="shared" si="14"/>
        <v/>
      </c>
      <c r="U44" s="1077"/>
      <c r="V44" s="1017"/>
      <c r="W44" s="1055" t="str">
        <f t="shared" si="15"/>
        <v/>
      </c>
      <c r="X44" s="1072"/>
      <c r="Y44" s="1057">
        <v>0</v>
      </c>
      <c r="Z44" s="402">
        <f t="shared" si="16"/>
        <v>0</v>
      </c>
      <c r="AA44" s="1058">
        <f t="shared" si="17"/>
        <v>0</v>
      </c>
      <c r="AB44" s="1059">
        <f t="shared" si="18"/>
        <v>0</v>
      </c>
      <c r="AC44" s="1059">
        <f t="shared" si="19"/>
        <v>0</v>
      </c>
      <c r="AD44" s="1060">
        <f t="shared" si="20"/>
        <v>0</v>
      </c>
      <c r="AE44" s="1061" t="s">
        <v>205</v>
      </c>
      <c r="AF44" s="395"/>
      <c r="AG44" s="429"/>
      <c r="AH44" s="1073"/>
      <c r="AI44" s="1074"/>
      <c r="AJ44" s="1074"/>
      <c r="AK44" s="1075"/>
      <c r="AL44" s="1065"/>
      <c r="AM44" s="1066" t="str">
        <f t="shared" si="21"/>
        <v/>
      </c>
      <c r="AN44" s="1067">
        <f t="shared" si="22"/>
        <v>0</v>
      </c>
      <c r="AO44" s="412"/>
      <c r="AP44" s="412"/>
      <c r="AQ44" s="1068">
        <f t="shared" si="23"/>
        <v>0</v>
      </c>
      <c r="AR44" s="414">
        <f t="shared" si="24"/>
        <v>0</v>
      </c>
      <c r="AS44" s="415">
        <f t="shared" si="25"/>
        <v>0</v>
      </c>
      <c r="AT44" s="415">
        <f t="shared" si="40"/>
        <v>0</v>
      </c>
      <c r="AU44" s="415">
        <f t="shared" si="26"/>
        <v>0</v>
      </c>
      <c r="AV44" s="416">
        <f t="shared" si="27"/>
        <v>0</v>
      </c>
      <c r="AW44" s="1069"/>
      <c r="AX44" s="406">
        <f t="shared" si="28"/>
        <v>0</v>
      </c>
      <c r="AY44" s="1060">
        <f t="shared" si="29"/>
        <v>0</v>
      </c>
      <c r="AZ44" s="1070">
        <f t="shared" si="30"/>
        <v>0</v>
      </c>
      <c r="BA44" s="407">
        <f t="shared" si="31"/>
        <v>0</v>
      </c>
      <c r="BB44" s="1071">
        <f t="shared" si="32"/>
        <v>0</v>
      </c>
      <c r="BC44" s="1059">
        <f t="shared" si="33"/>
        <v>0</v>
      </c>
      <c r="BD44" s="1059">
        <f t="shared" si="34"/>
        <v>0</v>
      </c>
      <c r="BE44" s="407">
        <f t="shared" si="35"/>
        <v>0</v>
      </c>
      <c r="BF44" s="1041">
        <f t="shared" si="36"/>
        <v>0.3</v>
      </c>
      <c r="BG44" s="421">
        <f t="shared" si="37"/>
        <v>0</v>
      </c>
      <c r="BH44" s="422"/>
      <c r="BI44" s="422"/>
      <c r="BJ44" s="421">
        <f t="shared" si="38"/>
        <v>0</v>
      </c>
      <c r="BK44" s="1044">
        <f t="shared" si="39"/>
        <v>0</v>
      </c>
      <c r="BL44" s="432"/>
      <c r="BM44" s="436"/>
      <c r="BN44" s="436"/>
      <c r="BO44" s="436"/>
      <c r="BP44" s="436"/>
      <c r="BQ44" s="436"/>
      <c r="BR44" s="436"/>
      <c r="BS44" s="436"/>
      <c r="BT44" s="436"/>
      <c r="BU44" s="436"/>
      <c r="BV44" s="436"/>
      <c r="BW44" s="436"/>
      <c r="BX44" s="436"/>
    </row>
    <row r="45" spans="1:76" s="437" customFormat="1" ht="27.95" customHeight="1">
      <c r="A45" s="1046">
        <v>28</v>
      </c>
      <c r="B45" s="429"/>
      <c r="C45" s="429"/>
      <c r="D45" s="395"/>
      <c r="E45" s="427"/>
      <c r="F45" s="396"/>
      <c r="G45" s="1076"/>
      <c r="H45" s="1009"/>
      <c r="I45" s="1009"/>
      <c r="J45" s="1009"/>
      <c r="K45" s="1010" t="str">
        <f t="shared" si="9"/>
        <v/>
      </c>
      <c r="L45" s="1047" t="str">
        <f>IF(OR(($S45=""),($H45=""),($I45=""),($J45="")),"",VLOOKUP($S45,'TRC Values Pepco'!$I$45:$M$54,2,FALSE))</f>
        <v/>
      </c>
      <c r="M45" s="1048" t="str">
        <f>IF(OR(($S45=""),($H45=""),($I45=""),($J45="")),"",VLOOKUP($S45,'TRC Values Pepco'!$I$45:$M$54,3,FALSE))</f>
        <v/>
      </c>
      <c r="N45" s="1048" t="str">
        <f>IF(OR(($S45=""),($H45=""),($I45=""),($J45="")),"",VLOOKUP($S45,'TRC Values Pepco'!$I$45:$M$54,4,FALSE))</f>
        <v/>
      </c>
      <c r="O45" s="1048" t="str">
        <f>IF(OR(($S45=""),($H45=""),($I45=""),($J45="")),"",VLOOKUP($S45,'TRC Values Pepco'!$I$45:$M$54,5,FALSE))</f>
        <v/>
      </c>
      <c r="P45" s="1049" t="str">
        <f t="shared" si="10"/>
        <v/>
      </c>
      <c r="Q45" s="1050">
        <f t="shared" si="11"/>
        <v>0</v>
      </c>
      <c r="R45" s="1051" t="str">
        <f t="shared" si="12"/>
        <v/>
      </c>
      <c r="S45" s="1051" t="str">
        <f t="shared" si="13"/>
        <v/>
      </c>
      <c r="T45" s="1052" t="str">
        <f t="shared" si="14"/>
        <v/>
      </c>
      <c r="U45" s="1077"/>
      <c r="V45" s="1017"/>
      <c r="W45" s="1055" t="str">
        <f t="shared" si="15"/>
        <v/>
      </c>
      <c r="X45" s="1072"/>
      <c r="Y45" s="1057">
        <v>0</v>
      </c>
      <c r="Z45" s="402">
        <f t="shared" si="16"/>
        <v>0</v>
      </c>
      <c r="AA45" s="1058">
        <f t="shared" si="17"/>
        <v>0</v>
      </c>
      <c r="AB45" s="1059">
        <f t="shared" si="18"/>
        <v>0</v>
      </c>
      <c r="AC45" s="1059">
        <f t="shared" si="19"/>
        <v>0</v>
      </c>
      <c r="AD45" s="1060">
        <f t="shared" si="20"/>
        <v>0</v>
      </c>
      <c r="AE45" s="1061" t="s">
        <v>205</v>
      </c>
      <c r="AF45" s="395"/>
      <c r="AG45" s="429"/>
      <c r="AH45" s="1073"/>
      <c r="AI45" s="1074"/>
      <c r="AJ45" s="1074"/>
      <c r="AK45" s="1075"/>
      <c r="AL45" s="1065"/>
      <c r="AM45" s="1066" t="str">
        <f t="shared" si="21"/>
        <v/>
      </c>
      <c r="AN45" s="1067">
        <f t="shared" si="22"/>
        <v>0</v>
      </c>
      <c r="AO45" s="412"/>
      <c r="AP45" s="412"/>
      <c r="AQ45" s="1068">
        <f t="shared" si="23"/>
        <v>0</v>
      </c>
      <c r="AR45" s="414">
        <f t="shared" si="24"/>
        <v>0</v>
      </c>
      <c r="AS45" s="415">
        <f t="shared" si="25"/>
        <v>0</v>
      </c>
      <c r="AT45" s="415">
        <f t="shared" si="40"/>
        <v>0</v>
      </c>
      <c r="AU45" s="415">
        <f t="shared" si="26"/>
        <v>0</v>
      </c>
      <c r="AV45" s="416">
        <f t="shared" si="27"/>
        <v>0</v>
      </c>
      <c r="AW45" s="1069"/>
      <c r="AX45" s="406">
        <f t="shared" si="28"/>
        <v>0</v>
      </c>
      <c r="AY45" s="1060">
        <f t="shared" si="29"/>
        <v>0</v>
      </c>
      <c r="AZ45" s="1070">
        <f t="shared" si="30"/>
        <v>0</v>
      </c>
      <c r="BA45" s="407">
        <f t="shared" si="31"/>
        <v>0</v>
      </c>
      <c r="BB45" s="1071">
        <f t="shared" si="32"/>
        <v>0</v>
      </c>
      <c r="BC45" s="1059">
        <f t="shared" si="33"/>
        <v>0</v>
      </c>
      <c r="BD45" s="1059">
        <f t="shared" si="34"/>
        <v>0</v>
      </c>
      <c r="BE45" s="407">
        <f t="shared" si="35"/>
        <v>0</v>
      </c>
      <c r="BF45" s="1041">
        <f t="shared" si="36"/>
        <v>0.3</v>
      </c>
      <c r="BG45" s="421">
        <f t="shared" si="37"/>
        <v>0</v>
      </c>
      <c r="BH45" s="422"/>
      <c r="BI45" s="422"/>
      <c r="BJ45" s="421">
        <f t="shared" si="38"/>
        <v>0</v>
      </c>
      <c r="BK45" s="1044">
        <f t="shared" si="39"/>
        <v>0</v>
      </c>
      <c r="BL45" s="432"/>
      <c r="BM45" s="436"/>
      <c r="BN45" s="436"/>
      <c r="BO45" s="436"/>
      <c r="BP45" s="436"/>
      <c r="BQ45" s="436"/>
      <c r="BR45" s="436"/>
      <c r="BS45" s="436"/>
      <c r="BT45" s="436"/>
      <c r="BU45" s="436"/>
      <c r="BV45" s="436"/>
      <c r="BW45" s="436"/>
      <c r="BX45" s="436"/>
    </row>
    <row r="46" spans="1:76" s="437" customFormat="1" ht="27.95" customHeight="1">
      <c r="A46" s="1046">
        <v>29</v>
      </c>
      <c r="B46" s="429"/>
      <c r="C46" s="429"/>
      <c r="D46" s="395"/>
      <c r="E46" s="427"/>
      <c r="F46" s="396"/>
      <c r="G46" s="1076"/>
      <c r="H46" s="1009"/>
      <c r="I46" s="1009"/>
      <c r="J46" s="1009"/>
      <c r="K46" s="1010" t="str">
        <f t="shared" si="9"/>
        <v/>
      </c>
      <c r="L46" s="1047" t="str">
        <f>IF(OR(($S46=""),($H46=""),($I46=""),($J46="")),"",VLOOKUP($S46,'TRC Values Pepco'!$I$45:$M$54,2,FALSE))</f>
        <v/>
      </c>
      <c r="M46" s="1048" t="str">
        <f>IF(OR(($S46=""),($H46=""),($I46=""),($J46="")),"",VLOOKUP($S46,'TRC Values Pepco'!$I$45:$M$54,3,FALSE))</f>
        <v/>
      </c>
      <c r="N46" s="1048" t="str">
        <f>IF(OR(($S46=""),($H46=""),($I46=""),($J46="")),"",VLOOKUP($S46,'TRC Values Pepco'!$I$45:$M$54,4,FALSE))</f>
        <v/>
      </c>
      <c r="O46" s="1048" t="str">
        <f>IF(OR(($S46=""),($H46=""),($I46=""),($J46="")),"",VLOOKUP($S46,'TRC Values Pepco'!$I$45:$M$54,5,FALSE))</f>
        <v/>
      </c>
      <c r="P46" s="1049" t="str">
        <f t="shared" si="10"/>
        <v/>
      </c>
      <c r="Q46" s="1050">
        <f t="shared" si="11"/>
        <v>0</v>
      </c>
      <c r="R46" s="1051" t="str">
        <f t="shared" si="12"/>
        <v/>
      </c>
      <c r="S46" s="1051" t="str">
        <f t="shared" si="13"/>
        <v/>
      </c>
      <c r="T46" s="1052" t="str">
        <f t="shared" si="14"/>
        <v/>
      </c>
      <c r="U46" s="1077"/>
      <c r="V46" s="1017"/>
      <c r="W46" s="1055" t="str">
        <f t="shared" si="15"/>
        <v/>
      </c>
      <c r="X46" s="1072"/>
      <c r="Y46" s="1057">
        <v>0</v>
      </c>
      <c r="Z46" s="402">
        <f t="shared" si="16"/>
        <v>0</v>
      </c>
      <c r="AA46" s="1058">
        <f t="shared" si="17"/>
        <v>0</v>
      </c>
      <c r="AB46" s="1059">
        <f t="shared" si="18"/>
        <v>0</v>
      </c>
      <c r="AC46" s="1059">
        <f t="shared" si="19"/>
        <v>0</v>
      </c>
      <c r="AD46" s="1060">
        <f t="shared" si="20"/>
        <v>0</v>
      </c>
      <c r="AE46" s="1061" t="s">
        <v>205</v>
      </c>
      <c r="AF46" s="395"/>
      <c r="AG46" s="429"/>
      <c r="AH46" s="1073"/>
      <c r="AI46" s="1074"/>
      <c r="AJ46" s="1074"/>
      <c r="AK46" s="1075"/>
      <c r="AL46" s="1065"/>
      <c r="AM46" s="1066" t="str">
        <f t="shared" si="21"/>
        <v/>
      </c>
      <c r="AN46" s="1067">
        <f t="shared" si="22"/>
        <v>0</v>
      </c>
      <c r="AO46" s="412"/>
      <c r="AP46" s="412"/>
      <c r="AQ46" s="1068">
        <f t="shared" si="23"/>
        <v>0</v>
      </c>
      <c r="AR46" s="414">
        <f t="shared" si="24"/>
        <v>0</v>
      </c>
      <c r="AS46" s="415">
        <f t="shared" si="25"/>
        <v>0</v>
      </c>
      <c r="AT46" s="415">
        <f t="shared" si="40"/>
        <v>0</v>
      </c>
      <c r="AU46" s="415">
        <f t="shared" si="26"/>
        <v>0</v>
      </c>
      <c r="AV46" s="416">
        <f t="shared" si="27"/>
        <v>0</v>
      </c>
      <c r="AW46" s="1069"/>
      <c r="AX46" s="406">
        <f t="shared" si="28"/>
        <v>0</v>
      </c>
      <c r="AY46" s="1060">
        <f t="shared" si="29"/>
        <v>0</v>
      </c>
      <c r="AZ46" s="1070">
        <f t="shared" si="30"/>
        <v>0</v>
      </c>
      <c r="BA46" s="407">
        <f t="shared" si="31"/>
        <v>0</v>
      </c>
      <c r="BB46" s="1071">
        <f t="shared" si="32"/>
        <v>0</v>
      </c>
      <c r="BC46" s="1059">
        <f t="shared" si="33"/>
        <v>0</v>
      </c>
      <c r="BD46" s="1059">
        <f t="shared" si="34"/>
        <v>0</v>
      </c>
      <c r="BE46" s="407">
        <f t="shared" si="35"/>
        <v>0</v>
      </c>
      <c r="BF46" s="1041">
        <f t="shared" si="36"/>
        <v>0.3</v>
      </c>
      <c r="BG46" s="421">
        <f t="shared" si="37"/>
        <v>0</v>
      </c>
      <c r="BH46" s="422"/>
      <c r="BI46" s="422"/>
      <c r="BJ46" s="421">
        <f t="shared" si="38"/>
        <v>0</v>
      </c>
      <c r="BK46" s="1044">
        <f t="shared" si="39"/>
        <v>0</v>
      </c>
      <c r="BL46" s="432"/>
      <c r="BM46" s="436"/>
      <c r="BN46" s="436"/>
      <c r="BO46" s="436"/>
      <c r="BP46" s="436"/>
      <c r="BQ46" s="436"/>
      <c r="BR46" s="436"/>
      <c r="BS46" s="436"/>
      <c r="BT46" s="436"/>
      <c r="BU46" s="436"/>
      <c r="BV46" s="436"/>
      <c r="BW46" s="436"/>
      <c r="BX46" s="436"/>
    </row>
    <row r="47" spans="1:76" s="437" customFormat="1" ht="27.95" customHeight="1">
      <c r="A47" s="1046">
        <v>30</v>
      </c>
      <c r="B47" s="429"/>
      <c r="C47" s="429"/>
      <c r="D47" s="395"/>
      <c r="E47" s="427"/>
      <c r="F47" s="396"/>
      <c r="G47" s="1076"/>
      <c r="H47" s="1009"/>
      <c r="I47" s="1009"/>
      <c r="J47" s="1009"/>
      <c r="K47" s="1010" t="str">
        <f t="shared" si="9"/>
        <v/>
      </c>
      <c r="L47" s="1047" t="str">
        <f>IF(OR(($S47=""),($H47=""),($I47=""),($J47="")),"",VLOOKUP($S47,'TRC Values Pepco'!$I$45:$M$54,2,FALSE))</f>
        <v/>
      </c>
      <c r="M47" s="1048" t="str">
        <f>IF(OR(($S47=""),($H47=""),($I47=""),($J47="")),"",VLOOKUP($S47,'TRC Values Pepco'!$I$45:$M$54,3,FALSE))</f>
        <v/>
      </c>
      <c r="N47" s="1048" t="str">
        <f>IF(OR(($S47=""),($H47=""),($I47=""),($J47="")),"",VLOOKUP($S47,'TRC Values Pepco'!$I$45:$M$54,4,FALSE))</f>
        <v/>
      </c>
      <c r="O47" s="1048" t="str">
        <f>IF(OR(($S47=""),($H47=""),($I47=""),($J47="")),"",VLOOKUP($S47,'TRC Values Pepco'!$I$45:$M$54,5,FALSE))</f>
        <v/>
      </c>
      <c r="P47" s="1049" t="str">
        <f t="shared" si="10"/>
        <v/>
      </c>
      <c r="Q47" s="1050">
        <f t="shared" si="11"/>
        <v>0</v>
      </c>
      <c r="R47" s="1051" t="str">
        <f t="shared" si="12"/>
        <v/>
      </c>
      <c r="S47" s="1051" t="str">
        <f t="shared" si="13"/>
        <v/>
      </c>
      <c r="T47" s="1052" t="str">
        <f t="shared" si="14"/>
        <v/>
      </c>
      <c r="U47" s="1077"/>
      <c r="V47" s="1017"/>
      <c r="W47" s="1055" t="str">
        <f t="shared" si="15"/>
        <v/>
      </c>
      <c r="X47" s="1072"/>
      <c r="Y47" s="1057">
        <v>0</v>
      </c>
      <c r="Z47" s="402">
        <f t="shared" si="16"/>
        <v>0</v>
      </c>
      <c r="AA47" s="1058">
        <f t="shared" si="17"/>
        <v>0</v>
      </c>
      <c r="AB47" s="1059">
        <f t="shared" si="18"/>
        <v>0</v>
      </c>
      <c r="AC47" s="1059">
        <f t="shared" si="19"/>
        <v>0</v>
      </c>
      <c r="AD47" s="1060">
        <f t="shared" si="20"/>
        <v>0</v>
      </c>
      <c r="AE47" s="1061" t="s">
        <v>205</v>
      </c>
      <c r="AF47" s="395"/>
      <c r="AG47" s="429"/>
      <c r="AH47" s="1073"/>
      <c r="AI47" s="1074"/>
      <c r="AJ47" s="1074"/>
      <c r="AK47" s="1075"/>
      <c r="AL47" s="1065"/>
      <c r="AM47" s="1066" t="str">
        <f t="shared" si="21"/>
        <v/>
      </c>
      <c r="AN47" s="1067">
        <f t="shared" si="22"/>
        <v>0</v>
      </c>
      <c r="AO47" s="412"/>
      <c r="AP47" s="412"/>
      <c r="AQ47" s="1068">
        <f t="shared" si="23"/>
        <v>0</v>
      </c>
      <c r="AR47" s="414">
        <f t="shared" si="24"/>
        <v>0</v>
      </c>
      <c r="AS47" s="415">
        <f t="shared" si="25"/>
        <v>0</v>
      </c>
      <c r="AT47" s="415">
        <f t="shared" si="40"/>
        <v>0</v>
      </c>
      <c r="AU47" s="415">
        <f t="shared" si="26"/>
        <v>0</v>
      </c>
      <c r="AV47" s="416">
        <f t="shared" si="27"/>
        <v>0</v>
      </c>
      <c r="AW47" s="1069"/>
      <c r="AX47" s="406">
        <f t="shared" si="28"/>
        <v>0</v>
      </c>
      <c r="AY47" s="1060">
        <f t="shared" si="29"/>
        <v>0</v>
      </c>
      <c r="AZ47" s="1070">
        <f t="shared" si="30"/>
        <v>0</v>
      </c>
      <c r="BA47" s="407">
        <f t="shared" si="31"/>
        <v>0</v>
      </c>
      <c r="BB47" s="1071">
        <f t="shared" si="32"/>
        <v>0</v>
      </c>
      <c r="BC47" s="1059">
        <f t="shared" si="33"/>
        <v>0</v>
      </c>
      <c r="BD47" s="1059">
        <f t="shared" si="34"/>
        <v>0</v>
      </c>
      <c r="BE47" s="407">
        <f t="shared" si="35"/>
        <v>0</v>
      </c>
      <c r="BF47" s="1041">
        <f t="shared" si="36"/>
        <v>0.3</v>
      </c>
      <c r="BG47" s="421">
        <f t="shared" si="37"/>
        <v>0</v>
      </c>
      <c r="BH47" s="422"/>
      <c r="BI47" s="422"/>
      <c r="BJ47" s="421">
        <f t="shared" si="38"/>
        <v>0</v>
      </c>
      <c r="BK47" s="1044">
        <f t="shared" si="39"/>
        <v>0</v>
      </c>
      <c r="BL47" s="432"/>
      <c r="BM47" s="436"/>
      <c r="BN47" s="436"/>
      <c r="BO47" s="436"/>
      <c r="BP47" s="436"/>
      <c r="BQ47" s="436"/>
      <c r="BR47" s="436"/>
      <c r="BS47" s="436"/>
      <c r="BT47" s="436"/>
      <c r="BU47" s="436"/>
      <c r="BV47" s="436"/>
      <c r="BW47" s="436"/>
      <c r="BX47" s="436"/>
    </row>
    <row r="48" spans="1:76" s="437" customFormat="1" ht="27.95" customHeight="1">
      <c r="A48" s="1046">
        <v>31</v>
      </c>
      <c r="B48" s="429"/>
      <c r="C48" s="429"/>
      <c r="D48" s="395"/>
      <c r="E48" s="427"/>
      <c r="F48" s="396"/>
      <c r="G48" s="1076"/>
      <c r="H48" s="1009"/>
      <c r="I48" s="1009"/>
      <c r="J48" s="1009"/>
      <c r="K48" s="1010" t="str">
        <f t="shared" si="9"/>
        <v/>
      </c>
      <c r="L48" s="1047" t="str">
        <f>IF(OR(($S48=""),($H48=""),($I48=""),($J48="")),"",VLOOKUP($S48,'TRC Values Pepco'!$I$45:$M$54,2,FALSE))</f>
        <v/>
      </c>
      <c r="M48" s="1048" t="str">
        <f>IF(OR(($S48=""),($H48=""),($I48=""),($J48="")),"",VLOOKUP($S48,'TRC Values Pepco'!$I$45:$M$54,3,FALSE))</f>
        <v/>
      </c>
      <c r="N48" s="1048" t="str">
        <f>IF(OR(($S48=""),($H48=""),($I48=""),($J48="")),"",VLOOKUP($S48,'TRC Values Pepco'!$I$45:$M$54,4,FALSE))</f>
        <v/>
      </c>
      <c r="O48" s="1048" t="str">
        <f>IF(OR(($S48=""),($H48=""),($I48=""),($J48="")),"",VLOOKUP($S48,'TRC Values Pepco'!$I$45:$M$54,5,FALSE))</f>
        <v/>
      </c>
      <c r="P48" s="1049" t="str">
        <f t="shared" si="10"/>
        <v/>
      </c>
      <c r="Q48" s="1050">
        <f t="shared" si="11"/>
        <v>0</v>
      </c>
      <c r="R48" s="1051" t="str">
        <f t="shared" si="12"/>
        <v/>
      </c>
      <c r="S48" s="1051" t="str">
        <f t="shared" si="13"/>
        <v/>
      </c>
      <c r="T48" s="1052" t="str">
        <f t="shared" si="14"/>
        <v/>
      </c>
      <c r="U48" s="1077"/>
      <c r="V48" s="1017"/>
      <c r="W48" s="1055" t="str">
        <f t="shared" si="15"/>
        <v/>
      </c>
      <c r="X48" s="1072"/>
      <c r="Y48" s="1057">
        <v>0</v>
      </c>
      <c r="Z48" s="402">
        <f t="shared" si="16"/>
        <v>0</v>
      </c>
      <c r="AA48" s="1058">
        <f t="shared" si="17"/>
        <v>0</v>
      </c>
      <c r="AB48" s="1059">
        <f t="shared" si="18"/>
        <v>0</v>
      </c>
      <c r="AC48" s="1059">
        <f t="shared" si="19"/>
        <v>0</v>
      </c>
      <c r="AD48" s="1060">
        <f t="shared" si="20"/>
        <v>0</v>
      </c>
      <c r="AE48" s="1061" t="s">
        <v>205</v>
      </c>
      <c r="AF48" s="395"/>
      <c r="AG48" s="429"/>
      <c r="AH48" s="1073"/>
      <c r="AI48" s="1074"/>
      <c r="AJ48" s="1074"/>
      <c r="AK48" s="1075"/>
      <c r="AL48" s="1065"/>
      <c r="AM48" s="1066" t="str">
        <f t="shared" si="21"/>
        <v/>
      </c>
      <c r="AN48" s="1067">
        <f t="shared" si="22"/>
        <v>0</v>
      </c>
      <c r="AO48" s="412"/>
      <c r="AP48" s="412"/>
      <c r="AQ48" s="1068">
        <f t="shared" si="23"/>
        <v>0</v>
      </c>
      <c r="AR48" s="414">
        <f t="shared" si="24"/>
        <v>0</v>
      </c>
      <c r="AS48" s="415">
        <f t="shared" si="25"/>
        <v>0</v>
      </c>
      <c r="AT48" s="415">
        <f t="shared" si="40"/>
        <v>0</v>
      </c>
      <c r="AU48" s="415">
        <f t="shared" si="26"/>
        <v>0</v>
      </c>
      <c r="AV48" s="416">
        <f t="shared" si="27"/>
        <v>0</v>
      </c>
      <c r="AW48" s="1069"/>
      <c r="AX48" s="406">
        <f t="shared" si="28"/>
        <v>0</v>
      </c>
      <c r="AY48" s="1060">
        <f t="shared" si="29"/>
        <v>0</v>
      </c>
      <c r="AZ48" s="1070">
        <f t="shared" si="30"/>
        <v>0</v>
      </c>
      <c r="BA48" s="407">
        <f t="shared" si="31"/>
        <v>0</v>
      </c>
      <c r="BB48" s="1071">
        <f t="shared" si="32"/>
        <v>0</v>
      </c>
      <c r="BC48" s="1059">
        <f t="shared" si="33"/>
        <v>0</v>
      </c>
      <c r="BD48" s="1059">
        <f t="shared" si="34"/>
        <v>0</v>
      </c>
      <c r="BE48" s="407">
        <f t="shared" si="35"/>
        <v>0</v>
      </c>
      <c r="BF48" s="1041">
        <f t="shared" si="36"/>
        <v>0.3</v>
      </c>
      <c r="BG48" s="421">
        <f t="shared" si="37"/>
        <v>0</v>
      </c>
      <c r="BH48" s="422"/>
      <c r="BI48" s="422"/>
      <c r="BJ48" s="421">
        <f t="shared" si="38"/>
        <v>0</v>
      </c>
      <c r="BK48" s="1044">
        <f t="shared" si="39"/>
        <v>0</v>
      </c>
      <c r="BL48" s="432"/>
      <c r="BM48" s="436"/>
      <c r="BN48" s="436"/>
      <c r="BO48" s="436"/>
      <c r="BP48" s="436"/>
      <c r="BQ48" s="436"/>
      <c r="BR48" s="436"/>
      <c r="BS48" s="436"/>
      <c r="BT48" s="436"/>
      <c r="BU48" s="436"/>
      <c r="BV48" s="436"/>
      <c r="BW48" s="436"/>
      <c r="BX48" s="436"/>
    </row>
    <row r="49" spans="1:76" s="437" customFormat="1" ht="27.95" customHeight="1">
      <c r="A49" s="1046">
        <v>32</v>
      </c>
      <c r="B49" s="429"/>
      <c r="C49" s="429"/>
      <c r="D49" s="395"/>
      <c r="E49" s="427"/>
      <c r="F49" s="396"/>
      <c r="G49" s="1076"/>
      <c r="H49" s="1009"/>
      <c r="I49" s="1009"/>
      <c r="J49" s="1009"/>
      <c r="K49" s="1010" t="str">
        <f t="shared" si="9"/>
        <v/>
      </c>
      <c r="L49" s="1047" t="str">
        <f>IF(OR(($S49=""),($H49=""),($I49=""),($J49="")),"",VLOOKUP($S49,'TRC Values Pepco'!$I$45:$M$54,2,FALSE))</f>
        <v/>
      </c>
      <c r="M49" s="1048" t="str">
        <f>IF(OR(($S49=""),($H49=""),($I49=""),($J49="")),"",VLOOKUP($S49,'TRC Values Pepco'!$I$45:$M$54,3,FALSE))</f>
        <v/>
      </c>
      <c r="N49" s="1048" t="str">
        <f>IF(OR(($S49=""),($H49=""),($I49=""),($J49="")),"",VLOOKUP($S49,'TRC Values Pepco'!$I$45:$M$54,4,FALSE))</f>
        <v/>
      </c>
      <c r="O49" s="1048" t="str">
        <f>IF(OR(($S49=""),($H49=""),($I49=""),($J49="")),"",VLOOKUP($S49,'TRC Values Pepco'!$I$45:$M$54,5,FALSE))</f>
        <v/>
      </c>
      <c r="P49" s="1049" t="str">
        <f t="shared" si="10"/>
        <v/>
      </c>
      <c r="Q49" s="1050">
        <f t="shared" si="11"/>
        <v>0</v>
      </c>
      <c r="R49" s="1051" t="str">
        <f t="shared" si="12"/>
        <v/>
      </c>
      <c r="S49" s="1051" t="str">
        <f t="shared" si="13"/>
        <v/>
      </c>
      <c r="T49" s="1052" t="str">
        <f t="shared" si="14"/>
        <v/>
      </c>
      <c r="U49" s="1077"/>
      <c r="V49" s="1017"/>
      <c r="W49" s="1055" t="str">
        <f t="shared" si="15"/>
        <v/>
      </c>
      <c r="X49" s="1072"/>
      <c r="Y49" s="1057">
        <v>0</v>
      </c>
      <c r="Z49" s="402">
        <f t="shared" si="16"/>
        <v>0</v>
      </c>
      <c r="AA49" s="1058">
        <f t="shared" si="17"/>
        <v>0</v>
      </c>
      <c r="AB49" s="1059">
        <f t="shared" si="18"/>
        <v>0</v>
      </c>
      <c r="AC49" s="1059">
        <f t="shared" si="19"/>
        <v>0</v>
      </c>
      <c r="AD49" s="1060">
        <f t="shared" si="20"/>
        <v>0</v>
      </c>
      <c r="AE49" s="1061" t="s">
        <v>205</v>
      </c>
      <c r="AF49" s="395"/>
      <c r="AG49" s="429"/>
      <c r="AH49" s="1073"/>
      <c r="AI49" s="1074"/>
      <c r="AJ49" s="1074"/>
      <c r="AK49" s="1075"/>
      <c r="AL49" s="1065"/>
      <c r="AM49" s="1066" t="str">
        <f t="shared" si="21"/>
        <v/>
      </c>
      <c r="AN49" s="1067">
        <f t="shared" si="22"/>
        <v>0</v>
      </c>
      <c r="AO49" s="412"/>
      <c r="AP49" s="412"/>
      <c r="AQ49" s="1068">
        <f t="shared" si="23"/>
        <v>0</v>
      </c>
      <c r="AR49" s="414">
        <f t="shared" si="24"/>
        <v>0</v>
      </c>
      <c r="AS49" s="415">
        <f t="shared" si="25"/>
        <v>0</v>
      </c>
      <c r="AT49" s="415">
        <f t="shared" si="40"/>
        <v>0</v>
      </c>
      <c r="AU49" s="415">
        <f t="shared" si="26"/>
        <v>0</v>
      </c>
      <c r="AV49" s="416">
        <f t="shared" si="27"/>
        <v>0</v>
      </c>
      <c r="AW49" s="1069"/>
      <c r="AX49" s="406">
        <f t="shared" si="28"/>
        <v>0</v>
      </c>
      <c r="AY49" s="1060">
        <f t="shared" si="29"/>
        <v>0</v>
      </c>
      <c r="AZ49" s="1070">
        <f t="shared" si="30"/>
        <v>0</v>
      </c>
      <c r="BA49" s="407">
        <f t="shared" si="31"/>
        <v>0</v>
      </c>
      <c r="BB49" s="1071">
        <f t="shared" si="32"/>
        <v>0</v>
      </c>
      <c r="BC49" s="1059">
        <f t="shared" si="33"/>
        <v>0</v>
      </c>
      <c r="BD49" s="1059">
        <f t="shared" si="34"/>
        <v>0</v>
      </c>
      <c r="BE49" s="407">
        <f t="shared" si="35"/>
        <v>0</v>
      </c>
      <c r="BF49" s="1041">
        <f t="shared" si="36"/>
        <v>0.3</v>
      </c>
      <c r="BG49" s="421">
        <f t="shared" si="37"/>
        <v>0</v>
      </c>
      <c r="BH49" s="422"/>
      <c r="BI49" s="422"/>
      <c r="BJ49" s="421">
        <f t="shared" si="38"/>
        <v>0</v>
      </c>
      <c r="BK49" s="1044">
        <f t="shared" si="39"/>
        <v>0</v>
      </c>
      <c r="BL49" s="432"/>
      <c r="BM49" s="436"/>
      <c r="BN49" s="436"/>
      <c r="BO49" s="436"/>
      <c r="BP49" s="436"/>
      <c r="BQ49" s="436"/>
      <c r="BR49" s="436"/>
      <c r="BS49" s="436"/>
      <c r="BT49" s="436"/>
      <c r="BU49" s="436"/>
      <c r="BV49" s="436"/>
      <c r="BW49" s="436"/>
      <c r="BX49" s="436"/>
    </row>
    <row r="50" spans="1:76" s="437" customFormat="1" ht="27.95" customHeight="1">
      <c r="A50" s="1046">
        <v>33</v>
      </c>
      <c r="B50" s="429"/>
      <c r="C50" s="429"/>
      <c r="D50" s="395"/>
      <c r="E50" s="427"/>
      <c r="F50" s="396"/>
      <c r="G50" s="1076"/>
      <c r="H50" s="1009"/>
      <c r="I50" s="1009"/>
      <c r="J50" s="1009"/>
      <c r="K50" s="1010" t="str">
        <f t="shared" si="9"/>
        <v/>
      </c>
      <c r="L50" s="1047" t="str">
        <f>IF(OR(($S50=""),($H50=""),($I50=""),($J50="")),"",VLOOKUP($S50,'TRC Values Pepco'!$I$45:$M$54,2,FALSE))</f>
        <v/>
      </c>
      <c r="M50" s="1048" t="str">
        <f>IF(OR(($S50=""),($H50=""),($I50=""),($J50="")),"",VLOOKUP($S50,'TRC Values Pepco'!$I$45:$M$54,3,FALSE))</f>
        <v/>
      </c>
      <c r="N50" s="1048" t="str">
        <f>IF(OR(($S50=""),($H50=""),($I50=""),($J50="")),"",VLOOKUP($S50,'TRC Values Pepco'!$I$45:$M$54,4,FALSE))</f>
        <v/>
      </c>
      <c r="O50" s="1048" t="str">
        <f>IF(OR(($S50=""),($H50=""),($I50=""),($J50="")),"",VLOOKUP($S50,'TRC Values Pepco'!$I$45:$M$54,5,FALSE))</f>
        <v/>
      </c>
      <c r="P50" s="1049" t="str">
        <f t="shared" si="10"/>
        <v/>
      </c>
      <c r="Q50" s="1050">
        <f t="shared" si="11"/>
        <v>0</v>
      </c>
      <c r="R50" s="1051" t="str">
        <f t="shared" si="12"/>
        <v/>
      </c>
      <c r="S50" s="1051" t="str">
        <f t="shared" si="13"/>
        <v/>
      </c>
      <c r="T50" s="1052" t="str">
        <f t="shared" si="14"/>
        <v/>
      </c>
      <c r="U50" s="1077"/>
      <c r="V50" s="1017"/>
      <c r="W50" s="1055" t="str">
        <f t="shared" si="15"/>
        <v/>
      </c>
      <c r="X50" s="1072"/>
      <c r="Y50" s="1057">
        <v>0</v>
      </c>
      <c r="Z50" s="402">
        <f t="shared" si="16"/>
        <v>0</v>
      </c>
      <c r="AA50" s="1058">
        <f t="shared" si="17"/>
        <v>0</v>
      </c>
      <c r="AB50" s="1059">
        <f t="shared" si="18"/>
        <v>0</v>
      </c>
      <c r="AC50" s="1059">
        <f t="shared" si="19"/>
        <v>0</v>
      </c>
      <c r="AD50" s="1060">
        <f t="shared" si="20"/>
        <v>0</v>
      </c>
      <c r="AE50" s="1061" t="s">
        <v>205</v>
      </c>
      <c r="AF50" s="395"/>
      <c r="AG50" s="429"/>
      <c r="AH50" s="1073"/>
      <c r="AI50" s="1074"/>
      <c r="AJ50" s="1074"/>
      <c r="AK50" s="1075"/>
      <c r="AL50" s="1065"/>
      <c r="AM50" s="1066" t="str">
        <f t="shared" si="21"/>
        <v/>
      </c>
      <c r="AN50" s="1067">
        <f t="shared" si="22"/>
        <v>0</v>
      </c>
      <c r="AO50" s="412"/>
      <c r="AP50" s="412"/>
      <c r="AQ50" s="1068">
        <f t="shared" si="23"/>
        <v>0</v>
      </c>
      <c r="AR50" s="414">
        <f t="shared" si="24"/>
        <v>0</v>
      </c>
      <c r="AS50" s="415">
        <f t="shared" si="25"/>
        <v>0</v>
      </c>
      <c r="AT50" s="415">
        <f t="shared" si="40"/>
        <v>0</v>
      </c>
      <c r="AU50" s="415">
        <f t="shared" si="26"/>
        <v>0</v>
      </c>
      <c r="AV50" s="416">
        <f t="shared" si="27"/>
        <v>0</v>
      </c>
      <c r="AW50" s="1069"/>
      <c r="AX50" s="406">
        <f t="shared" si="28"/>
        <v>0</v>
      </c>
      <c r="AY50" s="1060">
        <f t="shared" si="29"/>
        <v>0</v>
      </c>
      <c r="AZ50" s="1070">
        <f t="shared" si="30"/>
        <v>0</v>
      </c>
      <c r="BA50" s="407">
        <f t="shared" si="31"/>
        <v>0</v>
      </c>
      <c r="BB50" s="1071">
        <f t="shared" si="32"/>
        <v>0</v>
      </c>
      <c r="BC50" s="1059">
        <f t="shared" si="33"/>
        <v>0</v>
      </c>
      <c r="BD50" s="1059">
        <f t="shared" si="34"/>
        <v>0</v>
      </c>
      <c r="BE50" s="407">
        <f t="shared" si="35"/>
        <v>0</v>
      </c>
      <c r="BF50" s="1041">
        <f t="shared" si="36"/>
        <v>0.3</v>
      </c>
      <c r="BG50" s="421">
        <f t="shared" si="37"/>
        <v>0</v>
      </c>
      <c r="BH50" s="422"/>
      <c r="BI50" s="422"/>
      <c r="BJ50" s="421">
        <f t="shared" si="38"/>
        <v>0</v>
      </c>
      <c r="BK50" s="1044">
        <f t="shared" si="39"/>
        <v>0</v>
      </c>
      <c r="BL50" s="432"/>
      <c r="BM50" s="436"/>
      <c r="BN50" s="436"/>
      <c r="BO50" s="436"/>
      <c r="BP50" s="436"/>
      <c r="BQ50" s="436"/>
      <c r="BR50" s="436"/>
      <c r="BS50" s="436"/>
      <c r="BT50" s="436"/>
      <c r="BU50" s="436"/>
      <c r="BV50" s="436"/>
      <c r="BW50" s="436"/>
      <c r="BX50" s="436"/>
    </row>
    <row r="51" spans="1:76" s="437" customFormat="1" ht="27.95" customHeight="1">
      <c r="A51" s="1046">
        <v>34</v>
      </c>
      <c r="B51" s="429"/>
      <c r="C51" s="429"/>
      <c r="D51" s="395"/>
      <c r="E51" s="427"/>
      <c r="F51" s="396"/>
      <c r="G51" s="1076"/>
      <c r="H51" s="1009"/>
      <c r="I51" s="1009"/>
      <c r="J51" s="1009"/>
      <c r="K51" s="1010" t="str">
        <f t="shared" si="9"/>
        <v/>
      </c>
      <c r="L51" s="1047" t="str">
        <f>IF(OR(($S51=""),($H51=""),($I51=""),($J51="")),"",VLOOKUP($S51,'TRC Values Pepco'!$I$45:$M$54,2,FALSE))</f>
        <v/>
      </c>
      <c r="M51" s="1048" t="str">
        <f>IF(OR(($S51=""),($H51=""),($I51=""),($J51="")),"",VLOOKUP($S51,'TRC Values Pepco'!$I$45:$M$54,3,FALSE))</f>
        <v/>
      </c>
      <c r="N51" s="1048" t="str">
        <f>IF(OR(($S51=""),($H51=""),($I51=""),($J51="")),"",VLOOKUP($S51,'TRC Values Pepco'!$I$45:$M$54,4,FALSE))</f>
        <v/>
      </c>
      <c r="O51" s="1048" t="str">
        <f>IF(OR(($S51=""),($H51=""),($I51=""),($J51="")),"",VLOOKUP($S51,'TRC Values Pepco'!$I$45:$M$54,5,FALSE))</f>
        <v/>
      </c>
      <c r="P51" s="1049" t="str">
        <f t="shared" si="10"/>
        <v/>
      </c>
      <c r="Q51" s="1050">
        <f t="shared" si="11"/>
        <v>0</v>
      </c>
      <c r="R51" s="1051" t="str">
        <f t="shared" si="12"/>
        <v/>
      </c>
      <c r="S51" s="1051" t="str">
        <f t="shared" si="13"/>
        <v/>
      </c>
      <c r="T51" s="1052" t="str">
        <f t="shared" si="14"/>
        <v/>
      </c>
      <c r="U51" s="1077"/>
      <c r="V51" s="1017"/>
      <c r="W51" s="1055" t="str">
        <f t="shared" si="15"/>
        <v/>
      </c>
      <c r="X51" s="1072"/>
      <c r="Y51" s="1057">
        <v>0</v>
      </c>
      <c r="Z51" s="402">
        <f t="shared" si="16"/>
        <v>0</v>
      </c>
      <c r="AA51" s="1058">
        <f t="shared" si="17"/>
        <v>0</v>
      </c>
      <c r="AB51" s="1059">
        <f t="shared" si="18"/>
        <v>0</v>
      </c>
      <c r="AC51" s="1059">
        <f t="shared" si="19"/>
        <v>0</v>
      </c>
      <c r="AD51" s="1060">
        <f t="shared" si="20"/>
        <v>0</v>
      </c>
      <c r="AE51" s="1061" t="s">
        <v>205</v>
      </c>
      <c r="AF51" s="395"/>
      <c r="AG51" s="429"/>
      <c r="AH51" s="1073"/>
      <c r="AI51" s="1074"/>
      <c r="AJ51" s="1074"/>
      <c r="AK51" s="1075"/>
      <c r="AL51" s="1065"/>
      <c r="AM51" s="1066" t="str">
        <f t="shared" si="21"/>
        <v/>
      </c>
      <c r="AN51" s="1067">
        <f t="shared" si="22"/>
        <v>0</v>
      </c>
      <c r="AO51" s="412"/>
      <c r="AP51" s="412"/>
      <c r="AQ51" s="1068">
        <f t="shared" si="23"/>
        <v>0</v>
      </c>
      <c r="AR51" s="414">
        <f t="shared" si="24"/>
        <v>0</v>
      </c>
      <c r="AS51" s="415">
        <f t="shared" si="25"/>
        <v>0</v>
      </c>
      <c r="AT51" s="415">
        <f t="shared" si="40"/>
        <v>0</v>
      </c>
      <c r="AU51" s="415">
        <f t="shared" si="26"/>
        <v>0</v>
      </c>
      <c r="AV51" s="416">
        <f t="shared" si="27"/>
        <v>0</v>
      </c>
      <c r="AW51" s="1069"/>
      <c r="AX51" s="406">
        <f t="shared" si="28"/>
        <v>0</v>
      </c>
      <c r="AY51" s="1060">
        <f t="shared" si="29"/>
        <v>0</v>
      </c>
      <c r="AZ51" s="1070">
        <f t="shared" si="30"/>
        <v>0</v>
      </c>
      <c r="BA51" s="407">
        <f t="shared" si="31"/>
        <v>0</v>
      </c>
      <c r="BB51" s="1071">
        <f t="shared" si="32"/>
        <v>0</v>
      </c>
      <c r="BC51" s="1059">
        <f t="shared" si="33"/>
        <v>0</v>
      </c>
      <c r="BD51" s="1059">
        <f t="shared" si="34"/>
        <v>0</v>
      </c>
      <c r="BE51" s="407">
        <f t="shared" si="35"/>
        <v>0</v>
      </c>
      <c r="BF51" s="1041">
        <f t="shared" si="36"/>
        <v>0.3</v>
      </c>
      <c r="BG51" s="421">
        <f t="shared" si="37"/>
        <v>0</v>
      </c>
      <c r="BH51" s="422"/>
      <c r="BI51" s="422"/>
      <c r="BJ51" s="421">
        <f t="shared" si="38"/>
        <v>0</v>
      </c>
      <c r="BK51" s="1044">
        <f t="shared" si="39"/>
        <v>0</v>
      </c>
      <c r="BL51" s="432"/>
      <c r="BM51" s="436"/>
      <c r="BN51" s="436"/>
      <c r="BO51" s="436"/>
      <c r="BP51" s="436"/>
      <c r="BQ51" s="436"/>
      <c r="BR51" s="436"/>
      <c r="BS51" s="436"/>
      <c r="BT51" s="436"/>
      <c r="BU51" s="436"/>
      <c r="BV51" s="436"/>
      <c r="BW51" s="436"/>
      <c r="BX51" s="436"/>
    </row>
    <row r="52" spans="1:76" s="437" customFormat="1" ht="27.95" customHeight="1">
      <c r="A52" s="1046">
        <v>35</v>
      </c>
      <c r="B52" s="429"/>
      <c r="C52" s="429"/>
      <c r="D52" s="395"/>
      <c r="E52" s="427"/>
      <c r="F52" s="396"/>
      <c r="G52" s="1076"/>
      <c r="H52" s="1009"/>
      <c r="I52" s="1009"/>
      <c r="J52" s="1009"/>
      <c r="K52" s="1010" t="str">
        <f t="shared" si="9"/>
        <v/>
      </c>
      <c r="L52" s="1047" t="str">
        <f>IF(OR(($S52=""),($H52=""),($I52=""),($J52="")),"",VLOOKUP($S52,'TRC Values Pepco'!$I$45:$M$54,2,FALSE))</f>
        <v/>
      </c>
      <c r="M52" s="1048" t="str">
        <f>IF(OR(($S52=""),($H52=""),($I52=""),($J52="")),"",VLOOKUP($S52,'TRC Values Pepco'!$I$45:$M$54,3,FALSE))</f>
        <v/>
      </c>
      <c r="N52" s="1048" t="str">
        <f>IF(OR(($S52=""),($H52=""),($I52=""),($J52="")),"",VLOOKUP($S52,'TRC Values Pepco'!$I$45:$M$54,4,FALSE))</f>
        <v/>
      </c>
      <c r="O52" s="1048" t="str">
        <f>IF(OR(($S52=""),($H52=""),($I52=""),($J52="")),"",VLOOKUP($S52,'TRC Values Pepco'!$I$45:$M$54,5,FALSE))</f>
        <v/>
      </c>
      <c r="P52" s="1049" t="str">
        <f t="shared" si="10"/>
        <v/>
      </c>
      <c r="Q52" s="1050">
        <f t="shared" si="11"/>
        <v>0</v>
      </c>
      <c r="R52" s="1051" t="str">
        <f t="shared" si="12"/>
        <v/>
      </c>
      <c r="S52" s="1051" t="str">
        <f t="shared" si="13"/>
        <v/>
      </c>
      <c r="T52" s="1052" t="str">
        <f t="shared" si="14"/>
        <v/>
      </c>
      <c r="U52" s="1077"/>
      <c r="V52" s="1017"/>
      <c r="W52" s="1055" t="str">
        <f t="shared" si="15"/>
        <v/>
      </c>
      <c r="X52" s="1072"/>
      <c r="Y52" s="1057">
        <v>0</v>
      </c>
      <c r="Z52" s="402">
        <f t="shared" si="16"/>
        <v>0</v>
      </c>
      <c r="AA52" s="1058">
        <f t="shared" si="17"/>
        <v>0</v>
      </c>
      <c r="AB52" s="1059">
        <f t="shared" si="18"/>
        <v>0</v>
      </c>
      <c r="AC52" s="1059">
        <f t="shared" si="19"/>
        <v>0</v>
      </c>
      <c r="AD52" s="1060">
        <f t="shared" si="20"/>
        <v>0</v>
      </c>
      <c r="AE52" s="1061" t="s">
        <v>205</v>
      </c>
      <c r="AF52" s="395"/>
      <c r="AG52" s="429"/>
      <c r="AH52" s="1073"/>
      <c r="AI52" s="1074"/>
      <c r="AJ52" s="1074"/>
      <c r="AK52" s="1075"/>
      <c r="AL52" s="1065"/>
      <c r="AM52" s="1066" t="str">
        <f t="shared" si="21"/>
        <v/>
      </c>
      <c r="AN52" s="1067">
        <f t="shared" si="22"/>
        <v>0</v>
      </c>
      <c r="AO52" s="412"/>
      <c r="AP52" s="412"/>
      <c r="AQ52" s="1068">
        <f t="shared" si="23"/>
        <v>0</v>
      </c>
      <c r="AR52" s="414">
        <f t="shared" si="24"/>
        <v>0</v>
      </c>
      <c r="AS52" s="415">
        <f t="shared" si="25"/>
        <v>0</v>
      </c>
      <c r="AT52" s="415">
        <f t="shared" si="40"/>
        <v>0</v>
      </c>
      <c r="AU52" s="415">
        <f t="shared" si="26"/>
        <v>0</v>
      </c>
      <c r="AV52" s="416">
        <f t="shared" si="27"/>
        <v>0</v>
      </c>
      <c r="AW52" s="1069"/>
      <c r="AX52" s="406">
        <f t="shared" si="28"/>
        <v>0</v>
      </c>
      <c r="AY52" s="1060">
        <f t="shared" si="29"/>
        <v>0</v>
      </c>
      <c r="AZ52" s="1070">
        <f t="shared" si="30"/>
        <v>0</v>
      </c>
      <c r="BA52" s="407">
        <f t="shared" si="31"/>
        <v>0</v>
      </c>
      <c r="BB52" s="1071">
        <f t="shared" si="32"/>
        <v>0</v>
      </c>
      <c r="BC52" s="1059">
        <f t="shared" si="33"/>
        <v>0</v>
      </c>
      <c r="BD52" s="1059">
        <f t="shared" si="34"/>
        <v>0</v>
      </c>
      <c r="BE52" s="407">
        <f t="shared" si="35"/>
        <v>0</v>
      </c>
      <c r="BF52" s="1041">
        <f t="shared" si="36"/>
        <v>0.3</v>
      </c>
      <c r="BG52" s="421">
        <f t="shared" si="37"/>
        <v>0</v>
      </c>
      <c r="BH52" s="422"/>
      <c r="BI52" s="422"/>
      <c r="BJ52" s="421">
        <f t="shared" si="38"/>
        <v>0</v>
      </c>
      <c r="BK52" s="1044">
        <f t="shared" si="39"/>
        <v>0</v>
      </c>
      <c r="BL52" s="432"/>
      <c r="BM52" s="436"/>
      <c r="BN52" s="436"/>
      <c r="BO52" s="436"/>
      <c r="BP52" s="436"/>
      <c r="BQ52" s="436"/>
      <c r="BR52" s="436"/>
      <c r="BS52" s="436"/>
      <c r="BT52" s="436"/>
      <c r="BU52" s="436"/>
      <c r="BV52" s="436"/>
      <c r="BW52" s="436"/>
      <c r="BX52" s="436"/>
    </row>
    <row r="53" spans="1:76" s="437" customFormat="1" ht="27.95" customHeight="1">
      <c r="A53" s="1046">
        <v>36</v>
      </c>
      <c r="B53" s="429"/>
      <c r="C53" s="429"/>
      <c r="D53" s="395"/>
      <c r="E53" s="427"/>
      <c r="F53" s="396"/>
      <c r="G53" s="1076"/>
      <c r="H53" s="1009"/>
      <c r="I53" s="1009"/>
      <c r="J53" s="1009"/>
      <c r="K53" s="1010" t="str">
        <f t="shared" si="9"/>
        <v/>
      </c>
      <c r="L53" s="1047" t="str">
        <f>IF(OR(($S53=""),($H53=""),($I53=""),($J53="")),"",VLOOKUP($S53,'TRC Values Pepco'!$I$45:$M$54,2,FALSE))</f>
        <v/>
      </c>
      <c r="M53" s="1048" t="str">
        <f>IF(OR(($S53=""),($H53=""),($I53=""),($J53="")),"",VLOOKUP($S53,'TRC Values Pepco'!$I$45:$M$54,3,FALSE))</f>
        <v/>
      </c>
      <c r="N53" s="1048" t="str">
        <f>IF(OR(($S53=""),($H53=""),($I53=""),($J53="")),"",VLOOKUP($S53,'TRC Values Pepco'!$I$45:$M$54,4,FALSE))</f>
        <v/>
      </c>
      <c r="O53" s="1048" t="str">
        <f>IF(OR(($S53=""),($H53=""),($I53=""),($J53="")),"",VLOOKUP($S53,'TRC Values Pepco'!$I$45:$M$54,5,FALSE))</f>
        <v/>
      </c>
      <c r="P53" s="1049" t="str">
        <f t="shared" si="10"/>
        <v/>
      </c>
      <c r="Q53" s="1050">
        <f t="shared" si="11"/>
        <v>0</v>
      </c>
      <c r="R53" s="1051" t="str">
        <f t="shared" si="12"/>
        <v/>
      </c>
      <c r="S53" s="1051" t="str">
        <f t="shared" si="13"/>
        <v/>
      </c>
      <c r="T53" s="1052" t="str">
        <f t="shared" si="14"/>
        <v/>
      </c>
      <c r="U53" s="1077"/>
      <c r="V53" s="1017"/>
      <c r="W53" s="1055" t="str">
        <f t="shared" si="15"/>
        <v/>
      </c>
      <c r="X53" s="1072"/>
      <c r="Y53" s="1057">
        <v>0</v>
      </c>
      <c r="Z53" s="402">
        <f t="shared" si="16"/>
        <v>0</v>
      </c>
      <c r="AA53" s="1058">
        <f t="shared" si="17"/>
        <v>0</v>
      </c>
      <c r="AB53" s="1059">
        <f t="shared" si="18"/>
        <v>0</v>
      </c>
      <c r="AC53" s="1059">
        <f t="shared" si="19"/>
        <v>0</v>
      </c>
      <c r="AD53" s="1060">
        <f t="shared" si="20"/>
        <v>0</v>
      </c>
      <c r="AE53" s="1061" t="s">
        <v>205</v>
      </c>
      <c r="AF53" s="395"/>
      <c r="AG53" s="429"/>
      <c r="AH53" s="1073"/>
      <c r="AI53" s="1074"/>
      <c r="AJ53" s="1074"/>
      <c r="AK53" s="1075"/>
      <c r="AL53" s="1065"/>
      <c r="AM53" s="1066" t="str">
        <f t="shared" si="21"/>
        <v/>
      </c>
      <c r="AN53" s="1067">
        <f t="shared" si="22"/>
        <v>0</v>
      </c>
      <c r="AO53" s="412"/>
      <c r="AP53" s="412"/>
      <c r="AQ53" s="1068">
        <f t="shared" si="23"/>
        <v>0</v>
      </c>
      <c r="AR53" s="414">
        <f t="shared" si="24"/>
        <v>0</v>
      </c>
      <c r="AS53" s="415">
        <f t="shared" si="25"/>
        <v>0</v>
      </c>
      <c r="AT53" s="415">
        <f t="shared" si="40"/>
        <v>0</v>
      </c>
      <c r="AU53" s="415">
        <f t="shared" si="26"/>
        <v>0</v>
      </c>
      <c r="AV53" s="416">
        <f t="shared" si="27"/>
        <v>0</v>
      </c>
      <c r="AW53" s="1069"/>
      <c r="AX53" s="406">
        <f t="shared" si="28"/>
        <v>0</v>
      </c>
      <c r="AY53" s="1060">
        <f t="shared" si="29"/>
        <v>0</v>
      </c>
      <c r="AZ53" s="1070">
        <f t="shared" si="30"/>
        <v>0</v>
      </c>
      <c r="BA53" s="407">
        <f t="shared" si="31"/>
        <v>0</v>
      </c>
      <c r="BB53" s="1071">
        <f t="shared" si="32"/>
        <v>0</v>
      </c>
      <c r="BC53" s="1059">
        <f t="shared" si="33"/>
        <v>0</v>
      </c>
      <c r="BD53" s="1059">
        <f t="shared" si="34"/>
        <v>0</v>
      </c>
      <c r="BE53" s="407">
        <f t="shared" si="35"/>
        <v>0</v>
      </c>
      <c r="BF53" s="1041">
        <f t="shared" si="36"/>
        <v>0.3</v>
      </c>
      <c r="BG53" s="421">
        <f t="shared" si="37"/>
        <v>0</v>
      </c>
      <c r="BH53" s="422"/>
      <c r="BI53" s="422"/>
      <c r="BJ53" s="421">
        <f t="shared" si="38"/>
        <v>0</v>
      </c>
      <c r="BK53" s="1044">
        <f t="shared" si="39"/>
        <v>0</v>
      </c>
      <c r="BL53" s="432"/>
      <c r="BM53" s="436"/>
      <c r="BN53" s="436"/>
      <c r="BO53" s="436"/>
      <c r="BP53" s="436"/>
      <c r="BQ53" s="436"/>
      <c r="BR53" s="436"/>
      <c r="BS53" s="436"/>
      <c r="BT53" s="436"/>
      <c r="BU53" s="436"/>
      <c r="BV53" s="436"/>
      <c r="BW53" s="436"/>
      <c r="BX53" s="436"/>
    </row>
    <row r="54" spans="1:76" s="437" customFormat="1" ht="27.95" customHeight="1">
      <c r="A54" s="1046">
        <v>37</v>
      </c>
      <c r="B54" s="429"/>
      <c r="C54" s="429"/>
      <c r="D54" s="395"/>
      <c r="E54" s="427"/>
      <c r="F54" s="396"/>
      <c r="G54" s="1076"/>
      <c r="H54" s="1009"/>
      <c r="I54" s="1009"/>
      <c r="J54" s="1009"/>
      <c r="K54" s="1010" t="str">
        <f t="shared" si="9"/>
        <v/>
      </c>
      <c r="L54" s="1047" t="str">
        <f>IF(OR(($S54=""),($H54=""),($I54=""),($J54="")),"",VLOOKUP($S54,'TRC Values Pepco'!$I$45:$M$54,2,FALSE))</f>
        <v/>
      </c>
      <c r="M54" s="1048" t="str">
        <f>IF(OR(($S54=""),($H54=""),($I54=""),($J54="")),"",VLOOKUP($S54,'TRC Values Pepco'!$I$45:$M$54,3,FALSE))</f>
        <v/>
      </c>
      <c r="N54" s="1048" t="str">
        <f>IF(OR(($S54=""),($H54=""),($I54=""),($J54="")),"",VLOOKUP($S54,'TRC Values Pepco'!$I$45:$M$54,4,FALSE))</f>
        <v/>
      </c>
      <c r="O54" s="1048" t="str">
        <f>IF(OR(($S54=""),($H54=""),($I54=""),($J54="")),"",VLOOKUP($S54,'TRC Values Pepco'!$I$45:$M$54,5,FALSE))</f>
        <v/>
      </c>
      <c r="P54" s="1049" t="str">
        <f t="shared" si="10"/>
        <v/>
      </c>
      <c r="Q54" s="1050">
        <f t="shared" si="11"/>
        <v>0</v>
      </c>
      <c r="R54" s="1051" t="str">
        <f t="shared" si="12"/>
        <v/>
      </c>
      <c r="S54" s="1051" t="str">
        <f t="shared" si="13"/>
        <v/>
      </c>
      <c r="T54" s="1052" t="str">
        <f t="shared" si="14"/>
        <v/>
      </c>
      <c r="U54" s="1077"/>
      <c r="V54" s="1017"/>
      <c r="W54" s="1055" t="str">
        <f t="shared" si="15"/>
        <v/>
      </c>
      <c r="X54" s="1072"/>
      <c r="Y54" s="1057">
        <v>0</v>
      </c>
      <c r="Z54" s="402">
        <f t="shared" si="16"/>
        <v>0</v>
      </c>
      <c r="AA54" s="1058">
        <f t="shared" si="17"/>
        <v>0</v>
      </c>
      <c r="AB54" s="1059">
        <f t="shared" si="18"/>
        <v>0</v>
      </c>
      <c r="AC54" s="1059">
        <f t="shared" si="19"/>
        <v>0</v>
      </c>
      <c r="AD54" s="1060">
        <f t="shared" si="20"/>
        <v>0</v>
      </c>
      <c r="AE54" s="1061" t="s">
        <v>205</v>
      </c>
      <c r="AF54" s="395"/>
      <c r="AG54" s="429"/>
      <c r="AH54" s="1073"/>
      <c r="AI54" s="1074"/>
      <c r="AJ54" s="1074"/>
      <c r="AK54" s="1075"/>
      <c r="AL54" s="1065"/>
      <c r="AM54" s="1066" t="str">
        <f t="shared" si="21"/>
        <v/>
      </c>
      <c r="AN54" s="1067">
        <f t="shared" si="22"/>
        <v>0</v>
      </c>
      <c r="AO54" s="412"/>
      <c r="AP54" s="412"/>
      <c r="AQ54" s="1068">
        <f t="shared" si="23"/>
        <v>0</v>
      </c>
      <c r="AR54" s="414">
        <f t="shared" si="24"/>
        <v>0</v>
      </c>
      <c r="AS54" s="415">
        <f t="shared" si="25"/>
        <v>0</v>
      </c>
      <c r="AT54" s="415">
        <f t="shared" si="40"/>
        <v>0</v>
      </c>
      <c r="AU54" s="415">
        <f t="shared" si="26"/>
        <v>0</v>
      </c>
      <c r="AV54" s="416">
        <f t="shared" si="27"/>
        <v>0</v>
      </c>
      <c r="AW54" s="1069"/>
      <c r="AX54" s="406">
        <f t="shared" si="28"/>
        <v>0</v>
      </c>
      <c r="AY54" s="1060">
        <f t="shared" si="29"/>
        <v>0</v>
      </c>
      <c r="AZ54" s="1070">
        <f t="shared" si="30"/>
        <v>0</v>
      </c>
      <c r="BA54" s="407">
        <f t="shared" si="31"/>
        <v>0</v>
      </c>
      <c r="BB54" s="1071">
        <f t="shared" si="32"/>
        <v>0</v>
      </c>
      <c r="BC54" s="1059">
        <f t="shared" si="33"/>
        <v>0</v>
      </c>
      <c r="BD54" s="1059">
        <f t="shared" si="34"/>
        <v>0</v>
      </c>
      <c r="BE54" s="407">
        <f t="shared" si="35"/>
        <v>0</v>
      </c>
      <c r="BF54" s="1041">
        <f t="shared" si="36"/>
        <v>0.3</v>
      </c>
      <c r="BG54" s="421">
        <f t="shared" si="37"/>
        <v>0</v>
      </c>
      <c r="BH54" s="422"/>
      <c r="BI54" s="422"/>
      <c r="BJ54" s="421">
        <f t="shared" si="38"/>
        <v>0</v>
      </c>
      <c r="BK54" s="1044">
        <f t="shared" si="39"/>
        <v>0</v>
      </c>
      <c r="BL54" s="432"/>
      <c r="BM54" s="436"/>
      <c r="BN54" s="436"/>
      <c r="BO54" s="436"/>
      <c r="BP54" s="436"/>
      <c r="BQ54" s="436"/>
      <c r="BR54" s="436"/>
      <c r="BS54" s="436"/>
      <c r="BT54" s="436"/>
      <c r="BU54" s="436"/>
      <c r="BV54" s="436"/>
      <c r="BW54" s="436"/>
      <c r="BX54" s="436"/>
    </row>
    <row r="55" spans="1:76" s="437" customFormat="1" ht="27.95" customHeight="1">
      <c r="A55" s="1046">
        <v>38</v>
      </c>
      <c r="B55" s="429"/>
      <c r="C55" s="429"/>
      <c r="D55" s="395"/>
      <c r="E55" s="427"/>
      <c r="F55" s="396"/>
      <c r="G55" s="1076"/>
      <c r="H55" s="1009"/>
      <c r="I55" s="1009"/>
      <c r="J55" s="1009"/>
      <c r="K55" s="1010" t="str">
        <f t="shared" si="9"/>
        <v/>
      </c>
      <c r="L55" s="1047" t="str">
        <f>IF(OR(($S55=""),($H55=""),($I55=""),($J55="")),"",VLOOKUP($S55,'TRC Values Pepco'!$I$45:$M$54,2,FALSE))</f>
        <v/>
      </c>
      <c r="M55" s="1048" t="str">
        <f>IF(OR(($S55=""),($H55=""),($I55=""),($J55="")),"",VLOOKUP($S55,'TRC Values Pepco'!$I$45:$M$54,3,FALSE))</f>
        <v/>
      </c>
      <c r="N55" s="1048" t="str">
        <f>IF(OR(($S55=""),($H55=""),($I55=""),($J55="")),"",VLOOKUP($S55,'TRC Values Pepco'!$I$45:$M$54,4,FALSE))</f>
        <v/>
      </c>
      <c r="O55" s="1048" t="str">
        <f>IF(OR(($S55=""),($H55=""),($I55=""),($J55="")),"",VLOOKUP($S55,'TRC Values Pepco'!$I$45:$M$54,5,FALSE))</f>
        <v/>
      </c>
      <c r="P55" s="1049" t="str">
        <f t="shared" si="10"/>
        <v/>
      </c>
      <c r="Q55" s="1050">
        <f t="shared" si="11"/>
        <v>0</v>
      </c>
      <c r="R55" s="1051" t="str">
        <f t="shared" si="12"/>
        <v/>
      </c>
      <c r="S55" s="1051" t="str">
        <f t="shared" si="13"/>
        <v/>
      </c>
      <c r="T55" s="1052" t="str">
        <f t="shared" si="14"/>
        <v/>
      </c>
      <c r="U55" s="1077"/>
      <c r="V55" s="1017"/>
      <c r="W55" s="1055" t="str">
        <f t="shared" si="15"/>
        <v/>
      </c>
      <c r="X55" s="1072"/>
      <c r="Y55" s="1057">
        <v>0</v>
      </c>
      <c r="Z55" s="402">
        <f t="shared" si="16"/>
        <v>0</v>
      </c>
      <c r="AA55" s="1058">
        <f t="shared" si="17"/>
        <v>0</v>
      </c>
      <c r="AB55" s="1059">
        <f t="shared" si="18"/>
        <v>0</v>
      </c>
      <c r="AC55" s="1059">
        <f t="shared" si="19"/>
        <v>0</v>
      </c>
      <c r="AD55" s="1060">
        <f t="shared" si="20"/>
        <v>0</v>
      </c>
      <c r="AE55" s="1061" t="s">
        <v>205</v>
      </c>
      <c r="AF55" s="395"/>
      <c r="AG55" s="429"/>
      <c r="AH55" s="1073"/>
      <c r="AI55" s="1074"/>
      <c r="AJ55" s="1074"/>
      <c r="AK55" s="1075"/>
      <c r="AL55" s="1065"/>
      <c r="AM55" s="1066" t="str">
        <f t="shared" si="21"/>
        <v/>
      </c>
      <c r="AN55" s="1067">
        <f t="shared" si="22"/>
        <v>0</v>
      </c>
      <c r="AO55" s="412"/>
      <c r="AP55" s="412"/>
      <c r="AQ55" s="1068">
        <f t="shared" si="23"/>
        <v>0</v>
      </c>
      <c r="AR55" s="414">
        <f t="shared" si="24"/>
        <v>0</v>
      </c>
      <c r="AS55" s="415">
        <f t="shared" si="25"/>
        <v>0</v>
      </c>
      <c r="AT55" s="415">
        <f t="shared" si="40"/>
        <v>0</v>
      </c>
      <c r="AU55" s="415">
        <f t="shared" si="26"/>
        <v>0</v>
      </c>
      <c r="AV55" s="416">
        <f t="shared" si="27"/>
        <v>0</v>
      </c>
      <c r="AW55" s="1069"/>
      <c r="AX55" s="406">
        <f t="shared" si="28"/>
        <v>0</v>
      </c>
      <c r="AY55" s="1060">
        <f t="shared" si="29"/>
        <v>0</v>
      </c>
      <c r="AZ55" s="1070">
        <f t="shared" si="30"/>
        <v>0</v>
      </c>
      <c r="BA55" s="407">
        <f t="shared" si="31"/>
        <v>0</v>
      </c>
      <c r="BB55" s="1071">
        <f t="shared" si="32"/>
        <v>0</v>
      </c>
      <c r="BC55" s="1059">
        <f t="shared" si="33"/>
        <v>0</v>
      </c>
      <c r="BD55" s="1059">
        <f t="shared" si="34"/>
        <v>0</v>
      </c>
      <c r="BE55" s="407">
        <f t="shared" si="35"/>
        <v>0</v>
      </c>
      <c r="BF55" s="1041">
        <f t="shared" si="36"/>
        <v>0.3</v>
      </c>
      <c r="BG55" s="421">
        <f t="shared" si="37"/>
        <v>0</v>
      </c>
      <c r="BH55" s="422"/>
      <c r="BI55" s="422"/>
      <c r="BJ55" s="421">
        <f t="shared" si="38"/>
        <v>0</v>
      </c>
      <c r="BK55" s="1044">
        <f t="shared" si="39"/>
        <v>0</v>
      </c>
      <c r="BL55" s="432"/>
      <c r="BM55" s="436"/>
      <c r="BN55" s="436"/>
      <c r="BO55" s="436"/>
      <c r="BP55" s="436"/>
      <c r="BQ55" s="436"/>
      <c r="BR55" s="436"/>
      <c r="BS55" s="436"/>
      <c r="BT55" s="436"/>
      <c r="BU55" s="436"/>
      <c r="BV55" s="436"/>
      <c r="BW55" s="436"/>
      <c r="BX55" s="436"/>
    </row>
    <row r="56" spans="1:76" s="437" customFormat="1" ht="27.95" customHeight="1">
      <c r="A56" s="1046">
        <v>39</v>
      </c>
      <c r="B56" s="429"/>
      <c r="C56" s="429"/>
      <c r="D56" s="395"/>
      <c r="E56" s="427"/>
      <c r="F56" s="396"/>
      <c r="G56" s="1076"/>
      <c r="H56" s="1009"/>
      <c r="I56" s="1009"/>
      <c r="J56" s="1009"/>
      <c r="K56" s="1010" t="str">
        <f t="shared" si="9"/>
        <v/>
      </c>
      <c r="L56" s="1047" t="str">
        <f>IF(OR(($S56=""),($H56=""),($I56=""),($J56="")),"",VLOOKUP($S56,'TRC Values Pepco'!$I$45:$M$54,2,FALSE))</f>
        <v/>
      </c>
      <c r="M56" s="1048" t="str">
        <f>IF(OR(($S56=""),($H56=""),($I56=""),($J56="")),"",VLOOKUP($S56,'TRC Values Pepco'!$I$45:$M$54,3,FALSE))</f>
        <v/>
      </c>
      <c r="N56" s="1048" t="str">
        <f>IF(OR(($S56=""),($H56=""),($I56=""),($J56="")),"",VLOOKUP($S56,'TRC Values Pepco'!$I$45:$M$54,4,FALSE))</f>
        <v/>
      </c>
      <c r="O56" s="1048" t="str">
        <f>IF(OR(($S56=""),($H56=""),($I56=""),($J56="")),"",VLOOKUP($S56,'TRC Values Pepco'!$I$45:$M$54,5,FALSE))</f>
        <v/>
      </c>
      <c r="P56" s="1049" t="str">
        <f t="shared" si="10"/>
        <v/>
      </c>
      <c r="Q56" s="1050">
        <f t="shared" si="11"/>
        <v>0</v>
      </c>
      <c r="R56" s="1051" t="str">
        <f t="shared" si="12"/>
        <v/>
      </c>
      <c r="S56" s="1051" t="str">
        <f t="shared" si="13"/>
        <v/>
      </c>
      <c r="T56" s="1052" t="str">
        <f t="shared" si="14"/>
        <v/>
      </c>
      <c r="U56" s="1077"/>
      <c r="V56" s="1017"/>
      <c r="W56" s="1055" t="str">
        <f t="shared" si="15"/>
        <v/>
      </c>
      <c r="X56" s="1072"/>
      <c r="Y56" s="1057">
        <v>0</v>
      </c>
      <c r="Z56" s="402">
        <f t="shared" si="16"/>
        <v>0</v>
      </c>
      <c r="AA56" s="1058">
        <f t="shared" si="17"/>
        <v>0</v>
      </c>
      <c r="AB56" s="1059">
        <f t="shared" si="18"/>
        <v>0</v>
      </c>
      <c r="AC56" s="1059">
        <f t="shared" si="19"/>
        <v>0</v>
      </c>
      <c r="AD56" s="1060">
        <f t="shared" si="20"/>
        <v>0</v>
      </c>
      <c r="AE56" s="1061" t="s">
        <v>205</v>
      </c>
      <c r="AF56" s="395"/>
      <c r="AG56" s="429"/>
      <c r="AH56" s="1073"/>
      <c r="AI56" s="1074"/>
      <c r="AJ56" s="1074"/>
      <c r="AK56" s="1075"/>
      <c r="AL56" s="1065"/>
      <c r="AM56" s="1066" t="str">
        <f t="shared" si="21"/>
        <v/>
      </c>
      <c r="AN56" s="1067">
        <f t="shared" si="22"/>
        <v>0</v>
      </c>
      <c r="AO56" s="412"/>
      <c r="AP56" s="412"/>
      <c r="AQ56" s="1068">
        <f t="shared" si="23"/>
        <v>0</v>
      </c>
      <c r="AR56" s="414">
        <f t="shared" si="24"/>
        <v>0</v>
      </c>
      <c r="AS56" s="415">
        <f t="shared" si="25"/>
        <v>0</v>
      </c>
      <c r="AT56" s="415">
        <f t="shared" si="40"/>
        <v>0</v>
      </c>
      <c r="AU56" s="415">
        <f t="shared" si="26"/>
        <v>0</v>
      </c>
      <c r="AV56" s="416">
        <f t="shared" si="27"/>
        <v>0</v>
      </c>
      <c r="AW56" s="1069"/>
      <c r="AX56" s="406">
        <f t="shared" si="28"/>
        <v>0</v>
      </c>
      <c r="AY56" s="1060">
        <f t="shared" si="29"/>
        <v>0</v>
      </c>
      <c r="AZ56" s="1070">
        <f t="shared" si="30"/>
        <v>0</v>
      </c>
      <c r="BA56" s="407">
        <f t="shared" si="31"/>
        <v>0</v>
      </c>
      <c r="BB56" s="1071">
        <f t="shared" si="32"/>
        <v>0</v>
      </c>
      <c r="BC56" s="1059">
        <f t="shared" si="33"/>
        <v>0</v>
      </c>
      <c r="BD56" s="1059">
        <f t="shared" si="34"/>
        <v>0</v>
      </c>
      <c r="BE56" s="407">
        <f t="shared" si="35"/>
        <v>0</v>
      </c>
      <c r="BF56" s="1041">
        <f t="shared" si="36"/>
        <v>0.3</v>
      </c>
      <c r="BG56" s="421">
        <f t="shared" si="37"/>
        <v>0</v>
      </c>
      <c r="BH56" s="422"/>
      <c r="BI56" s="422"/>
      <c r="BJ56" s="421">
        <f t="shared" si="38"/>
        <v>0</v>
      </c>
      <c r="BK56" s="1044">
        <f t="shared" si="39"/>
        <v>0</v>
      </c>
      <c r="BL56" s="432"/>
      <c r="BM56" s="436"/>
      <c r="BN56" s="436"/>
      <c r="BO56" s="436"/>
      <c r="BP56" s="436"/>
      <c r="BQ56" s="436"/>
      <c r="BR56" s="436"/>
      <c r="BS56" s="436"/>
      <c r="BT56" s="436"/>
      <c r="BU56" s="436"/>
      <c r="BV56" s="436"/>
      <c r="BW56" s="436"/>
      <c r="BX56" s="436"/>
    </row>
    <row r="57" spans="1:76" s="437" customFormat="1" ht="27.95" customHeight="1">
      <c r="A57" s="1046">
        <v>40</v>
      </c>
      <c r="B57" s="429"/>
      <c r="C57" s="429"/>
      <c r="D57" s="395"/>
      <c r="E57" s="427"/>
      <c r="F57" s="396"/>
      <c r="G57" s="1076"/>
      <c r="H57" s="1009"/>
      <c r="I57" s="1009"/>
      <c r="J57" s="1009"/>
      <c r="K57" s="1010" t="str">
        <f t="shared" si="9"/>
        <v/>
      </c>
      <c r="L57" s="1047" t="str">
        <f>IF(OR(($S57=""),($H57=""),($I57=""),($J57="")),"",VLOOKUP($S57,'TRC Values Pepco'!$I$45:$M$54,2,FALSE))</f>
        <v/>
      </c>
      <c r="M57" s="1048" t="str">
        <f>IF(OR(($S57=""),($H57=""),($I57=""),($J57="")),"",VLOOKUP($S57,'TRC Values Pepco'!$I$45:$M$54,3,FALSE))</f>
        <v/>
      </c>
      <c r="N57" s="1048" t="str">
        <f>IF(OR(($S57=""),($H57=""),($I57=""),($J57="")),"",VLOOKUP($S57,'TRC Values Pepco'!$I$45:$M$54,4,FALSE))</f>
        <v/>
      </c>
      <c r="O57" s="1048" t="str">
        <f>IF(OR(($S57=""),($H57=""),($I57=""),($J57="")),"",VLOOKUP($S57,'TRC Values Pepco'!$I$45:$M$54,5,FALSE))</f>
        <v/>
      </c>
      <c r="P57" s="1049" t="str">
        <f t="shared" si="10"/>
        <v/>
      </c>
      <c r="Q57" s="1050">
        <f t="shared" si="11"/>
        <v>0</v>
      </c>
      <c r="R57" s="1051" t="str">
        <f t="shared" si="12"/>
        <v/>
      </c>
      <c r="S57" s="1051" t="str">
        <f t="shared" si="13"/>
        <v/>
      </c>
      <c r="T57" s="1052" t="str">
        <f t="shared" si="14"/>
        <v/>
      </c>
      <c r="U57" s="1077"/>
      <c r="V57" s="1017"/>
      <c r="W57" s="1055" t="str">
        <f t="shared" si="15"/>
        <v/>
      </c>
      <c r="X57" s="1072"/>
      <c r="Y57" s="1057">
        <v>0</v>
      </c>
      <c r="Z57" s="402">
        <f t="shared" si="16"/>
        <v>0</v>
      </c>
      <c r="AA57" s="1058">
        <f t="shared" si="17"/>
        <v>0</v>
      </c>
      <c r="AB57" s="1059">
        <f t="shared" si="18"/>
        <v>0</v>
      </c>
      <c r="AC57" s="1059">
        <f t="shared" si="19"/>
        <v>0</v>
      </c>
      <c r="AD57" s="1060">
        <f t="shared" si="20"/>
        <v>0</v>
      </c>
      <c r="AE57" s="1061" t="s">
        <v>205</v>
      </c>
      <c r="AF57" s="395"/>
      <c r="AG57" s="429"/>
      <c r="AH57" s="1073"/>
      <c r="AI57" s="1074"/>
      <c r="AJ57" s="1074"/>
      <c r="AK57" s="1075"/>
      <c r="AL57" s="1065"/>
      <c r="AM57" s="1066" t="str">
        <f t="shared" si="21"/>
        <v/>
      </c>
      <c r="AN57" s="1067">
        <f t="shared" si="22"/>
        <v>0</v>
      </c>
      <c r="AO57" s="412"/>
      <c r="AP57" s="412"/>
      <c r="AQ57" s="1068">
        <f t="shared" si="23"/>
        <v>0</v>
      </c>
      <c r="AR57" s="414">
        <f t="shared" si="24"/>
        <v>0</v>
      </c>
      <c r="AS57" s="415">
        <f t="shared" si="25"/>
        <v>0</v>
      </c>
      <c r="AT57" s="415">
        <f t="shared" si="40"/>
        <v>0</v>
      </c>
      <c r="AU57" s="415">
        <f t="shared" si="26"/>
        <v>0</v>
      </c>
      <c r="AV57" s="416">
        <f t="shared" si="27"/>
        <v>0</v>
      </c>
      <c r="AW57" s="1069"/>
      <c r="AX57" s="406">
        <f t="shared" si="28"/>
        <v>0</v>
      </c>
      <c r="AY57" s="1060">
        <f t="shared" si="29"/>
        <v>0</v>
      </c>
      <c r="AZ57" s="1070">
        <f t="shared" si="30"/>
        <v>0</v>
      </c>
      <c r="BA57" s="407">
        <f t="shared" si="31"/>
        <v>0</v>
      </c>
      <c r="BB57" s="1071">
        <f t="shared" si="32"/>
        <v>0</v>
      </c>
      <c r="BC57" s="1059">
        <f t="shared" si="33"/>
        <v>0</v>
      </c>
      <c r="BD57" s="1059">
        <f t="shared" si="34"/>
        <v>0</v>
      </c>
      <c r="BE57" s="407">
        <f t="shared" si="35"/>
        <v>0</v>
      </c>
      <c r="BF57" s="1041">
        <f t="shared" si="36"/>
        <v>0.3</v>
      </c>
      <c r="BG57" s="421">
        <f t="shared" si="37"/>
        <v>0</v>
      </c>
      <c r="BH57" s="422"/>
      <c r="BI57" s="422"/>
      <c r="BJ57" s="421">
        <f t="shared" si="38"/>
        <v>0</v>
      </c>
      <c r="BK57" s="1044">
        <f t="shared" si="39"/>
        <v>0</v>
      </c>
      <c r="BL57" s="432"/>
      <c r="BM57" s="436"/>
      <c r="BN57" s="436"/>
      <c r="BO57" s="436"/>
      <c r="BP57" s="436"/>
      <c r="BQ57" s="436"/>
      <c r="BR57" s="436"/>
      <c r="BS57" s="436"/>
      <c r="BT57" s="436"/>
      <c r="BU57" s="436"/>
      <c r="BV57" s="436"/>
      <c r="BW57" s="436"/>
      <c r="BX57" s="436"/>
    </row>
    <row r="58" spans="1:76" s="437" customFormat="1" ht="27.95" customHeight="1">
      <c r="A58" s="1046">
        <v>41</v>
      </c>
      <c r="B58" s="429"/>
      <c r="C58" s="429"/>
      <c r="D58" s="395"/>
      <c r="E58" s="427"/>
      <c r="F58" s="396"/>
      <c r="G58" s="1076"/>
      <c r="H58" s="1009"/>
      <c r="I58" s="1009"/>
      <c r="J58" s="1009"/>
      <c r="K58" s="1010" t="str">
        <f t="shared" si="9"/>
        <v/>
      </c>
      <c r="L58" s="1047" t="str">
        <f>IF(OR(($S58=""),($H58=""),($I58=""),($J58="")),"",VLOOKUP($S58,'TRC Values Pepco'!$I$45:$M$54,2,FALSE))</f>
        <v/>
      </c>
      <c r="M58" s="1048" t="str">
        <f>IF(OR(($S58=""),($H58=""),($I58=""),($J58="")),"",VLOOKUP($S58,'TRC Values Pepco'!$I$45:$M$54,3,FALSE))</f>
        <v/>
      </c>
      <c r="N58" s="1048" t="str">
        <f>IF(OR(($S58=""),($H58=""),($I58=""),($J58="")),"",VLOOKUP($S58,'TRC Values Pepco'!$I$45:$M$54,4,FALSE))</f>
        <v/>
      </c>
      <c r="O58" s="1048" t="str">
        <f>IF(OR(($S58=""),($H58=""),($I58=""),($J58="")),"",VLOOKUP($S58,'TRC Values Pepco'!$I$45:$M$54,5,FALSE))</f>
        <v/>
      </c>
      <c r="P58" s="1049" t="str">
        <f t="shared" si="10"/>
        <v/>
      </c>
      <c r="Q58" s="1050">
        <f t="shared" si="11"/>
        <v>0</v>
      </c>
      <c r="R58" s="1051" t="str">
        <f t="shared" si="12"/>
        <v/>
      </c>
      <c r="S58" s="1051" t="str">
        <f t="shared" si="13"/>
        <v/>
      </c>
      <c r="T58" s="1052" t="str">
        <f t="shared" si="14"/>
        <v/>
      </c>
      <c r="U58" s="1077"/>
      <c r="V58" s="1017"/>
      <c r="W58" s="1055" t="str">
        <f t="shared" si="15"/>
        <v/>
      </c>
      <c r="X58" s="1072"/>
      <c r="Y58" s="1057">
        <v>0</v>
      </c>
      <c r="Z58" s="402">
        <f t="shared" si="16"/>
        <v>0</v>
      </c>
      <c r="AA58" s="1058">
        <f t="shared" si="17"/>
        <v>0</v>
      </c>
      <c r="AB58" s="1059">
        <f t="shared" si="18"/>
        <v>0</v>
      </c>
      <c r="AC58" s="1059">
        <f t="shared" si="19"/>
        <v>0</v>
      </c>
      <c r="AD58" s="1060">
        <f t="shared" si="20"/>
        <v>0</v>
      </c>
      <c r="AE58" s="1061" t="s">
        <v>205</v>
      </c>
      <c r="AF58" s="395"/>
      <c r="AG58" s="429"/>
      <c r="AH58" s="1073"/>
      <c r="AI58" s="1074"/>
      <c r="AJ58" s="1074"/>
      <c r="AK58" s="1075"/>
      <c r="AL58" s="1065"/>
      <c r="AM58" s="1066" t="str">
        <f t="shared" si="21"/>
        <v/>
      </c>
      <c r="AN58" s="1067">
        <f t="shared" si="22"/>
        <v>0</v>
      </c>
      <c r="AO58" s="412"/>
      <c r="AP58" s="412"/>
      <c r="AQ58" s="1068">
        <f t="shared" si="23"/>
        <v>0</v>
      </c>
      <c r="AR58" s="414">
        <f t="shared" si="24"/>
        <v>0</v>
      </c>
      <c r="AS58" s="415">
        <f t="shared" si="25"/>
        <v>0</v>
      </c>
      <c r="AT58" s="415">
        <f t="shared" si="40"/>
        <v>0</v>
      </c>
      <c r="AU58" s="415">
        <f t="shared" si="26"/>
        <v>0</v>
      </c>
      <c r="AV58" s="416">
        <f t="shared" si="27"/>
        <v>0</v>
      </c>
      <c r="AW58" s="1069"/>
      <c r="AX58" s="406">
        <f t="shared" si="28"/>
        <v>0</v>
      </c>
      <c r="AY58" s="1060">
        <f t="shared" si="29"/>
        <v>0</v>
      </c>
      <c r="AZ58" s="1070">
        <f t="shared" si="30"/>
        <v>0</v>
      </c>
      <c r="BA58" s="407">
        <f t="shared" si="31"/>
        <v>0</v>
      </c>
      <c r="BB58" s="1071">
        <f t="shared" si="32"/>
        <v>0</v>
      </c>
      <c r="BC58" s="1059">
        <f t="shared" si="33"/>
        <v>0</v>
      </c>
      <c r="BD58" s="1059">
        <f t="shared" si="34"/>
        <v>0</v>
      </c>
      <c r="BE58" s="407">
        <f t="shared" si="35"/>
        <v>0</v>
      </c>
      <c r="BF58" s="1041">
        <f t="shared" si="36"/>
        <v>0.3</v>
      </c>
      <c r="BG58" s="421">
        <f t="shared" si="37"/>
        <v>0</v>
      </c>
      <c r="BH58" s="422"/>
      <c r="BI58" s="422"/>
      <c r="BJ58" s="421">
        <f t="shared" si="38"/>
        <v>0</v>
      </c>
      <c r="BK58" s="1044">
        <f t="shared" si="39"/>
        <v>0</v>
      </c>
      <c r="BL58" s="432"/>
      <c r="BM58" s="436"/>
      <c r="BN58" s="436"/>
      <c r="BO58" s="436"/>
      <c r="BP58" s="436"/>
      <c r="BQ58" s="436"/>
      <c r="BR58" s="436"/>
      <c r="BS58" s="436"/>
      <c r="BT58" s="436"/>
      <c r="BU58" s="436"/>
      <c r="BV58" s="436"/>
      <c r="BW58" s="436"/>
      <c r="BX58" s="436"/>
    </row>
    <row r="59" spans="1:76" s="437" customFormat="1" ht="27.95" customHeight="1">
      <c r="A59" s="1046">
        <v>42</v>
      </c>
      <c r="B59" s="429"/>
      <c r="C59" s="429"/>
      <c r="D59" s="395"/>
      <c r="E59" s="427"/>
      <c r="F59" s="396"/>
      <c r="G59" s="1076"/>
      <c r="H59" s="1009"/>
      <c r="I59" s="1009"/>
      <c r="J59" s="1009"/>
      <c r="K59" s="1010" t="str">
        <f t="shared" si="9"/>
        <v/>
      </c>
      <c r="L59" s="1047" t="str">
        <f>IF(OR(($S59=""),($H59=""),($I59=""),($J59="")),"",VLOOKUP($S59,'TRC Values Pepco'!$I$45:$M$54,2,FALSE))</f>
        <v/>
      </c>
      <c r="M59" s="1048" t="str">
        <f>IF(OR(($S59=""),($H59=""),($I59=""),($J59="")),"",VLOOKUP($S59,'TRC Values Pepco'!$I$45:$M$54,3,FALSE))</f>
        <v/>
      </c>
      <c r="N59" s="1048" t="str">
        <f>IF(OR(($S59=""),($H59=""),($I59=""),($J59="")),"",VLOOKUP($S59,'TRC Values Pepco'!$I$45:$M$54,4,FALSE))</f>
        <v/>
      </c>
      <c r="O59" s="1048" t="str">
        <f>IF(OR(($S59=""),($H59=""),($I59=""),($J59="")),"",VLOOKUP($S59,'TRC Values Pepco'!$I$45:$M$54,5,FALSE))</f>
        <v/>
      </c>
      <c r="P59" s="1049" t="str">
        <f t="shared" si="10"/>
        <v/>
      </c>
      <c r="Q59" s="1050">
        <f t="shared" si="11"/>
        <v>0</v>
      </c>
      <c r="R59" s="1051" t="str">
        <f t="shared" si="12"/>
        <v/>
      </c>
      <c r="S59" s="1051" t="str">
        <f t="shared" si="13"/>
        <v/>
      </c>
      <c r="T59" s="1052" t="str">
        <f t="shared" si="14"/>
        <v/>
      </c>
      <c r="U59" s="1077"/>
      <c r="V59" s="1017"/>
      <c r="W59" s="1055" t="str">
        <f t="shared" si="15"/>
        <v/>
      </c>
      <c r="X59" s="1072"/>
      <c r="Y59" s="1057">
        <v>0</v>
      </c>
      <c r="Z59" s="402">
        <f t="shared" si="16"/>
        <v>0</v>
      </c>
      <c r="AA59" s="1058">
        <f t="shared" si="17"/>
        <v>0</v>
      </c>
      <c r="AB59" s="1059">
        <f t="shared" si="18"/>
        <v>0</v>
      </c>
      <c r="AC59" s="1059">
        <f t="shared" si="19"/>
        <v>0</v>
      </c>
      <c r="AD59" s="1060">
        <f t="shared" si="20"/>
        <v>0</v>
      </c>
      <c r="AE59" s="1061" t="s">
        <v>205</v>
      </c>
      <c r="AF59" s="395"/>
      <c r="AG59" s="429"/>
      <c r="AH59" s="1073"/>
      <c r="AI59" s="1074"/>
      <c r="AJ59" s="1074"/>
      <c r="AK59" s="1075"/>
      <c r="AL59" s="1065"/>
      <c r="AM59" s="1066" t="str">
        <f t="shared" si="21"/>
        <v/>
      </c>
      <c r="AN59" s="1067">
        <f t="shared" si="22"/>
        <v>0</v>
      </c>
      <c r="AO59" s="412"/>
      <c r="AP59" s="412"/>
      <c r="AQ59" s="1068">
        <f t="shared" si="23"/>
        <v>0</v>
      </c>
      <c r="AR59" s="414">
        <f t="shared" si="24"/>
        <v>0</v>
      </c>
      <c r="AS59" s="415">
        <f t="shared" si="25"/>
        <v>0</v>
      </c>
      <c r="AT59" s="415">
        <f t="shared" si="40"/>
        <v>0</v>
      </c>
      <c r="AU59" s="415">
        <f t="shared" si="26"/>
        <v>0</v>
      </c>
      <c r="AV59" s="416">
        <f t="shared" si="27"/>
        <v>0</v>
      </c>
      <c r="AW59" s="1069"/>
      <c r="AX59" s="406">
        <f t="shared" si="28"/>
        <v>0</v>
      </c>
      <c r="AY59" s="1060">
        <f t="shared" si="29"/>
        <v>0</v>
      </c>
      <c r="AZ59" s="1070">
        <f t="shared" si="30"/>
        <v>0</v>
      </c>
      <c r="BA59" s="407">
        <f t="shared" si="31"/>
        <v>0</v>
      </c>
      <c r="BB59" s="1071">
        <f t="shared" si="32"/>
        <v>0</v>
      </c>
      <c r="BC59" s="1059">
        <f t="shared" si="33"/>
        <v>0</v>
      </c>
      <c r="BD59" s="1059">
        <f t="shared" si="34"/>
        <v>0</v>
      </c>
      <c r="BE59" s="407">
        <f t="shared" si="35"/>
        <v>0</v>
      </c>
      <c r="BF59" s="1041">
        <f t="shared" si="36"/>
        <v>0.3</v>
      </c>
      <c r="BG59" s="421">
        <f t="shared" si="37"/>
        <v>0</v>
      </c>
      <c r="BH59" s="422"/>
      <c r="BI59" s="422"/>
      <c r="BJ59" s="421">
        <f t="shared" si="38"/>
        <v>0</v>
      </c>
      <c r="BK59" s="1044">
        <f t="shared" si="39"/>
        <v>0</v>
      </c>
      <c r="BL59" s="432"/>
      <c r="BM59" s="436"/>
      <c r="BN59" s="436"/>
      <c r="BO59" s="436"/>
      <c r="BP59" s="436"/>
      <c r="BQ59" s="436"/>
      <c r="BR59" s="436"/>
      <c r="BS59" s="436"/>
      <c r="BT59" s="436"/>
      <c r="BU59" s="436"/>
      <c r="BV59" s="436"/>
      <c r="BW59" s="436"/>
      <c r="BX59" s="436"/>
    </row>
    <row r="60" spans="1:76" s="437" customFormat="1" ht="27.95" customHeight="1">
      <c r="A60" s="1046">
        <v>43</v>
      </c>
      <c r="B60" s="429"/>
      <c r="C60" s="429"/>
      <c r="D60" s="395"/>
      <c r="E60" s="427"/>
      <c r="F60" s="396"/>
      <c r="G60" s="1076"/>
      <c r="H60" s="1009"/>
      <c r="I60" s="1009"/>
      <c r="J60" s="1009"/>
      <c r="K60" s="1010" t="str">
        <f t="shared" si="9"/>
        <v/>
      </c>
      <c r="L60" s="1047" t="str">
        <f>IF(OR(($S60=""),($H60=""),($I60=""),($J60="")),"",VLOOKUP($S60,'TRC Values Pepco'!$I$45:$M$54,2,FALSE))</f>
        <v/>
      </c>
      <c r="M60" s="1048" t="str">
        <f>IF(OR(($S60=""),($H60=""),($I60=""),($J60="")),"",VLOOKUP($S60,'TRC Values Pepco'!$I$45:$M$54,3,FALSE))</f>
        <v/>
      </c>
      <c r="N60" s="1048" t="str">
        <f>IF(OR(($S60=""),($H60=""),($I60=""),($J60="")),"",VLOOKUP($S60,'TRC Values Pepco'!$I$45:$M$54,4,FALSE))</f>
        <v/>
      </c>
      <c r="O60" s="1048" t="str">
        <f>IF(OR(($S60=""),($H60=""),($I60=""),($J60="")),"",VLOOKUP($S60,'TRC Values Pepco'!$I$45:$M$54,5,FALSE))</f>
        <v/>
      </c>
      <c r="P60" s="1049" t="str">
        <f t="shared" si="10"/>
        <v/>
      </c>
      <c r="Q60" s="1050">
        <f t="shared" si="11"/>
        <v>0</v>
      </c>
      <c r="R60" s="1051" t="str">
        <f t="shared" si="12"/>
        <v/>
      </c>
      <c r="S60" s="1051" t="str">
        <f t="shared" si="13"/>
        <v/>
      </c>
      <c r="T60" s="1052" t="str">
        <f t="shared" si="14"/>
        <v/>
      </c>
      <c r="U60" s="1077"/>
      <c r="V60" s="1017"/>
      <c r="W60" s="1055" t="str">
        <f t="shared" si="15"/>
        <v/>
      </c>
      <c r="X60" s="1072"/>
      <c r="Y60" s="1057">
        <v>0</v>
      </c>
      <c r="Z60" s="402">
        <f t="shared" si="16"/>
        <v>0</v>
      </c>
      <c r="AA60" s="1058">
        <f t="shared" si="17"/>
        <v>0</v>
      </c>
      <c r="AB60" s="1059">
        <f t="shared" si="18"/>
        <v>0</v>
      </c>
      <c r="AC60" s="1059">
        <f t="shared" si="19"/>
        <v>0</v>
      </c>
      <c r="AD60" s="1060">
        <f t="shared" si="20"/>
        <v>0</v>
      </c>
      <c r="AE60" s="1061" t="s">
        <v>205</v>
      </c>
      <c r="AF60" s="395"/>
      <c r="AG60" s="429"/>
      <c r="AH60" s="1073"/>
      <c r="AI60" s="1074"/>
      <c r="AJ60" s="1074"/>
      <c r="AK60" s="1075"/>
      <c r="AL60" s="1065"/>
      <c r="AM60" s="1066" t="str">
        <f t="shared" si="21"/>
        <v/>
      </c>
      <c r="AN60" s="1067">
        <f t="shared" si="22"/>
        <v>0</v>
      </c>
      <c r="AO60" s="412"/>
      <c r="AP60" s="412"/>
      <c r="AQ60" s="1068">
        <f t="shared" si="23"/>
        <v>0</v>
      </c>
      <c r="AR60" s="414">
        <f t="shared" si="24"/>
        <v>0</v>
      </c>
      <c r="AS60" s="415">
        <f t="shared" si="25"/>
        <v>0</v>
      </c>
      <c r="AT60" s="415">
        <f t="shared" si="40"/>
        <v>0</v>
      </c>
      <c r="AU60" s="415">
        <f t="shared" si="26"/>
        <v>0</v>
      </c>
      <c r="AV60" s="416">
        <f t="shared" si="27"/>
        <v>0</v>
      </c>
      <c r="AW60" s="1069"/>
      <c r="AX60" s="406">
        <f t="shared" si="28"/>
        <v>0</v>
      </c>
      <c r="AY60" s="1060">
        <f t="shared" si="29"/>
        <v>0</v>
      </c>
      <c r="AZ60" s="1070">
        <f t="shared" si="30"/>
        <v>0</v>
      </c>
      <c r="BA60" s="407">
        <f t="shared" si="31"/>
        <v>0</v>
      </c>
      <c r="BB60" s="1071">
        <f t="shared" si="32"/>
        <v>0</v>
      </c>
      <c r="BC60" s="1059">
        <f t="shared" si="33"/>
        <v>0</v>
      </c>
      <c r="BD60" s="1059">
        <f t="shared" si="34"/>
        <v>0</v>
      </c>
      <c r="BE60" s="407">
        <f t="shared" si="35"/>
        <v>0</v>
      </c>
      <c r="BF60" s="1041">
        <f t="shared" si="36"/>
        <v>0.3</v>
      </c>
      <c r="BG60" s="421">
        <f t="shared" si="37"/>
        <v>0</v>
      </c>
      <c r="BH60" s="422"/>
      <c r="BI60" s="422"/>
      <c r="BJ60" s="421">
        <f t="shared" si="38"/>
        <v>0</v>
      </c>
      <c r="BK60" s="1044">
        <f t="shared" si="39"/>
        <v>0</v>
      </c>
      <c r="BL60" s="432"/>
      <c r="BM60" s="436"/>
      <c r="BN60" s="436"/>
      <c r="BO60" s="436"/>
      <c r="BP60" s="436"/>
      <c r="BQ60" s="436"/>
      <c r="BR60" s="436"/>
      <c r="BS60" s="436"/>
      <c r="BT60" s="436"/>
      <c r="BU60" s="436"/>
      <c r="BV60" s="436"/>
      <c r="BW60" s="436"/>
      <c r="BX60" s="436"/>
    </row>
    <row r="61" spans="1:76" s="437" customFormat="1" ht="27.95" customHeight="1">
      <c r="A61" s="1046">
        <v>44</v>
      </c>
      <c r="B61" s="429"/>
      <c r="C61" s="429"/>
      <c r="D61" s="395"/>
      <c r="E61" s="427"/>
      <c r="F61" s="396"/>
      <c r="G61" s="1076"/>
      <c r="H61" s="1009"/>
      <c r="I61" s="1009"/>
      <c r="J61" s="1009"/>
      <c r="K61" s="1010" t="str">
        <f t="shared" si="9"/>
        <v/>
      </c>
      <c r="L61" s="1047" t="str">
        <f>IF(OR(($S61=""),($H61=""),($I61=""),($J61="")),"",VLOOKUP($S61,'TRC Values Pepco'!$I$45:$M$54,2,FALSE))</f>
        <v/>
      </c>
      <c r="M61" s="1048" t="str">
        <f>IF(OR(($S61=""),($H61=""),($I61=""),($J61="")),"",VLOOKUP($S61,'TRC Values Pepco'!$I$45:$M$54,3,FALSE))</f>
        <v/>
      </c>
      <c r="N61" s="1048" t="str">
        <f>IF(OR(($S61=""),($H61=""),($I61=""),($J61="")),"",VLOOKUP($S61,'TRC Values Pepco'!$I$45:$M$54,4,FALSE))</f>
        <v/>
      </c>
      <c r="O61" s="1048" t="str">
        <f>IF(OR(($S61=""),($H61=""),($I61=""),($J61="")),"",VLOOKUP($S61,'TRC Values Pepco'!$I$45:$M$54,5,FALSE))</f>
        <v/>
      </c>
      <c r="P61" s="1049" t="str">
        <f t="shared" si="10"/>
        <v/>
      </c>
      <c r="Q61" s="1050">
        <f t="shared" si="11"/>
        <v>0</v>
      </c>
      <c r="R61" s="1051" t="str">
        <f t="shared" si="12"/>
        <v/>
      </c>
      <c r="S61" s="1051" t="str">
        <f t="shared" si="13"/>
        <v/>
      </c>
      <c r="T61" s="1052" t="str">
        <f t="shared" si="14"/>
        <v/>
      </c>
      <c r="U61" s="1077"/>
      <c r="V61" s="1017"/>
      <c r="W61" s="1055" t="str">
        <f t="shared" si="15"/>
        <v/>
      </c>
      <c r="X61" s="1072"/>
      <c r="Y61" s="1057">
        <v>0</v>
      </c>
      <c r="Z61" s="402">
        <f t="shared" si="16"/>
        <v>0</v>
      </c>
      <c r="AA61" s="1058">
        <f t="shared" si="17"/>
        <v>0</v>
      </c>
      <c r="AB61" s="1059">
        <f t="shared" si="18"/>
        <v>0</v>
      </c>
      <c r="AC61" s="1059">
        <f t="shared" si="19"/>
        <v>0</v>
      </c>
      <c r="AD61" s="1060">
        <f t="shared" si="20"/>
        <v>0</v>
      </c>
      <c r="AE61" s="1061" t="s">
        <v>205</v>
      </c>
      <c r="AF61" s="395"/>
      <c r="AG61" s="429"/>
      <c r="AH61" s="1073"/>
      <c r="AI61" s="1074"/>
      <c r="AJ61" s="1074"/>
      <c r="AK61" s="1075"/>
      <c r="AL61" s="1065"/>
      <c r="AM61" s="1066" t="str">
        <f t="shared" si="21"/>
        <v/>
      </c>
      <c r="AN61" s="1067">
        <f t="shared" si="22"/>
        <v>0</v>
      </c>
      <c r="AO61" s="412"/>
      <c r="AP61" s="412"/>
      <c r="AQ61" s="1068">
        <f t="shared" si="23"/>
        <v>0</v>
      </c>
      <c r="AR61" s="414">
        <f t="shared" si="24"/>
        <v>0</v>
      </c>
      <c r="AS61" s="415">
        <f t="shared" si="25"/>
        <v>0</v>
      </c>
      <c r="AT61" s="415">
        <f t="shared" si="40"/>
        <v>0</v>
      </c>
      <c r="AU61" s="415">
        <f t="shared" si="26"/>
        <v>0</v>
      </c>
      <c r="AV61" s="416">
        <f t="shared" si="27"/>
        <v>0</v>
      </c>
      <c r="AW61" s="1069"/>
      <c r="AX61" s="406">
        <f t="shared" si="28"/>
        <v>0</v>
      </c>
      <c r="AY61" s="1060">
        <f t="shared" si="29"/>
        <v>0</v>
      </c>
      <c r="AZ61" s="1070">
        <f t="shared" si="30"/>
        <v>0</v>
      </c>
      <c r="BA61" s="407">
        <f t="shared" si="31"/>
        <v>0</v>
      </c>
      <c r="BB61" s="1071">
        <f t="shared" si="32"/>
        <v>0</v>
      </c>
      <c r="BC61" s="1059">
        <f t="shared" si="33"/>
        <v>0</v>
      </c>
      <c r="BD61" s="1059">
        <f t="shared" si="34"/>
        <v>0</v>
      </c>
      <c r="BE61" s="407">
        <f t="shared" si="35"/>
        <v>0</v>
      </c>
      <c r="BF61" s="1041">
        <f t="shared" si="36"/>
        <v>0.3</v>
      </c>
      <c r="BG61" s="421">
        <f t="shared" si="37"/>
        <v>0</v>
      </c>
      <c r="BH61" s="422"/>
      <c r="BI61" s="422"/>
      <c r="BJ61" s="421">
        <f t="shared" si="38"/>
        <v>0</v>
      </c>
      <c r="BK61" s="1044">
        <f t="shared" si="39"/>
        <v>0</v>
      </c>
      <c r="BL61" s="432"/>
      <c r="BM61" s="436"/>
      <c r="BN61" s="436"/>
      <c r="BO61" s="436"/>
      <c r="BP61" s="436"/>
      <c r="BQ61" s="436"/>
      <c r="BR61" s="436"/>
      <c r="BS61" s="436"/>
      <c r="BT61" s="436"/>
      <c r="BU61" s="436"/>
      <c r="BV61" s="436"/>
      <c r="BW61" s="436"/>
      <c r="BX61" s="436"/>
    </row>
    <row r="62" spans="1:76" s="437" customFormat="1" ht="27.95" customHeight="1">
      <c r="A62" s="1046">
        <v>45</v>
      </c>
      <c r="B62" s="429"/>
      <c r="C62" s="429"/>
      <c r="D62" s="395"/>
      <c r="E62" s="427"/>
      <c r="F62" s="396"/>
      <c r="G62" s="1076"/>
      <c r="H62" s="1009"/>
      <c r="I62" s="1009"/>
      <c r="J62" s="1009"/>
      <c r="K62" s="1010" t="str">
        <f t="shared" si="9"/>
        <v/>
      </c>
      <c r="L62" s="1047" t="str">
        <f>IF(OR(($S62=""),($H62=""),($I62=""),($J62="")),"",VLOOKUP($S62,'TRC Values Pepco'!$I$45:$M$54,2,FALSE))</f>
        <v/>
      </c>
      <c r="M62" s="1048" t="str">
        <f>IF(OR(($S62=""),($H62=""),($I62=""),($J62="")),"",VLOOKUP($S62,'TRC Values Pepco'!$I$45:$M$54,3,FALSE))</f>
        <v/>
      </c>
      <c r="N62" s="1048" t="str">
        <f>IF(OR(($S62=""),($H62=""),($I62=""),($J62="")),"",VLOOKUP($S62,'TRC Values Pepco'!$I$45:$M$54,4,FALSE))</f>
        <v/>
      </c>
      <c r="O62" s="1048" t="str">
        <f>IF(OR(($S62=""),($H62=""),($I62=""),($J62="")),"",VLOOKUP($S62,'TRC Values Pepco'!$I$45:$M$54,5,FALSE))</f>
        <v/>
      </c>
      <c r="P62" s="1049" t="str">
        <f t="shared" si="10"/>
        <v/>
      </c>
      <c r="Q62" s="1050">
        <f t="shared" si="11"/>
        <v>0</v>
      </c>
      <c r="R62" s="1051" t="str">
        <f t="shared" si="12"/>
        <v/>
      </c>
      <c r="S62" s="1051" t="str">
        <f t="shared" si="13"/>
        <v/>
      </c>
      <c r="T62" s="1052" t="str">
        <f t="shared" si="14"/>
        <v/>
      </c>
      <c r="U62" s="1077"/>
      <c r="V62" s="1017"/>
      <c r="W62" s="1055" t="str">
        <f t="shared" si="15"/>
        <v/>
      </c>
      <c r="X62" s="1072"/>
      <c r="Y62" s="1057">
        <v>0</v>
      </c>
      <c r="Z62" s="402">
        <f t="shared" si="16"/>
        <v>0</v>
      </c>
      <c r="AA62" s="1058">
        <f t="shared" si="17"/>
        <v>0</v>
      </c>
      <c r="AB62" s="1059">
        <f t="shared" si="18"/>
        <v>0</v>
      </c>
      <c r="AC62" s="1059">
        <f t="shared" si="19"/>
        <v>0</v>
      </c>
      <c r="AD62" s="1060">
        <f t="shared" si="20"/>
        <v>0</v>
      </c>
      <c r="AE62" s="1061" t="s">
        <v>205</v>
      </c>
      <c r="AF62" s="395"/>
      <c r="AG62" s="429"/>
      <c r="AH62" s="1073"/>
      <c r="AI62" s="1074"/>
      <c r="AJ62" s="1074"/>
      <c r="AK62" s="1075"/>
      <c r="AL62" s="1065"/>
      <c r="AM62" s="1066" t="str">
        <f t="shared" si="21"/>
        <v/>
      </c>
      <c r="AN62" s="1067">
        <f t="shared" si="22"/>
        <v>0</v>
      </c>
      <c r="AO62" s="412"/>
      <c r="AP62" s="412"/>
      <c r="AQ62" s="1068">
        <f t="shared" si="23"/>
        <v>0</v>
      </c>
      <c r="AR62" s="414">
        <f t="shared" si="24"/>
        <v>0</v>
      </c>
      <c r="AS62" s="415">
        <f t="shared" si="25"/>
        <v>0</v>
      </c>
      <c r="AT62" s="415">
        <f t="shared" si="40"/>
        <v>0</v>
      </c>
      <c r="AU62" s="415">
        <f t="shared" si="26"/>
        <v>0</v>
      </c>
      <c r="AV62" s="416">
        <f t="shared" si="27"/>
        <v>0</v>
      </c>
      <c r="AW62" s="1069"/>
      <c r="AX62" s="406">
        <f t="shared" si="28"/>
        <v>0</v>
      </c>
      <c r="AY62" s="1060">
        <f t="shared" si="29"/>
        <v>0</v>
      </c>
      <c r="AZ62" s="1070">
        <f t="shared" si="30"/>
        <v>0</v>
      </c>
      <c r="BA62" s="407">
        <f t="shared" si="31"/>
        <v>0</v>
      </c>
      <c r="BB62" s="1071">
        <f t="shared" si="32"/>
        <v>0</v>
      </c>
      <c r="BC62" s="1059">
        <f t="shared" si="33"/>
        <v>0</v>
      </c>
      <c r="BD62" s="1059">
        <f t="shared" si="34"/>
        <v>0</v>
      </c>
      <c r="BE62" s="407">
        <f t="shared" si="35"/>
        <v>0</v>
      </c>
      <c r="BF62" s="1041">
        <f t="shared" si="36"/>
        <v>0.3</v>
      </c>
      <c r="BG62" s="421">
        <f t="shared" si="37"/>
        <v>0</v>
      </c>
      <c r="BH62" s="422"/>
      <c r="BI62" s="422"/>
      <c r="BJ62" s="421">
        <f t="shared" si="38"/>
        <v>0</v>
      </c>
      <c r="BK62" s="1044">
        <f t="shared" si="39"/>
        <v>0</v>
      </c>
      <c r="BL62" s="432"/>
      <c r="BM62" s="436"/>
      <c r="BN62" s="436"/>
      <c r="BO62" s="436"/>
      <c r="BP62" s="436"/>
      <c r="BQ62" s="436"/>
      <c r="BR62" s="436"/>
      <c r="BS62" s="436"/>
      <c r="BT62" s="436"/>
      <c r="BU62" s="436"/>
      <c r="BV62" s="436"/>
      <c r="BW62" s="436"/>
      <c r="BX62" s="436"/>
    </row>
    <row r="63" spans="1:76" s="437" customFormat="1" ht="27.95" customHeight="1">
      <c r="A63" s="1046">
        <v>46</v>
      </c>
      <c r="B63" s="429"/>
      <c r="C63" s="429"/>
      <c r="D63" s="395"/>
      <c r="E63" s="427"/>
      <c r="F63" s="396"/>
      <c r="G63" s="1076"/>
      <c r="H63" s="1009"/>
      <c r="I63" s="1009"/>
      <c r="J63" s="1009"/>
      <c r="K63" s="1010" t="str">
        <f t="shared" si="9"/>
        <v/>
      </c>
      <c r="L63" s="1047" t="str">
        <f>IF(OR(($S63=""),($H63=""),($I63=""),($J63="")),"",VLOOKUP($S63,'TRC Values Pepco'!$I$45:$M$54,2,FALSE))</f>
        <v/>
      </c>
      <c r="M63" s="1048" t="str">
        <f>IF(OR(($S63=""),($H63=""),($I63=""),($J63="")),"",VLOOKUP($S63,'TRC Values Pepco'!$I$45:$M$54,3,FALSE))</f>
        <v/>
      </c>
      <c r="N63" s="1048" t="str">
        <f>IF(OR(($S63=""),($H63=""),($I63=""),($J63="")),"",VLOOKUP($S63,'TRC Values Pepco'!$I$45:$M$54,4,FALSE))</f>
        <v/>
      </c>
      <c r="O63" s="1048" t="str">
        <f>IF(OR(($S63=""),($H63=""),($I63=""),($J63="")),"",VLOOKUP($S63,'TRC Values Pepco'!$I$45:$M$54,5,FALSE))</f>
        <v/>
      </c>
      <c r="P63" s="1049" t="str">
        <f t="shared" si="10"/>
        <v/>
      </c>
      <c r="Q63" s="1050">
        <f t="shared" si="11"/>
        <v>0</v>
      </c>
      <c r="R63" s="1051" t="str">
        <f t="shared" si="12"/>
        <v/>
      </c>
      <c r="S63" s="1051" t="str">
        <f t="shared" si="13"/>
        <v/>
      </c>
      <c r="T63" s="1052" t="str">
        <f t="shared" si="14"/>
        <v/>
      </c>
      <c r="U63" s="1077"/>
      <c r="V63" s="1017"/>
      <c r="W63" s="1055" t="str">
        <f t="shared" si="15"/>
        <v/>
      </c>
      <c r="X63" s="1072"/>
      <c r="Y63" s="1057">
        <v>0</v>
      </c>
      <c r="Z63" s="402">
        <f t="shared" si="16"/>
        <v>0</v>
      </c>
      <c r="AA63" s="1058">
        <f t="shared" si="17"/>
        <v>0</v>
      </c>
      <c r="AB63" s="1059">
        <f t="shared" si="18"/>
        <v>0</v>
      </c>
      <c r="AC63" s="1059">
        <f t="shared" si="19"/>
        <v>0</v>
      </c>
      <c r="AD63" s="1060">
        <f t="shared" si="20"/>
        <v>0</v>
      </c>
      <c r="AE63" s="1061" t="s">
        <v>205</v>
      </c>
      <c r="AF63" s="395"/>
      <c r="AG63" s="429"/>
      <c r="AH63" s="1073"/>
      <c r="AI63" s="1074"/>
      <c r="AJ63" s="1074"/>
      <c r="AK63" s="1075"/>
      <c r="AL63" s="1065"/>
      <c r="AM63" s="1066" t="str">
        <f t="shared" si="21"/>
        <v/>
      </c>
      <c r="AN63" s="1067">
        <f t="shared" si="22"/>
        <v>0</v>
      </c>
      <c r="AO63" s="412"/>
      <c r="AP63" s="412"/>
      <c r="AQ63" s="1068">
        <f t="shared" si="23"/>
        <v>0</v>
      </c>
      <c r="AR63" s="414">
        <f t="shared" si="24"/>
        <v>0</v>
      </c>
      <c r="AS63" s="415">
        <f t="shared" si="25"/>
        <v>0</v>
      </c>
      <c r="AT63" s="415">
        <f t="shared" si="40"/>
        <v>0</v>
      </c>
      <c r="AU63" s="415">
        <f t="shared" si="26"/>
        <v>0</v>
      </c>
      <c r="AV63" s="416">
        <f t="shared" si="27"/>
        <v>0</v>
      </c>
      <c r="AW63" s="1069"/>
      <c r="AX63" s="406">
        <f t="shared" si="28"/>
        <v>0</v>
      </c>
      <c r="AY63" s="1060">
        <f t="shared" si="29"/>
        <v>0</v>
      </c>
      <c r="AZ63" s="1070">
        <f t="shared" si="30"/>
        <v>0</v>
      </c>
      <c r="BA63" s="407">
        <f t="shared" si="31"/>
        <v>0</v>
      </c>
      <c r="BB63" s="1071">
        <f t="shared" si="32"/>
        <v>0</v>
      </c>
      <c r="BC63" s="1059">
        <f t="shared" si="33"/>
        <v>0</v>
      </c>
      <c r="BD63" s="1059">
        <f t="shared" si="34"/>
        <v>0</v>
      </c>
      <c r="BE63" s="407">
        <f t="shared" si="35"/>
        <v>0</v>
      </c>
      <c r="BF63" s="1041">
        <f t="shared" si="36"/>
        <v>0.3</v>
      </c>
      <c r="BG63" s="421">
        <f t="shared" si="37"/>
        <v>0</v>
      </c>
      <c r="BH63" s="422"/>
      <c r="BI63" s="422"/>
      <c r="BJ63" s="421">
        <f t="shared" si="38"/>
        <v>0</v>
      </c>
      <c r="BK63" s="1044">
        <f t="shared" si="39"/>
        <v>0</v>
      </c>
      <c r="BL63" s="432"/>
      <c r="BM63" s="436"/>
      <c r="BN63" s="436"/>
      <c r="BO63" s="436"/>
      <c r="BP63" s="436"/>
      <c r="BQ63" s="436"/>
      <c r="BR63" s="436"/>
      <c r="BS63" s="436"/>
      <c r="BT63" s="436"/>
      <c r="BU63" s="436"/>
      <c r="BV63" s="436"/>
      <c r="BW63" s="436"/>
      <c r="BX63" s="436"/>
    </row>
    <row r="64" spans="1:76" s="437" customFormat="1" ht="27.95" customHeight="1">
      <c r="A64" s="1046">
        <v>47</v>
      </c>
      <c r="B64" s="429"/>
      <c r="C64" s="429"/>
      <c r="D64" s="395"/>
      <c r="E64" s="427"/>
      <c r="F64" s="396"/>
      <c r="G64" s="1076"/>
      <c r="H64" s="1009"/>
      <c r="I64" s="1009"/>
      <c r="J64" s="1009"/>
      <c r="K64" s="1010" t="str">
        <f t="shared" si="9"/>
        <v/>
      </c>
      <c r="L64" s="1047" t="str">
        <f>IF(OR(($S64=""),($H64=""),($I64=""),($J64="")),"",VLOOKUP($S64,'TRC Values Pepco'!$I$45:$M$54,2,FALSE))</f>
        <v/>
      </c>
      <c r="M64" s="1048" t="str">
        <f>IF(OR(($S64=""),($H64=""),($I64=""),($J64="")),"",VLOOKUP($S64,'TRC Values Pepco'!$I$45:$M$54,3,FALSE))</f>
        <v/>
      </c>
      <c r="N64" s="1048" t="str">
        <f>IF(OR(($S64=""),($H64=""),($I64=""),($J64="")),"",VLOOKUP($S64,'TRC Values Pepco'!$I$45:$M$54,4,FALSE))</f>
        <v/>
      </c>
      <c r="O64" s="1048" t="str">
        <f>IF(OR(($S64=""),($H64=""),($I64=""),($J64="")),"",VLOOKUP($S64,'TRC Values Pepco'!$I$45:$M$54,5,FALSE))</f>
        <v/>
      </c>
      <c r="P64" s="1049" t="str">
        <f t="shared" si="10"/>
        <v/>
      </c>
      <c r="Q64" s="1050">
        <f t="shared" si="11"/>
        <v>0</v>
      </c>
      <c r="R64" s="1051" t="str">
        <f t="shared" si="12"/>
        <v/>
      </c>
      <c r="S64" s="1051" t="str">
        <f t="shared" si="13"/>
        <v/>
      </c>
      <c r="T64" s="1052" t="str">
        <f t="shared" si="14"/>
        <v/>
      </c>
      <c r="U64" s="1077"/>
      <c r="V64" s="1017"/>
      <c r="W64" s="1055" t="str">
        <f t="shared" si="15"/>
        <v/>
      </c>
      <c r="X64" s="1072"/>
      <c r="Y64" s="1057">
        <v>0</v>
      </c>
      <c r="Z64" s="402">
        <f t="shared" si="16"/>
        <v>0</v>
      </c>
      <c r="AA64" s="1058">
        <f t="shared" si="17"/>
        <v>0</v>
      </c>
      <c r="AB64" s="1059">
        <f t="shared" si="18"/>
        <v>0</v>
      </c>
      <c r="AC64" s="1059">
        <f t="shared" si="19"/>
        <v>0</v>
      </c>
      <c r="AD64" s="1060">
        <f t="shared" si="20"/>
        <v>0</v>
      </c>
      <c r="AE64" s="1061" t="s">
        <v>205</v>
      </c>
      <c r="AF64" s="395"/>
      <c r="AG64" s="429"/>
      <c r="AH64" s="1073"/>
      <c r="AI64" s="1074"/>
      <c r="AJ64" s="1074"/>
      <c r="AK64" s="1075"/>
      <c r="AL64" s="1065"/>
      <c r="AM64" s="1066" t="str">
        <f t="shared" si="21"/>
        <v/>
      </c>
      <c r="AN64" s="1067">
        <f t="shared" si="22"/>
        <v>0</v>
      </c>
      <c r="AO64" s="412"/>
      <c r="AP64" s="412"/>
      <c r="AQ64" s="1068">
        <f t="shared" si="23"/>
        <v>0</v>
      </c>
      <c r="AR64" s="414">
        <f t="shared" si="24"/>
        <v>0</v>
      </c>
      <c r="AS64" s="415">
        <f t="shared" si="25"/>
        <v>0</v>
      </c>
      <c r="AT64" s="415">
        <f t="shared" si="40"/>
        <v>0</v>
      </c>
      <c r="AU64" s="415">
        <f t="shared" si="26"/>
        <v>0</v>
      </c>
      <c r="AV64" s="416">
        <f t="shared" si="27"/>
        <v>0</v>
      </c>
      <c r="AW64" s="1069"/>
      <c r="AX64" s="406">
        <f t="shared" si="28"/>
        <v>0</v>
      </c>
      <c r="AY64" s="1060">
        <f t="shared" si="29"/>
        <v>0</v>
      </c>
      <c r="AZ64" s="1070">
        <f t="shared" si="30"/>
        <v>0</v>
      </c>
      <c r="BA64" s="407">
        <f t="shared" si="31"/>
        <v>0</v>
      </c>
      <c r="BB64" s="1071">
        <f t="shared" si="32"/>
        <v>0</v>
      </c>
      <c r="BC64" s="1059">
        <f t="shared" si="33"/>
        <v>0</v>
      </c>
      <c r="BD64" s="1059">
        <f t="shared" si="34"/>
        <v>0</v>
      </c>
      <c r="BE64" s="407">
        <f t="shared" si="35"/>
        <v>0</v>
      </c>
      <c r="BF64" s="1041">
        <f t="shared" si="36"/>
        <v>0.3</v>
      </c>
      <c r="BG64" s="421">
        <f t="shared" si="37"/>
        <v>0</v>
      </c>
      <c r="BH64" s="422"/>
      <c r="BI64" s="422"/>
      <c r="BJ64" s="421">
        <f t="shared" si="38"/>
        <v>0</v>
      </c>
      <c r="BK64" s="1044">
        <f t="shared" si="39"/>
        <v>0</v>
      </c>
      <c r="BL64" s="432"/>
      <c r="BM64" s="436"/>
      <c r="BN64" s="436"/>
      <c r="BO64" s="436"/>
      <c r="BP64" s="436"/>
      <c r="BQ64" s="436"/>
      <c r="BR64" s="436"/>
      <c r="BS64" s="436"/>
      <c r="BT64" s="436"/>
      <c r="BU64" s="436"/>
      <c r="BV64" s="436"/>
      <c r="BW64" s="436"/>
      <c r="BX64" s="436"/>
    </row>
    <row r="65" spans="1:76" s="437" customFormat="1" ht="27.95" customHeight="1">
      <c r="A65" s="1046">
        <v>48</v>
      </c>
      <c r="B65" s="429"/>
      <c r="C65" s="429"/>
      <c r="D65" s="395"/>
      <c r="E65" s="427"/>
      <c r="F65" s="396"/>
      <c r="G65" s="1076"/>
      <c r="H65" s="1009"/>
      <c r="I65" s="1009"/>
      <c r="J65" s="1009"/>
      <c r="K65" s="1010" t="str">
        <f t="shared" si="9"/>
        <v/>
      </c>
      <c r="L65" s="1047" t="str">
        <f>IF(OR(($S65=""),($H65=""),($I65=""),($J65="")),"",VLOOKUP($S65,'TRC Values Pepco'!$I$45:$M$54,2,FALSE))</f>
        <v/>
      </c>
      <c r="M65" s="1048" t="str">
        <f>IF(OR(($S65=""),($H65=""),($I65=""),($J65="")),"",VLOOKUP($S65,'TRC Values Pepco'!$I$45:$M$54,3,FALSE))</f>
        <v/>
      </c>
      <c r="N65" s="1048" t="str">
        <f>IF(OR(($S65=""),($H65=""),($I65=""),($J65="")),"",VLOOKUP($S65,'TRC Values Pepco'!$I$45:$M$54,4,FALSE))</f>
        <v/>
      </c>
      <c r="O65" s="1048" t="str">
        <f>IF(OR(($S65=""),($H65=""),($I65=""),($J65="")),"",VLOOKUP($S65,'TRC Values Pepco'!$I$45:$M$54,5,FALSE))</f>
        <v/>
      </c>
      <c r="P65" s="1049" t="str">
        <f t="shared" si="10"/>
        <v/>
      </c>
      <c r="Q65" s="1050">
        <f t="shared" si="11"/>
        <v>0</v>
      </c>
      <c r="R65" s="1051" t="str">
        <f t="shared" si="12"/>
        <v/>
      </c>
      <c r="S65" s="1051" t="str">
        <f t="shared" si="13"/>
        <v/>
      </c>
      <c r="T65" s="1052" t="str">
        <f t="shared" si="14"/>
        <v/>
      </c>
      <c r="U65" s="1077"/>
      <c r="V65" s="1017"/>
      <c r="W65" s="1055" t="str">
        <f t="shared" si="15"/>
        <v/>
      </c>
      <c r="X65" s="1072"/>
      <c r="Y65" s="1057">
        <v>0</v>
      </c>
      <c r="Z65" s="402">
        <f t="shared" si="16"/>
        <v>0</v>
      </c>
      <c r="AA65" s="1058">
        <f t="shared" si="17"/>
        <v>0</v>
      </c>
      <c r="AB65" s="1059">
        <f t="shared" si="18"/>
        <v>0</v>
      </c>
      <c r="AC65" s="1059">
        <f t="shared" si="19"/>
        <v>0</v>
      </c>
      <c r="AD65" s="1060">
        <f t="shared" si="20"/>
        <v>0</v>
      </c>
      <c r="AE65" s="1061" t="s">
        <v>205</v>
      </c>
      <c r="AF65" s="395"/>
      <c r="AG65" s="429"/>
      <c r="AH65" s="1073"/>
      <c r="AI65" s="1074"/>
      <c r="AJ65" s="1074"/>
      <c r="AK65" s="1075"/>
      <c r="AL65" s="1065"/>
      <c r="AM65" s="1066" t="str">
        <f t="shared" si="21"/>
        <v/>
      </c>
      <c r="AN65" s="1067">
        <f t="shared" si="22"/>
        <v>0</v>
      </c>
      <c r="AO65" s="412"/>
      <c r="AP65" s="412"/>
      <c r="AQ65" s="1068">
        <f t="shared" si="23"/>
        <v>0</v>
      </c>
      <c r="AR65" s="414">
        <f t="shared" si="24"/>
        <v>0</v>
      </c>
      <c r="AS65" s="415">
        <f t="shared" si="25"/>
        <v>0</v>
      </c>
      <c r="AT65" s="415">
        <f t="shared" si="40"/>
        <v>0</v>
      </c>
      <c r="AU65" s="415">
        <f t="shared" si="26"/>
        <v>0</v>
      </c>
      <c r="AV65" s="416">
        <f t="shared" si="27"/>
        <v>0</v>
      </c>
      <c r="AW65" s="1069"/>
      <c r="AX65" s="406">
        <f t="shared" si="28"/>
        <v>0</v>
      </c>
      <c r="AY65" s="1060">
        <f t="shared" si="29"/>
        <v>0</v>
      </c>
      <c r="AZ65" s="1070">
        <f t="shared" si="30"/>
        <v>0</v>
      </c>
      <c r="BA65" s="407">
        <f t="shared" si="31"/>
        <v>0</v>
      </c>
      <c r="BB65" s="1071">
        <f t="shared" si="32"/>
        <v>0</v>
      </c>
      <c r="BC65" s="1059">
        <f t="shared" si="33"/>
        <v>0</v>
      </c>
      <c r="BD65" s="1059">
        <f t="shared" si="34"/>
        <v>0</v>
      </c>
      <c r="BE65" s="407">
        <f t="shared" si="35"/>
        <v>0</v>
      </c>
      <c r="BF65" s="1041">
        <f t="shared" si="36"/>
        <v>0.3</v>
      </c>
      <c r="BG65" s="421">
        <f t="shared" si="37"/>
        <v>0</v>
      </c>
      <c r="BH65" s="422"/>
      <c r="BI65" s="422"/>
      <c r="BJ65" s="421">
        <f t="shared" si="38"/>
        <v>0</v>
      </c>
      <c r="BK65" s="1044">
        <f t="shared" si="39"/>
        <v>0</v>
      </c>
      <c r="BL65" s="432"/>
      <c r="BM65" s="436"/>
      <c r="BN65" s="436"/>
      <c r="BO65" s="436"/>
      <c r="BP65" s="436"/>
      <c r="BQ65" s="436"/>
      <c r="BR65" s="436"/>
      <c r="BS65" s="436"/>
      <c r="BT65" s="436"/>
      <c r="BU65" s="436"/>
      <c r="BV65" s="436"/>
      <c r="BW65" s="436"/>
      <c r="BX65" s="436"/>
    </row>
    <row r="66" spans="1:76" s="437" customFormat="1" ht="27.95" customHeight="1">
      <c r="A66" s="1046">
        <v>49</v>
      </c>
      <c r="B66" s="429"/>
      <c r="C66" s="429"/>
      <c r="D66" s="395"/>
      <c r="E66" s="427"/>
      <c r="F66" s="396"/>
      <c r="G66" s="1076"/>
      <c r="H66" s="1009"/>
      <c r="I66" s="1009"/>
      <c r="J66" s="1009"/>
      <c r="K66" s="1010" t="str">
        <f t="shared" si="9"/>
        <v/>
      </c>
      <c r="L66" s="1047" t="str">
        <f>IF(OR(($S66=""),($H66=""),($I66=""),($J66="")),"",VLOOKUP($S66,'TRC Values Pepco'!$I$45:$M$54,2,FALSE))</f>
        <v/>
      </c>
      <c r="M66" s="1048" t="str">
        <f>IF(OR(($S66=""),($H66=""),($I66=""),($J66="")),"",VLOOKUP($S66,'TRC Values Pepco'!$I$45:$M$54,3,FALSE))</f>
        <v/>
      </c>
      <c r="N66" s="1048" t="str">
        <f>IF(OR(($S66=""),($H66=""),($I66=""),($J66="")),"",VLOOKUP($S66,'TRC Values Pepco'!$I$45:$M$54,4,FALSE))</f>
        <v/>
      </c>
      <c r="O66" s="1048" t="str">
        <f>IF(OR(($S66=""),($H66=""),($I66=""),($J66="")),"",VLOOKUP($S66,'TRC Values Pepco'!$I$45:$M$54,5,FALSE))</f>
        <v/>
      </c>
      <c r="P66" s="1049" t="str">
        <f t="shared" si="10"/>
        <v/>
      </c>
      <c r="Q66" s="1050">
        <f t="shared" si="11"/>
        <v>0</v>
      </c>
      <c r="R66" s="1051" t="str">
        <f t="shared" si="12"/>
        <v/>
      </c>
      <c r="S66" s="1051" t="str">
        <f t="shared" si="13"/>
        <v/>
      </c>
      <c r="T66" s="1052" t="str">
        <f t="shared" si="14"/>
        <v/>
      </c>
      <c r="U66" s="1077"/>
      <c r="V66" s="1017"/>
      <c r="W66" s="1055" t="str">
        <f t="shared" si="15"/>
        <v/>
      </c>
      <c r="X66" s="1072"/>
      <c r="Y66" s="1057">
        <v>0</v>
      </c>
      <c r="Z66" s="402">
        <f t="shared" si="16"/>
        <v>0</v>
      </c>
      <c r="AA66" s="1058">
        <f t="shared" si="17"/>
        <v>0</v>
      </c>
      <c r="AB66" s="1059">
        <f t="shared" si="18"/>
        <v>0</v>
      </c>
      <c r="AC66" s="1059">
        <f t="shared" si="19"/>
        <v>0</v>
      </c>
      <c r="AD66" s="1060">
        <f t="shared" si="20"/>
        <v>0</v>
      </c>
      <c r="AE66" s="1061" t="s">
        <v>205</v>
      </c>
      <c r="AF66" s="395"/>
      <c r="AG66" s="429"/>
      <c r="AH66" s="1073"/>
      <c r="AI66" s="1074"/>
      <c r="AJ66" s="1074"/>
      <c r="AK66" s="1075"/>
      <c r="AL66" s="1065"/>
      <c r="AM66" s="1066" t="str">
        <f t="shared" si="21"/>
        <v/>
      </c>
      <c r="AN66" s="1067">
        <f t="shared" si="22"/>
        <v>0</v>
      </c>
      <c r="AO66" s="412"/>
      <c r="AP66" s="412"/>
      <c r="AQ66" s="1068">
        <f t="shared" si="23"/>
        <v>0</v>
      </c>
      <c r="AR66" s="414">
        <f t="shared" si="24"/>
        <v>0</v>
      </c>
      <c r="AS66" s="415">
        <f t="shared" si="25"/>
        <v>0</v>
      </c>
      <c r="AT66" s="415">
        <f t="shared" si="40"/>
        <v>0</v>
      </c>
      <c r="AU66" s="415">
        <f t="shared" si="26"/>
        <v>0</v>
      </c>
      <c r="AV66" s="416">
        <f t="shared" si="27"/>
        <v>0</v>
      </c>
      <c r="AW66" s="1069"/>
      <c r="AX66" s="406">
        <f t="shared" si="28"/>
        <v>0</v>
      </c>
      <c r="AY66" s="1060">
        <f t="shared" si="29"/>
        <v>0</v>
      </c>
      <c r="AZ66" s="1070">
        <f t="shared" si="30"/>
        <v>0</v>
      </c>
      <c r="BA66" s="407">
        <f t="shared" si="31"/>
        <v>0</v>
      </c>
      <c r="BB66" s="1071">
        <f t="shared" si="32"/>
        <v>0</v>
      </c>
      <c r="BC66" s="1059">
        <f t="shared" si="33"/>
        <v>0</v>
      </c>
      <c r="BD66" s="1059">
        <f t="shared" si="34"/>
        <v>0</v>
      </c>
      <c r="BE66" s="407">
        <f t="shared" si="35"/>
        <v>0</v>
      </c>
      <c r="BF66" s="1041">
        <f t="shared" si="36"/>
        <v>0.3</v>
      </c>
      <c r="BG66" s="421">
        <f t="shared" si="37"/>
        <v>0</v>
      </c>
      <c r="BH66" s="422"/>
      <c r="BI66" s="422"/>
      <c r="BJ66" s="421">
        <f t="shared" si="38"/>
        <v>0</v>
      </c>
      <c r="BK66" s="1044">
        <f t="shared" si="39"/>
        <v>0</v>
      </c>
      <c r="BL66" s="432"/>
      <c r="BM66" s="436"/>
      <c r="BN66" s="436"/>
      <c r="BO66" s="436"/>
      <c r="BP66" s="436"/>
      <c r="BQ66" s="436"/>
      <c r="BR66" s="436"/>
      <c r="BS66" s="436"/>
      <c r="BT66" s="436"/>
      <c r="BU66" s="436"/>
      <c r="BV66" s="436"/>
      <c r="BW66" s="436"/>
      <c r="BX66" s="436"/>
    </row>
    <row r="67" spans="1:76" s="437" customFormat="1" ht="27.95" customHeight="1">
      <c r="A67" s="1046">
        <v>50</v>
      </c>
      <c r="B67" s="429"/>
      <c r="C67" s="429"/>
      <c r="D67" s="395"/>
      <c r="E67" s="427"/>
      <c r="F67" s="396"/>
      <c r="G67" s="1076"/>
      <c r="H67" s="1009"/>
      <c r="I67" s="1009"/>
      <c r="J67" s="1009"/>
      <c r="K67" s="1010" t="str">
        <f t="shared" si="9"/>
        <v/>
      </c>
      <c r="L67" s="1047" t="str">
        <f>IF(OR(($S67=""),($H67=""),($I67=""),($J67="")),"",VLOOKUP($S67,'TRC Values Pepco'!$I$45:$M$54,2,FALSE))</f>
        <v/>
      </c>
      <c r="M67" s="1048" t="str">
        <f>IF(OR(($S67=""),($H67=""),($I67=""),($J67="")),"",VLOOKUP($S67,'TRC Values Pepco'!$I$45:$M$54,3,FALSE))</f>
        <v/>
      </c>
      <c r="N67" s="1048" t="str">
        <f>IF(OR(($S67=""),($H67=""),($I67=""),($J67="")),"",VLOOKUP($S67,'TRC Values Pepco'!$I$45:$M$54,4,FALSE))</f>
        <v/>
      </c>
      <c r="O67" s="1048" t="str">
        <f>IF(OR(($S67=""),($H67=""),($I67=""),($J67="")),"",VLOOKUP($S67,'TRC Values Pepco'!$I$45:$M$54,5,FALSE))</f>
        <v/>
      </c>
      <c r="P67" s="1049" t="str">
        <f t="shared" si="10"/>
        <v/>
      </c>
      <c r="Q67" s="1050">
        <f t="shared" si="11"/>
        <v>0</v>
      </c>
      <c r="R67" s="1051" t="str">
        <f t="shared" si="12"/>
        <v/>
      </c>
      <c r="S67" s="1051" t="str">
        <f t="shared" si="13"/>
        <v/>
      </c>
      <c r="T67" s="1052" t="str">
        <f t="shared" si="14"/>
        <v/>
      </c>
      <c r="U67" s="1077"/>
      <c r="V67" s="1017"/>
      <c r="W67" s="1055" t="str">
        <f t="shared" si="15"/>
        <v/>
      </c>
      <c r="X67" s="1072"/>
      <c r="Y67" s="1057">
        <v>0</v>
      </c>
      <c r="Z67" s="402">
        <f t="shared" si="16"/>
        <v>0</v>
      </c>
      <c r="AA67" s="1058">
        <f t="shared" si="17"/>
        <v>0</v>
      </c>
      <c r="AB67" s="1059">
        <f t="shared" si="18"/>
        <v>0</v>
      </c>
      <c r="AC67" s="1059">
        <f t="shared" si="19"/>
        <v>0</v>
      </c>
      <c r="AD67" s="1060">
        <f t="shared" si="20"/>
        <v>0</v>
      </c>
      <c r="AE67" s="1061" t="s">
        <v>205</v>
      </c>
      <c r="AF67" s="395"/>
      <c r="AG67" s="429"/>
      <c r="AH67" s="1073"/>
      <c r="AI67" s="1074"/>
      <c r="AJ67" s="1074"/>
      <c r="AK67" s="1075"/>
      <c r="AL67" s="1065"/>
      <c r="AM67" s="1066" t="str">
        <f t="shared" si="21"/>
        <v/>
      </c>
      <c r="AN67" s="1067">
        <f t="shared" si="22"/>
        <v>0</v>
      </c>
      <c r="AO67" s="412"/>
      <c r="AP67" s="412"/>
      <c r="AQ67" s="1068">
        <f t="shared" si="23"/>
        <v>0</v>
      </c>
      <c r="AR67" s="414">
        <f t="shared" si="24"/>
        <v>0</v>
      </c>
      <c r="AS67" s="415">
        <f t="shared" si="25"/>
        <v>0</v>
      </c>
      <c r="AT67" s="415">
        <f t="shared" si="40"/>
        <v>0</v>
      </c>
      <c r="AU67" s="415">
        <f t="shared" si="26"/>
        <v>0</v>
      </c>
      <c r="AV67" s="416">
        <f t="shared" si="27"/>
        <v>0</v>
      </c>
      <c r="AW67" s="1069"/>
      <c r="AX67" s="406">
        <f t="shared" si="28"/>
        <v>0</v>
      </c>
      <c r="AY67" s="1060">
        <f t="shared" si="29"/>
        <v>0</v>
      </c>
      <c r="AZ67" s="1070">
        <f t="shared" si="30"/>
        <v>0</v>
      </c>
      <c r="BA67" s="407">
        <f t="shared" si="31"/>
        <v>0</v>
      </c>
      <c r="BB67" s="1071">
        <f t="shared" si="32"/>
        <v>0</v>
      </c>
      <c r="BC67" s="1059">
        <f t="shared" si="33"/>
        <v>0</v>
      </c>
      <c r="BD67" s="1059">
        <f t="shared" si="34"/>
        <v>0</v>
      </c>
      <c r="BE67" s="407">
        <f t="shared" si="35"/>
        <v>0</v>
      </c>
      <c r="BF67" s="1041">
        <f t="shared" si="36"/>
        <v>0.3</v>
      </c>
      <c r="BG67" s="421">
        <f t="shared" si="37"/>
        <v>0</v>
      </c>
      <c r="BH67" s="422"/>
      <c r="BI67" s="422"/>
      <c r="BJ67" s="421">
        <f t="shared" si="38"/>
        <v>0</v>
      </c>
      <c r="BK67" s="1044">
        <f t="shared" si="39"/>
        <v>0</v>
      </c>
      <c r="BL67" s="432"/>
      <c r="BM67" s="436"/>
      <c r="BN67" s="436"/>
      <c r="BO67" s="436"/>
      <c r="BP67" s="436"/>
      <c r="BQ67" s="436"/>
      <c r="BR67" s="436"/>
      <c r="BS67" s="436"/>
      <c r="BT67" s="436"/>
      <c r="BU67" s="436"/>
      <c r="BV67" s="436"/>
      <c r="BW67" s="436"/>
      <c r="BX67" s="436"/>
    </row>
    <row r="68" spans="1:76" s="437" customFormat="1" ht="27.95" customHeight="1">
      <c r="A68" s="1046">
        <v>51</v>
      </c>
      <c r="B68" s="429"/>
      <c r="C68" s="429"/>
      <c r="D68" s="395"/>
      <c r="E68" s="427"/>
      <c r="F68" s="396"/>
      <c r="G68" s="1076"/>
      <c r="H68" s="1009"/>
      <c r="I68" s="1009"/>
      <c r="J68" s="1009"/>
      <c r="K68" s="1010" t="str">
        <f t="shared" si="9"/>
        <v/>
      </c>
      <c r="L68" s="1047" t="str">
        <f>IF(OR(($S68=""),($H68=""),($I68=""),($J68="")),"",VLOOKUP($S68,'TRC Values Pepco'!$I$45:$M$54,2,FALSE))</f>
        <v/>
      </c>
      <c r="M68" s="1048" t="str">
        <f>IF(OR(($S68=""),($H68=""),($I68=""),($J68="")),"",VLOOKUP($S68,'TRC Values Pepco'!$I$45:$M$54,3,FALSE))</f>
        <v/>
      </c>
      <c r="N68" s="1048" t="str">
        <f>IF(OR(($S68=""),($H68=""),($I68=""),($J68="")),"",VLOOKUP($S68,'TRC Values Pepco'!$I$45:$M$54,4,FALSE))</f>
        <v/>
      </c>
      <c r="O68" s="1048" t="str">
        <f>IF(OR(($S68=""),($H68=""),($I68=""),($J68="")),"",VLOOKUP($S68,'TRC Values Pepco'!$I$45:$M$54,5,FALSE))</f>
        <v/>
      </c>
      <c r="P68" s="1049" t="str">
        <f t="shared" si="10"/>
        <v/>
      </c>
      <c r="Q68" s="1050">
        <f t="shared" si="11"/>
        <v>0</v>
      </c>
      <c r="R68" s="1051" t="str">
        <f t="shared" si="12"/>
        <v/>
      </c>
      <c r="S68" s="1051" t="str">
        <f t="shared" si="13"/>
        <v/>
      </c>
      <c r="T68" s="1052" t="str">
        <f t="shared" si="14"/>
        <v/>
      </c>
      <c r="U68" s="1077"/>
      <c r="V68" s="1017"/>
      <c r="W68" s="1055" t="str">
        <f t="shared" si="15"/>
        <v/>
      </c>
      <c r="X68" s="1072"/>
      <c r="Y68" s="1057">
        <v>0</v>
      </c>
      <c r="Z68" s="402">
        <f t="shared" si="16"/>
        <v>0</v>
      </c>
      <c r="AA68" s="1058">
        <f t="shared" si="17"/>
        <v>0</v>
      </c>
      <c r="AB68" s="1059">
        <f t="shared" si="18"/>
        <v>0</v>
      </c>
      <c r="AC68" s="1059">
        <f t="shared" si="19"/>
        <v>0</v>
      </c>
      <c r="AD68" s="1060">
        <f t="shared" si="20"/>
        <v>0</v>
      </c>
      <c r="AE68" s="1061" t="s">
        <v>205</v>
      </c>
      <c r="AF68" s="395"/>
      <c r="AG68" s="429"/>
      <c r="AH68" s="1073"/>
      <c r="AI68" s="1074"/>
      <c r="AJ68" s="1074"/>
      <c r="AK68" s="1075"/>
      <c r="AL68" s="1065"/>
      <c r="AM68" s="1066" t="str">
        <f t="shared" si="21"/>
        <v/>
      </c>
      <c r="AN68" s="1067">
        <f t="shared" si="22"/>
        <v>0</v>
      </c>
      <c r="AO68" s="412"/>
      <c r="AP68" s="412"/>
      <c r="AQ68" s="1068">
        <f t="shared" si="23"/>
        <v>0</v>
      </c>
      <c r="AR68" s="414">
        <f t="shared" si="24"/>
        <v>0</v>
      </c>
      <c r="AS68" s="415">
        <f t="shared" si="25"/>
        <v>0</v>
      </c>
      <c r="AT68" s="415">
        <f t="shared" si="40"/>
        <v>0</v>
      </c>
      <c r="AU68" s="415">
        <f t="shared" si="26"/>
        <v>0</v>
      </c>
      <c r="AV68" s="416">
        <f t="shared" si="27"/>
        <v>0</v>
      </c>
      <c r="AW68" s="1069"/>
      <c r="AX68" s="406">
        <f t="shared" si="28"/>
        <v>0</v>
      </c>
      <c r="AY68" s="1060">
        <f t="shared" si="29"/>
        <v>0</v>
      </c>
      <c r="AZ68" s="1070">
        <f t="shared" si="30"/>
        <v>0</v>
      </c>
      <c r="BA68" s="407">
        <f t="shared" si="31"/>
        <v>0</v>
      </c>
      <c r="BB68" s="1071">
        <f t="shared" si="32"/>
        <v>0</v>
      </c>
      <c r="BC68" s="1059">
        <f t="shared" si="33"/>
        <v>0</v>
      </c>
      <c r="BD68" s="1059">
        <f t="shared" si="34"/>
        <v>0</v>
      </c>
      <c r="BE68" s="407">
        <f t="shared" si="35"/>
        <v>0</v>
      </c>
      <c r="BF68" s="1041">
        <f t="shared" si="36"/>
        <v>0.3</v>
      </c>
      <c r="BG68" s="421">
        <f t="shared" si="37"/>
        <v>0</v>
      </c>
      <c r="BH68" s="422"/>
      <c r="BI68" s="422"/>
      <c r="BJ68" s="421">
        <f t="shared" si="38"/>
        <v>0</v>
      </c>
      <c r="BK68" s="1044">
        <f t="shared" si="39"/>
        <v>0</v>
      </c>
      <c r="BL68" s="432"/>
      <c r="BM68" s="436"/>
      <c r="BN68" s="436"/>
      <c r="BO68" s="436"/>
      <c r="BP68" s="436"/>
      <c r="BQ68" s="436"/>
      <c r="BR68" s="436"/>
      <c r="BS68" s="436"/>
      <c r="BT68" s="436"/>
      <c r="BU68" s="436"/>
      <c r="BV68" s="436"/>
      <c r="BW68" s="436"/>
      <c r="BX68" s="436"/>
    </row>
    <row r="69" spans="1:76" s="437" customFormat="1" ht="27.95" customHeight="1">
      <c r="A69" s="1046">
        <v>52</v>
      </c>
      <c r="B69" s="429"/>
      <c r="C69" s="429"/>
      <c r="D69" s="395"/>
      <c r="E69" s="427"/>
      <c r="F69" s="396"/>
      <c r="G69" s="1076"/>
      <c r="H69" s="1009"/>
      <c r="I69" s="1009"/>
      <c r="J69" s="1009"/>
      <c r="K69" s="1010" t="str">
        <f t="shared" si="9"/>
        <v/>
      </c>
      <c r="L69" s="1047" t="str">
        <f>IF(OR(($S69=""),($H69=""),($I69=""),($J69="")),"",VLOOKUP($S69,'TRC Values Pepco'!$I$45:$M$54,2,FALSE))</f>
        <v/>
      </c>
      <c r="M69" s="1048" t="str">
        <f>IF(OR(($S69=""),($H69=""),($I69=""),($J69="")),"",VLOOKUP($S69,'TRC Values Pepco'!$I$45:$M$54,3,FALSE))</f>
        <v/>
      </c>
      <c r="N69" s="1048" t="str">
        <f>IF(OR(($S69=""),($H69=""),($I69=""),($J69="")),"",VLOOKUP($S69,'TRC Values Pepco'!$I$45:$M$54,4,FALSE))</f>
        <v/>
      </c>
      <c r="O69" s="1048" t="str">
        <f>IF(OR(($S69=""),($H69=""),($I69=""),($J69="")),"",VLOOKUP($S69,'TRC Values Pepco'!$I$45:$M$54,5,FALSE))</f>
        <v/>
      </c>
      <c r="P69" s="1049" t="str">
        <f t="shared" si="10"/>
        <v/>
      </c>
      <c r="Q69" s="1050">
        <f t="shared" si="11"/>
        <v>0</v>
      </c>
      <c r="R69" s="1051" t="str">
        <f t="shared" si="12"/>
        <v/>
      </c>
      <c r="S69" s="1051" t="str">
        <f t="shared" si="13"/>
        <v/>
      </c>
      <c r="T69" s="1052" t="str">
        <f t="shared" si="14"/>
        <v/>
      </c>
      <c r="U69" s="1077"/>
      <c r="V69" s="1017"/>
      <c r="W69" s="1055" t="str">
        <f t="shared" si="15"/>
        <v/>
      </c>
      <c r="X69" s="1072"/>
      <c r="Y69" s="1057">
        <v>0</v>
      </c>
      <c r="Z69" s="402">
        <f t="shared" si="16"/>
        <v>0</v>
      </c>
      <c r="AA69" s="1058">
        <f t="shared" si="17"/>
        <v>0</v>
      </c>
      <c r="AB69" s="1059">
        <f t="shared" si="18"/>
        <v>0</v>
      </c>
      <c r="AC69" s="1059">
        <f t="shared" si="19"/>
        <v>0</v>
      </c>
      <c r="AD69" s="1060">
        <f t="shared" si="20"/>
        <v>0</v>
      </c>
      <c r="AE69" s="1061" t="s">
        <v>205</v>
      </c>
      <c r="AF69" s="395"/>
      <c r="AG69" s="429"/>
      <c r="AH69" s="1073"/>
      <c r="AI69" s="1074"/>
      <c r="AJ69" s="1074"/>
      <c r="AK69" s="1075"/>
      <c r="AL69" s="1065"/>
      <c r="AM69" s="1066" t="str">
        <f t="shared" si="21"/>
        <v/>
      </c>
      <c r="AN69" s="1067">
        <f t="shared" si="22"/>
        <v>0</v>
      </c>
      <c r="AO69" s="412"/>
      <c r="AP69" s="412"/>
      <c r="AQ69" s="1068">
        <f t="shared" si="23"/>
        <v>0</v>
      </c>
      <c r="AR69" s="414">
        <f t="shared" si="24"/>
        <v>0</v>
      </c>
      <c r="AS69" s="415">
        <f t="shared" si="25"/>
        <v>0</v>
      </c>
      <c r="AT69" s="415">
        <f t="shared" si="40"/>
        <v>0</v>
      </c>
      <c r="AU69" s="415">
        <f t="shared" si="26"/>
        <v>0</v>
      </c>
      <c r="AV69" s="416">
        <f t="shared" si="27"/>
        <v>0</v>
      </c>
      <c r="AW69" s="1069"/>
      <c r="AX69" s="406">
        <f t="shared" si="28"/>
        <v>0</v>
      </c>
      <c r="AY69" s="1060">
        <f t="shared" si="29"/>
        <v>0</v>
      </c>
      <c r="AZ69" s="1070">
        <f t="shared" si="30"/>
        <v>0</v>
      </c>
      <c r="BA69" s="407">
        <f t="shared" si="31"/>
        <v>0</v>
      </c>
      <c r="BB69" s="1071">
        <f t="shared" si="32"/>
        <v>0</v>
      </c>
      <c r="BC69" s="1059">
        <f t="shared" si="33"/>
        <v>0</v>
      </c>
      <c r="BD69" s="1059">
        <f t="shared" si="34"/>
        <v>0</v>
      </c>
      <c r="BE69" s="407">
        <f t="shared" si="35"/>
        <v>0</v>
      </c>
      <c r="BF69" s="1041">
        <f t="shared" si="36"/>
        <v>0.3</v>
      </c>
      <c r="BG69" s="421">
        <f t="shared" si="37"/>
        <v>0</v>
      </c>
      <c r="BH69" s="422"/>
      <c r="BI69" s="422"/>
      <c r="BJ69" s="421">
        <f t="shared" si="38"/>
        <v>0</v>
      </c>
      <c r="BK69" s="1044">
        <f t="shared" si="39"/>
        <v>0</v>
      </c>
      <c r="BL69" s="432"/>
      <c r="BM69" s="436"/>
      <c r="BN69" s="436"/>
      <c r="BO69" s="436"/>
      <c r="BP69" s="436"/>
      <c r="BQ69" s="436"/>
      <c r="BR69" s="436"/>
      <c r="BS69" s="436"/>
      <c r="BT69" s="436"/>
      <c r="BU69" s="436"/>
      <c r="BV69" s="436"/>
      <c r="BW69" s="436"/>
      <c r="BX69" s="436"/>
    </row>
    <row r="70" spans="1:76" s="437" customFormat="1" ht="27.95" customHeight="1">
      <c r="A70" s="1046">
        <v>53</v>
      </c>
      <c r="B70" s="429"/>
      <c r="C70" s="429"/>
      <c r="D70" s="395"/>
      <c r="E70" s="427"/>
      <c r="F70" s="396"/>
      <c r="G70" s="1076"/>
      <c r="H70" s="1009"/>
      <c r="I70" s="1009"/>
      <c r="J70" s="1009"/>
      <c r="K70" s="1010" t="str">
        <f t="shared" si="9"/>
        <v/>
      </c>
      <c r="L70" s="1047" t="str">
        <f>IF(OR(($S70=""),($H70=""),($I70=""),($J70="")),"",VLOOKUP($S70,'TRC Values Pepco'!$I$45:$M$54,2,FALSE))</f>
        <v/>
      </c>
      <c r="M70" s="1048" t="str">
        <f>IF(OR(($S70=""),($H70=""),($I70=""),($J70="")),"",VLOOKUP($S70,'TRC Values Pepco'!$I$45:$M$54,3,FALSE))</f>
        <v/>
      </c>
      <c r="N70" s="1048" t="str">
        <f>IF(OR(($S70=""),($H70=""),($I70=""),($J70="")),"",VLOOKUP($S70,'TRC Values Pepco'!$I$45:$M$54,4,FALSE))</f>
        <v/>
      </c>
      <c r="O70" s="1048" t="str">
        <f>IF(OR(($S70=""),($H70=""),($I70=""),($J70="")),"",VLOOKUP($S70,'TRC Values Pepco'!$I$45:$M$54,5,FALSE))</f>
        <v/>
      </c>
      <c r="P70" s="1049" t="str">
        <f t="shared" si="10"/>
        <v/>
      </c>
      <c r="Q70" s="1050">
        <f t="shared" si="11"/>
        <v>0</v>
      </c>
      <c r="R70" s="1051" t="str">
        <f t="shared" si="12"/>
        <v/>
      </c>
      <c r="S70" s="1051" t="str">
        <f t="shared" si="13"/>
        <v/>
      </c>
      <c r="T70" s="1052" t="str">
        <f t="shared" si="14"/>
        <v/>
      </c>
      <c r="U70" s="1077"/>
      <c r="V70" s="1017"/>
      <c r="W70" s="1055" t="str">
        <f t="shared" si="15"/>
        <v/>
      </c>
      <c r="X70" s="1072"/>
      <c r="Y70" s="1057">
        <v>0</v>
      </c>
      <c r="Z70" s="402">
        <f t="shared" si="16"/>
        <v>0</v>
      </c>
      <c r="AA70" s="1058">
        <f t="shared" si="17"/>
        <v>0</v>
      </c>
      <c r="AB70" s="1059">
        <f t="shared" si="18"/>
        <v>0</v>
      </c>
      <c r="AC70" s="1059">
        <f t="shared" si="19"/>
        <v>0</v>
      </c>
      <c r="AD70" s="1060">
        <f t="shared" si="20"/>
        <v>0</v>
      </c>
      <c r="AE70" s="1061" t="s">
        <v>205</v>
      </c>
      <c r="AF70" s="395"/>
      <c r="AG70" s="429"/>
      <c r="AH70" s="1073"/>
      <c r="AI70" s="1074"/>
      <c r="AJ70" s="1074"/>
      <c r="AK70" s="1075"/>
      <c r="AL70" s="1065"/>
      <c r="AM70" s="1066" t="str">
        <f t="shared" si="21"/>
        <v/>
      </c>
      <c r="AN70" s="1067">
        <f t="shared" si="22"/>
        <v>0</v>
      </c>
      <c r="AO70" s="412"/>
      <c r="AP70" s="412"/>
      <c r="AQ70" s="1068">
        <f t="shared" si="23"/>
        <v>0</v>
      </c>
      <c r="AR70" s="414">
        <f t="shared" si="24"/>
        <v>0</v>
      </c>
      <c r="AS70" s="415">
        <f t="shared" si="25"/>
        <v>0</v>
      </c>
      <c r="AT70" s="415">
        <f t="shared" si="40"/>
        <v>0</v>
      </c>
      <c r="AU70" s="415">
        <f t="shared" si="26"/>
        <v>0</v>
      </c>
      <c r="AV70" s="416">
        <f t="shared" si="27"/>
        <v>0</v>
      </c>
      <c r="AW70" s="1069"/>
      <c r="AX70" s="406">
        <f t="shared" si="28"/>
        <v>0</v>
      </c>
      <c r="AY70" s="1060">
        <f t="shared" si="29"/>
        <v>0</v>
      </c>
      <c r="AZ70" s="1070">
        <f t="shared" si="30"/>
        <v>0</v>
      </c>
      <c r="BA70" s="407">
        <f t="shared" si="31"/>
        <v>0</v>
      </c>
      <c r="BB70" s="1071">
        <f t="shared" si="32"/>
        <v>0</v>
      </c>
      <c r="BC70" s="1059">
        <f t="shared" si="33"/>
        <v>0</v>
      </c>
      <c r="BD70" s="1059">
        <f t="shared" si="34"/>
        <v>0</v>
      </c>
      <c r="BE70" s="407">
        <f t="shared" si="35"/>
        <v>0</v>
      </c>
      <c r="BF70" s="1041">
        <f t="shared" si="36"/>
        <v>0.3</v>
      </c>
      <c r="BG70" s="421">
        <f t="shared" si="37"/>
        <v>0</v>
      </c>
      <c r="BH70" s="422"/>
      <c r="BI70" s="422"/>
      <c r="BJ70" s="421">
        <f t="shared" si="38"/>
        <v>0</v>
      </c>
      <c r="BK70" s="1044">
        <f t="shared" si="39"/>
        <v>0</v>
      </c>
      <c r="BL70" s="432"/>
      <c r="BM70" s="436"/>
      <c r="BN70" s="436"/>
      <c r="BO70" s="436"/>
      <c r="BP70" s="436"/>
      <c r="BQ70" s="436"/>
      <c r="BR70" s="436"/>
      <c r="BS70" s="436"/>
      <c r="BT70" s="436"/>
      <c r="BU70" s="436"/>
      <c r="BV70" s="436"/>
      <c r="BW70" s="436"/>
      <c r="BX70" s="436"/>
    </row>
    <row r="71" spans="1:76" s="437" customFormat="1" ht="27.95" customHeight="1">
      <c r="A71" s="1046">
        <v>54</v>
      </c>
      <c r="B71" s="429"/>
      <c r="C71" s="429"/>
      <c r="D71" s="395"/>
      <c r="E71" s="427"/>
      <c r="F71" s="396"/>
      <c r="G71" s="1076"/>
      <c r="H71" s="1009"/>
      <c r="I71" s="1009"/>
      <c r="J71" s="1009"/>
      <c r="K71" s="1010" t="str">
        <f t="shared" si="9"/>
        <v/>
      </c>
      <c r="L71" s="1047" t="str">
        <f>IF(OR(($S71=""),($H71=""),($I71=""),($J71="")),"",VLOOKUP($S71,'TRC Values Pepco'!$I$45:$M$54,2,FALSE))</f>
        <v/>
      </c>
      <c r="M71" s="1048" t="str">
        <f>IF(OR(($S71=""),($H71=""),($I71=""),($J71="")),"",VLOOKUP($S71,'TRC Values Pepco'!$I$45:$M$54,3,FALSE))</f>
        <v/>
      </c>
      <c r="N71" s="1048" t="str">
        <f>IF(OR(($S71=""),($H71=""),($I71=""),($J71="")),"",VLOOKUP($S71,'TRC Values Pepco'!$I$45:$M$54,4,FALSE))</f>
        <v/>
      </c>
      <c r="O71" s="1048" t="str">
        <f>IF(OR(($S71=""),($H71=""),($I71=""),($J71="")),"",VLOOKUP($S71,'TRC Values Pepco'!$I$45:$M$54,5,FALSE))</f>
        <v/>
      </c>
      <c r="P71" s="1049" t="str">
        <f t="shared" si="10"/>
        <v/>
      </c>
      <c r="Q71" s="1050">
        <f t="shared" si="11"/>
        <v>0</v>
      </c>
      <c r="R71" s="1051" t="str">
        <f t="shared" si="12"/>
        <v/>
      </c>
      <c r="S71" s="1051" t="str">
        <f t="shared" si="13"/>
        <v/>
      </c>
      <c r="T71" s="1052" t="str">
        <f t="shared" si="14"/>
        <v/>
      </c>
      <c r="U71" s="1077"/>
      <c r="V71" s="1017"/>
      <c r="W71" s="1055" t="str">
        <f t="shared" si="15"/>
        <v/>
      </c>
      <c r="X71" s="1072"/>
      <c r="Y71" s="1057">
        <v>0</v>
      </c>
      <c r="Z71" s="402">
        <f t="shared" si="16"/>
        <v>0</v>
      </c>
      <c r="AA71" s="1058">
        <f t="shared" si="17"/>
        <v>0</v>
      </c>
      <c r="AB71" s="1059">
        <f t="shared" si="18"/>
        <v>0</v>
      </c>
      <c r="AC71" s="1059">
        <f t="shared" si="19"/>
        <v>0</v>
      </c>
      <c r="AD71" s="1060">
        <f t="shared" si="20"/>
        <v>0</v>
      </c>
      <c r="AE71" s="1061" t="s">
        <v>205</v>
      </c>
      <c r="AF71" s="395"/>
      <c r="AG71" s="429"/>
      <c r="AH71" s="1073"/>
      <c r="AI71" s="1074"/>
      <c r="AJ71" s="1074"/>
      <c r="AK71" s="1075"/>
      <c r="AL71" s="1065"/>
      <c r="AM71" s="1066" t="str">
        <f t="shared" si="21"/>
        <v/>
      </c>
      <c r="AN71" s="1067">
        <f t="shared" si="22"/>
        <v>0</v>
      </c>
      <c r="AO71" s="412"/>
      <c r="AP71" s="412"/>
      <c r="AQ71" s="1068">
        <f t="shared" si="23"/>
        <v>0</v>
      </c>
      <c r="AR71" s="414">
        <f t="shared" si="24"/>
        <v>0</v>
      </c>
      <c r="AS71" s="415">
        <f t="shared" si="25"/>
        <v>0</v>
      </c>
      <c r="AT71" s="415">
        <f t="shared" si="40"/>
        <v>0</v>
      </c>
      <c r="AU71" s="415">
        <f t="shared" si="26"/>
        <v>0</v>
      </c>
      <c r="AV71" s="416">
        <f t="shared" si="27"/>
        <v>0</v>
      </c>
      <c r="AW71" s="1069"/>
      <c r="AX71" s="406">
        <f t="shared" si="28"/>
        <v>0</v>
      </c>
      <c r="AY71" s="1060">
        <f t="shared" si="29"/>
        <v>0</v>
      </c>
      <c r="AZ71" s="1070">
        <f t="shared" si="30"/>
        <v>0</v>
      </c>
      <c r="BA71" s="407">
        <f t="shared" si="31"/>
        <v>0</v>
      </c>
      <c r="BB71" s="1071">
        <f t="shared" si="32"/>
        <v>0</v>
      </c>
      <c r="BC71" s="1059">
        <f t="shared" si="33"/>
        <v>0</v>
      </c>
      <c r="BD71" s="1059">
        <f t="shared" si="34"/>
        <v>0</v>
      </c>
      <c r="BE71" s="407">
        <f t="shared" si="35"/>
        <v>0</v>
      </c>
      <c r="BF71" s="1041">
        <f t="shared" si="36"/>
        <v>0.3</v>
      </c>
      <c r="BG71" s="421">
        <f t="shared" si="37"/>
        <v>0</v>
      </c>
      <c r="BH71" s="422"/>
      <c r="BI71" s="422"/>
      <c r="BJ71" s="421">
        <f t="shared" si="38"/>
        <v>0</v>
      </c>
      <c r="BK71" s="1044">
        <f t="shared" si="39"/>
        <v>0</v>
      </c>
      <c r="BL71" s="432"/>
      <c r="BM71" s="436"/>
      <c r="BN71" s="436"/>
      <c r="BO71" s="436"/>
      <c r="BP71" s="436"/>
      <c r="BQ71" s="436"/>
      <c r="BR71" s="436"/>
      <c r="BS71" s="436"/>
      <c r="BT71" s="436"/>
      <c r="BU71" s="436"/>
      <c r="BV71" s="436"/>
      <c r="BW71" s="436"/>
      <c r="BX71" s="436"/>
    </row>
    <row r="72" spans="1:76" s="437" customFormat="1" ht="27.95" customHeight="1">
      <c r="A72" s="1046">
        <v>55</v>
      </c>
      <c r="B72" s="429"/>
      <c r="C72" s="429"/>
      <c r="D72" s="395"/>
      <c r="E72" s="427"/>
      <c r="F72" s="396"/>
      <c r="G72" s="1076"/>
      <c r="H72" s="1009"/>
      <c r="I72" s="1009"/>
      <c r="J72" s="1009"/>
      <c r="K72" s="1010" t="str">
        <f t="shared" si="9"/>
        <v/>
      </c>
      <c r="L72" s="1047" t="str">
        <f>IF(OR(($S72=""),($H72=""),($I72=""),($J72="")),"",VLOOKUP($S72,'TRC Values Pepco'!$I$45:$M$54,2,FALSE))</f>
        <v/>
      </c>
      <c r="M72" s="1048" t="str">
        <f>IF(OR(($S72=""),($H72=""),($I72=""),($J72="")),"",VLOOKUP($S72,'TRC Values Pepco'!$I$45:$M$54,3,FALSE))</f>
        <v/>
      </c>
      <c r="N72" s="1048" t="str">
        <f>IF(OR(($S72=""),($H72=""),($I72=""),($J72="")),"",VLOOKUP($S72,'TRC Values Pepco'!$I$45:$M$54,4,FALSE))</f>
        <v/>
      </c>
      <c r="O72" s="1048" t="str">
        <f>IF(OR(($S72=""),($H72=""),($I72=""),($J72="")),"",VLOOKUP($S72,'TRC Values Pepco'!$I$45:$M$54,5,FALSE))</f>
        <v/>
      </c>
      <c r="P72" s="1049" t="str">
        <f t="shared" si="10"/>
        <v/>
      </c>
      <c r="Q72" s="1050">
        <f t="shared" si="11"/>
        <v>0</v>
      </c>
      <c r="R72" s="1051" t="str">
        <f t="shared" si="12"/>
        <v/>
      </c>
      <c r="S72" s="1051" t="str">
        <f t="shared" si="13"/>
        <v/>
      </c>
      <c r="T72" s="1052" t="str">
        <f t="shared" si="14"/>
        <v/>
      </c>
      <c r="U72" s="1077"/>
      <c r="V72" s="1017"/>
      <c r="W72" s="1055" t="str">
        <f t="shared" si="15"/>
        <v/>
      </c>
      <c r="X72" s="1072"/>
      <c r="Y72" s="1057">
        <v>0</v>
      </c>
      <c r="Z72" s="402">
        <f t="shared" si="16"/>
        <v>0</v>
      </c>
      <c r="AA72" s="1058">
        <f t="shared" si="17"/>
        <v>0</v>
      </c>
      <c r="AB72" s="1059">
        <f t="shared" si="18"/>
        <v>0</v>
      </c>
      <c r="AC72" s="1059">
        <f t="shared" si="19"/>
        <v>0</v>
      </c>
      <c r="AD72" s="1060">
        <f t="shared" si="20"/>
        <v>0</v>
      </c>
      <c r="AE72" s="1061" t="s">
        <v>205</v>
      </c>
      <c r="AF72" s="395"/>
      <c r="AG72" s="429"/>
      <c r="AH72" s="1073"/>
      <c r="AI72" s="1074"/>
      <c r="AJ72" s="1074"/>
      <c r="AK72" s="1075"/>
      <c r="AL72" s="1065"/>
      <c r="AM72" s="1066" t="str">
        <f t="shared" si="21"/>
        <v/>
      </c>
      <c r="AN72" s="1067">
        <f t="shared" si="22"/>
        <v>0</v>
      </c>
      <c r="AO72" s="412"/>
      <c r="AP72" s="412"/>
      <c r="AQ72" s="1068">
        <f t="shared" si="23"/>
        <v>0</v>
      </c>
      <c r="AR72" s="414">
        <f t="shared" si="24"/>
        <v>0</v>
      </c>
      <c r="AS72" s="415">
        <f t="shared" si="25"/>
        <v>0</v>
      </c>
      <c r="AT72" s="415">
        <f t="shared" si="40"/>
        <v>0</v>
      </c>
      <c r="AU72" s="415">
        <f t="shared" si="26"/>
        <v>0</v>
      </c>
      <c r="AV72" s="416">
        <f t="shared" si="27"/>
        <v>0</v>
      </c>
      <c r="AW72" s="1069"/>
      <c r="AX72" s="406">
        <f t="shared" si="28"/>
        <v>0</v>
      </c>
      <c r="AY72" s="1060">
        <f t="shared" si="29"/>
        <v>0</v>
      </c>
      <c r="AZ72" s="1070">
        <f t="shared" si="30"/>
        <v>0</v>
      </c>
      <c r="BA72" s="407">
        <f t="shared" si="31"/>
        <v>0</v>
      </c>
      <c r="BB72" s="1071">
        <f t="shared" si="32"/>
        <v>0</v>
      </c>
      <c r="BC72" s="1059">
        <f t="shared" si="33"/>
        <v>0</v>
      </c>
      <c r="BD72" s="1059">
        <f t="shared" si="34"/>
        <v>0</v>
      </c>
      <c r="BE72" s="407">
        <f t="shared" si="35"/>
        <v>0</v>
      </c>
      <c r="BF72" s="1041">
        <f t="shared" si="36"/>
        <v>0.3</v>
      </c>
      <c r="BG72" s="421">
        <f t="shared" si="37"/>
        <v>0</v>
      </c>
      <c r="BH72" s="422"/>
      <c r="BI72" s="422"/>
      <c r="BJ72" s="421">
        <f t="shared" si="38"/>
        <v>0</v>
      </c>
      <c r="BK72" s="1044">
        <f t="shared" si="39"/>
        <v>0</v>
      </c>
      <c r="BL72" s="432"/>
      <c r="BM72" s="436"/>
      <c r="BN72" s="436"/>
      <c r="BO72" s="436"/>
      <c r="BP72" s="436"/>
      <c r="BQ72" s="436"/>
      <c r="BR72" s="436"/>
      <c r="BS72" s="436"/>
      <c r="BT72" s="436"/>
      <c r="BU72" s="436"/>
      <c r="BV72" s="436"/>
      <c r="BW72" s="436"/>
      <c r="BX72" s="436"/>
    </row>
    <row r="73" spans="1:76" s="437" customFormat="1" ht="27.95" customHeight="1">
      <c r="A73" s="1046">
        <v>56</v>
      </c>
      <c r="B73" s="429"/>
      <c r="C73" s="429"/>
      <c r="D73" s="395"/>
      <c r="E73" s="427"/>
      <c r="F73" s="396"/>
      <c r="G73" s="1076"/>
      <c r="H73" s="1009"/>
      <c r="I73" s="1009"/>
      <c r="J73" s="1009"/>
      <c r="K73" s="1010" t="str">
        <f t="shared" si="9"/>
        <v/>
      </c>
      <c r="L73" s="1047" t="str">
        <f>IF(OR(($S73=""),($H73=""),($I73=""),($J73="")),"",VLOOKUP($S73,'TRC Values Pepco'!$I$45:$M$54,2,FALSE))</f>
        <v/>
      </c>
      <c r="M73" s="1048" t="str">
        <f>IF(OR(($S73=""),($H73=""),($I73=""),($J73="")),"",VLOOKUP($S73,'TRC Values Pepco'!$I$45:$M$54,3,FALSE))</f>
        <v/>
      </c>
      <c r="N73" s="1048" t="str">
        <f>IF(OR(($S73=""),($H73=""),($I73=""),($J73="")),"",VLOOKUP($S73,'TRC Values Pepco'!$I$45:$M$54,4,FALSE))</f>
        <v/>
      </c>
      <c r="O73" s="1048" t="str">
        <f>IF(OR(($S73=""),($H73=""),($I73=""),($J73="")),"",VLOOKUP($S73,'TRC Values Pepco'!$I$45:$M$54,5,FALSE))</f>
        <v/>
      </c>
      <c r="P73" s="1049" t="str">
        <f t="shared" si="10"/>
        <v/>
      </c>
      <c r="Q73" s="1050">
        <f t="shared" si="11"/>
        <v>0</v>
      </c>
      <c r="R73" s="1051" t="str">
        <f t="shared" si="12"/>
        <v/>
      </c>
      <c r="S73" s="1051" t="str">
        <f t="shared" si="13"/>
        <v/>
      </c>
      <c r="T73" s="1052" t="str">
        <f t="shared" si="14"/>
        <v/>
      </c>
      <c r="U73" s="1077"/>
      <c r="V73" s="1017"/>
      <c r="W73" s="1055" t="str">
        <f t="shared" si="15"/>
        <v/>
      </c>
      <c r="X73" s="1072"/>
      <c r="Y73" s="1057">
        <v>0</v>
      </c>
      <c r="Z73" s="402">
        <f t="shared" si="16"/>
        <v>0</v>
      </c>
      <c r="AA73" s="1058">
        <f t="shared" si="17"/>
        <v>0</v>
      </c>
      <c r="AB73" s="1059">
        <f t="shared" si="18"/>
        <v>0</v>
      </c>
      <c r="AC73" s="1059">
        <f t="shared" si="19"/>
        <v>0</v>
      </c>
      <c r="AD73" s="1060">
        <f t="shared" si="20"/>
        <v>0</v>
      </c>
      <c r="AE73" s="1061" t="s">
        <v>205</v>
      </c>
      <c r="AF73" s="395"/>
      <c r="AG73" s="429"/>
      <c r="AH73" s="1073"/>
      <c r="AI73" s="1074"/>
      <c r="AJ73" s="1074"/>
      <c r="AK73" s="1075"/>
      <c r="AL73" s="1065"/>
      <c r="AM73" s="1066" t="str">
        <f t="shared" si="21"/>
        <v/>
      </c>
      <c r="AN73" s="1067">
        <f t="shared" si="22"/>
        <v>0</v>
      </c>
      <c r="AO73" s="412"/>
      <c r="AP73" s="412"/>
      <c r="AQ73" s="1068">
        <f t="shared" si="23"/>
        <v>0</v>
      </c>
      <c r="AR73" s="414">
        <f t="shared" si="24"/>
        <v>0</v>
      </c>
      <c r="AS73" s="415">
        <f t="shared" si="25"/>
        <v>0</v>
      </c>
      <c r="AT73" s="415">
        <f t="shared" si="40"/>
        <v>0</v>
      </c>
      <c r="AU73" s="415">
        <f t="shared" si="26"/>
        <v>0</v>
      </c>
      <c r="AV73" s="416">
        <f t="shared" si="27"/>
        <v>0</v>
      </c>
      <c r="AW73" s="1069"/>
      <c r="AX73" s="406">
        <f t="shared" si="28"/>
        <v>0</v>
      </c>
      <c r="AY73" s="1060">
        <f t="shared" si="29"/>
        <v>0</v>
      </c>
      <c r="AZ73" s="1070">
        <f t="shared" si="30"/>
        <v>0</v>
      </c>
      <c r="BA73" s="407">
        <f t="shared" si="31"/>
        <v>0</v>
      </c>
      <c r="BB73" s="1071">
        <f t="shared" si="32"/>
        <v>0</v>
      </c>
      <c r="BC73" s="1059">
        <f t="shared" si="33"/>
        <v>0</v>
      </c>
      <c r="BD73" s="1059">
        <f t="shared" si="34"/>
        <v>0</v>
      </c>
      <c r="BE73" s="407">
        <f t="shared" si="35"/>
        <v>0</v>
      </c>
      <c r="BF73" s="1041">
        <f t="shared" si="36"/>
        <v>0.3</v>
      </c>
      <c r="BG73" s="421">
        <f t="shared" si="37"/>
        <v>0</v>
      </c>
      <c r="BH73" s="422"/>
      <c r="BI73" s="422"/>
      <c r="BJ73" s="421">
        <f t="shared" si="38"/>
        <v>0</v>
      </c>
      <c r="BK73" s="1044">
        <f t="shared" si="39"/>
        <v>0</v>
      </c>
      <c r="BL73" s="432"/>
      <c r="BM73" s="436"/>
      <c r="BN73" s="436"/>
      <c r="BO73" s="436"/>
      <c r="BP73" s="436"/>
      <c r="BQ73" s="436"/>
      <c r="BR73" s="436"/>
      <c r="BS73" s="436"/>
      <c r="BT73" s="436"/>
      <c r="BU73" s="436"/>
      <c r="BV73" s="436"/>
      <c r="BW73" s="436"/>
      <c r="BX73" s="436"/>
    </row>
    <row r="74" spans="1:76" s="437" customFormat="1" ht="27.95" customHeight="1">
      <c r="A74" s="1046">
        <v>57</v>
      </c>
      <c r="B74" s="429"/>
      <c r="C74" s="429"/>
      <c r="D74" s="395"/>
      <c r="E74" s="427"/>
      <c r="F74" s="396"/>
      <c r="G74" s="1076"/>
      <c r="H74" s="1009"/>
      <c r="I74" s="1009"/>
      <c r="J74" s="1009"/>
      <c r="K74" s="1010" t="str">
        <f t="shared" si="9"/>
        <v/>
      </c>
      <c r="L74" s="1047" t="str">
        <f>IF(OR(($S74=""),($H74=""),($I74=""),($J74="")),"",VLOOKUP($S74,'TRC Values Pepco'!$I$45:$M$54,2,FALSE))</f>
        <v/>
      </c>
      <c r="M74" s="1048" t="str">
        <f>IF(OR(($S74=""),($H74=""),($I74=""),($J74="")),"",VLOOKUP($S74,'TRC Values Pepco'!$I$45:$M$54,3,FALSE))</f>
        <v/>
      </c>
      <c r="N74" s="1048" t="str">
        <f>IF(OR(($S74=""),($H74=""),($I74=""),($J74="")),"",VLOOKUP($S74,'TRC Values Pepco'!$I$45:$M$54,4,FALSE))</f>
        <v/>
      </c>
      <c r="O74" s="1048" t="str">
        <f>IF(OR(($S74=""),($H74=""),($I74=""),($J74="")),"",VLOOKUP($S74,'TRC Values Pepco'!$I$45:$M$54,5,FALSE))</f>
        <v/>
      </c>
      <c r="P74" s="1049" t="str">
        <f t="shared" si="10"/>
        <v/>
      </c>
      <c r="Q74" s="1050">
        <f t="shared" si="11"/>
        <v>0</v>
      </c>
      <c r="R74" s="1051" t="str">
        <f t="shared" si="12"/>
        <v/>
      </c>
      <c r="S74" s="1051" t="str">
        <f t="shared" si="13"/>
        <v/>
      </c>
      <c r="T74" s="1052" t="str">
        <f t="shared" si="14"/>
        <v/>
      </c>
      <c r="U74" s="1077"/>
      <c r="V74" s="1017"/>
      <c r="W74" s="1055" t="str">
        <f t="shared" si="15"/>
        <v/>
      </c>
      <c r="X74" s="1072"/>
      <c r="Y74" s="1057">
        <v>0</v>
      </c>
      <c r="Z74" s="402">
        <f t="shared" si="16"/>
        <v>0</v>
      </c>
      <c r="AA74" s="1058">
        <f t="shared" si="17"/>
        <v>0</v>
      </c>
      <c r="AB74" s="1059">
        <f t="shared" si="18"/>
        <v>0</v>
      </c>
      <c r="AC74" s="1059">
        <f t="shared" si="19"/>
        <v>0</v>
      </c>
      <c r="AD74" s="1060">
        <f t="shared" si="20"/>
        <v>0</v>
      </c>
      <c r="AE74" s="1061" t="s">
        <v>205</v>
      </c>
      <c r="AF74" s="395"/>
      <c r="AG74" s="429"/>
      <c r="AH74" s="1073"/>
      <c r="AI74" s="1074"/>
      <c r="AJ74" s="1074"/>
      <c r="AK74" s="1075"/>
      <c r="AL74" s="1065"/>
      <c r="AM74" s="1066" t="str">
        <f t="shared" si="21"/>
        <v/>
      </c>
      <c r="AN74" s="1067">
        <f t="shared" si="22"/>
        <v>0</v>
      </c>
      <c r="AO74" s="412"/>
      <c r="AP74" s="412"/>
      <c r="AQ74" s="1068">
        <f t="shared" si="23"/>
        <v>0</v>
      </c>
      <c r="AR74" s="414">
        <f t="shared" si="24"/>
        <v>0</v>
      </c>
      <c r="AS74" s="415">
        <f t="shared" si="25"/>
        <v>0</v>
      </c>
      <c r="AT74" s="415">
        <f t="shared" si="40"/>
        <v>0</v>
      </c>
      <c r="AU74" s="415">
        <f t="shared" si="26"/>
        <v>0</v>
      </c>
      <c r="AV74" s="416">
        <f t="shared" si="27"/>
        <v>0</v>
      </c>
      <c r="AW74" s="1069"/>
      <c r="AX74" s="406">
        <f t="shared" si="28"/>
        <v>0</v>
      </c>
      <c r="AY74" s="1060">
        <f t="shared" si="29"/>
        <v>0</v>
      </c>
      <c r="AZ74" s="1070">
        <f t="shared" si="30"/>
        <v>0</v>
      </c>
      <c r="BA74" s="407">
        <f t="shared" si="31"/>
        <v>0</v>
      </c>
      <c r="BB74" s="1071">
        <f t="shared" si="32"/>
        <v>0</v>
      </c>
      <c r="BC74" s="1059">
        <f t="shared" si="33"/>
        <v>0</v>
      </c>
      <c r="BD74" s="1059">
        <f t="shared" si="34"/>
        <v>0</v>
      </c>
      <c r="BE74" s="407">
        <f t="shared" si="35"/>
        <v>0</v>
      </c>
      <c r="BF74" s="1041">
        <f t="shared" si="36"/>
        <v>0.3</v>
      </c>
      <c r="BG74" s="421">
        <f t="shared" si="37"/>
        <v>0</v>
      </c>
      <c r="BH74" s="422"/>
      <c r="BI74" s="422"/>
      <c r="BJ74" s="421">
        <f t="shared" si="38"/>
        <v>0</v>
      </c>
      <c r="BK74" s="1044">
        <f t="shared" si="39"/>
        <v>0</v>
      </c>
      <c r="BL74" s="432"/>
      <c r="BM74" s="436"/>
      <c r="BN74" s="436"/>
      <c r="BO74" s="436"/>
      <c r="BP74" s="436"/>
      <c r="BQ74" s="436"/>
      <c r="BR74" s="436"/>
      <c r="BS74" s="436"/>
      <c r="BT74" s="436"/>
      <c r="BU74" s="436"/>
      <c r="BV74" s="436"/>
      <c r="BW74" s="436"/>
      <c r="BX74" s="436"/>
    </row>
    <row r="75" spans="1:76" s="437" customFormat="1" ht="27.95" customHeight="1">
      <c r="A75" s="1046">
        <v>58</v>
      </c>
      <c r="B75" s="429"/>
      <c r="C75" s="429"/>
      <c r="D75" s="395"/>
      <c r="E75" s="427"/>
      <c r="F75" s="396"/>
      <c r="G75" s="1076"/>
      <c r="H75" s="1009"/>
      <c r="I75" s="1009"/>
      <c r="J75" s="1009"/>
      <c r="K75" s="1010" t="str">
        <f t="shared" si="9"/>
        <v/>
      </c>
      <c r="L75" s="1047" t="str">
        <f>IF(OR(($S75=""),($H75=""),($I75=""),($J75="")),"",VLOOKUP($S75,'TRC Values Pepco'!$I$45:$M$54,2,FALSE))</f>
        <v/>
      </c>
      <c r="M75" s="1048" t="str">
        <f>IF(OR(($S75=""),($H75=""),($I75=""),($J75="")),"",VLOOKUP($S75,'TRC Values Pepco'!$I$45:$M$54,3,FALSE))</f>
        <v/>
      </c>
      <c r="N75" s="1048" t="str">
        <f>IF(OR(($S75=""),($H75=""),($I75=""),($J75="")),"",VLOOKUP($S75,'TRC Values Pepco'!$I$45:$M$54,4,FALSE))</f>
        <v/>
      </c>
      <c r="O75" s="1048" t="str">
        <f>IF(OR(($S75=""),($H75=""),($I75=""),($J75="")),"",VLOOKUP($S75,'TRC Values Pepco'!$I$45:$M$54,5,FALSE))</f>
        <v/>
      </c>
      <c r="P75" s="1049" t="str">
        <f t="shared" si="10"/>
        <v/>
      </c>
      <c r="Q75" s="1050">
        <f t="shared" si="11"/>
        <v>0</v>
      </c>
      <c r="R75" s="1051" t="str">
        <f t="shared" si="12"/>
        <v/>
      </c>
      <c r="S75" s="1051" t="str">
        <f t="shared" si="13"/>
        <v/>
      </c>
      <c r="T75" s="1052" t="str">
        <f t="shared" si="14"/>
        <v/>
      </c>
      <c r="U75" s="1077"/>
      <c r="V75" s="1017"/>
      <c r="W75" s="1055" t="str">
        <f t="shared" si="15"/>
        <v/>
      </c>
      <c r="X75" s="1072"/>
      <c r="Y75" s="1057">
        <v>0</v>
      </c>
      <c r="Z75" s="402">
        <f t="shared" si="16"/>
        <v>0</v>
      </c>
      <c r="AA75" s="1058">
        <f t="shared" si="17"/>
        <v>0</v>
      </c>
      <c r="AB75" s="1059">
        <f t="shared" si="18"/>
        <v>0</v>
      </c>
      <c r="AC75" s="1059">
        <f t="shared" si="19"/>
        <v>0</v>
      </c>
      <c r="AD75" s="1060">
        <f t="shared" si="20"/>
        <v>0</v>
      </c>
      <c r="AE75" s="1061" t="s">
        <v>205</v>
      </c>
      <c r="AF75" s="395"/>
      <c r="AG75" s="429"/>
      <c r="AH75" s="1073"/>
      <c r="AI75" s="1074"/>
      <c r="AJ75" s="1074"/>
      <c r="AK75" s="1075"/>
      <c r="AL75" s="1065"/>
      <c r="AM75" s="1066" t="str">
        <f t="shared" si="21"/>
        <v/>
      </c>
      <c r="AN75" s="1067">
        <f t="shared" si="22"/>
        <v>0</v>
      </c>
      <c r="AO75" s="412"/>
      <c r="AP75" s="412"/>
      <c r="AQ75" s="1068">
        <f t="shared" si="23"/>
        <v>0</v>
      </c>
      <c r="AR75" s="414">
        <f t="shared" si="24"/>
        <v>0</v>
      </c>
      <c r="AS75" s="415">
        <f t="shared" si="25"/>
        <v>0</v>
      </c>
      <c r="AT75" s="415">
        <f t="shared" si="40"/>
        <v>0</v>
      </c>
      <c r="AU75" s="415">
        <f t="shared" si="26"/>
        <v>0</v>
      </c>
      <c r="AV75" s="416">
        <f t="shared" si="27"/>
        <v>0</v>
      </c>
      <c r="AW75" s="1069"/>
      <c r="AX75" s="406">
        <f t="shared" si="28"/>
        <v>0</v>
      </c>
      <c r="AY75" s="1060">
        <f t="shared" si="29"/>
        <v>0</v>
      </c>
      <c r="AZ75" s="1070">
        <f t="shared" si="30"/>
        <v>0</v>
      </c>
      <c r="BA75" s="407">
        <f t="shared" si="31"/>
        <v>0</v>
      </c>
      <c r="BB75" s="1071">
        <f t="shared" si="32"/>
        <v>0</v>
      </c>
      <c r="BC75" s="1059">
        <f t="shared" si="33"/>
        <v>0</v>
      </c>
      <c r="BD75" s="1059">
        <f t="shared" si="34"/>
        <v>0</v>
      </c>
      <c r="BE75" s="407">
        <f t="shared" si="35"/>
        <v>0</v>
      </c>
      <c r="BF75" s="1041">
        <f t="shared" si="36"/>
        <v>0.3</v>
      </c>
      <c r="BG75" s="421">
        <f t="shared" si="37"/>
        <v>0</v>
      </c>
      <c r="BH75" s="422"/>
      <c r="BI75" s="422"/>
      <c r="BJ75" s="421">
        <f t="shared" si="38"/>
        <v>0</v>
      </c>
      <c r="BK75" s="1044">
        <f t="shared" si="39"/>
        <v>0</v>
      </c>
      <c r="BL75" s="432"/>
      <c r="BM75" s="436"/>
      <c r="BN75" s="436"/>
      <c r="BO75" s="436"/>
      <c r="BP75" s="436"/>
      <c r="BQ75" s="436"/>
      <c r="BR75" s="436"/>
      <c r="BS75" s="436"/>
      <c r="BT75" s="436"/>
      <c r="BU75" s="436"/>
      <c r="BV75" s="436"/>
      <c r="BW75" s="436"/>
      <c r="BX75" s="436"/>
    </row>
    <row r="76" spans="1:76" s="437" customFormat="1" ht="27.95" customHeight="1">
      <c r="A76" s="1046">
        <v>59</v>
      </c>
      <c r="B76" s="429"/>
      <c r="C76" s="429"/>
      <c r="D76" s="395"/>
      <c r="E76" s="427"/>
      <c r="F76" s="396"/>
      <c r="G76" s="1076"/>
      <c r="H76" s="1009"/>
      <c r="I76" s="1009"/>
      <c r="J76" s="1009"/>
      <c r="K76" s="1010" t="str">
        <f t="shared" si="9"/>
        <v/>
      </c>
      <c r="L76" s="1047" t="str">
        <f>IF(OR(($S76=""),($H76=""),($I76=""),($J76="")),"",VLOOKUP($S76,'TRC Values Pepco'!$I$45:$M$54,2,FALSE))</f>
        <v/>
      </c>
      <c r="M76" s="1048" t="str">
        <f>IF(OR(($S76=""),($H76=""),($I76=""),($J76="")),"",VLOOKUP($S76,'TRC Values Pepco'!$I$45:$M$54,3,FALSE))</f>
        <v/>
      </c>
      <c r="N76" s="1048" t="str">
        <f>IF(OR(($S76=""),($H76=""),($I76=""),($J76="")),"",VLOOKUP($S76,'TRC Values Pepco'!$I$45:$M$54,4,FALSE))</f>
        <v/>
      </c>
      <c r="O76" s="1048" t="str">
        <f>IF(OR(($S76=""),($H76=""),($I76=""),($J76="")),"",VLOOKUP($S76,'TRC Values Pepco'!$I$45:$M$54,5,FALSE))</f>
        <v/>
      </c>
      <c r="P76" s="1049" t="str">
        <f t="shared" si="10"/>
        <v/>
      </c>
      <c r="Q76" s="1050">
        <f t="shared" si="11"/>
        <v>0</v>
      </c>
      <c r="R76" s="1051" t="str">
        <f t="shared" si="12"/>
        <v/>
      </c>
      <c r="S76" s="1051" t="str">
        <f t="shared" si="13"/>
        <v/>
      </c>
      <c r="T76" s="1052" t="str">
        <f t="shared" si="14"/>
        <v/>
      </c>
      <c r="U76" s="1077"/>
      <c r="V76" s="1017"/>
      <c r="W76" s="1055" t="str">
        <f t="shared" si="15"/>
        <v/>
      </c>
      <c r="X76" s="1072"/>
      <c r="Y76" s="1057">
        <v>0</v>
      </c>
      <c r="Z76" s="402">
        <f t="shared" si="16"/>
        <v>0</v>
      </c>
      <c r="AA76" s="1058">
        <f t="shared" si="17"/>
        <v>0</v>
      </c>
      <c r="AB76" s="1059">
        <f t="shared" si="18"/>
        <v>0</v>
      </c>
      <c r="AC76" s="1059">
        <f t="shared" si="19"/>
        <v>0</v>
      </c>
      <c r="AD76" s="1060">
        <f t="shared" si="20"/>
        <v>0</v>
      </c>
      <c r="AE76" s="1061" t="s">
        <v>205</v>
      </c>
      <c r="AF76" s="395"/>
      <c r="AG76" s="429"/>
      <c r="AH76" s="1073"/>
      <c r="AI76" s="1074"/>
      <c r="AJ76" s="1074"/>
      <c r="AK76" s="1075"/>
      <c r="AL76" s="1065"/>
      <c r="AM76" s="1066" t="str">
        <f t="shared" si="21"/>
        <v/>
      </c>
      <c r="AN76" s="1067">
        <f t="shared" si="22"/>
        <v>0</v>
      </c>
      <c r="AO76" s="412"/>
      <c r="AP76" s="412"/>
      <c r="AQ76" s="1068">
        <f t="shared" si="23"/>
        <v>0</v>
      </c>
      <c r="AR76" s="414">
        <f t="shared" si="24"/>
        <v>0</v>
      </c>
      <c r="AS76" s="415">
        <f t="shared" si="25"/>
        <v>0</v>
      </c>
      <c r="AT76" s="415">
        <f t="shared" si="40"/>
        <v>0</v>
      </c>
      <c r="AU76" s="415">
        <f t="shared" si="26"/>
        <v>0</v>
      </c>
      <c r="AV76" s="416">
        <f t="shared" si="27"/>
        <v>0</v>
      </c>
      <c r="AW76" s="1069"/>
      <c r="AX76" s="406">
        <f t="shared" si="28"/>
        <v>0</v>
      </c>
      <c r="AY76" s="1060">
        <f t="shared" si="29"/>
        <v>0</v>
      </c>
      <c r="AZ76" s="1070">
        <f t="shared" si="30"/>
        <v>0</v>
      </c>
      <c r="BA76" s="407">
        <f t="shared" si="31"/>
        <v>0</v>
      </c>
      <c r="BB76" s="1071">
        <f t="shared" si="32"/>
        <v>0</v>
      </c>
      <c r="BC76" s="1059">
        <f t="shared" si="33"/>
        <v>0</v>
      </c>
      <c r="BD76" s="1059">
        <f t="shared" si="34"/>
        <v>0</v>
      </c>
      <c r="BE76" s="407">
        <f t="shared" si="35"/>
        <v>0</v>
      </c>
      <c r="BF76" s="1041">
        <f t="shared" si="36"/>
        <v>0.3</v>
      </c>
      <c r="BG76" s="421">
        <f t="shared" si="37"/>
        <v>0</v>
      </c>
      <c r="BH76" s="422"/>
      <c r="BI76" s="422"/>
      <c r="BJ76" s="421">
        <f t="shared" si="38"/>
        <v>0</v>
      </c>
      <c r="BK76" s="1044">
        <f t="shared" si="39"/>
        <v>0</v>
      </c>
      <c r="BL76" s="432"/>
      <c r="BM76" s="436"/>
      <c r="BN76" s="436"/>
      <c r="BO76" s="436"/>
      <c r="BP76" s="436"/>
      <c r="BQ76" s="436"/>
      <c r="BR76" s="436"/>
      <c r="BS76" s="436"/>
      <c r="BT76" s="436"/>
      <c r="BU76" s="436"/>
      <c r="BV76" s="436"/>
      <c r="BW76" s="436"/>
      <c r="BX76" s="436"/>
    </row>
    <row r="77" spans="1:76" s="437" customFormat="1" ht="27.95" customHeight="1">
      <c r="A77" s="1046">
        <v>60</v>
      </c>
      <c r="B77" s="429"/>
      <c r="C77" s="429"/>
      <c r="D77" s="395"/>
      <c r="E77" s="427"/>
      <c r="F77" s="396"/>
      <c r="G77" s="1076"/>
      <c r="H77" s="1009"/>
      <c r="I77" s="1009"/>
      <c r="J77" s="1009"/>
      <c r="K77" s="1010" t="str">
        <f t="shared" si="9"/>
        <v/>
      </c>
      <c r="L77" s="1047" t="str">
        <f>IF(OR(($S77=""),($H77=""),($I77=""),($J77="")),"",VLOOKUP($S77,'TRC Values Pepco'!$I$45:$M$54,2,FALSE))</f>
        <v/>
      </c>
      <c r="M77" s="1048" t="str">
        <f>IF(OR(($S77=""),($H77=""),($I77=""),($J77="")),"",VLOOKUP($S77,'TRC Values Pepco'!$I$45:$M$54,3,FALSE))</f>
        <v/>
      </c>
      <c r="N77" s="1048" t="str">
        <f>IF(OR(($S77=""),($H77=""),($I77=""),($J77="")),"",VLOOKUP($S77,'TRC Values Pepco'!$I$45:$M$54,4,FALSE))</f>
        <v/>
      </c>
      <c r="O77" s="1048" t="str">
        <f>IF(OR(($S77=""),($H77=""),($I77=""),($J77="")),"",VLOOKUP($S77,'TRC Values Pepco'!$I$45:$M$54,5,FALSE))</f>
        <v/>
      </c>
      <c r="P77" s="1049" t="str">
        <f t="shared" si="10"/>
        <v/>
      </c>
      <c r="Q77" s="1050">
        <f t="shared" si="11"/>
        <v>0</v>
      </c>
      <c r="R77" s="1051" t="str">
        <f t="shared" si="12"/>
        <v/>
      </c>
      <c r="S77" s="1051" t="str">
        <f t="shared" si="13"/>
        <v/>
      </c>
      <c r="T77" s="1052" t="str">
        <f t="shared" si="14"/>
        <v/>
      </c>
      <c r="U77" s="1077"/>
      <c r="V77" s="1017"/>
      <c r="W77" s="1055" t="str">
        <f t="shared" si="15"/>
        <v/>
      </c>
      <c r="X77" s="1072"/>
      <c r="Y77" s="1057">
        <v>0</v>
      </c>
      <c r="Z77" s="402">
        <f t="shared" si="16"/>
        <v>0</v>
      </c>
      <c r="AA77" s="1058">
        <f t="shared" si="17"/>
        <v>0</v>
      </c>
      <c r="AB77" s="1059">
        <f t="shared" si="18"/>
        <v>0</v>
      </c>
      <c r="AC77" s="1059">
        <f t="shared" si="19"/>
        <v>0</v>
      </c>
      <c r="AD77" s="1060">
        <f t="shared" si="20"/>
        <v>0</v>
      </c>
      <c r="AE77" s="1061" t="s">
        <v>205</v>
      </c>
      <c r="AF77" s="395"/>
      <c r="AG77" s="429"/>
      <c r="AH77" s="1073"/>
      <c r="AI77" s="1074"/>
      <c r="AJ77" s="1074"/>
      <c r="AK77" s="1075"/>
      <c r="AL77" s="1065"/>
      <c r="AM77" s="1066" t="str">
        <f t="shared" si="21"/>
        <v/>
      </c>
      <c r="AN77" s="1067">
        <f t="shared" si="22"/>
        <v>0</v>
      </c>
      <c r="AO77" s="412"/>
      <c r="AP77" s="412"/>
      <c r="AQ77" s="1068">
        <f t="shared" si="23"/>
        <v>0</v>
      </c>
      <c r="AR77" s="414">
        <f t="shared" si="24"/>
        <v>0</v>
      </c>
      <c r="AS77" s="415">
        <f t="shared" si="25"/>
        <v>0</v>
      </c>
      <c r="AT77" s="415">
        <f t="shared" si="40"/>
        <v>0</v>
      </c>
      <c r="AU77" s="415">
        <f t="shared" si="26"/>
        <v>0</v>
      </c>
      <c r="AV77" s="416">
        <f t="shared" si="27"/>
        <v>0</v>
      </c>
      <c r="AW77" s="1069"/>
      <c r="AX77" s="406">
        <f t="shared" si="28"/>
        <v>0</v>
      </c>
      <c r="AY77" s="1060">
        <f t="shared" si="29"/>
        <v>0</v>
      </c>
      <c r="AZ77" s="1070">
        <f t="shared" si="30"/>
        <v>0</v>
      </c>
      <c r="BA77" s="407">
        <f t="shared" si="31"/>
        <v>0</v>
      </c>
      <c r="BB77" s="1071">
        <f t="shared" si="32"/>
        <v>0</v>
      </c>
      <c r="BC77" s="1059">
        <f t="shared" si="33"/>
        <v>0</v>
      </c>
      <c r="BD77" s="1059">
        <f t="shared" si="34"/>
        <v>0</v>
      </c>
      <c r="BE77" s="407">
        <f t="shared" si="35"/>
        <v>0</v>
      </c>
      <c r="BF77" s="1041">
        <f t="shared" si="36"/>
        <v>0.3</v>
      </c>
      <c r="BG77" s="421">
        <f t="shared" si="37"/>
        <v>0</v>
      </c>
      <c r="BH77" s="422"/>
      <c r="BI77" s="422"/>
      <c r="BJ77" s="421">
        <f t="shared" si="38"/>
        <v>0</v>
      </c>
      <c r="BK77" s="1044">
        <f t="shared" si="39"/>
        <v>0</v>
      </c>
      <c r="BL77" s="432"/>
      <c r="BM77" s="436"/>
      <c r="BN77" s="436"/>
      <c r="BO77" s="436"/>
      <c r="BP77" s="436"/>
      <c r="BQ77" s="436"/>
      <c r="BR77" s="436"/>
      <c r="BS77" s="436"/>
      <c r="BT77" s="436"/>
      <c r="BU77" s="436"/>
      <c r="BV77" s="436"/>
      <c r="BW77" s="436"/>
      <c r="BX77" s="436"/>
    </row>
    <row r="78" spans="1:76" s="437" customFormat="1" ht="27.95" customHeight="1">
      <c r="A78" s="1046">
        <v>61</v>
      </c>
      <c r="B78" s="429"/>
      <c r="C78" s="429"/>
      <c r="D78" s="395"/>
      <c r="E78" s="427"/>
      <c r="F78" s="396"/>
      <c r="G78" s="1076"/>
      <c r="H78" s="1009"/>
      <c r="I78" s="1009"/>
      <c r="J78" s="1009"/>
      <c r="K78" s="1010" t="str">
        <f t="shared" si="9"/>
        <v/>
      </c>
      <c r="L78" s="1047" t="str">
        <f>IF(OR(($S78=""),($H78=""),($I78=""),($J78="")),"",VLOOKUP($S78,'TRC Values Pepco'!$I$45:$M$54,2,FALSE))</f>
        <v/>
      </c>
      <c r="M78" s="1048" t="str">
        <f>IF(OR(($S78=""),($H78=""),($I78=""),($J78="")),"",VLOOKUP($S78,'TRC Values Pepco'!$I$45:$M$54,3,FALSE))</f>
        <v/>
      </c>
      <c r="N78" s="1048" t="str">
        <f>IF(OR(($S78=""),($H78=""),($I78=""),($J78="")),"",VLOOKUP($S78,'TRC Values Pepco'!$I$45:$M$54,4,FALSE))</f>
        <v/>
      </c>
      <c r="O78" s="1048" t="str">
        <f>IF(OR(($S78=""),($H78=""),($I78=""),($J78="")),"",VLOOKUP($S78,'TRC Values Pepco'!$I$45:$M$54,5,FALSE))</f>
        <v/>
      </c>
      <c r="P78" s="1049" t="str">
        <f t="shared" si="10"/>
        <v/>
      </c>
      <c r="Q78" s="1050">
        <f t="shared" si="11"/>
        <v>0</v>
      </c>
      <c r="R78" s="1051" t="str">
        <f t="shared" si="12"/>
        <v/>
      </c>
      <c r="S78" s="1051" t="str">
        <f t="shared" si="13"/>
        <v/>
      </c>
      <c r="T78" s="1052" t="str">
        <f t="shared" si="14"/>
        <v/>
      </c>
      <c r="U78" s="1077"/>
      <c r="V78" s="1017"/>
      <c r="W78" s="1055" t="str">
        <f t="shared" si="15"/>
        <v/>
      </c>
      <c r="X78" s="1072"/>
      <c r="Y78" s="1057">
        <v>0</v>
      </c>
      <c r="Z78" s="402">
        <f t="shared" si="16"/>
        <v>0</v>
      </c>
      <c r="AA78" s="1058">
        <f t="shared" si="17"/>
        <v>0</v>
      </c>
      <c r="AB78" s="1059">
        <f t="shared" si="18"/>
        <v>0</v>
      </c>
      <c r="AC78" s="1059">
        <f t="shared" si="19"/>
        <v>0</v>
      </c>
      <c r="AD78" s="1060">
        <f t="shared" si="20"/>
        <v>0</v>
      </c>
      <c r="AE78" s="1061" t="s">
        <v>205</v>
      </c>
      <c r="AF78" s="395"/>
      <c r="AG78" s="429"/>
      <c r="AH78" s="1073"/>
      <c r="AI78" s="1074"/>
      <c r="AJ78" s="1074"/>
      <c r="AK78" s="1075"/>
      <c r="AL78" s="1065"/>
      <c r="AM78" s="1066" t="str">
        <f t="shared" si="21"/>
        <v/>
      </c>
      <c r="AN78" s="1067">
        <f t="shared" si="22"/>
        <v>0</v>
      </c>
      <c r="AO78" s="412"/>
      <c r="AP78" s="412"/>
      <c r="AQ78" s="1068">
        <f t="shared" si="23"/>
        <v>0</v>
      </c>
      <c r="AR78" s="414">
        <f t="shared" si="24"/>
        <v>0</v>
      </c>
      <c r="AS78" s="415">
        <f t="shared" si="25"/>
        <v>0</v>
      </c>
      <c r="AT78" s="415">
        <f t="shared" si="40"/>
        <v>0</v>
      </c>
      <c r="AU78" s="415">
        <f t="shared" si="26"/>
        <v>0</v>
      </c>
      <c r="AV78" s="416">
        <f t="shared" si="27"/>
        <v>0</v>
      </c>
      <c r="AW78" s="1069"/>
      <c r="AX78" s="406">
        <f t="shared" si="28"/>
        <v>0</v>
      </c>
      <c r="AY78" s="1060">
        <f t="shared" si="29"/>
        <v>0</v>
      </c>
      <c r="AZ78" s="1070">
        <f t="shared" si="30"/>
        <v>0</v>
      </c>
      <c r="BA78" s="407">
        <f t="shared" si="31"/>
        <v>0</v>
      </c>
      <c r="BB78" s="1071">
        <f t="shared" si="32"/>
        <v>0</v>
      </c>
      <c r="BC78" s="1059">
        <f t="shared" si="33"/>
        <v>0</v>
      </c>
      <c r="BD78" s="1059">
        <f t="shared" si="34"/>
        <v>0</v>
      </c>
      <c r="BE78" s="407">
        <f t="shared" si="35"/>
        <v>0</v>
      </c>
      <c r="BF78" s="1041">
        <f t="shared" si="36"/>
        <v>0.3</v>
      </c>
      <c r="BG78" s="421">
        <f t="shared" si="37"/>
        <v>0</v>
      </c>
      <c r="BH78" s="422"/>
      <c r="BI78" s="422"/>
      <c r="BJ78" s="421">
        <f t="shared" si="38"/>
        <v>0</v>
      </c>
      <c r="BK78" s="1044">
        <f t="shared" si="39"/>
        <v>0</v>
      </c>
      <c r="BL78" s="432"/>
      <c r="BM78" s="436"/>
      <c r="BN78" s="436"/>
      <c r="BO78" s="436"/>
      <c r="BP78" s="436"/>
      <c r="BQ78" s="436"/>
      <c r="BR78" s="436"/>
      <c r="BS78" s="436"/>
      <c r="BT78" s="436"/>
      <c r="BU78" s="436"/>
      <c r="BV78" s="436"/>
      <c r="BW78" s="436"/>
      <c r="BX78" s="436"/>
    </row>
    <row r="79" spans="1:76" s="437" customFormat="1" ht="27.95" customHeight="1">
      <c r="A79" s="1046">
        <v>62</v>
      </c>
      <c r="B79" s="429"/>
      <c r="C79" s="429"/>
      <c r="D79" s="395"/>
      <c r="E79" s="427"/>
      <c r="F79" s="396"/>
      <c r="G79" s="1076"/>
      <c r="H79" s="1009"/>
      <c r="I79" s="1009"/>
      <c r="J79" s="1009"/>
      <c r="K79" s="1010" t="str">
        <f t="shared" si="9"/>
        <v/>
      </c>
      <c r="L79" s="1047" t="str">
        <f>IF(OR(($S79=""),($H79=""),($I79=""),($J79="")),"",VLOOKUP($S79,'TRC Values Pepco'!$I$45:$M$54,2,FALSE))</f>
        <v/>
      </c>
      <c r="M79" s="1048" t="str">
        <f>IF(OR(($S79=""),($H79=""),($I79=""),($J79="")),"",VLOOKUP($S79,'TRC Values Pepco'!$I$45:$M$54,3,FALSE))</f>
        <v/>
      </c>
      <c r="N79" s="1048" t="str">
        <f>IF(OR(($S79=""),($H79=""),($I79=""),($J79="")),"",VLOOKUP($S79,'TRC Values Pepco'!$I$45:$M$54,4,FALSE))</f>
        <v/>
      </c>
      <c r="O79" s="1048" t="str">
        <f>IF(OR(($S79=""),($H79=""),($I79=""),($J79="")),"",VLOOKUP($S79,'TRC Values Pepco'!$I$45:$M$54,5,FALSE))</f>
        <v/>
      </c>
      <c r="P79" s="1049" t="str">
        <f t="shared" si="10"/>
        <v/>
      </c>
      <c r="Q79" s="1050">
        <f t="shared" si="11"/>
        <v>0</v>
      </c>
      <c r="R79" s="1051" t="str">
        <f t="shared" si="12"/>
        <v/>
      </c>
      <c r="S79" s="1051" t="str">
        <f t="shared" si="13"/>
        <v/>
      </c>
      <c r="T79" s="1052" t="str">
        <f t="shared" si="14"/>
        <v/>
      </c>
      <c r="U79" s="1077"/>
      <c r="V79" s="1017"/>
      <c r="W79" s="1055" t="str">
        <f t="shared" si="15"/>
        <v/>
      </c>
      <c r="X79" s="1072"/>
      <c r="Y79" s="1057">
        <v>0</v>
      </c>
      <c r="Z79" s="402">
        <f t="shared" si="16"/>
        <v>0</v>
      </c>
      <c r="AA79" s="1058">
        <f t="shared" si="17"/>
        <v>0</v>
      </c>
      <c r="AB79" s="1059">
        <f t="shared" si="18"/>
        <v>0</v>
      </c>
      <c r="AC79" s="1059">
        <f t="shared" si="19"/>
        <v>0</v>
      </c>
      <c r="AD79" s="1060">
        <f t="shared" si="20"/>
        <v>0</v>
      </c>
      <c r="AE79" s="1061" t="s">
        <v>205</v>
      </c>
      <c r="AF79" s="395"/>
      <c r="AG79" s="429"/>
      <c r="AH79" s="1073"/>
      <c r="AI79" s="1074"/>
      <c r="AJ79" s="1074"/>
      <c r="AK79" s="1075"/>
      <c r="AL79" s="1065"/>
      <c r="AM79" s="1066" t="str">
        <f t="shared" si="21"/>
        <v/>
      </c>
      <c r="AN79" s="1067">
        <f t="shared" si="22"/>
        <v>0</v>
      </c>
      <c r="AO79" s="412"/>
      <c r="AP79" s="412"/>
      <c r="AQ79" s="1068">
        <f t="shared" si="23"/>
        <v>0</v>
      </c>
      <c r="AR79" s="414">
        <f t="shared" si="24"/>
        <v>0</v>
      </c>
      <c r="AS79" s="415">
        <f t="shared" si="25"/>
        <v>0</v>
      </c>
      <c r="AT79" s="415">
        <f t="shared" si="40"/>
        <v>0</v>
      </c>
      <c r="AU79" s="415">
        <f t="shared" si="26"/>
        <v>0</v>
      </c>
      <c r="AV79" s="416">
        <f t="shared" si="27"/>
        <v>0</v>
      </c>
      <c r="AW79" s="1069"/>
      <c r="AX79" s="406">
        <f t="shared" si="28"/>
        <v>0</v>
      </c>
      <c r="AY79" s="1060">
        <f t="shared" si="29"/>
        <v>0</v>
      </c>
      <c r="AZ79" s="1070">
        <f t="shared" si="30"/>
        <v>0</v>
      </c>
      <c r="BA79" s="407">
        <f t="shared" si="31"/>
        <v>0</v>
      </c>
      <c r="BB79" s="1071">
        <f t="shared" si="32"/>
        <v>0</v>
      </c>
      <c r="BC79" s="1059">
        <f t="shared" si="33"/>
        <v>0</v>
      </c>
      <c r="BD79" s="1059">
        <f t="shared" si="34"/>
        <v>0</v>
      </c>
      <c r="BE79" s="407">
        <f t="shared" si="35"/>
        <v>0</v>
      </c>
      <c r="BF79" s="1041">
        <f t="shared" si="36"/>
        <v>0.3</v>
      </c>
      <c r="BG79" s="421">
        <f t="shared" si="37"/>
        <v>0</v>
      </c>
      <c r="BH79" s="422"/>
      <c r="BI79" s="422"/>
      <c r="BJ79" s="421">
        <f t="shared" si="38"/>
        <v>0</v>
      </c>
      <c r="BK79" s="1044">
        <f t="shared" si="39"/>
        <v>0</v>
      </c>
      <c r="BL79" s="432"/>
      <c r="BM79" s="436"/>
      <c r="BN79" s="436"/>
      <c r="BO79" s="436"/>
      <c r="BP79" s="436"/>
      <c r="BQ79" s="436"/>
      <c r="BR79" s="436"/>
      <c r="BS79" s="436"/>
      <c r="BT79" s="436"/>
      <c r="BU79" s="436"/>
      <c r="BV79" s="436"/>
      <c r="BW79" s="436"/>
      <c r="BX79" s="436"/>
    </row>
    <row r="80" spans="1:76" s="437" customFormat="1" ht="27.95" customHeight="1">
      <c r="A80" s="1046">
        <v>63</v>
      </c>
      <c r="B80" s="429"/>
      <c r="C80" s="429"/>
      <c r="D80" s="395"/>
      <c r="E80" s="427"/>
      <c r="F80" s="396"/>
      <c r="G80" s="1076"/>
      <c r="H80" s="1009"/>
      <c r="I80" s="1009"/>
      <c r="J80" s="1009"/>
      <c r="K80" s="1010" t="str">
        <f t="shared" si="9"/>
        <v/>
      </c>
      <c r="L80" s="1047" t="str">
        <f>IF(OR(($S80=""),($H80=""),($I80=""),($J80="")),"",VLOOKUP($S80,'TRC Values Pepco'!$I$45:$M$54,2,FALSE))</f>
        <v/>
      </c>
      <c r="M80" s="1048" t="str">
        <f>IF(OR(($S80=""),($H80=""),($I80=""),($J80="")),"",VLOOKUP($S80,'TRC Values Pepco'!$I$45:$M$54,3,FALSE))</f>
        <v/>
      </c>
      <c r="N80" s="1048" t="str">
        <f>IF(OR(($S80=""),($H80=""),($I80=""),($J80="")),"",VLOOKUP($S80,'TRC Values Pepco'!$I$45:$M$54,4,FALSE))</f>
        <v/>
      </c>
      <c r="O80" s="1048" t="str">
        <f>IF(OR(($S80=""),($H80=""),($I80=""),($J80="")),"",VLOOKUP($S80,'TRC Values Pepco'!$I$45:$M$54,5,FALSE))</f>
        <v/>
      </c>
      <c r="P80" s="1049" t="str">
        <f t="shared" si="10"/>
        <v/>
      </c>
      <c r="Q80" s="1050">
        <f t="shared" si="11"/>
        <v>0</v>
      </c>
      <c r="R80" s="1051" t="str">
        <f t="shared" si="12"/>
        <v/>
      </c>
      <c r="S80" s="1051" t="str">
        <f t="shared" si="13"/>
        <v/>
      </c>
      <c r="T80" s="1052" t="str">
        <f t="shared" si="14"/>
        <v/>
      </c>
      <c r="U80" s="1077"/>
      <c r="V80" s="1017"/>
      <c r="W80" s="1055" t="str">
        <f t="shared" si="15"/>
        <v/>
      </c>
      <c r="X80" s="1072"/>
      <c r="Y80" s="1057">
        <v>0</v>
      </c>
      <c r="Z80" s="402">
        <f t="shared" si="16"/>
        <v>0</v>
      </c>
      <c r="AA80" s="1058">
        <f t="shared" si="17"/>
        <v>0</v>
      </c>
      <c r="AB80" s="1059">
        <f t="shared" si="18"/>
        <v>0</v>
      </c>
      <c r="AC80" s="1059">
        <f t="shared" si="19"/>
        <v>0</v>
      </c>
      <c r="AD80" s="1060">
        <f t="shared" si="20"/>
        <v>0</v>
      </c>
      <c r="AE80" s="1061" t="s">
        <v>205</v>
      </c>
      <c r="AF80" s="395"/>
      <c r="AG80" s="429"/>
      <c r="AH80" s="1073"/>
      <c r="AI80" s="1074"/>
      <c r="AJ80" s="1074"/>
      <c r="AK80" s="1075"/>
      <c r="AL80" s="1065"/>
      <c r="AM80" s="1066" t="str">
        <f t="shared" si="21"/>
        <v/>
      </c>
      <c r="AN80" s="1067">
        <f t="shared" si="22"/>
        <v>0</v>
      </c>
      <c r="AO80" s="412"/>
      <c r="AP80" s="412"/>
      <c r="AQ80" s="1068">
        <f t="shared" si="23"/>
        <v>0</v>
      </c>
      <c r="AR80" s="414">
        <f t="shared" si="24"/>
        <v>0</v>
      </c>
      <c r="AS80" s="415">
        <f t="shared" si="25"/>
        <v>0</v>
      </c>
      <c r="AT80" s="415">
        <f t="shared" si="40"/>
        <v>0</v>
      </c>
      <c r="AU80" s="415">
        <f t="shared" si="26"/>
        <v>0</v>
      </c>
      <c r="AV80" s="416">
        <f t="shared" si="27"/>
        <v>0</v>
      </c>
      <c r="AW80" s="1069"/>
      <c r="AX80" s="406">
        <f t="shared" si="28"/>
        <v>0</v>
      </c>
      <c r="AY80" s="1060">
        <f t="shared" si="29"/>
        <v>0</v>
      </c>
      <c r="AZ80" s="1070">
        <f t="shared" si="30"/>
        <v>0</v>
      </c>
      <c r="BA80" s="407">
        <f t="shared" si="31"/>
        <v>0</v>
      </c>
      <c r="BB80" s="1071">
        <f t="shared" si="32"/>
        <v>0</v>
      </c>
      <c r="BC80" s="1059">
        <f t="shared" si="33"/>
        <v>0</v>
      </c>
      <c r="BD80" s="1059">
        <f t="shared" si="34"/>
        <v>0</v>
      </c>
      <c r="BE80" s="407">
        <f t="shared" si="35"/>
        <v>0</v>
      </c>
      <c r="BF80" s="1041">
        <f t="shared" si="36"/>
        <v>0.3</v>
      </c>
      <c r="BG80" s="421">
        <f t="shared" si="37"/>
        <v>0</v>
      </c>
      <c r="BH80" s="422"/>
      <c r="BI80" s="422"/>
      <c r="BJ80" s="421">
        <f t="shared" si="38"/>
        <v>0</v>
      </c>
      <c r="BK80" s="1044">
        <f t="shared" si="39"/>
        <v>0</v>
      </c>
      <c r="BL80" s="432"/>
      <c r="BM80" s="436"/>
      <c r="BN80" s="436"/>
      <c r="BO80" s="436"/>
      <c r="BP80" s="436"/>
      <c r="BQ80" s="436"/>
      <c r="BR80" s="436"/>
      <c r="BS80" s="436"/>
      <c r="BT80" s="436"/>
      <c r="BU80" s="436"/>
      <c r="BV80" s="436"/>
      <c r="BW80" s="436"/>
      <c r="BX80" s="436"/>
    </row>
    <row r="81" spans="1:76" s="437" customFormat="1" ht="27.95" customHeight="1">
      <c r="A81" s="1046">
        <v>64</v>
      </c>
      <c r="B81" s="429"/>
      <c r="C81" s="429"/>
      <c r="D81" s="395"/>
      <c r="E81" s="427"/>
      <c r="F81" s="396"/>
      <c r="G81" s="1076"/>
      <c r="H81" s="1009"/>
      <c r="I81" s="1009"/>
      <c r="J81" s="1009"/>
      <c r="K81" s="1010" t="str">
        <f t="shared" si="9"/>
        <v/>
      </c>
      <c r="L81" s="1047" t="str">
        <f>IF(OR(($S81=""),($H81=""),($I81=""),($J81="")),"",VLOOKUP($S81,'TRC Values Pepco'!$I$45:$M$54,2,FALSE))</f>
        <v/>
      </c>
      <c r="M81" s="1048" t="str">
        <f>IF(OR(($S81=""),($H81=""),($I81=""),($J81="")),"",VLOOKUP($S81,'TRC Values Pepco'!$I$45:$M$54,3,FALSE))</f>
        <v/>
      </c>
      <c r="N81" s="1048" t="str">
        <f>IF(OR(($S81=""),($H81=""),($I81=""),($J81="")),"",VLOOKUP($S81,'TRC Values Pepco'!$I$45:$M$54,4,FALSE))</f>
        <v/>
      </c>
      <c r="O81" s="1048" t="str">
        <f>IF(OR(($S81=""),($H81=""),($I81=""),($J81="")),"",VLOOKUP($S81,'TRC Values Pepco'!$I$45:$M$54,5,FALSE))</f>
        <v/>
      </c>
      <c r="P81" s="1049" t="str">
        <f t="shared" si="10"/>
        <v/>
      </c>
      <c r="Q81" s="1050">
        <f t="shared" si="11"/>
        <v>0</v>
      </c>
      <c r="R81" s="1051" t="str">
        <f t="shared" si="12"/>
        <v/>
      </c>
      <c r="S81" s="1051" t="str">
        <f t="shared" si="13"/>
        <v/>
      </c>
      <c r="T81" s="1052" t="str">
        <f t="shared" si="14"/>
        <v/>
      </c>
      <c r="U81" s="1077"/>
      <c r="V81" s="1017"/>
      <c r="W81" s="1055" t="str">
        <f t="shared" si="15"/>
        <v/>
      </c>
      <c r="X81" s="1072"/>
      <c r="Y81" s="1057">
        <v>0</v>
      </c>
      <c r="Z81" s="402">
        <f t="shared" si="16"/>
        <v>0</v>
      </c>
      <c r="AA81" s="1058">
        <f t="shared" si="17"/>
        <v>0</v>
      </c>
      <c r="AB81" s="1059">
        <f t="shared" si="18"/>
        <v>0</v>
      </c>
      <c r="AC81" s="1059">
        <f t="shared" si="19"/>
        <v>0</v>
      </c>
      <c r="AD81" s="1060">
        <f t="shared" si="20"/>
        <v>0</v>
      </c>
      <c r="AE81" s="1061" t="s">
        <v>205</v>
      </c>
      <c r="AF81" s="395"/>
      <c r="AG81" s="429"/>
      <c r="AH81" s="1073"/>
      <c r="AI81" s="1074"/>
      <c r="AJ81" s="1074"/>
      <c r="AK81" s="1075"/>
      <c r="AL81" s="1065"/>
      <c r="AM81" s="1066" t="str">
        <f t="shared" si="21"/>
        <v/>
      </c>
      <c r="AN81" s="1067">
        <f t="shared" si="22"/>
        <v>0</v>
      </c>
      <c r="AO81" s="412"/>
      <c r="AP81" s="412"/>
      <c r="AQ81" s="1068">
        <f t="shared" si="23"/>
        <v>0</v>
      </c>
      <c r="AR81" s="414">
        <f t="shared" si="24"/>
        <v>0</v>
      </c>
      <c r="AS81" s="415">
        <f t="shared" si="25"/>
        <v>0</v>
      </c>
      <c r="AT81" s="415">
        <f t="shared" si="40"/>
        <v>0</v>
      </c>
      <c r="AU81" s="415">
        <f t="shared" si="26"/>
        <v>0</v>
      </c>
      <c r="AV81" s="416">
        <f t="shared" si="27"/>
        <v>0</v>
      </c>
      <c r="AW81" s="1069"/>
      <c r="AX81" s="406">
        <f t="shared" si="28"/>
        <v>0</v>
      </c>
      <c r="AY81" s="1060">
        <f t="shared" si="29"/>
        <v>0</v>
      </c>
      <c r="AZ81" s="1070">
        <f t="shared" si="30"/>
        <v>0</v>
      </c>
      <c r="BA81" s="407">
        <f t="shared" si="31"/>
        <v>0</v>
      </c>
      <c r="BB81" s="1071">
        <f t="shared" si="32"/>
        <v>0</v>
      </c>
      <c r="BC81" s="1059">
        <f t="shared" si="33"/>
        <v>0</v>
      </c>
      <c r="BD81" s="1059">
        <f t="shared" si="34"/>
        <v>0</v>
      </c>
      <c r="BE81" s="407">
        <f t="shared" si="35"/>
        <v>0</v>
      </c>
      <c r="BF81" s="1041">
        <f t="shared" si="36"/>
        <v>0.3</v>
      </c>
      <c r="BG81" s="421">
        <f t="shared" si="37"/>
        <v>0</v>
      </c>
      <c r="BH81" s="422"/>
      <c r="BI81" s="422"/>
      <c r="BJ81" s="421">
        <f t="shared" si="38"/>
        <v>0</v>
      </c>
      <c r="BK81" s="1044">
        <f t="shared" si="39"/>
        <v>0</v>
      </c>
      <c r="BL81" s="432"/>
      <c r="BM81" s="436"/>
      <c r="BN81" s="436"/>
      <c r="BO81" s="436"/>
      <c r="BP81" s="436"/>
      <c r="BQ81" s="436"/>
      <c r="BR81" s="436"/>
      <c r="BS81" s="436"/>
      <c r="BT81" s="436"/>
      <c r="BU81" s="436"/>
      <c r="BV81" s="436"/>
      <c r="BW81" s="436"/>
      <c r="BX81" s="436"/>
    </row>
    <row r="82" spans="1:76" s="437" customFormat="1" ht="27.95" customHeight="1">
      <c r="A82" s="1046">
        <v>65</v>
      </c>
      <c r="B82" s="429"/>
      <c r="C82" s="429"/>
      <c r="D82" s="395"/>
      <c r="E82" s="427"/>
      <c r="F82" s="396"/>
      <c r="G82" s="1076"/>
      <c r="H82" s="1009"/>
      <c r="I82" s="1009"/>
      <c r="J82" s="1009"/>
      <c r="K82" s="1010" t="str">
        <f t="shared" ref="K82:K145" si="41">IF(AND((H82&gt;0),(I82&gt;0)),(H82*((($I82*52)-$J82)+1)),"")</f>
        <v/>
      </c>
      <c r="L82" s="1047" t="str">
        <f>IF(OR(($S82=""),($H82=""),($I82=""),($J82="")),"",VLOOKUP($S82,'TRC Values Pepco'!$I$45:$M$54,2,FALSE))</f>
        <v/>
      </c>
      <c r="M82" s="1048" t="str">
        <f>IF(OR(($S82=""),($H82=""),($I82=""),($J82="")),"",VLOOKUP($S82,'TRC Values Pepco'!$I$45:$M$54,3,FALSE))</f>
        <v/>
      </c>
      <c r="N82" s="1048" t="str">
        <f>IF(OR(($S82=""),($H82=""),($I82=""),($J82="")),"",VLOOKUP($S82,'TRC Values Pepco'!$I$45:$M$54,4,FALSE))</f>
        <v/>
      </c>
      <c r="O82" s="1048" t="str">
        <f>IF(OR(($S82=""),($H82=""),($I82=""),($J82="")),"",VLOOKUP($S82,'TRC Values Pepco'!$I$45:$M$54,5,FALSE))</f>
        <v/>
      </c>
      <c r="P82" s="1049" t="str">
        <f t="shared" ref="P82:P145" si="42">IF(($S82=""),"",SUM(L82:O82))</f>
        <v/>
      </c>
      <c r="Q82" s="1050">
        <f t="shared" ref="Q82:Q145" si="43">IF(AND(($F82="Y"),OR(($G82="None"),($G82="Natural Gas"),($G82="Fuel Oil"))),IF_COOLING,IF(AND(($F82="Y"),($G82="Electric Resistance")),(IF_COOLING+IF_ELECTRICRESISTANCE_HEAT),IF(AND(($F82="Y"),($G82="Heat Pump")),(IF_COOLING+IF_ELECTRICHPHEAT),IF(AND(($F82="N"),($G82="Electric Resistance")),IF_ELECTRICRESISTANCE_HEAT,IF(AND(($F82="N"),($G82="Heat Pump")),IF_ELECTRICHPHEAT,0)))))</f>
        <v>0</v>
      </c>
      <c r="R82" s="1051" t="str">
        <f t="shared" ref="R82:R145" si="44">IF((I82=""),"",IF((I82&lt;=5),"&lt;=5",I82))</f>
        <v/>
      </c>
      <c r="S82" s="1051" t="str">
        <f t="shared" ref="S82:S145" si="45">IF(AND((E82=""),(I82=""),(H82="")),"",IF((E82="exterior"),"Exterior",IF((H82&lt;=12),CONCATENATE(E82,R82,"&lt;=12"),IF((H82&lt;=16),CONCATENATE(E82,R82,"&lt;=16"),CONCATENATE(E82,R82,"other")))))</f>
        <v/>
      </c>
      <c r="T82" s="1052" t="str">
        <f t="shared" ref="T82:T145" si="46">IF(OR((E82=""),(D82="")),"",IF(AND((E82="Exterior"),(H82&lt;=12)),0,VLOOKUP(D82,BUILDINGTYPE_CF_TABLE,2,FALSE)))</f>
        <v/>
      </c>
      <c r="U82" s="1077"/>
      <c r="V82" s="1017"/>
      <c r="W82" s="1055" t="str">
        <f t="shared" ref="W82:W145" si="47">IF((V82=""),"",VLOOKUP($V82,LOOKUP_WATTAGES,3,0))</f>
        <v/>
      </c>
      <c r="X82" s="1072"/>
      <c r="Y82" s="1057">
        <v>0</v>
      </c>
      <c r="Z82" s="402">
        <f t="shared" ref="Z82:Z145" si="48">IF((V82=""),0,VLOOKUP($V82,LOOKUP_WATTAGES,2,0))</f>
        <v>0</v>
      </c>
      <c r="AA82" s="1058">
        <f t="shared" ref="AA82:AA145" si="49">IF(OR((D82=""),(E82="")),0,(((((X82*Z82)/1000)*(1-Y82))*IF(($F82="Y"),IF_DEMAND,1))*T82))</f>
        <v>0</v>
      </c>
      <c r="AB82" s="1059">
        <f t="shared" ref="AB82:AB145" si="50">IF((K82=""),0,(((((((X82*Z82)*K82)*OHAF)*ISR_FIXTURE)*IF(($F82="Y"),$Q82,1))*(1-Y82))/1000))</f>
        <v>0</v>
      </c>
      <c r="AC82" s="1059">
        <f t="shared" ref="AC82:AC145" si="51">IF((G82="Fuel Oil"),($AB82*IF_FUELOIL),0)</f>
        <v>0</v>
      </c>
      <c r="AD82" s="1060">
        <f t="shared" ref="AD82:AD145" si="52">IF(($G82="Natural Gas"),($AB82*IF_NATURALGAS),0)</f>
        <v>0</v>
      </c>
      <c r="AE82" s="1061" t="s">
        <v>205</v>
      </c>
      <c r="AF82" s="395"/>
      <c r="AG82" s="429"/>
      <c r="AH82" s="1073"/>
      <c r="AI82" s="1074"/>
      <c r="AJ82" s="1074"/>
      <c r="AK82" s="1075"/>
      <c r="AL82" s="1065"/>
      <c r="AM82" s="1066" t="str">
        <f t="shared" ref="AM82:AM145" si="53">IF(AND((AL82&gt;0),(K82&gt;0)),(AL82/K82),"")</f>
        <v/>
      </c>
      <c r="AN82" s="1067">
        <f t="shared" ref="AN82:AN145" si="54">X82</f>
        <v>0</v>
      </c>
      <c r="AO82" s="412"/>
      <c r="AP82" s="412"/>
      <c r="AQ82" s="1068">
        <f t="shared" ref="AQ82:AQ145" si="55">IF((Y82&gt;0),Y82,IF((AO82=""),0,(VLOOKUP($AO82,CONTROL_SAVINGS,3,0))))</f>
        <v>0</v>
      </c>
      <c r="AR82" s="414">
        <f t="shared" ref="AR82:AR145" si="56">AN82*AW82</f>
        <v>0</v>
      </c>
      <c r="AS82" s="415">
        <f t="shared" ref="AS82:AS145" si="57">IF((Y82&gt;0),1,0)</f>
        <v>0</v>
      </c>
      <c r="AT82" s="415">
        <f t="shared" si="40"/>
        <v>0</v>
      </c>
      <c r="AU82" s="415">
        <f t="shared" ref="AU82:AU145" si="58">IF(OR(($AP82=""),($AW82="")),0,IF(($AV82&gt;=VLOOKUP($AO82,CONTROLS_LOOKUP,3,FALSE)),0,1))</f>
        <v>0</v>
      </c>
      <c r="AV82" s="416">
        <f t="shared" ref="AV82:AV145" si="59">IF((AP82=""),0,((AN82*AW82)/AP82))</f>
        <v>0</v>
      </c>
      <c r="AW82" s="1069"/>
      <c r="AX82" s="406">
        <f t="shared" ref="AX82:AX145" si="60">IF(OR((D82=""),(E82="")),0,(((((AN82*AW82)/1000)*ISR_FIXTURE)*IF(($F82="Y"),IF_DEMAND,1))*T82))</f>
        <v>0</v>
      </c>
      <c r="AY82" s="1060">
        <f t="shared" ref="AY82:AY145" si="61">IF(ISNUMBER(AW82),((((((AN82*AW82)*K82)*OHAF)*ISR_FIXTURE)*IF(($F82="Y"),$Q82,1))/1000),0)</f>
        <v>0</v>
      </c>
      <c r="AZ82" s="1070">
        <f t="shared" ref="AZ82:AZ145" si="62">IF(($G82="Fuel Oil"),($AY82*IF_FUELOIL),0)</f>
        <v>0</v>
      </c>
      <c r="BA82" s="407">
        <f t="shared" ref="BA82:BA145" si="63">IF(($G82="Natural Gas"),($AY82*IF_NATURALGAS),0)</f>
        <v>0</v>
      </c>
      <c r="BB82" s="1071">
        <f t="shared" ref="BB82:BB145" si="64">IF(ISNUMBER(AA82),(AA82-AX82),"")</f>
        <v>0</v>
      </c>
      <c r="BC82" s="1059">
        <f t="shared" ref="BC82:BC145" si="65">IF(ISNUMBER(AB82),(AB82-AY82),"")</f>
        <v>0</v>
      </c>
      <c r="BD82" s="1059">
        <f t="shared" ref="BD82:BD145" si="66">IF(ISNUMBER(AC82),(AC82-AZ82),"")</f>
        <v>0</v>
      </c>
      <c r="BE82" s="407">
        <f t="shared" ref="BE82:BE145" si="67">IF(ISNUMBER(AD82),(AD82-BA82),"")</f>
        <v>0</v>
      </c>
      <c r="BF82" s="1041">
        <f t="shared" ref="BF82:BF145" si="68">IF(AND((AF82="screw-in CFL"),(AW82&lt;=42)),0,INCENTIVE)</f>
        <v>0.3</v>
      </c>
      <c r="BG82" s="421">
        <f t="shared" ref="BG82:BG145" si="69">IF(ISNUMBER(BC82),(BF82*BC82),"")</f>
        <v>0</v>
      </c>
      <c r="BH82" s="422"/>
      <c r="BI82" s="422"/>
      <c r="BJ82" s="421">
        <f t="shared" ref="BJ82:BJ145" si="70">BI82+BH82</f>
        <v>0</v>
      </c>
      <c r="BK82" s="1044">
        <f t="shared" ref="BK82:BK145" si="71">IF(AND((X82&gt;0),(Z82&gt;0),(AN82&gt;0),(AW82&gt;0)),(((X82*Z82)-(AN82*AW82))/((X82*Z82))),0)</f>
        <v>0</v>
      </c>
      <c r="BL82" s="432"/>
      <c r="BM82" s="436"/>
      <c r="BN82" s="436"/>
      <c r="BO82" s="436"/>
      <c r="BP82" s="436"/>
      <c r="BQ82" s="436"/>
      <c r="BR82" s="436"/>
      <c r="BS82" s="436"/>
      <c r="BT82" s="436"/>
      <c r="BU82" s="436"/>
      <c r="BV82" s="436"/>
      <c r="BW82" s="436"/>
      <c r="BX82" s="436"/>
    </row>
    <row r="83" spans="1:76" s="437" customFormat="1" ht="27.95" customHeight="1">
      <c r="A83" s="1046">
        <v>66</v>
      </c>
      <c r="B83" s="429"/>
      <c r="C83" s="429"/>
      <c r="D83" s="395"/>
      <c r="E83" s="427"/>
      <c r="F83" s="396"/>
      <c r="G83" s="1076"/>
      <c r="H83" s="1009"/>
      <c r="I83" s="1009"/>
      <c r="J83" s="1009"/>
      <c r="K83" s="1010" t="str">
        <f t="shared" si="41"/>
        <v/>
      </c>
      <c r="L83" s="1047" t="str">
        <f>IF(OR(($S83=""),($H83=""),($I83=""),($J83="")),"",VLOOKUP($S83,'TRC Values Pepco'!$I$45:$M$54,2,FALSE))</f>
        <v/>
      </c>
      <c r="M83" s="1048" t="str">
        <f>IF(OR(($S83=""),($H83=""),($I83=""),($J83="")),"",VLOOKUP($S83,'TRC Values Pepco'!$I$45:$M$54,3,FALSE))</f>
        <v/>
      </c>
      <c r="N83" s="1048" t="str">
        <f>IF(OR(($S83=""),($H83=""),($I83=""),($J83="")),"",VLOOKUP($S83,'TRC Values Pepco'!$I$45:$M$54,4,FALSE))</f>
        <v/>
      </c>
      <c r="O83" s="1048" t="str">
        <f>IF(OR(($S83=""),($H83=""),($I83=""),($J83="")),"",VLOOKUP($S83,'TRC Values Pepco'!$I$45:$M$54,5,FALSE))</f>
        <v/>
      </c>
      <c r="P83" s="1049" t="str">
        <f t="shared" si="42"/>
        <v/>
      </c>
      <c r="Q83" s="1050">
        <f t="shared" si="43"/>
        <v>0</v>
      </c>
      <c r="R83" s="1051" t="str">
        <f t="shared" si="44"/>
        <v/>
      </c>
      <c r="S83" s="1051" t="str">
        <f t="shared" si="45"/>
        <v/>
      </c>
      <c r="T83" s="1052" t="str">
        <f t="shared" si="46"/>
        <v/>
      </c>
      <c r="U83" s="1077"/>
      <c r="V83" s="1017"/>
      <c r="W83" s="1055" t="str">
        <f t="shared" si="47"/>
        <v/>
      </c>
      <c r="X83" s="1072"/>
      <c r="Y83" s="1057">
        <v>0</v>
      </c>
      <c r="Z83" s="402">
        <f t="shared" si="48"/>
        <v>0</v>
      </c>
      <c r="AA83" s="1058">
        <f t="shared" si="49"/>
        <v>0</v>
      </c>
      <c r="AB83" s="1059">
        <f t="shared" si="50"/>
        <v>0</v>
      </c>
      <c r="AC83" s="1059">
        <f t="shared" si="51"/>
        <v>0</v>
      </c>
      <c r="AD83" s="1060">
        <f t="shared" si="52"/>
        <v>0</v>
      </c>
      <c r="AE83" s="1061" t="s">
        <v>205</v>
      </c>
      <c r="AF83" s="395"/>
      <c r="AG83" s="429"/>
      <c r="AH83" s="1073"/>
      <c r="AI83" s="1074"/>
      <c r="AJ83" s="1074"/>
      <c r="AK83" s="1075"/>
      <c r="AL83" s="1065"/>
      <c r="AM83" s="1066" t="str">
        <f t="shared" si="53"/>
        <v/>
      </c>
      <c r="AN83" s="1067">
        <f t="shared" si="54"/>
        <v>0</v>
      </c>
      <c r="AO83" s="412"/>
      <c r="AP83" s="412"/>
      <c r="AQ83" s="1068">
        <f t="shared" si="55"/>
        <v>0</v>
      </c>
      <c r="AR83" s="414">
        <f t="shared" si="56"/>
        <v>0</v>
      </c>
      <c r="AS83" s="415">
        <f t="shared" si="57"/>
        <v>0</v>
      </c>
      <c r="AT83" s="415">
        <f t="shared" ref="AT83:AT146" si="72">IF(OR(($AP83=""),($AW83="")),0,IF(($AV83&gt;=VLOOKUP($AO83,CONTROLS_LOOKUP,2,FALSE)),0,1))</f>
        <v>0</v>
      </c>
      <c r="AU83" s="415">
        <f t="shared" si="58"/>
        <v>0</v>
      </c>
      <c r="AV83" s="416">
        <f t="shared" si="59"/>
        <v>0</v>
      </c>
      <c r="AW83" s="1069"/>
      <c r="AX83" s="406">
        <f t="shared" si="60"/>
        <v>0</v>
      </c>
      <c r="AY83" s="1060">
        <f t="shared" si="61"/>
        <v>0</v>
      </c>
      <c r="AZ83" s="1070">
        <f t="shared" si="62"/>
        <v>0</v>
      </c>
      <c r="BA83" s="407">
        <f t="shared" si="63"/>
        <v>0</v>
      </c>
      <c r="BB83" s="1071">
        <f t="shared" si="64"/>
        <v>0</v>
      </c>
      <c r="BC83" s="1059">
        <f t="shared" si="65"/>
        <v>0</v>
      </c>
      <c r="BD83" s="1059">
        <f t="shared" si="66"/>
        <v>0</v>
      </c>
      <c r="BE83" s="407">
        <f t="shared" si="67"/>
        <v>0</v>
      </c>
      <c r="BF83" s="1041">
        <f t="shared" si="68"/>
        <v>0.3</v>
      </c>
      <c r="BG83" s="421">
        <f t="shared" si="69"/>
        <v>0</v>
      </c>
      <c r="BH83" s="422"/>
      <c r="BI83" s="422"/>
      <c r="BJ83" s="421">
        <f t="shared" si="70"/>
        <v>0</v>
      </c>
      <c r="BK83" s="1044">
        <f t="shared" si="71"/>
        <v>0</v>
      </c>
      <c r="BL83" s="432"/>
      <c r="BM83" s="436"/>
      <c r="BN83" s="436"/>
      <c r="BO83" s="436"/>
      <c r="BP83" s="436"/>
      <c r="BQ83" s="436"/>
      <c r="BR83" s="436"/>
      <c r="BS83" s="436"/>
      <c r="BT83" s="436"/>
      <c r="BU83" s="436"/>
      <c r="BV83" s="436"/>
      <c r="BW83" s="436"/>
      <c r="BX83" s="436"/>
    </row>
    <row r="84" spans="1:76" s="437" customFormat="1" ht="27.95" customHeight="1">
      <c r="A84" s="1046">
        <v>67</v>
      </c>
      <c r="B84" s="429"/>
      <c r="C84" s="429"/>
      <c r="D84" s="395"/>
      <c r="E84" s="427"/>
      <c r="F84" s="396"/>
      <c r="G84" s="1076"/>
      <c r="H84" s="1009"/>
      <c r="I84" s="1009"/>
      <c r="J84" s="1009"/>
      <c r="K84" s="1010" t="str">
        <f t="shared" si="41"/>
        <v/>
      </c>
      <c r="L84" s="1047" t="str">
        <f>IF(OR(($S84=""),($H84=""),($I84=""),($J84="")),"",VLOOKUP($S84,'TRC Values Pepco'!$I$45:$M$54,2,FALSE))</f>
        <v/>
      </c>
      <c r="M84" s="1048" t="str">
        <f>IF(OR(($S84=""),($H84=""),($I84=""),($J84="")),"",VLOOKUP($S84,'TRC Values Pepco'!$I$45:$M$54,3,FALSE))</f>
        <v/>
      </c>
      <c r="N84" s="1048" t="str">
        <f>IF(OR(($S84=""),($H84=""),($I84=""),($J84="")),"",VLOOKUP($S84,'TRC Values Pepco'!$I$45:$M$54,4,FALSE))</f>
        <v/>
      </c>
      <c r="O84" s="1048" t="str">
        <f>IF(OR(($S84=""),($H84=""),($I84=""),($J84="")),"",VLOOKUP($S84,'TRC Values Pepco'!$I$45:$M$54,5,FALSE))</f>
        <v/>
      </c>
      <c r="P84" s="1049" t="str">
        <f t="shared" si="42"/>
        <v/>
      </c>
      <c r="Q84" s="1050">
        <f t="shared" si="43"/>
        <v>0</v>
      </c>
      <c r="R84" s="1051" t="str">
        <f t="shared" si="44"/>
        <v/>
      </c>
      <c r="S84" s="1051" t="str">
        <f t="shared" si="45"/>
        <v/>
      </c>
      <c r="T84" s="1052" t="str">
        <f t="shared" si="46"/>
        <v/>
      </c>
      <c r="U84" s="1077"/>
      <c r="V84" s="1017"/>
      <c r="W84" s="1055" t="str">
        <f t="shared" si="47"/>
        <v/>
      </c>
      <c r="X84" s="1072"/>
      <c r="Y84" s="1057">
        <v>0</v>
      </c>
      <c r="Z84" s="402">
        <f t="shared" si="48"/>
        <v>0</v>
      </c>
      <c r="AA84" s="1058">
        <f t="shared" si="49"/>
        <v>0</v>
      </c>
      <c r="AB84" s="1059">
        <f t="shared" si="50"/>
        <v>0</v>
      </c>
      <c r="AC84" s="1059">
        <f t="shared" si="51"/>
        <v>0</v>
      </c>
      <c r="AD84" s="1060">
        <f t="shared" si="52"/>
        <v>0</v>
      </c>
      <c r="AE84" s="1061" t="s">
        <v>205</v>
      </c>
      <c r="AF84" s="395"/>
      <c r="AG84" s="429"/>
      <c r="AH84" s="1073"/>
      <c r="AI84" s="1074"/>
      <c r="AJ84" s="1074"/>
      <c r="AK84" s="1075"/>
      <c r="AL84" s="1065"/>
      <c r="AM84" s="1066" t="str">
        <f t="shared" si="53"/>
        <v/>
      </c>
      <c r="AN84" s="1067">
        <f t="shared" si="54"/>
        <v>0</v>
      </c>
      <c r="AO84" s="412"/>
      <c r="AP84" s="412"/>
      <c r="AQ84" s="1068">
        <f t="shared" si="55"/>
        <v>0</v>
      </c>
      <c r="AR84" s="414">
        <f t="shared" si="56"/>
        <v>0</v>
      </c>
      <c r="AS84" s="415">
        <f t="shared" si="57"/>
        <v>0</v>
      </c>
      <c r="AT84" s="415">
        <f t="shared" si="72"/>
        <v>0</v>
      </c>
      <c r="AU84" s="415">
        <f t="shared" si="58"/>
        <v>0</v>
      </c>
      <c r="AV84" s="416">
        <f t="shared" si="59"/>
        <v>0</v>
      </c>
      <c r="AW84" s="1069"/>
      <c r="AX84" s="406">
        <f t="shared" si="60"/>
        <v>0</v>
      </c>
      <c r="AY84" s="1060">
        <f t="shared" si="61"/>
        <v>0</v>
      </c>
      <c r="AZ84" s="1070">
        <f t="shared" si="62"/>
        <v>0</v>
      </c>
      <c r="BA84" s="407">
        <f t="shared" si="63"/>
        <v>0</v>
      </c>
      <c r="BB84" s="1071">
        <f t="shared" si="64"/>
        <v>0</v>
      </c>
      <c r="BC84" s="1059">
        <f t="shared" si="65"/>
        <v>0</v>
      </c>
      <c r="BD84" s="1059">
        <f t="shared" si="66"/>
        <v>0</v>
      </c>
      <c r="BE84" s="407">
        <f t="shared" si="67"/>
        <v>0</v>
      </c>
      <c r="BF84" s="1041">
        <f t="shared" si="68"/>
        <v>0.3</v>
      </c>
      <c r="BG84" s="421">
        <f t="shared" si="69"/>
        <v>0</v>
      </c>
      <c r="BH84" s="422"/>
      <c r="BI84" s="422"/>
      <c r="BJ84" s="421">
        <f t="shared" si="70"/>
        <v>0</v>
      </c>
      <c r="BK84" s="1044">
        <f t="shared" si="71"/>
        <v>0</v>
      </c>
      <c r="BL84" s="432"/>
      <c r="BM84" s="436"/>
      <c r="BN84" s="436"/>
      <c r="BO84" s="436"/>
      <c r="BP84" s="436"/>
      <c r="BQ84" s="436"/>
      <c r="BR84" s="436"/>
      <c r="BS84" s="436"/>
      <c r="BT84" s="436"/>
      <c r="BU84" s="436"/>
      <c r="BV84" s="436"/>
      <c r="BW84" s="436"/>
      <c r="BX84" s="436"/>
    </row>
    <row r="85" spans="1:76" s="437" customFormat="1" ht="27.95" customHeight="1">
      <c r="A85" s="1046">
        <v>68</v>
      </c>
      <c r="B85" s="429"/>
      <c r="C85" s="429"/>
      <c r="D85" s="395"/>
      <c r="E85" s="427"/>
      <c r="F85" s="396"/>
      <c r="G85" s="1076"/>
      <c r="H85" s="1009"/>
      <c r="I85" s="1009"/>
      <c r="J85" s="1009"/>
      <c r="K85" s="1010" t="str">
        <f t="shared" si="41"/>
        <v/>
      </c>
      <c r="L85" s="1047" t="str">
        <f>IF(OR(($S85=""),($H85=""),($I85=""),($J85="")),"",VLOOKUP($S85,'TRC Values Pepco'!$I$45:$M$54,2,FALSE))</f>
        <v/>
      </c>
      <c r="M85" s="1048" t="str">
        <f>IF(OR(($S85=""),($H85=""),($I85=""),($J85="")),"",VLOOKUP($S85,'TRC Values Pepco'!$I$45:$M$54,3,FALSE))</f>
        <v/>
      </c>
      <c r="N85" s="1048" t="str">
        <f>IF(OR(($S85=""),($H85=""),($I85=""),($J85="")),"",VLOOKUP($S85,'TRC Values Pepco'!$I$45:$M$54,4,FALSE))</f>
        <v/>
      </c>
      <c r="O85" s="1048" t="str">
        <f>IF(OR(($S85=""),($H85=""),($I85=""),($J85="")),"",VLOOKUP($S85,'TRC Values Pepco'!$I$45:$M$54,5,FALSE))</f>
        <v/>
      </c>
      <c r="P85" s="1049" t="str">
        <f t="shared" si="42"/>
        <v/>
      </c>
      <c r="Q85" s="1050">
        <f t="shared" si="43"/>
        <v>0</v>
      </c>
      <c r="R85" s="1051" t="str">
        <f t="shared" si="44"/>
        <v/>
      </c>
      <c r="S85" s="1051" t="str">
        <f t="shared" si="45"/>
        <v/>
      </c>
      <c r="T85" s="1052" t="str">
        <f t="shared" si="46"/>
        <v/>
      </c>
      <c r="U85" s="1077"/>
      <c r="V85" s="1017"/>
      <c r="W85" s="1055" t="str">
        <f t="shared" si="47"/>
        <v/>
      </c>
      <c r="X85" s="1072"/>
      <c r="Y85" s="1057">
        <v>0</v>
      </c>
      <c r="Z85" s="402">
        <f t="shared" si="48"/>
        <v>0</v>
      </c>
      <c r="AA85" s="1058">
        <f t="shared" si="49"/>
        <v>0</v>
      </c>
      <c r="AB85" s="1059">
        <f t="shared" si="50"/>
        <v>0</v>
      </c>
      <c r="AC85" s="1059">
        <f t="shared" si="51"/>
        <v>0</v>
      </c>
      <c r="AD85" s="1060">
        <f t="shared" si="52"/>
        <v>0</v>
      </c>
      <c r="AE85" s="1061" t="s">
        <v>205</v>
      </c>
      <c r="AF85" s="395"/>
      <c r="AG85" s="429"/>
      <c r="AH85" s="1073"/>
      <c r="AI85" s="1074"/>
      <c r="AJ85" s="1074"/>
      <c r="AK85" s="1075"/>
      <c r="AL85" s="1065"/>
      <c r="AM85" s="1066" t="str">
        <f t="shared" si="53"/>
        <v/>
      </c>
      <c r="AN85" s="1067">
        <f t="shared" si="54"/>
        <v>0</v>
      </c>
      <c r="AO85" s="412"/>
      <c r="AP85" s="412"/>
      <c r="AQ85" s="1068">
        <f t="shared" si="55"/>
        <v>0</v>
      </c>
      <c r="AR85" s="414">
        <f t="shared" si="56"/>
        <v>0</v>
      </c>
      <c r="AS85" s="415">
        <f t="shared" si="57"/>
        <v>0</v>
      </c>
      <c r="AT85" s="415">
        <f t="shared" si="72"/>
        <v>0</v>
      </c>
      <c r="AU85" s="415">
        <f t="shared" si="58"/>
        <v>0</v>
      </c>
      <c r="AV85" s="416">
        <f t="shared" si="59"/>
        <v>0</v>
      </c>
      <c r="AW85" s="1069"/>
      <c r="AX85" s="406">
        <f t="shared" si="60"/>
        <v>0</v>
      </c>
      <c r="AY85" s="1060">
        <f t="shared" si="61"/>
        <v>0</v>
      </c>
      <c r="AZ85" s="1070">
        <f t="shared" si="62"/>
        <v>0</v>
      </c>
      <c r="BA85" s="407">
        <f t="shared" si="63"/>
        <v>0</v>
      </c>
      <c r="BB85" s="1071">
        <f t="shared" si="64"/>
        <v>0</v>
      </c>
      <c r="BC85" s="1059">
        <f t="shared" si="65"/>
        <v>0</v>
      </c>
      <c r="BD85" s="1059">
        <f t="shared" si="66"/>
        <v>0</v>
      </c>
      <c r="BE85" s="407">
        <f t="shared" si="67"/>
        <v>0</v>
      </c>
      <c r="BF85" s="1041">
        <f t="shared" si="68"/>
        <v>0.3</v>
      </c>
      <c r="BG85" s="421">
        <f t="shared" si="69"/>
        <v>0</v>
      </c>
      <c r="BH85" s="422"/>
      <c r="BI85" s="422"/>
      <c r="BJ85" s="421">
        <f t="shared" si="70"/>
        <v>0</v>
      </c>
      <c r="BK85" s="1044">
        <f t="shared" si="71"/>
        <v>0</v>
      </c>
      <c r="BL85" s="432"/>
      <c r="BM85" s="436"/>
      <c r="BN85" s="436"/>
      <c r="BO85" s="436"/>
      <c r="BP85" s="436"/>
      <c r="BQ85" s="436"/>
      <c r="BR85" s="436"/>
      <c r="BS85" s="436"/>
      <c r="BT85" s="436"/>
      <c r="BU85" s="436"/>
      <c r="BV85" s="436"/>
      <c r="BW85" s="436"/>
      <c r="BX85" s="436"/>
    </row>
    <row r="86" spans="1:76" s="437" customFormat="1" ht="27.95" customHeight="1">
      <c r="A86" s="1046">
        <v>69</v>
      </c>
      <c r="B86" s="429"/>
      <c r="C86" s="429"/>
      <c r="D86" s="395"/>
      <c r="E86" s="427"/>
      <c r="F86" s="396"/>
      <c r="G86" s="1076"/>
      <c r="H86" s="1009"/>
      <c r="I86" s="1009"/>
      <c r="J86" s="1009"/>
      <c r="K86" s="1010" t="str">
        <f t="shared" si="41"/>
        <v/>
      </c>
      <c r="L86" s="1047" t="str">
        <f>IF(OR(($S86=""),($H86=""),($I86=""),($J86="")),"",VLOOKUP($S86,'TRC Values Pepco'!$I$45:$M$54,2,FALSE))</f>
        <v/>
      </c>
      <c r="M86" s="1048" t="str">
        <f>IF(OR(($S86=""),($H86=""),($I86=""),($J86="")),"",VLOOKUP($S86,'TRC Values Pepco'!$I$45:$M$54,3,FALSE))</f>
        <v/>
      </c>
      <c r="N86" s="1048" t="str">
        <f>IF(OR(($S86=""),($H86=""),($I86=""),($J86="")),"",VLOOKUP($S86,'TRC Values Pepco'!$I$45:$M$54,4,FALSE))</f>
        <v/>
      </c>
      <c r="O86" s="1048" t="str">
        <f>IF(OR(($S86=""),($H86=""),($I86=""),($J86="")),"",VLOOKUP($S86,'TRC Values Pepco'!$I$45:$M$54,5,FALSE))</f>
        <v/>
      </c>
      <c r="P86" s="1049" t="str">
        <f t="shared" si="42"/>
        <v/>
      </c>
      <c r="Q86" s="1050">
        <f t="shared" si="43"/>
        <v>0</v>
      </c>
      <c r="R86" s="1051" t="str">
        <f t="shared" si="44"/>
        <v/>
      </c>
      <c r="S86" s="1051" t="str">
        <f t="shared" si="45"/>
        <v/>
      </c>
      <c r="T86" s="1052" t="str">
        <f t="shared" si="46"/>
        <v/>
      </c>
      <c r="U86" s="1077"/>
      <c r="V86" s="1017"/>
      <c r="W86" s="1055" t="str">
        <f t="shared" si="47"/>
        <v/>
      </c>
      <c r="X86" s="1072"/>
      <c r="Y86" s="1057">
        <v>0</v>
      </c>
      <c r="Z86" s="402">
        <f t="shared" si="48"/>
        <v>0</v>
      </c>
      <c r="AA86" s="1058">
        <f t="shared" si="49"/>
        <v>0</v>
      </c>
      <c r="AB86" s="1059">
        <f t="shared" si="50"/>
        <v>0</v>
      </c>
      <c r="AC86" s="1059">
        <f t="shared" si="51"/>
        <v>0</v>
      </c>
      <c r="AD86" s="1060">
        <f t="shared" si="52"/>
        <v>0</v>
      </c>
      <c r="AE86" s="1061" t="s">
        <v>205</v>
      </c>
      <c r="AF86" s="395"/>
      <c r="AG86" s="429"/>
      <c r="AH86" s="1073"/>
      <c r="AI86" s="1074"/>
      <c r="AJ86" s="1074"/>
      <c r="AK86" s="1075"/>
      <c r="AL86" s="1065"/>
      <c r="AM86" s="1066" t="str">
        <f t="shared" si="53"/>
        <v/>
      </c>
      <c r="AN86" s="1067">
        <f t="shared" si="54"/>
        <v>0</v>
      </c>
      <c r="AO86" s="412"/>
      <c r="AP86" s="412"/>
      <c r="AQ86" s="1068">
        <f t="shared" si="55"/>
        <v>0</v>
      </c>
      <c r="AR86" s="414">
        <f t="shared" si="56"/>
        <v>0</v>
      </c>
      <c r="AS86" s="415">
        <f t="shared" si="57"/>
        <v>0</v>
      </c>
      <c r="AT86" s="415">
        <f t="shared" si="72"/>
        <v>0</v>
      </c>
      <c r="AU86" s="415">
        <f t="shared" si="58"/>
        <v>0</v>
      </c>
      <c r="AV86" s="416">
        <f t="shared" si="59"/>
        <v>0</v>
      </c>
      <c r="AW86" s="1069"/>
      <c r="AX86" s="406">
        <f t="shared" si="60"/>
        <v>0</v>
      </c>
      <c r="AY86" s="1060">
        <f t="shared" si="61"/>
        <v>0</v>
      </c>
      <c r="AZ86" s="1070">
        <f t="shared" si="62"/>
        <v>0</v>
      </c>
      <c r="BA86" s="407">
        <f t="shared" si="63"/>
        <v>0</v>
      </c>
      <c r="BB86" s="1071">
        <f t="shared" si="64"/>
        <v>0</v>
      </c>
      <c r="BC86" s="1059">
        <f t="shared" si="65"/>
        <v>0</v>
      </c>
      <c r="BD86" s="1059">
        <f t="shared" si="66"/>
        <v>0</v>
      </c>
      <c r="BE86" s="407">
        <f t="shared" si="67"/>
        <v>0</v>
      </c>
      <c r="BF86" s="1041">
        <f t="shared" si="68"/>
        <v>0.3</v>
      </c>
      <c r="BG86" s="421">
        <f t="shared" si="69"/>
        <v>0</v>
      </c>
      <c r="BH86" s="422"/>
      <c r="BI86" s="422"/>
      <c r="BJ86" s="421">
        <f t="shared" si="70"/>
        <v>0</v>
      </c>
      <c r="BK86" s="1044">
        <f t="shared" si="71"/>
        <v>0</v>
      </c>
      <c r="BL86" s="432"/>
      <c r="BM86" s="436"/>
      <c r="BN86" s="436"/>
      <c r="BO86" s="436"/>
      <c r="BP86" s="436"/>
      <c r="BQ86" s="436"/>
      <c r="BR86" s="436"/>
      <c r="BS86" s="436"/>
      <c r="BT86" s="436"/>
      <c r="BU86" s="436"/>
      <c r="BV86" s="436"/>
      <c r="BW86" s="436"/>
      <c r="BX86" s="436"/>
    </row>
    <row r="87" spans="1:76" s="437" customFormat="1" ht="27.95" customHeight="1">
      <c r="A87" s="1046">
        <v>70</v>
      </c>
      <c r="B87" s="429"/>
      <c r="C87" s="429"/>
      <c r="D87" s="395"/>
      <c r="E87" s="427"/>
      <c r="F87" s="396"/>
      <c r="G87" s="1076"/>
      <c r="H87" s="1009"/>
      <c r="I87" s="1009"/>
      <c r="J87" s="1009"/>
      <c r="K87" s="1010" t="str">
        <f t="shared" si="41"/>
        <v/>
      </c>
      <c r="L87" s="1047" t="str">
        <f>IF(OR(($S87=""),($H87=""),($I87=""),($J87="")),"",VLOOKUP($S87,'TRC Values Pepco'!$I$45:$M$54,2,FALSE))</f>
        <v/>
      </c>
      <c r="M87" s="1048" t="str">
        <f>IF(OR(($S87=""),($H87=""),($I87=""),($J87="")),"",VLOOKUP($S87,'TRC Values Pepco'!$I$45:$M$54,3,FALSE))</f>
        <v/>
      </c>
      <c r="N87" s="1048" t="str">
        <f>IF(OR(($S87=""),($H87=""),($I87=""),($J87="")),"",VLOOKUP($S87,'TRC Values Pepco'!$I$45:$M$54,4,FALSE))</f>
        <v/>
      </c>
      <c r="O87" s="1048" t="str">
        <f>IF(OR(($S87=""),($H87=""),($I87=""),($J87="")),"",VLOOKUP($S87,'TRC Values Pepco'!$I$45:$M$54,5,FALSE))</f>
        <v/>
      </c>
      <c r="P87" s="1049" t="str">
        <f t="shared" si="42"/>
        <v/>
      </c>
      <c r="Q87" s="1050">
        <f t="shared" si="43"/>
        <v>0</v>
      </c>
      <c r="R87" s="1051" t="str">
        <f t="shared" si="44"/>
        <v/>
      </c>
      <c r="S87" s="1051" t="str">
        <f t="shared" si="45"/>
        <v/>
      </c>
      <c r="T87" s="1052" t="str">
        <f t="shared" si="46"/>
        <v/>
      </c>
      <c r="U87" s="1077"/>
      <c r="V87" s="1017"/>
      <c r="W87" s="1055" t="str">
        <f t="shared" si="47"/>
        <v/>
      </c>
      <c r="X87" s="1072"/>
      <c r="Y87" s="1057">
        <v>0</v>
      </c>
      <c r="Z87" s="402">
        <f t="shared" si="48"/>
        <v>0</v>
      </c>
      <c r="AA87" s="1058">
        <f t="shared" si="49"/>
        <v>0</v>
      </c>
      <c r="AB87" s="1059">
        <f t="shared" si="50"/>
        <v>0</v>
      </c>
      <c r="AC87" s="1059">
        <f t="shared" si="51"/>
        <v>0</v>
      </c>
      <c r="AD87" s="1060">
        <f t="shared" si="52"/>
        <v>0</v>
      </c>
      <c r="AE87" s="1061" t="s">
        <v>205</v>
      </c>
      <c r="AF87" s="395"/>
      <c r="AG87" s="429"/>
      <c r="AH87" s="1073"/>
      <c r="AI87" s="1074"/>
      <c r="AJ87" s="1074"/>
      <c r="AK87" s="1075"/>
      <c r="AL87" s="1065"/>
      <c r="AM87" s="1066" t="str">
        <f t="shared" si="53"/>
        <v/>
      </c>
      <c r="AN87" s="1067">
        <f t="shared" si="54"/>
        <v>0</v>
      </c>
      <c r="AO87" s="412"/>
      <c r="AP87" s="412"/>
      <c r="AQ87" s="1068">
        <f t="shared" si="55"/>
        <v>0</v>
      </c>
      <c r="AR87" s="414">
        <f t="shared" si="56"/>
        <v>0</v>
      </c>
      <c r="AS87" s="415">
        <f t="shared" si="57"/>
        <v>0</v>
      </c>
      <c r="AT87" s="415">
        <f t="shared" si="72"/>
        <v>0</v>
      </c>
      <c r="AU87" s="415">
        <f t="shared" si="58"/>
        <v>0</v>
      </c>
      <c r="AV87" s="416">
        <f t="shared" si="59"/>
        <v>0</v>
      </c>
      <c r="AW87" s="1069"/>
      <c r="AX87" s="406">
        <f t="shared" si="60"/>
        <v>0</v>
      </c>
      <c r="AY87" s="1060">
        <f t="shared" si="61"/>
        <v>0</v>
      </c>
      <c r="AZ87" s="1070">
        <f t="shared" si="62"/>
        <v>0</v>
      </c>
      <c r="BA87" s="407">
        <f t="shared" si="63"/>
        <v>0</v>
      </c>
      <c r="BB87" s="1071">
        <f t="shared" si="64"/>
        <v>0</v>
      </c>
      <c r="BC87" s="1059">
        <f t="shared" si="65"/>
        <v>0</v>
      </c>
      <c r="BD87" s="1059">
        <f t="shared" si="66"/>
        <v>0</v>
      </c>
      <c r="BE87" s="407">
        <f t="shared" si="67"/>
        <v>0</v>
      </c>
      <c r="BF87" s="1041">
        <f t="shared" si="68"/>
        <v>0.3</v>
      </c>
      <c r="BG87" s="421">
        <f t="shared" si="69"/>
        <v>0</v>
      </c>
      <c r="BH87" s="422"/>
      <c r="BI87" s="422"/>
      <c r="BJ87" s="421">
        <f t="shared" si="70"/>
        <v>0</v>
      </c>
      <c r="BK87" s="1044">
        <f t="shared" si="71"/>
        <v>0</v>
      </c>
      <c r="BL87" s="432"/>
      <c r="BM87" s="436"/>
      <c r="BN87" s="436"/>
      <c r="BO87" s="436"/>
      <c r="BP87" s="436"/>
      <c r="BQ87" s="436"/>
      <c r="BR87" s="436"/>
      <c r="BS87" s="436"/>
      <c r="BT87" s="436"/>
      <c r="BU87" s="436"/>
      <c r="BV87" s="436"/>
      <c r="BW87" s="436"/>
      <c r="BX87" s="436"/>
    </row>
    <row r="88" spans="1:76" s="437" customFormat="1" ht="27.95" customHeight="1">
      <c r="A88" s="1046">
        <v>71</v>
      </c>
      <c r="B88" s="429"/>
      <c r="C88" s="429"/>
      <c r="D88" s="395"/>
      <c r="E88" s="427"/>
      <c r="F88" s="396"/>
      <c r="G88" s="1076"/>
      <c r="H88" s="1009"/>
      <c r="I88" s="1009"/>
      <c r="J88" s="1009"/>
      <c r="K88" s="1010" t="str">
        <f t="shared" si="41"/>
        <v/>
      </c>
      <c r="L88" s="1047" t="str">
        <f>IF(OR(($S88=""),($H88=""),($I88=""),($J88="")),"",VLOOKUP($S88,'TRC Values Pepco'!$I$45:$M$54,2,FALSE))</f>
        <v/>
      </c>
      <c r="M88" s="1048" t="str">
        <f>IF(OR(($S88=""),($H88=""),($I88=""),($J88="")),"",VLOOKUP($S88,'TRC Values Pepco'!$I$45:$M$54,3,FALSE))</f>
        <v/>
      </c>
      <c r="N88" s="1048" t="str">
        <f>IF(OR(($S88=""),($H88=""),($I88=""),($J88="")),"",VLOOKUP($S88,'TRC Values Pepco'!$I$45:$M$54,4,FALSE))</f>
        <v/>
      </c>
      <c r="O88" s="1048" t="str">
        <f>IF(OR(($S88=""),($H88=""),($I88=""),($J88="")),"",VLOOKUP($S88,'TRC Values Pepco'!$I$45:$M$54,5,FALSE))</f>
        <v/>
      </c>
      <c r="P88" s="1049" t="str">
        <f t="shared" si="42"/>
        <v/>
      </c>
      <c r="Q88" s="1050">
        <f t="shared" si="43"/>
        <v>0</v>
      </c>
      <c r="R88" s="1051" t="str">
        <f t="shared" si="44"/>
        <v/>
      </c>
      <c r="S88" s="1051" t="str">
        <f t="shared" si="45"/>
        <v/>
      </c>
      <c r="T88" s="1052" t="str">
        <f t="shared" si="46"/>
        <v/>
      </c>
      <c r="U88" s="1077"/>
      <c r="V88" s="1017"/>
      <c r="W88" s="1055" t="str">
        <f t="shared" si="47"/>
        <v/>
      </c>
      <c r="X88" s="1072"/>
      <c r="Y88" s="1057">
        <v>0</v>
      </c>
      <c r="Z88" s="402">
        <f t="shared" si="48"/>
        <v>0</v>
      </c>
      <c r="AA88" s="1058">
        <f t="shared" si="49"/>
        <v>0</v>
      </c>
      <c r="AB88" s="1059">
        <f t="shared" si="50"/>
        <v>0</v>
      </c>
      <c r="AC88" s="1059">
        <f t="shared" si="51"/>
        <v>0</v>
      </c>
      <c r="AD88" s="1060">
        <f t="shared" si="52"/>
        <v>0</v>
      </c>
      <c r="AE88" s="1061" t="s">
        <v>205</v>
      </c>
      <c r="AF88" s="395"/>
      <c r="AG88" s="429"/>
      <c r="AH88" s="1073"/>
      <c r="AI88" s="1074"/>
      <c r="AJ88" s="1074"/>
      <c r="AK88" s="1075"/>
      <c r="AL88" s="1065"/>
      <c r="AM88" s="1066" t="str">
        <f t="shared" si="53"/>
        <v/>
      </c>
      <c r="AN88" s="1067">
        <f t="shared" si="54"/>
        <v>0</v>
      </c>
      <c r="AO88" s="412"/>
      <c r="AP88" s="412"/>
      <c r="AQ88" s="1068">
        <f t="shared" si="55"/>
        <v>0</v>
      </c>
      <c r="AR88" s="414">
        <f t="shared" si="56"/>
        <v>0</v>
      </c>
      <c r="AS88" s="415">
        <f t="shared" si="57"/>
        <v>0</v>
      </c>
      <c r="AT88" s="415">
        <f t="shared" si="72"/>
        <v>0</v>
      </c>
      <c r="AU88" s="415">
        <f t="shared" si="58"/>
        <v>0</v>
      </c>
      <c r="AV88" s="416">
        <f t="shared" si="59"/>
        <v>0</v>
      </c>
      <c r="AW88" s="1069"/>
      <c r="AX88" s="406">
        <f t="shared" si="60"/>
        <v>0</v>
      </c>
      <c r="AY88" s="1060">
        <f t="shared" si="61"/>
        <v>0</v>
      </c>
      <c r="AZ88" s="1070">
        <f t="shared" si="62"/>
        <v>0</v>
      </c>
      <c r="BA88" s="407">
        <f t="shared" si="63"/>
        <v>0</v>
      </c>
      <c r="BB88" s="1071">
        <f t="shared" si="64"/>
        <v>0</v>
      </c>
      <c r="BC88" s="1059">
        <f t="shared" si="65"/>
        <v>0</v>
      </c>
      <c r="BD88" s="1059">
        <f t="shared" si="66"/>
        <v>0</v>
      </c>
      <c r="BE88" s="407">
        <f t="shared" si="67"/>
        <v>0</v>
      </c>
      <c r="BF88" s="1041">
        <f t="shared" si="68"/>
        <v>0.3</v>
      </c>
      <c r="BG88" s="421">
        <f t="shared" si="69"/>
        <v>0</v>
      </c>
      <c r="BH88" s="422"/>
      <c r="BI88" s="422"/>
      <c r="BJ88" s="421">
        <f t="shared" si="70"/>
        <v>0</v>
      </c>
      <c r="BK88" s="1044">
        <f t="shared" si="71"/>
        <v>0</v>
      </c>
      <c r="BL88" s="432"/>
      <c r="BM88" s="436"/>
      <c r="BN88" s="436"/>
      <c r="BO88" s="436"/>
      <c r="BP88" s="436"/>
      <c r="BQ88" s="436"/>
      <c r="BR88" s="436"/>
      <c r="BS88" s="436"/>
      <c r="BT88" s="436"/>
      <c r="BU88" s="436"/>
      <c r="BV88" s="436"/>
      <c r="BW88" s="436"/>
      <c r="BX88" s="436"/>
    </row>
    <row r="89" spans="1:76" s="437" customFormat="1" ht="27.95" customHeight="1">
      <c r="A89" s="1046">
        <v>72</v>
      </c>
      <c r="B89" s="429"/>
      <c r="C89" s="429"/>
      <c r="D89" s="395"/>
      <c r="E89" s="427"/>
      <c r="F89" s="396"/>
      <c r="G89" s="1076"/>
      <c r="H89" s="1009"/>
      <c r="I89" s="1009"/>
      <c r="J89" s="1009"/>
      <c r="K89" s="1010" t="str">
        <f t="shared" si="41"/>
        <v/>
      </c>
      <c r="L89" s="1047" t="str">
        <f>IF(OR(($S89=""),($H89=""),($I89=""),($J89="")),"",VLOOKUP($S89,'TRC Values Pepco'!$I$45:$M$54,2,FALSE))</f>
        <v/>
      </c>
      <c r="M89" s="1048" t="str">
        <f>IF(OR(($S89=""),($H89=""),($I89=""),($J89="")),"",VLOOKUP($S89,'TRC Values Pepco'!$I$45:$M$54,3,FALSE))</f>
        <v/>
      </c>
      <c r="N89" s="1048" t="str">
        <f>IF(OR(($S89=""),($H89=""),($I89=""),($J89="")),"",VLOOKUP($S89,'TRC Values Pepco'!$I$45:$M$54,4,FALSE))</f>
        <v/>
      </c>
      <c r="O89" s="1048" t="str">
        <f>IF(OR(($S89=""),($H89=""),($I89=""),($J89="")),"",VLOOKUP($S89,'TRC Values Pepco'!$I$45:$M$54,5,FALSE))</f>
        <v/>
      </c>
      <c r="P89" s="1049" t="str">
        <f t="shared" si="42"/>
        <v/>
      </c>
      <c r="Q89" s="1050">
        <f t="shared" si="43"/>
        <v>0</v>
      </c>
      <c r="R89" s="1051" t="str">
        <f t="shared" si="44"/>
        <v/>
      </c>
      <c r="S89" s="1051" t="str">
        <f t="shared" si="45"/>
        <v/>
      </c>
      <c r="T89" s="1052" t="str">
        <f t="shared" si="46"/>
        <v/>
      </c>
      <c r="U89" s="1077"/>
      <c r="V89" s="1017"/>
      <c r="W89" s="1055" t="str">
        <f t="shared" si="47"/>
        <v/>
      </c>
      <c r="X89" s="1072"/>
      <c r="Y89" s="1057">
        <v>0</v>
      </c>
      <c r="Z89" s="402">
        <f t="shared" si="48"/>
        <v>0</v>
      </c>
      <c r="AA89" s="1058">
        <f t="shared" si="49"/>
        <v>0</v>
      </c>
      <c r="AB89" s="1059">
        <f t="shared" si="50"/>
        <v>0</v>
      </c>
      <c r="AC89" s="1059">
        <f t="shared" si="51"/>
        <v>0</v>
      </c>
      <c r="AD89" s="1060">
        <f t="shared" si="52"/>
        <v>0</v>
      </c>
      <c r="AE89" s="1061" t="s">
        <v>205</v>
      </c>
      <c r="AF89" s="395"/>
      <c r="AG89" s="429"/>
      <c r="AH89" s="1073"/>
      <c r="AI89" s="1074"/>
      <c r="AJ89" s="1074"/>
      <c r="AK89" s="1075"/>
      <c r="AL89" s="1065"/>
      <c r="AM89" s="1066" t="str">
        <f t="shared" si="53"/>
        <v/>
      </c>
      <c r="AN89" s="1067">
        <f t="shared" si="54"/>
        <v>0</v>
      </c>
      <c r="AO89" s="412"/>
      <c r="AP89" s="412"/>
      <c r="AQ89" s="1068">
        <f t="shared" si="55"/>
        <v>0</v>
      </c>
      <c r="AR89" s="414">
        <f t="shared" si="56"/>
        <v>0</v>
      </c>
      <c r="AS89" s="415">
        <f t="shared" si="57"/>
        <v>0</v>
      </c>
      <c r="AT89" s="415">
        <f t="shared" si="72"/>
        <v>0</v>
      </c>
      <c r="AU89" s="415">
        <f t="shared" si="58"/>
        <v>0</v>
      </c>
      <c r="AV89" s="416">
        <f t="shared" si="59"/>
        <v>0</v>
      </c>
      <c r="AW89" s="1069"/>
      <c r="AX89" s="406">
        <f t="shared" si="60"/>
        <v>0</v>
      </c>
      <c r="AY89" s="1060">
        <f t="shared" si="61"/>
        <v>0</v>
      </c>
      <c r="AZ89" s="1070">
        <f t="shared" si="62"/>
        <v>0</v>
      </c>
      <c r="BA89" s="407">
        <f t="shared" si="63"/>
        <v>0</v>
      </c>
      <c r="BB89" s="1071">
        <f t="shared" si="64"/>
        <v>0</v>
      </c>
      <c r="BC89" s="1059">
        <f t="shared" si="65"/>
        <v>0</v>
      </c>
      <c r="BD89" s="1059">
        <f t="shared" si="66"/>
        <v>0</v>
      </c>
      <c r="BE89" s="407">
        <f t="shared" si="67"/>
        <v>0</v>
      </c>
      <c r="BF89" s="1041">
        <f t="shared" si="68"/>
        <v>0.3</v>
      </c>
      <c r="BG89" s="421">
        <f t="shared" si="69"/>
        <v>0</v>
      </c>
      <c r="BH89" s="422"/>
      <c r="BI89" s="422"/>
      <c r="BJ89" s="421">
        <f t="shared" si="70"/>
        <v>0</v>
      </c>
      <c r="BK89" s="1044">
        <f t="shared" si="71"/>
        <v>0</v>
      </c>
      <c r="BL89" s="432"/>
      <c r="BM89" s="436"/>
      <c r="BN89" s="436"/>
      <c r="BO89" s="436"/>
      <c r="BP89" s="436"/>
      <c r="BQ89" s="436"/>
      <c r="BR89" s="436"/>
      <c r="BS89" s="436"/>
      <c r="BT89" s="436"/>
      <c r="BU89" s="436"/>
      <c r="BV89" s="436"/>
      <c r="BW89" s="436"/>
      <c r="BX89" s="436"/>
    </row>
    <row r="90" spans="1:76" s="437" customFormat="1" ht="27.95" customHeight="1">
      <c r="A90" s="1046">
        <v>73</v>
      </c>
      <c r="B90" s="429"/>
      <c r="C90" s="429"/>
      <c r="D90" s="395"/>
      <c r="E90" s="427"/>
      <c r="F90" s="396"/>
      <c r="G90" s="1076"/>
      <c r="H90" s="1009"/>
      <c r="I90" s="1009"/>
      <c r="J90" s="1009"/>
      <c r="K90" s="1010" t="str">
        <f t="shared" si="41"/>
        <v/>
      </c>
      <c r="L90" s="1047" t="str">
        <f>IF(OR(($S90=""),($H90=""),($I90=""),($J90="")),"",VLOOKUP($S90,'TRC Values Pepco'!$I$45:$M$54,2,FALSE))</f>
        <v/>
      </c>
      <c r="M90" s="1048" t="str">
        <f>IF(OR(($S90=""),($H90=""),($I90=""),($J90="")),"",VLOOKUP($S90,'TRC Values Pepco'!$I$45:$M$54,3,FALSE))</f>
        <v/>
      </c>
      <c r="N90" s="1048" t="str">
        <f>IF(OR(($S90=""),($H90=""),($I90=""),($J90="")),"",VLOOKUP($S90,'TRC Values Pepco'!$I$45:$M$54,4,FALSE))</f>
        <v/>
      </c>
      <c r="O90" s="1048" t="str">
        <f>IF(OR(($S90=""),($H90=""),($I90=""),($J90="")),"",VLOOKUP($S90,'TRC Values Pepco'!$I$45:$M$54,5,FALSE))</f>
        <v/>
      </c>
      <c r="P90" s="1049" t="str">
        <f t="shared" si="42"/>
        <v/>
      </c>
      <c r="Q90" s="1050">
        <f t="shared" si="43"/>
        <v>0</v>
      </c>
      <c r="R90" s="1051" t="str">
        <f t="shared" si="44"/>
        <v/>
      </c>
      <c r="S90" s="1051" t="str">
        <f t="shared" si="45"/>
        <v/>
      </c>
      <c r="T90" s="1052" t="str">
        <f t="shared" si="46"/>
        <v/>
      </c>
      <c r="U90" s="1077"/>
      <c r="V90" s="1017"/>
      <c r="W90" s="1055" t="str">
        <f t="shared" si="47"/>
        <v/>
      </c>
      <c r="X90" s="1072"/>
      <c r="Y90" s="1057">
        <v>0</v>
      </c>
      <c r="Z90" s="402">
        <f t="shared" si="48"/>
        <v>0</v>
      </c>
      <c r="AA90" s="1058">
        <f t="shared" si="49"/>
        <v>0</v>
      </c>
      <c r="AB90" s="1059">
        <f t="shared" si="50"/>
        <v>0</v>
      </c>
      <c r="AC90" s="1059">
        <f t="shared" si="51"/>
        <v>0</v>
      </c>
      <c r="AD90" s="1060">
        <f t="shared" si="52"/>
        <v>0</v>
      </c>
      <c r="AE90" s="1061" t="s">
        <v>205</v>
      </c>
      <c r="AF90" s="395"/>
      <c r="AG90" s="429"/>
      <c r="AH90" s="1073"/>
      <c r="AI90" s="1074"/>
      <c r="AJ90" s="1074"/>
      <c r="AK90" s="1075"/>
      <c r="AL90" s="1065"/>
      <c r="AM90" s="1066" t="str">
        <f t="shared" si="53"/>
        <v/>
      </c>
      <c r="AN90" s="1067">
        <f t="shared" si="54"/>
        <v>0</v>
      </c>
      <c r="AO90" s="412"/>
      <c r="AP90" s="412"/>
      <c r="AQ90" s="1068">
        <f t="shared" si="55"/>
        <v>0</v>
      </c>
      <c r="AR90" s="414">
        <f t="shared" si="56"/>
        <v>0</v>
      </c>
      <c r="AS90" s="415">
        <f t="shared" si="57"/>
        <v>0</v>
      </c>
      <c r="AT90" s="415">
        <f t="shared" si="72"/>
        <v>0</v>
      </c>
      <c r="AU90" s="415">
        <f t="shared" si="58"/>
        <v>0</v>
      </c>
      <c r="AV90" s="416">
        <f t="shared" si="59"/>
        <v>0</v>
      </c>
      <c r="AW90" s="1069"/>
      <c r="AX90" s="406">
        <f t="shared" si="60"/>
        <v>0</v>
      </c>
      <c r="AY90" s="1060">
        <f t="shared" si="61"/>
        <v>0</v>
      </c>
      <c r="AZ90" s="1070">
        <f t="shared" si="62"/>
        <v>0</v>
      </c>
      <c r="BA90" s="407">
        <f t="shared" si="63"/>
        <v>0</v>
      </c>
      <c r="BB90" s="1071">
        <f t="shared" si="64"/>
        <v>0</v>
      </c>
      <c r="BC90" s="1059">
        <f t="shared" si="65"/>
        <v>0</v>
      </c>
      <c r="BD90" s="1059">
        <f t="shared" si="66"/>
        <v>0</v>
      </c>
      <c r="BE90" s="407">
        <f t="shared" si="67"/>
        <v>0</v>
      </c>
      <c r="BF90" s="1041">
        <f t="shared" si="68"/>
        <v>0.3</v>
      </c>
      <c r="BG90" s="421">
        <f t="shared" si="69"/>
        <v>0</v>
      </c>
      <c r="BH90" s="422"/>
      <c r="BI90" s="422"/>
      <c r="BJ90" s="421">
        <f t="shared" si="70"/>
        <v>0</v>
      </c>
      <c r="BK90" s="1044">
        <f t="shared" si="71"/>
        <v>0</v>
      </c>
      <c r="BL90" s="432"/>
      <c r="BM90" s="436"/>
      <c r="BN90" s="436"/>
      <c r="BO90" s="436"/>
      <c r="BP90" s="436"/>
      <c r="BQ90" s="436"/>
      <c r="BR90" s="436"/>
      <c r="BS90" s="436"/>
      <c r="BT90" s="436"/>
      <c r="BU90" s="436"/>
      <c r="BV90" s="436"/>
      <c r="BW90" s="436"/>
      <c r="BX90" s="436"/>
    </row>
    <row r="91" spans="1:76" s="437" customFormat="1" ht="27.95" customHeight="1">
      <c r="A91" s="1046">
        <v>74</v>
      </c>
      <c r="B91" s="429"/>
      <c r="C91" s="429"/>
      <c r="D91" s="395"/>
      <c r="E91" s="427"/>
      <c r="F91" s="396"/>
      <c r="G91" s="1076"/>
      <c r="H91" s="1009"/>
      <c r="I91" s="1009"/>
      <c r="J91" s="1009"/>
      <c r="K91" s="1010" t="str">
        <f t="shared" si="41"/>
        <v/>
      </c>
      <c r="L91" s="1047" t="str">
        <f>IF(OR(($S91=""),($H91=""),($I91=""),($J91="")),"",VLOOKUP($S91,'TRC Values Pepco'!$I$45:$M$54,2,FALSE))</f>
        <v/>
      </c>
      <c r="M91" s="1048" t="str">
        <f>IF(OR(($S91=""),($H91=""),($I91=""),($J91="")),"",VLOOKUP($S91,'TRC Values Pepco'!$I$45:$M$54,3,FALSE))</f>
        <v/>
      </c>
      <c r="N91" s="1048" t="str">
        <f>IF(OR(($S91=""),($H91=""),($I91=""),($J91="")),"",VLOOKUP($S91,'TRC Values Pepco'!$I$45:$M$54,4,FALSE))</f>
        <v/>
      </c>
      <c r="O91" s="1048" t="str">
        <f>IF(OR(($S91=""),($H91=""),($I91=""),($J91="")),"",VLOOKUP($S91,'TRC Values Pepco'!$I$45:$M$54,5,FALSE))</f>
        <v/>
      </c>
      <c r="P91" s="1049" t="str">
        <f t="shared" si="42"/>
        <v/>
      </c>
      <c r="Q91" s="1050">
        <f t="shared" si="43"/>
        <v>0</v>
      </c>
      <c r="R91" s="1051" t="str">
        <f t="shared" si="44"/>
        <v/>
      </c>
      <c r="S91" s="1051" t="str">
        <f t="shared" si="45"/>
        <v/>
      </c>
      <c r="T91" s="1052" t="str">
        <f t="shared" si="46"/>
        <v/>
      </c>
      <c r="U91" s="1077"/>
      <c r="V91" s="1017"/>
      <c r="W91" s="1055" t="str">
        <f t="shared" si="47"/>
        <v/>
      </c>
      <c r="X91" s="1072"/>
      <c r="Y91" s="1057">
        <v>0</v>
      </c>
      <c r="Z91" s="402">
        <f t="shared" si="48"/>
        <v>0</v>
      </c>
      <c r="AA91" s="1058">
        <f t="shared" si="49"/>
        <v>0</v>
      </c>
      <c r="AB91" s="1059">
        <f t="shared" si="50"/>
        <v>0</v>
      </c>
      <c r="AC91" s="1059">
        <f t="shared" si="51"/>
        <v>0</v>
      </c>
      <c r="AD91" s="1060">
        <f t="shared" si="52"/>
        <v>0</v>
      </c>
      <c r="AE91" s="1061" t="s">
        <v>205</v>
      </c>
      <c r="AF91" s="395"/>
      <c r="AG91" s="429"/>
      <c r="AH91" s="1073"/>
      <c r="AI91" s="1074"/>
      <c r="AJ91" s="1074"/>
      <c r="AK91" s="1075"/>
      <c r="AL91" s="1065"/>
      <c r="AM91" s="1066" t="str">
        <f t="shared" si="53"/>
        <v/>
      </c>
      <c r="AN91" s="1067">
        <f t="shared" si="54"/>
        <v>0</v>
      </c>
      <c r="AO91" s="412"/>
      <c r="AP91" s="412"/>
      <c r="AQ91" s="1068">
        <f t="shared" si="55"/>
        <v>0</v>
      </c>
      <c r="AR91" s="414">
        <f t="shared" si="56"/>
        <v>0</v>
      </c>
      <c r="AS91" s="415">
        <f t="shared" si="57"/>
        <v>0</v>
      </c>
      <c r="AT91" s="415">
        <f t="shared" si="72"/>
        <v>0</v>
      </c>
      <c r="AU91" s="415">
        <f t="shared" si="58"/>
        <v>0</v>
      </c>
      <c r="AV91" s="416">
        <f t="shared" si="59"/>
        <v>0</v>
      </c>
      <c r="AW91" s="1069"/>
      <c r="AX91" s="406">
        <f t="shared" si="60"/>
        <v>0</v>
      </c>
      <c r="AY91" s="1060">
        <f t="shared" si="61"/>
        <v>0</v>
      </c>
      <c r="AZ91" s="1070">
        <f t="shared" si="62"/>
        <v>0</v>
      </c>
      <c r="BA91" s="407">
        <f t="shared" si="63"/>
        <v>0</v>
      </c>
      <c r="BB91" s="1071">
        <f t="shared" si="64"/>
        <v>0</v>
      </c>
      <c r="BC91" s="1059">
        <f t="shared" si="65"/>
        <v>0</v>
      </c>
      <c r="BD91" s="1059">
        <f t="shared" si="66"/>
        <v>0</v>
      </c>
      <c r="BE91" s="407">
        <f t="shared" si="67"/>
        <v>0</v>
      </c>
      <c r="BF91" s="1041">
        <f t="shared" si="68"/>
        <v>0.3</v>
      </c>
      <c r="BG91" s="421">
        <f t="shared" si="69"/>
        <v>0</v>
      </c>
      <c r="BH91" s="422"/>
      <c r="BI91" s="422"/>
      <c r="BJ91" s="421">
        <f t="shared" si="70"/>
        <v>0</v>
      </c>
      <c r="BK91" s="1044">
        <f t="shared" si="71"/>
        <v>0</v>
      </c>
      <c r="BL91" s="432"/>
      <c r="BM91" s="436"/>
      <c r="BN91" s="436"/>
      <c r="BO91" s="436"/>
      <c r="BP91" s="436"/>
      <c r="BQ91" s="436"/>
      <c r="BR91" s="436"/>
      <c r="BS91" s="436"/>
      <c r="BT91" s="436"/>
      <c r="BU91" s="436"/>
      <c r="BV91" s="436"/>
      <c r="BW91" s="436"/>
      <c r="BX91" s="436"/>
    </row>
    <row r="92" spans="1:76" s="437" customFormat="1" ht="27.95" customHeight="1">
      <c r="A92" s="1046">
        <v>75</v>
      </c>
      <c r="B92" s="429"/>
      <c r="C92" s="429"/>
      <c r="D92" s="395"/>
      <c r="E92" s="427"/>
      <c r="F92" s="396"/>
      <c r="G92" s="1076"/>
      <c r="H92" s="1009"/>
      <c r="I92" s="1009"/>
      <c r="J92" s="1009"/>
      <c r="K92" s="1010" t="str">
        <f t="shared" si="41"/>
        <v/>
      </c>
      <c r="L92" s="1047" t="str">
        <f>IF(OR(($S92=""),($H92=""),($I92=""),($J92="")),"",VLOOKUP($S92,'TRC Values Pepco'!$I$45:$M$54,2,FALSE))</f>
        <v/>
      </c>
      <c r="M92" s="1048" t="str">
        <f>IF(OR(($S92=""),($H92=""),($I92=""),($J92="")),"",VLOOKUP($S92,'TRC Values Pepco'!$I$45:$M$54,3,FALSE))</f>
        <v/>
      </c>
      <c r="N92" s="1048" t="str">
        <f>IF(OR(($S92=""),($H92=""),($I92=""),($J92="")),"",VLOOKUP($S92,'TRC Values Pepco'!$I$45:$M$54,4,FALSE))</f>
        <v/>
      </c>
      <c r="O92" s="1048" t="str">
        <f>IF(OR(($S92=""),($H92=""),($I92=""),($J92="")),"",VLOOKUP($S92,'TRC Values Pepco'!$I$45:$M$54,5,FALSE))</f>
        <v/>
      </c>
      <c r="P92" s="1049" t="str">
        <f t="shared" si="42"/>
        <v/>
      </c>
      <c r="Q92" s="1050">
        <f t="shared" si="43"/>
        <v>0</v>
      </c>
      <c r="R92" s="1051" t="str">
        <f t="shared" si="44"/>
        <v/>
      </c>
      <c r="S92" s="1051" t="str">
        <f t="shared" si="45"/>
        <v/>
      </c>
      <c r="T92" s="1052" t="str">
        <f t="shared" si="46"/>
        <v/>
      </c>
      <c r="U92" s="1077"/>
      <c r="V92" s="1017"/>
      <c r="W92" s="1055" t="str">
        <f t="shared" si="47"/>
        <v/>
      </c>
      <c r="X92" s="1072"/>
      <c r="Y92" s="1057">
        <v>0</v>
      </c>
      <c r="Z92" s="402">
        <f t="shared" si="48"/>
        <v>0</v>
      </c>
      <c r="AA92" s="1058">
        <f t="shared" si="49"/>
        <v>0</v>
      </c>
      <c r="AB92" s="1059">
        <f t="shared" si="50"/>
        <v>0</v>
      </c>
      <c r="AC92" s="1059">
        <f t="shared" si="51"/>
        <v>0</v>
      </c>
      <c r="AD92" s="1060">
        <f t="shared" si="52"/>
        <v>0</v>
      </c>
      <c r="AE92" s="1061" t="s">
        <v>205</v>
      </c>
      <c r="AF92" s="395"/>
      <c r="AG92" s="429"/>
      <c r="AH92" s="1073"/>
      <c r="AI92" s="1074"/>
      <c r="AJ92" s="1074"/>
      <c r="AK92" s="1075"/>
      <c r="AL92" s="1065"/>
      <c r="AM92" s="1066" t="str">
        <f t="shared" si="53"/>
        <v/>
      </c>
      <c r="AN92" s="1067">
        <f t="shared" si="54"/>
        <v>0</v>
      </c>
      <c r="AO92" s="412"/>
      <c r="AP92" s="412"/>
      <c r="AQ92" s="1068">
        <f t="shared" si="55"/>
        <v>0</v>
      </c>
      <c r="AR92" s="414">
        <f t="shared" si="56"/>
        <v>0</v>
      </c>
      <c r="AS92" s="415">
        <f t="shared" si="57"/>
        <v>0</v>
      </c>
      <c r="AT92" s="415">
        <f t="shared" si="72"/>
        <v>0</v>
      </c>
      <c r="AU92" s="415">
        <f t="shared" si="58"/>
        <v>0</v>
      </c>
      <c r="AV92" s="416">
        <f t="shared" si="59"/>
        <v>0</v>
      </c>
      <c r="AW92" s="1069"/>
      <c r="AX92" s="406">
        <f t="shared" si="60"/>
        <v>0</v>
      </c>
      <c r="AY92" s="1060">
        <f t="shared" si="61"/>
        <v>0</v>
      </c>
      <c r="AZ92" s="1070">
        <f t="shared" si="62"/>
        <v>0</v>
      </c>
      <c r="BA92" s="407">
        <f t="shared" si="63"/>
        <v>0</v>
      </c>
      <c r="BB92" s="1071">
        <f t="shared" si="64"/>
        <v>0</v>
      </c>
      <c r="BC92" s="1059">
        <f t="shared" si="65"/>
        <v>0</v>
      </c>
      <c r="BD92" s="1059">
        <f t="shared" si="66"/>
        <v>0</v>
      </c>
      <c r="BE92" s="407">
        <f t="shared" si="67"/>
        <v>0</v>
      </c>
      <c r="BF92" s="1041">
        <f t="shared" si="68"/>
        <v>0.3</v>
      </c>
      <c r="BG92" s="421">
        <f t="shared" si="69"/>
        <v>0</v>
      </c>
      <c r="BH92" s="422"/>
      <c r="BI92" s="422"/>
      <c r="BJ92" s="421">
        <f t="shared" si="70"/>
        <v>0</v>
      </c>
      <c r="BK92" s="1044">
        <f t="shared" si="71"/>
        <v>0</v>
      </c>
      <c r="BL92" s="432"/>
      <c r="BM92" s="436"/>
      <c r="BN92" s="436"/>
      <c r="BO92" s="436"/>
      <c r="BP92" s="436"/>
      <c r="BQ92" s="436"/>
      <c r="BR92" s="436"/>
      <c r="BS92" s="436"/>
      <c r="BT92" s="436"/>
      <c r="BU92" s="436"/>
      <c r="BV92" s="436"/>
      <c r="BW92" s="436"/>
      <c r="BX92" s="436"/>
    </row>
    <row r="93" spans="1:76" s="437" customFormat="1" ht="27.95" customHeight="1">
      <c r="A93" s="1046">
        <v>76</v>
      </c>
      <c r="B93" s="429"/>
      <c r="C93" s="429"/>
      <c r="D93" s="395"/>
      <c r="E93" s="427"/>
      <c r="F93" s="396"/>
      <c r="G93" s="1076"/>
      <c r="H93" s="1009"/>
      <c r="I93" s="1009"/>
      <c r="J93" s="1009"/>
      <c r="K93" s="1010" t="str">
        <f t="shared" si="41"/>
        <v/>
      </c>
      <c r="L93" s="1047" t="str">
        <f>IF(OR(($S93=""),($H93=""),($I93=""),($J93="")),"",VLOOKUP($S93,'TRC Values Pepco'!$I$45:$M$54,2,FALSE))</f>
        <v/>
      </c>
      <c r="M93" s="1048" t="str">
        <f>IF(OR(($S93=""),($H93=""),($I93=""),($J93="")),"",VLOOKUP($S93,'TRC Values Pepco'!$I$45:$M$54,3,FALSE))</f>
        <v/>
      </c>
      <c r="N93" s="1048" t="str">
        <f>IF(OR(($S93=""),($H93=""),($I93=""),($J93="")),"",VLOOKUP($S93,'TRC Values Pepco'!$I$45:$M$54,4,FALSE))</f>
        <v/>
      </c>
      <c r="O93" s="1048" t="str">
        <f>IF(OR(($S93=""),($H93=""),($I93=""),($J93="")),"",VLOOKUP($S93,'TRC Values Pepco'!$I$45:$M$54,5,FALSE))</f>
        <v/>
      </c>
      <c r="P93" s="1049" t="str">
        <f t="shared" si="42"/>
        <v/>
      </c>
      <c r="Q93" s="1050">
        <f t="shared" si="43"/>
        <v>0</v>
      </c>
      <c r="R93" s="1051" t="str">
        <f t="shared" si="44"/>
        <v/>
      </c>
      <c r="S93" s="1051" t="str">
        <f t="shared" si="45"/>
        <v/>
      </c>
      <c r="T93" s="1052" t="str">
        <f t="shared" si="46"/>
        <v/>
      </c>
      <c r="U93" s="1077"/>
      <c r="V93" s="1017"/>
      <c r="W93" s="1055" t="str">
        <f t="shared" si="47"/>
        <v/>
      </c>
      <c r="X93" s="1072"/>
      <c r="Y93" s="1057">
        <v>0</v>
      </c>
      <c r="Z93" s="402">
        <f t="shared" si="48"/>
        <v>0</v>
      </c>
      <c r="AA93" s="1058">
        <f t="shared" si="49"/>
        <v>0</v>
      </c>
      <c r="AB93" s="1059">
        <f t="shared" si="50"/>
        <v>0</v>
      </c>
      <c r="AC93" s="1059">
        <f t="shared" si="51"/>
        <v>0</v>
      </c>
      <c r="AD93" s="1060">
        <f t="shared" si="52"/>
        <v>0</v>
      </c>
      <c r="AE93" s="1061" t="s">
        <v>205</v>
      </c>
      <c r="AF93" s="395"/>
      <c r="AG93" s="429"/>
      <c r="AH93" s="1073"/>
      <c r="AI93" s="1074"/>
      <c r="AJ93" s="1074"/>
      <c r="AK93" s="1075"/>
      <c r="AL93" s="1065"/>
      <c r="AM93" s="1066" t="str">
        <f t="shared" si="53"/>
        <v/>
      </c>
      <c r="AN93" s="1067">
        <f t="shared" si="54"/>
        <v>0</v>
      </c>
      <c r="AO93" s="412"/>
      <c r="AP93" s="412"/>
      <c r="AQ93" s="1068">
        <f t="shared" si="55"/>
        <v>0</v>
      </c>
      <c r="AR93" s="414">
        <f t="shared" si="56"/>
        <v>0</v>
      </c>
      <c r="AS93" s="415">
        <f t="shared" si="57"/>
        <v>0</v>
      </c>
      <c r="AT93" s="415">
        <f t="shared" si="72"/>
        <v>0</v>
      </c>
      <c r="AU93" s="415">
        <f t="shared" si="58"/>
        <v>0</v>
      </c>
      <c r="AV93" s="416">
        <f t="shared" si="59"/>
        <v>0</v>
      </c>
      <c r="AW93" s="1069"/>
      <c r="AX93" s="406">
        <f t="shared" si="60"/>
        <v>0</v>
      </c>
      <c r="AY93" s="1060">
        <f t="shared" si="61"/>
        <v>0</v>
      </c>
      <c r="AZ93" s="1070">
        <f t="shared" si="62"/>
        <v>0</v>
      </c>
      <c r="BA93" s="407">
        <f t="shared" si="63"/>
        <v>0</v>
      </c>
      <c r="BB93" s="1071">
        <f t="shared" si="64"/>
        <v>0</v>
      </c>
      <c r="BC93" s="1059">
        <f t="shared" si="65"/>
        <v>0</v>
      </c>
      <c r="BD93" s="1059">
        <f t="shared" si="66"/>
        <v>0</v>
      </c>
      <c r="BE93" s="407">
        <f t="shared" si="67"/>
        <v>0</v>
      </c>
      <c r="BF93" s="1041">
        <f t="shared" si="68"/>
        <v>0.3</v>
      </c>
      <c r="BG93" s="421">
        <f t="shared" si="69"/>
        <v>0</v>
      </c>
      <c r="BH93" s="422"/>
      <c r="BI93" s="422"/>
      <c r="BJ93" s="421">
        <f t="shared" si="70"/>
        <v>0</v>
      </c>
      <c r="BK93" s="1044">
        <f t="shared" si="71"/>
        <v>0</v>
      </c>
      <c r="BL93" s="432"/>
      <c r="BM93" s="436"/>
      <c r="BN93" s="436"/>
      <c r="BO93" s="436"/>
      <c r="BP93" s="436"/>
      <c r="BQ93" s="436"/>
      <c r="BR93" s="436"/>
      <c r="BS93" s="436"/>
      <c r="BT93" s="436"/>
      <c r="BU93" s="436"/>
      <c r="BV93" s="436"/>
      <c r="BW93" s="436"/>
      <c r="BX93" s="436"/>
    </row>
    <row r="94" spans="1:76" s="437" customFormat="1" ht="27.95" customHeight="1">
      <c r="A94" s="1046">
        <v>77</v>
      </c>
      <c r="B94" s="429"/>
      <c r="C94" s="429"/>
      <c r="D94" s="395"/>
      <c r="E94" s="427"/>
      <c r="F94" s="396"/>
      <c r="G94" s="1076"/>
      <c r="H94" s="1009"/>
      <c r="I94" s="1009"/>
      <c r="J94" s="1009"/>
      <c r="K94" s="1010" t="str">
        <f t="shared" si="41"/>
        <v/>
      </c>
      <c r="L94" s="1047" t="str">
        <f>IF(OR(($S94=""),($H94=""),($I94=""),($J94="")),"",VLOOKUP($S94,'TRC Values Pepco'!$I$45:$M$54,2,FALSE))</f>
        <v/>
      </c>
      <c r="M94" s="1048" t="str">
        <f>IF(OR(($S94=""),($H94=""),($I94=""),($J94="")),"",VLOOKUP($S94,'TRC Values Pepco'!$I$45:$M$54,3,FALSE))</f>
        <v/>
      </c>
      <c r="N94" s="1048" t="str">
        <f>IF(OR(($S94=""),($H94=""),($I94=""),($J94="")),"",VLOOKUP($S94,'TRC Values Pepco'!$I$45:$M$54,4,FALSE))</f>
        <v/>
      </c>
      <c r="O94" s="1048" t="str">
        <f>IF(OR(($S94=""),($H94=""),($I94=""),($J94="")),"",VLOOKUP($S94,'TRC Values Pepco'!$I$45:$M$54,5,FALSE))</f>
        <v/>
      </c>
      <c r="P94" s="1049" t="str">
        <f t="shared" si="42"/>
        <v/>
      </c>
      <c r="Q94" s="1050">
        <f t="shared" si="43"/>
        <v>0</v>
      </c>
      <c r="R94" s="1051" t="str">
        <f t="shared" si="44"/>
        <v/>
      </c>
      <c r="S94" s="1051" t="str">
        <f t="shared" si="45"/>
        <v/>
      </c>
      <c r="T94" s="1052" t="str">
        <f t="shared" si="46"/>
        <v/>
      </c>
      <c r="U94" s="1077"/>
      <c r="V94" s="1017"/>
      <c r="W94" s="1055" t="str">
        <f t="shared" si="47"/>
        <v/>
      </c>
      <c r="X94" s="1072"/>
      <c r="Y94" s="1057">
        <v>0</v>
      </c>
      <c r="Z94" s="402">
        <f t="shared" si="48"/>
        <v>0</v>
      </c>
      <c r="AA94" s="1058">
        <f t="shared" si="49"/>
        <v>0</v>
      </c>
      <c r="AB94" s="1059">
        <f t="shared" si="50"/>
        <v>0</v>
      </c>
      <c r="AC94" s="1059">
        <f t="shared" si="51"/>
        <v>0</v>
      </c>
      <c r="AD94" s="1060">
        <f t="shared" si="52"/>
        <v>0</v>
      </c>
      <c r="AE94" s="1061" t="s">
        <v>205</v>
      </c>
      <c r="AF94" s="395"/>
      <c r="AG94" s="429"/>
      <c r="AH94" s="1073"/>
      <c r="AI94" s="1074"/>
      <c r="AJ94" s="1074"/>
      <c r="AK94" s="1075"/>
      <c r="AL94" s="1065"/>
      <c r="AM94" s="1066" t="str">
        <f t="shared" si="53"/>
        <v/>
      </c>
      <c r="AN94" s="1067">
        <f t="shared" si="54"/>
        <v>0</v>
      </c>
      <c r="AO94" s="412"/>
      <c r="AP94" s="412"/>
      <c r="AQ94" s="1068">
        <f t="shared" si="55"/>
        <v>0</v>
      </c>
      <c r="AR94" s="414">
        <f t="shared" si="56"/>
        <v>0</v>
      </c>
      <c r="AS94" s="415">
        <f t="shared" si="57"/>
        <v>0</v>
      </c>
      <c r="AT94" s="415">
        <f t="shared" si="72"/>
        <v>0</v>
      </c>
      <c r="AU94" s="415">
        <f t="shared" si="58"/>
        <v>0</v>
      </c>
      <c r="AV94" s="416">
        <f t="shared" si="59"/>
        <v>0</v>
      </c>
      <c r="AW94" s="1069"/>
      <c r="AX94" s="406">
        <f t="shared" si="60"/>
        <v>0</v>
      </c>
      <c r="AY94" s="1060">
        <f t="shared" si="61"/>
        <v>0</v>
      </c>
      <c r="AZ94" s="1070">
        <f t="shared" si="62"/>
        <v>0</v>
      </c>
      <c r="BA94" s="407">
        <f t="shared" si="63"/>
        <v>0</v>
      </c>
      <c r="BB94" s="1071">
        <f t="shared" si="64"/>
        <v>0</v>
      </c>
      <c r="BC94" s="1059">
        <f t="shared" si="65"/>
        <v>0</v>
      </c>
      <c r="BD94" s="1059">
        <f t="shared" si="66"/>
        <v>0</v>
      </c>
      <c r="BE94" s="407">
        <f t="shared" si="67"/>
        <v>0</v>
      </c>
      <c r="BF94" s="1041">
        <f t="shared" si="68"/>
        <v>0.3</v>
      </c>
      <c r="BG94" s="421">
        <f t="shared" si="69"/>
        <v>0</v>
      </c>
      <c r="BH94" s="422"/>
      <c r="BI94" s="422"/>
      <c r="BJ94" s="421">
        <f t="shared" si="70"/>
        <v>0</v>
      </c>
      <c r="BK94" s="1044">
        <f t="shared" si="71"/>
        <v>0</v>
      </c>
      <c r="BL94" s="432"/>
      <c r="BM94" s="436"/>
      <c r="BN94" s="436"/>
      <c r="BO94" s="436"/>
      <c r="BP94" s="436"/>
      <c r="BQ94" s="436"/>
      <c r="BR94" s="436"/>
      <c r="BS94" s="436"/>
      <c r="BT94" s="436"/>
      <c r="BU94" s="436"/>
      <c r="BV94" s="436"/>
      <c r="BW94" s="436"/>
      <c r="BX94" s="436"/>
    </row>
    <row r="95" spans="1:76" s="437" customFormat="1" ht="27.95" customHeight="1">
      <c r="A95" s="1046">
        <v>78</v>
      </c>
      <c r="B95" s="429"/>
      <c r="C95" s="429"/>
      <c r="D95" s="395"/>
      <c r="E95" s="427"/>
      <c r="F95" s="396"/>
      <c r="G95" s="1076"/>
      <c r="H95" s="1009"/>
      <c r="I95" s="1009"/>
      <c r="J95" s="1009"/>
      <c r="K95" s="1010" t="str">
        <f t="shared" si="41"/>
        <v/>
      </c>
      <c r="L95" s="1047" t="str">
        <f>IF(OR(($S95=""),($H95=""),($I95=""),($J95="")),"",VLOOKUP($S95,'TRC Values Pepco'!$I$45:$M$54,2,FALSE))</f>
        <v/>
      </c>
      <c r="M95" s="1048" t="str">
        <f>IF(OR(($S95=""),($H95=""),($I95=""),($J95="")),"",VLOOKUP($S95,'TRC Values Pepco'!$I$45:$M$54,3,FALSE))</f>
        <v/>
      </c>
      <c r="N95" s="1048" t="str">
        <f>IF(OR(($S95=""),($H95=""),($I95=""),($J95="")),"",VLOOKUP($S95,'TRC Values Pepco'!$I$45:$M$54,4,FALSE))</f>
        <v/>
      </c>
      <c r="O95" s="1048" t="str">
        <f>IF(OR(($S95=""),($H95=""),($I95=""),($J95="")),"",VLOOKUP($S95,'TRC Values Pepco'!$I$45:$M$54,5,FALSE))</f>
        <v/>
      </c>
      <c r="P95" s="1049" t="str">
        <f t="shared" si="42"/>
        <v/>
      </c>
      <c r="Q95" s="1050">
        <f t="shared" si="43"/>
        <v>0</v>
      </c>
      <c r="R95" s="1051" t="str">
        <f t="shared" si="44"/>
        <v/>
      </c>
      <c r="S95" s="1051" t="str">
        <f t="shared" si="45"/>
        <v/>
      </c>
      <c r="T95" s="1052" t="str">
        <f t="shared" si="46"/>
        <v/>
      </c>
      <c r="U95" s="1077"/>
      <c r="V95" s="1017"/>
      <c r="W95" s="1055" t="str">
        <f t="shared" si="47"/>
        <v/>
      </c>
      <c r="X95" s="1072"/>
      <c r="Y95" s="1057">
        <v>0</v>
      </c>
      <c r="Z95" s="402">
        <f t="shared" si="48"/>
        <v>0</v>
      </c>
      <c r="AA95" s="1058">
        <f t="shared" si="49"/>
        <v>0</v>
      </c>
      <c r="AB95" s="1059">
        <f t="shared" si="50"/>
        <v>0</v>
      </c>
      <c r="AC95" s="1059">
        <f t="shared" si="51"/>
        <v>0</v>
      </c>
      <c r="AD95" s="1060">
        <f t="shared" si="52"/>
        <v>0</v>
      </c>
      <c r="AE95" s="1061" t="s">
        <v>205</v>
      </c>
      <c r="AF95" s="395"/>
      <c r="AG95" s="429"/>
      <c r="AH95" s="1073"/>
      <c r="AI95" s="1074"/>
      <c r="AJ95" s="1074"/>
      <c r="AK95" s="1075"/>
      <c r="AL95" s="1065"/>
      <c r="AM95" s="1066" t="str">
        <f t="shared" si="53"/>
        <v/>
      </c>
      <c r="AN95" s="1067">
        <f t="shared" si="54"/>
        <v>0</v>
      </c>
      <c r="AO95" s="412"/>
      <c r="AP95" s="412"/>
      <c r="AQ95" s="1068">
        <f t="shared" si="55"/>
        <v>0</v>
      </c>
      <c r="AR95" s="414">
        <f t="shared" si="56"/>
        <v>0</v>
      </c>
      <c r="AS95" s="415">
        <f t="shared" si="57"/>
        <v>0</v>
      </c>
      <c r="AT95" s="415">
        <f t="shared" si="72"/>
        <v>0</v>
      </c>
      <c r="AU95" s="415">
        <f t="shared" si="58"/>
        <v>0</v>
      </c>
      <c r="AV95" s="416">
        <f t="shared" si="59"/>
        <v>0</v>
      </c>
      <c r="AW95" s="1069"/>
      <c r="AX95" s="406">
        <f t="shared" si="60"/>
        <v>0</v>
      </c>
      <c r="AY95" s="1060">
        <f t="shared" si="61"/>
        <v>0</v>
      </c>
      <c r="AZ95" s="1070">
        <f t="shared" si="62"/>
        <v>0</v>
      </c>
      <c r="BA95" s="407">
        <f t="shared" si="63"/>
        <v>0</v>
      </c>
      <c r="BB95" s="1071">
        <f t="shared" si="64"/>
        <v>0</v>
      </c>
      <c r="BC95" s="1059">
        <f t="shared" si="65"/>
        <v>0</v>
      </c>
      <c r="BD95" s="1059">
        <f t="shared" si="66"/>
        <v>0</v>
      </c>
      <c r="BE95" s="407">
        <f t="shared" si="67"/>
        <v>0</v>
      </c>
      <c r="BF95" s="1041">
        <f t="shared" si="68"/>
        <v>0.3</v>
      </c>
      <c r="BG95" s="421">
        <f t="shared" si="69"/>
        <v>0</v>
      </c>
      <c r="BH95" s="422"/>
      <c r="BI95" s="422"/>
      <c r="BJ95" s="421">
        <f t="shared" si="70"/>
        <v>0</v>
      </c>
      <c r="BK95" s="1044">
        <f t="shared" si="71"/>
        <v>0</v>
      </c>
      <c r="BL95" s="432"/>
      <c r="BM95" s="436"/>
      <c r="BN95" s="436"/>
      <c r="BO95" s="436"/>
      <c r="BP95" s="436"/>
      <c r="BQ95" s="436"/>
      <c r="BR95" s="436"/>
      <c r="BS95" s="436"/>
      <c r="BT95" s="436"/>
      <c r="BU95" s="436"/>
      <c r="BV95" s="436"/>
      <c r="BW95" s="436"/>
      <c r="BX95" s="436"/>
    </row>
    <row r="96" spans="1:76" s="437" customFormat="1" ht="27.95" customHeight="1">
      <c r="A96" s="1046">
        <v>79</v>
      </c>
      <c r="B96" s="429"/>
      <c r="C96" s="429"/>
      <c r="D96" s="395"/>
      <c r="E96" s="427"/>
      <c r="F96" s="396"/>
      <c r="G96" s="1076"/>
      <c r="H96" s="1009"/>
      <c r="I96" s="1009"/>
      <c r="J96" s="1009"/>
      <c r="K96" s="1010" t="str">
        <f t="shared" si="41"/>
        <v/>
      </c>
      <c r="L96" s="1047" t="str">
        <f>IF(OR(($S96=""),($H96=""),($I96=""),($J96="")),"",VLOOKUP($S96,'TRC Values Pepco'!$I$45:$M$54,2,FALSE))</f>
        <v/>
      </c>
      <c r="M96" s="1048" t="str">
        <f>IF(OR(($S96=""),($H96=""),($I96=""),($J96="")),"",VLOOKUP($S96,'TRC Values Pepco'!$I$45:$M$54,3,FALSE))</f>
        <v/>
      </c>
      <c r="N96" s="1048" t="str">
        <f>IF(OR(($S96=""),($H96=""),($I96=""),($J96="")),"",VLOOKUP($S96,'TRC Values Pepco'!$I$45:$M$54,4,FALSE))</f>
        <v/>
      </c>
      <c r="O96" s="1048" t="str">
        <f>IF(OR(($S96=""),($H96=""),($I96=""),($J96="")),"",VLOOKUP($S96,'TRC Values Pepco'!$I$45:$M$54,5,FALSE))</f>
        <v/>
      </c>
      <c r="P96" s="1049" t="str">
        <f t="shared" si="42"/>
        <v/>
      </c>
      <c r="Q96" s="1050">
        <f t="shared" si="43"/>
        <v>0</v>
      </c>
      <c r="R96" s="1051" t="str">
        <f t="shared" si="44"/>
        <v/>
      </c>
      <c r="S96" s="1051" t="str">
        <f t="shared" si="45"/>
        <v/>
      </c>
      <c r="T96" s="1052" t="str">
        <f t="shared" si="46"/>
        <v/>
      </c>
      <c r="U96" s="1077"/>
      <c r="V96" s="1017"/>
      <c r="W96" s="1055" t="str">
        <f t="shared" si="47"/>
        <v/>
      </c>
      <c r="X96" s="1072"/>
      <c r="Y96" s="1057">
        <v>0</v>
      </c>
      <c r="Z96" s="402">
        <f t="shared" si="48"/>
        <v>0</v>
      </c>
      <c r="AA96" s="1058">
        <f t="shared" si="49"/>
        <v>0</v>
      </c>
      <c r="AB96" s="1059">
        <f t="shared" si="50"/>
        <v>0</v>
      </c>
      <c r="AC96" s="1059">
        <f t="shared" si="51"/>
        <v>0</v>
      </c>
      <c r="AD96" s="1060">
        <f t="shared" si="52"/>
        <v>0</v>
      </c>
      <c r="AE96" s="1061" t="s">
        <v>205</v>
      </c>
      <c r="AF96" s="395"/>
      <c r="AG96" s="429"/>
      <c r="AH96" s="1073"/>
      <c r="AI96" s="1074"/>
      <c r="AJ96" s="1074"/>
      <c r="AK96" s="1075"/>
      <c r="AL96" s="1065"/>
      <c r="AM96" s="1066" t="str">
        <f t="shared" si="53"/>
        <v/>
      </c>
      <c r="AN96" s="1067">
        <f t="shared" si="54"/>
        <v>0</v>
      </c>
      <c r="AO96" s="412"/>
      <c r="AP96" s="412"/>
      <c r="AQ96" s="1068">
        <f t="shared" si="55"/>
        <v>0</v>
      </c>
      <c r="AR96" s="414">
        <f t="shared" si="56"/>
        <v>0</v>
      </c>
      <c r="AS96" s="415">
        <f t="shared" si="57"/>
        <v>0</v>
      </c>
      <c r="AT96" s="415">
        <f t="shared" si="72"/>
        <v>0</v>
      </c>
      <c r="AU96" s="415">
        <f t="shared" si="58"/>
        <v>0</v>
      </c>
      <c r="AV96" s="416">
        <f t="shared" si="59"/>
        <v>0</v>
      </c>
      <c r="AW96" s="1069"/>
      <c r="AX96" s="406">
        <f t="shared" si="60"/>
        <v>0</v>
      </c>
      <c r="AY96" s="1060">
        <f t="shared" si="61"/>
        <v>0</v>
      </c>
      <c r="AZ96" s="1070">
        <f t="shared" si="62"/>
        <v>0</v>
      </c>
      <c r="BA96" s="407">
        <f t="shared" si="63"/>
        <v>0</v>
      </c>
      <c r="BB96" s="1071">
        <f t="shared" si="64"/>
        <v>0</v>
      </c>
      <c r="BC96" s="1059">
        <f t="shared" si="65"/>
        <v>0</v>
      </c>
      <c r="BD96" s="1059">
        <f t="shared" si="66"/>
        <v>0</v>
      </c>
      <c r="BE96" s="407">
        <f t="shared" si="67"/>
        <v>0</v>
      </c>
      <c r="BF96" s="1041">
        <f t="shared" si="68"/>
        <v>0.3</v>
      </c>
      <c r="BG96" s="421">
        <f t="shared" si="69"/>
        <v>0</v>
      </c>
      <c r="BH96" s="422"/>
      <c r="BI96" s="422"/>
      <c r="BJ96" s="421">
        <f t="shared" si="70"/>
        <v>0</v>
      </c>
      <c r="BK96" s="1044">
        <f t="shared" si="71"/>
        <v>0</v>
      </c>
      <c r="BL96" s="432"/>
      <c r="BM96" s="436"/>
      <c r="BN96" s="436"/>
      <c r="BO96" s="436"/>
      <c r="BP96" s="436"/>
      <c r="BQ96" s="436"/>
      <c r="BR96" s="436"/>
      <c r="BS96" s="436"/>
      <c r="BT96" s="436"/>
      <c r="BU96" s="436"/>
      <c r="BV96" s="436"/>
      <c r="BW96" s="436"/>
      <c r="BX96" s="436"/>
    </row>
    <row r="97" spans="1:76" s="437" customFormat="1" ht="27.95" customHeight="1">
      <c r="A97" s="1046">
        <v>80</v>
      </c>
      <c r="B97" s="429"/>
      <c r="C97" s="429"/>
      <c r="D97" s="395"/>
      <c r="E97" s="427"/>
      <c r="F97" s="396"/>
      <c r="G97" s="1076"/>
      <c r="H97" s="1009"/>
      <c r="I97" s="1009"/>
      <c r="J97" s="1009"/>
      <c r="K97" s="1010" t="str">
        <f t="shared" si="41"/>
        <v/>
      </c>
      <c r="L97" s="1047" t="str">
        <f>IF(OR(($S97=""),($H97=""),($I97=""),($J97="")),"",VLOOKUP($S97,'TRC Values Pepco'!$I$45:$M$54,2,FALSE))</f>
        <v/>
      </c>
      <c r="M97" s="1048" t="str">
        <f>IF(OR(($S97=""),($H97=""),($I97=""),($J97="")),"",VLOOKUP($S97,'TRC Values Pepco'!$I$45:$M$54,3,FALSE))</f>
        <v/>
      </c>
      <c r="N97" s="1048" t="str">
        <f>IF(OR(($S97=""),($H97=""),($I97=""),($J97="")),"",VLOOKUP($S97,'TRC Values Pepco'!$I$45:$M$54,4,FALSE))</f>
        <v/>
      </c>
      <c r="O97" s="1048" t="str">
        <f>IF(OR(($S97=""),($H97=""),($I97=""),($J97="")),"",VLOOKUP($S97,'TRC Values Pepco'!$I$45:$M$54,5,FALSE))</f>
        <v/>
      </c>
      <c r="P97" s="1049" t="str">
        <f t="shared" si="42"/>
        <v/>
      </c>
      <c r="Q97" s="1050">
        <f t="shared" si="43"/>
        <v>0</v>
      </c>
      <c r="R97" s="1051" t="str">
        <f t="shared" si="44"/>
        <v/>
      </c>
      <c r="S97" s="1051" t="str">
        <f t="shared" si="45"/>
        <v/>
      </c>
      <c r="T97" s="1052" t="str">
        <f t="shared" si="46"/>
        <v/>
      </c>
      <c r="U97" s="1077"/>
      <c r="V97" s="1017"/>
      <c r="W97" s="1055" t="str">
        <f t="shared" si="47"/>
        <v/>
      </c>
      <c r="X97" s="1072"/>
      <c r="Y97" s="1057">
        <v>0</v>
      </c>
      <c r="Z97" s="402">
        <f t="shared" si="48"/>
        <v>0</v>
      </c>
      <c r="AA97" s="1058">
        <f t="shared" si="49"/>
        <v>0</v>
      </c>
      <c r="AB97" s="1059">
        <f t="shared" si="50"/>
        <v>0</v>
      </c>
      <c r="AC97" s="1059">
        <f t="shared" si="51"/>
        <v>0</v>
      </c>
      <c r="AD97" s="1060">
        <f t="shared" si="52"/>
        <v>0</v>
      </c>
      <c r="AE97" s="1061" t="s">
        <v>205</v>
      </c>
      <c r="AF97" s="395"/>
      <c r="AG97" s="429"/>
      <c r="AH97" s="1073"/>
      <c r="AI97" s="1074"/>
      <c r="AJ97" s="1074"/>
      <c r="AK97" s="1075"/>
      <c r="AL97" s="1065"/>
      <c r="AM97" s="1066" t="str">
        <f t="shared" si="53"/>
        <v/>
      </c>
      <c r="AN97" s="1067">
        <f t="shared" si="54"/>
        <v>0</v>
      </c>
      <c r="AO97" s="412"/>
      <c r="AP97" s="412"/>
      <c r="AQ97" s="1068">
        <f t="shared" si="55"/>
        <v>0</v>
      </c>
      <c r="AR97" s="414">
        <f t="shared" si="56"/>
        <v>0</v>
      </c>
      <c r="AS97" s="415">
        <f t="shared" si="57"/>
        <v>0</v>
      </c>
      <c r="AT97" s="415">
        <f t="shared" si="72"/>
        <v>0</v>
      </c>
      <c r="AU97" s="415">
        <f t="shared" si="58"/>
        <v>0</v>
      </c>
      <c r="AV97" s="416">
        <f t="shared" si="59"/>
        <v>0</v>
      </c>
      <c r="AW97" s="1069"/>
      <c r="AX97" s="406">
        <f t="shared" si="60"/>
        <v>0</v>
      </c>
      <c r="AY97" s="1060">
        <f t="shared" si="61"/>
        <v>0</v>
      </c>
      <c r="AZ97" s="1070">
        <f t="shared" si="62"/>
        <v>0</v>
      </c>
      <c r="BA97" s="407">
        <f t="shared" si="63"/>
        <v>0</v>
      </c>
      <c r="BB97" s="1071">
        <f t="shared" si="64"/>
        <v>0</v>
      </c>
      <c r="BC97" s="1059">
        <f t="shared" si="65"/>
        <v>0</v>
      </c>
      <c r="BD97" s="1059">
        <f t="shared" si="66"/>
        <v>0</v>
      </c>
      <c r="BE97" s="407">
        <f t="shared" si="67"/>
        <v>0</v>
      </c>
      <c r="BF97" s="1041">
        <f t="shared" si="68"/>
        <v>0.3</v>
      </c>
      <c r="BG97" s="421">
        <f t="shared" si="69"/>
        <v>0</v>
      </c>
      <c r="BH97" s="422"/>
      <c r="BI97" s="422"/>
      <c r="BJ97" s="421">
        <f t="shared" si="70"/>
        <v>0</v>
      </c>
      <c r="BK97" s="1044">
        <f t="shared" si="71"/>
        <v>0</v>
      </c>
      <c r="BL97" s="432"/>
      <c r="BM97" s="436"/>
      <c r="BN97" s="436"/>
      <c r="BO97" s="436"/>
      <c r="BP97" s="436"/>
      <c r="BQ97" s="436"/>
      <c r="BR97" s="436"/>
      <c r="BS97" s="436"/>
      <c r="BT97" s="436"/>
      <c r="BU97" s="436"/>
      <c r="BV97" s="436"/>
      <c r="BW97" s="436"/>
      <c r="BX97" s="436"/>
    </row>
    <row r="98" spans="1:76" s="437" customFormat="1" ht="27.95" customHeight="1">
      <c r="A98" s="1046">
        <v>81</v>
      </c>
      <c r="B98" s="429"/>
      <c r="C98" s="429"/>
      <c r="D98" s="395"/>
      <c r="E98" s="427"/>
      <c r="F98" s="396"/>
      <c r="G98" s="1076"/>
      <c r="H98" s="1009"/>
      <c r="I98" s="1009"/>
      <c r="J98" s="1009"/>
      <c r="K98" s="1010" t="str">
        <f t="shared" si="41"/>
        <v/>
      </c>
      <c r="L98" s="1047" t="str">
        <f>IF(OR(($S98=""),($H98=""),($I98=""),($J98="")),"",VLOOKUP($S98,'TRC Values Pepco'!$I$45:$M$54,2,FALSE))</f>
        <v/>
      </c>
      <c r="M98" s="1048" t="str">
        <f>IF(OR(($S98=""),($H98=""),($I98=""),($J98="")),"",VLOOKUP($S98,'TRC Values Pepco'!$I$45:$M$54,3,FALSE))</f>
        <v/>
      </c>
      <c r="N98" s="1048" t="str">
        <f>IF(OR(($S98=""),($H98=""),($I98=""),($J98="")),"",VLOOKUP($S98,'TRC Values Pepco'!$I$45:$M$54,4,FALSE))</f>
        <v/>
      </c>
      <c r="O98" s="1048" t="str">
        <f>IF(OR(($S98=""),($H98=""),($I98=""),($J98="")),"",VLOOKUP($S98,'TRC Values Pepco'!$I$45:$M$54,5,FALSE))</f>
        <v/>
      </c>
      <c r="P98" s="1049" t="str">
        <f t="shared" si="42"/>
        <v/>
      </c>
      <c r="Q98" s="1050">
        <f t="shared" si="43"/>
        <v>0</v>
      </c>
      <c r="R98" s="1051" t="str">
        <f t="shared" si="44"/>
        <v/>
      </c>
      <c r="S98" s="1051" t="str">
        <f t="shared" si="45"/>
        <v/>
      </c>
      <c r="T98" s="1052" t="str">
        <f t="shared" si="46"/>
        <v/>
      </c>
      <c r="U98" s="1077"/>
      <c r="V98" s="1017"/>
      <c r="W98" s="1055" t="str">
        <f t="shared" si="47"/>
        <v/>
      </c>
      <c r="X98" s="1072"/>
      <c r="Y98" s="1057">
        <v>0</v>
      </c>
      <c r="Z98" s="402">
        <f t="shared" si="48"/>
        <v>0</v>
      </c>
      <c r="AA98" s="1058">
        <f t="shared" si="49"/>
        <v>0</v>
      </c>
      <c r="AB98" s="1059">
        <f t="shared" si="50"/>
        <v>0</v>
      </c>
      <c r="AC98" s="1059">
        <f t="shared" si="51"/>
        <v>0</v>
      </c>
      <c r="AD98" s="1060">
        <f t="shared" si="52"/>
        <v>0</v>
      </c>
      <c r="AE98" s="1061" t="s">
        <v>205</v>
      </c>
      <c r="AF98" s="395"/>
      <c r="AG98" s="429"/>
      <c r="AH98" s="1073"/>
      <c r="AI98" s="1074"/>
      <c r="AJ98" s="1074"/>
      <c r="AK98" s="1075"/>
      <c r="AL98" s="1065"/>
      <c r="AM98" s="1066" t="str">
        <f t="shared" si="53"/>
        <v/>
      </c>
      <c r="AN98" s="1067">
        <f t="shared" si="54"/>
        <v>0</v>
      </c>
      <c r="AO98" s="412"/>
      <c r="AP98" s="412"/>
      <c r="AQ98" s="1068">
        <f t="shared" si="55"/>
        <v>0</v>
      </c>
      <c r="AR98" s="414">
        <f t="shared" si="56"/>
        <v>0</v>
      </c>
      <c r="AS98" s="415">
        <f t="shared" si="57"/>
        <v>0</v>
      </c>
      <c r="AT98" s="415">
        <f t="shared" si="72"/>
        <v>0</v>
      </c>
      <c r="AU98" s="415">
        <f t="shared" si="58"/>
        <v>0</v>
      </c>
      <c r="AV98" s="416">
        <f t="shared" si="59"/>
        <v>0</v>
      </c>
      <c r="AW98" s="1069"/>
      <c r="AX98" s="406">
        <f t="shared" si="60"/>
        <v>0</v>
      </c>
      <c r="AY98" s="1060">
        <f t="shared" si="61"/>
        <v>0</v>
      </c>
      <c r="AZ98" s="1070">
        <f t="shared" si="62"/>
        <v>0</v>
      </c>
      <c r="BA98" s="407">
        <f t="shared" si="63"/>
        <v>0</v>
      </c>
      <c r="BB98" s="1071">
        <f t="shared" si="64"/>
        <v>0</v>
      </c>
      <c r="BC98" s="1059">
        <f t="shared" si="65"/>
        <v>0</v>
      </c>
      <c r="BD98" s="1059">
        <f t="shared" si="66"/>
        <v>0</v>
      </c>
      <c r="BE98" s="407">
        <f t="shared" si="67"/>
        <v>0</v>
      </c>
      <c r="BF98" s="1041">
        <f t="shared" si="68"/>
        <v>0.3</v>
      </c>
      <c r="BG98" s="421">
        <f t="shared" si="69"/>
        <v>0</v>
      </c>
      <c r="BH98" s="422"/>
      <c r="BI98" s="422"/>
      <c r="BJ98" s="421">
        <f t="shared" si="70"/>
        <v>0</v>
      </c>
      <c r="BK98" s="1044">
        <f t="shared" si="71"/>
        <v>0</v>
      </c>
      <c r="BL98" s="432"/>
      <c r="BM98" s="436"/>
      <c r="BN98" s="436"/>
      <c r="BO98" s="436"/>
      <c r="BP98" s="436"/>
      <c r="BQ98" s="436"/>
      <c r="BR98" s="436"/>
      <c r="BS98" s="436"/>
      <c r="BT98" s="436"/>
      <c r="BU98" s="436"/>
      <c r="BV98" s="436"/>
      <c r="BW98" s="436"/>
      <c r="BX98" s="436"/>
    </row>
    <row r="99" spans="1:76" s="437" customFormat="1" ht="27.95" customHeight="1">
      <c r="A99" s="1046">
        <v>82</v>
      </c>
      <c r="B99" s="429"/>
      <c r="C99" s="429"/>
      <c r="D99" s="395"/>
      <c r="E99" s="427"/>
      <c r="F99" s="396"/>
      <c r="G99" s="1076"/>
      <c r="H99" s="1009"/>
      <c r="I99" s="1009"/>
      <c r="J99" s="1009"/>
      <c r="K99" s="1010" t="str">
        <f t="shared" si="41"/>
        <v/>
      </c>
      <c r="L99" s="1047" t="str">
        <f>IF(OR(($S99=""),($H99=""),($I99=""),($J99="")),"",VLOOKUP($S99,'TRC Values Pepco'!$I$45:$M$54,2,FALSE))</f>
        <v/>
      </c>
      <c r="M99" s="1048" t="str">
        <f>IF(OR(($S99=""),($H99=""),($I99=""),($J99="")),"",VLOOKUP($S99,'TRC Values Pepco'!$I$45:$M$54,3,FALSE))</f>
        <v/>
      </c>
      <c r="N99" s="1048" t="str">
        <f>IF(OR(($S99=""),($H99=""),($I99=""),($J99="")),"",VLOOKUP($S99,'TRC Values Pepco'!$I$45:$M$54,4,FALSE))</f>
        <v/>
      </c>
      <c r="O99" s="1048" t="str">
        <f>IF(OR(($S99=""),($H99=""),($I99=""),($J99="")),"",VLOOKUP($S99,'TRC Values Pepco'!$I$45:$M$54,5,FALSE))</f>
        <v/>
      </c>
      <c r="P99" s="1049" t="str">
        <f t="shared" si="42"/>
        <v/>
      </c>
      <c r="Q99" s="1050">
        <f t="shared" si="43"/>
        <v>0</v>
      </c>
      <c r="R99" s="1051" t="str">
        <f t="shared" si="44"/>
        <v/>
      </c>
      <c r="S99" s="1051" t="str">
        <f t="shared" si="45"/>
        <v/>
      </c>
      <c r="T99" s="1052" t="str">
        <f t="shared" si="46"/>
        <v/>
      </c>
      <c r="U99" s="1077"/>
      <c r="V99" s="1017"/>
      <c r="W99" s="1055" t="str">
        <f t="shared" si="47"/>
        <v/>
      </c>
      <c r="X99" s="1072"/>
      <c r="Y99" s="1057">
        <v>0</v>
      </c>
      <c r="Z99" s="402">
        <f t="shared" si="48"/>
        <v>0</v>
      </c>
      <c r="AA99" s="1058">
        <f t="shared" si="49"/>
        <v>0</v>
      </c>
      <c r="AB99" s="1059">
        <f t="shared" si="50"/>
        <v>0</v>
      </c>
      <c r="AC99" s="1059">
        <f t="shared" si="51"/>
        <v>0</v>
      </c>
      <c r="AD99" s="1060">
        <f t="shared" si="52"/>
        <v>0</v>
      </c>
      <c r="AE99" s="1061" t="s">
        <v>205</v>
      </c>
      <c r="AF99" s="395"/>
      <c r="AG99" s="429"/>
      <c r="AH99" s="1073"/>
      <c r="AI99" s="1074"/>
      <c r="AJ99" s="1074"/>
      <c r="AK99" s="1075"/>
      <c r="AL99" s="1065"/>
      <c r="AM99" s="1066" t="str">
        <f t="shared" si="53"/>
        <v/>
      </c>
      <c r="AN99" s="1067">
        <f t="shared" si="54"/>
        <v>0</v>
      </c>
      <c r="AO99" s="412"/>
      <c r="AP99" s="412"/>
      <c r="AQ99" s="1068">
        <f t="shared" si="55"/>
        <v>0</v>
      </c>
      <c r="AR99" s="414">
        <f t="shared" si="56"/>
        <v>0</v>
      </c>
      <c r="AS99" s="415">
        <f t="shared" si="57"/>
        <v>0</v>
      </c>
      <c r="AT99" s="415">
        <f t="shared" si="72"/>
        <v>0</v>
      </c>
      <c r="AU99" s="415">
        <f t="shared" si="58"/>
        <v>0</v>
      </c>
      <c r="AV99" s="416">
        <f t="shared" si="59"/>
        <v>0</v>
      </c>
      <c r="AW99" s="1069"/>
      <c r="AX99" s="406">
        <f t="shared" si="60"/>
        <v>0</v>
      </c>
      <c r="AY99" s="1060">
        <f t="shared" si="61"/>
        <v>0</v>
      </c>
      <c r="AZ99" s="1070">
        <f t="shared" si="62"/>
        <v>0</v>
      </c>
      <c r="BA99" s="407">
        <f t="shared" si="63"/>
        <v>0</v>
      </c>
      <c r="BB99" s="1071">
        <f t="shared" si="64"/>
        <v>0</v>
      </c>
      <c r="BC99" s="1059">
        <f t="shared" si="65"/>
        <v>0</v>
      </c>
      <c r="BD99" s="1059">
        <f t="shared" si="66"/>
        <v>0</v>
      </c>
      <c r="BE99" s="407">
        <f t="shared" si="67"/>
        <v>0</v>
      </c>
      <c r="BF99" s="1041">
        <f t="shared" si="68"/>
        <v>0.3</v>
      </c>
      <c r="BG99" s="421">
        <f t="shared" si="69"/>
        <v>0</v>
      </c>
      <c r="BH99" s="422"/>
      <c r="BI99" s="422"/>
      <c r="BJ99" s="421">
        <f t="shared" si="70"/>
        <v>0</v>
      </c>
      <c r="BK99" s="1044">
        <f t="shared" si="71"/>
        <v>0</v>
      </c>
      <c r="BL99" s="432"/>
      <c r="BM99" s="436"/>
      <c r="BN99" s="436"/>
      <c r="BO99" s="436"/>
      <c r="BP99" s="436"/>
      <c r="BQ99" s="436"/>
      <c r="BR99" s="436"/>
      <c r="BS99" s="436"/>
      <c r="BT99" s="436"/>
      <c r="BU99" s="436"/>
      <c r="BV99" s="436"/>
      <c r="BW99" s="436"/>
      <c r="BX99" s="436"/>
    </row>
    <row r="100" spans="1:76" s="437" customFormat="1" ht="27.95" customHeight="1">
      <c r="A100" s="1046">
        <v>83</v>
      </c>
      <c r="B100" s="429"/>
      <c r="C100" s="429"/>
      <c r="D100" s="395"/>
      <c r="E100" s="427"/>
      <c r="F100" s="396"/>
      <c r="G100" s="1076"/>
      <c r="H100" s="1009"/>
      <c r="I100" s="1009"/>
      <c r="J100" s="1009"/>
      <c r="K100" s="1010" t="str">
        <f t="shared" si="41"/>
        <v/>
      </c>
      <c r="L100" s="1047" t="str">
        <f>IF(OR(($S100=""),($H100=""),($I100=""),($J100="")),"",VLOOKUP($S100,'TRC Values Pepco'!$I$45:$M$54,2,FALSE))</f>
        <v/>
      </c>
      <c r="M100" s="1048" t="str">
        <f>IF(OR(($S100=""),($H100=""),($I100=""),($J100="")),"",VLOOKUP($S100,'TRC Values Pepco'!$I$45:$M$54,3,FALSE))</f>
        <v/>
      </c>
      <c r="N100" s="1048" t="str">
        <f>IF(OR(($S100=""),($H100=""),($I100=""),($J100="")),"",VLOOKUP($S100,'TRC Values Pepco'!$I$45:$M$54,4,FALSE))</f>
        <v/>
      </c>
      <c r="O100" s="1048" t="str">
        <f>IF(OR(($S100=""),($H100=""),($I100=""),($J100="")),"",VLOOKUP($S100,'TRC Values Pepco'!$I$45:$M$54,5,FALSE))</f>
        <v/>
      </c>
      <c r="P100" s="1049" t="str">
        <f t="shared" si="42"/>
        <v/>
      </c>
      <c r="Q100" s="1050">
        <f t="shared" si="43"/>
        <v>0</v>
      </c>
      <c r="R100" s="1051" t="str">
        <f t="shared" si="44"/>
        <v/>
      </c>
      <c r="S100" s="1051" t="str">
        <f t="shared" si="45"/>
        <v/>
      </c>
      <c r="T100" s="1052" t="str">
        <f t="shared" si="46"/>
        <v/>
      </c>
      <c r="U100" s="1077"/>
      <c r="V100" s="1017"/>
      <c r="W100" s="1055" t="str">
        <f t="shared" si="47"/>
        <v/>
      </c>
      <c r="X100" s="1072"/>
      <c r="Y100" s="1057">
        <v>0</v>
      </c>
      <c r="Z100" s="402">
        <f t="shared" si="48"/>
        <v>0</v>
      </c>
      <c r="AA100" s="1058">
        <f t="shared" si="49"/>
        <v>0</v>
      </c>
      <c r="AB100" s="1059">
        <f t="shared" si="50"/>
        <v>0</v>
      </c>
      <c r="AC100" s="1059">
        <f t="shared" si="51"/>
        <v>0</v>
      </c>
      <c r="AD100" s="1060">
        <f t="shared" si="52"/>
        <v>0</v>
      </c>
      <c r="AE100" s="1061" t="s">
        <v>205</v>
      </c>
      <c r="AF100" s="395"/>
      <c r="AG100" s="429"/>
      <c r="AH100" s="1073"/>
      <c r="AI100" s="1074"/>
      <c r="AJ100" s="1074"/>
      <c r="AK100" s="1075"/>
      <c r="AL100" s="1065"/>
      <c r="AM100" s="1066" t="str">
        <f t="shared" si="53"/>
        <v/>
      </c>
      <c r="AN100" s="1067">
        <f t="shared" si="54"/>
        <v>0</v>
      </c>
      <c r="AO100" s="412"/>
      <c r="AP100" s="412"/>
      <c r="AQ100" s="1068">
        <f t="shared" si="55"/>
        <v>0</v>
      </c>
      <c r="AR100" s="414">
        <f t="shared" si="56"/>
        <v>0</v>
      </c>
      <c r="AS100" s="415">
        <f t="shared" si="57"/>
        <v>0</v>
      </c>
      <c r="AT100" s="415">
        <f t="shared" si="72"/>
        <v>0</v>
      </c>
      <c r="AU100" s="415">
        <f t="shared" si="58"/>
        <v>0</v>
      </c>
      <c r="AV100" s="416">
        <f t="shared" si="59"/>
        <v>0</v>
      </c>
      <c r="AW100" s="1069"/>
      <c r="AX100" s="406">
        <f t="shared" si="60"/>
        <v>0</v>
      </c>
      <c r="AY100" s="1060">
        <f t="shared" si="61"/>
        <v>0</v>
      </c>
      <c r="AZ100" s="1070">
        <f t="shared" si="62"/>
        <v>0</v>
      </c>
      <c r="BA100" s="407">
        <f t="shared" si="63"/>
        <v>0</v>
      </c>
      <c r="BB100" s="1071">
        <f t="shared" si="64"/>
        <v>0</v>
      </c>
      <c r="BC100" s="1059">
        <f t="shared" si="65"/>
        <v>0</v>
      </c>
      <c r="BD100" s="1059">
        <f t="shared" si="66"/>
        <v>0</v>
      </c>
      <c r="BE100" s="407">
        <f t="shared" si="67"/>
        <v>0</v>
      </c>
      <c r="BF100" s="1041">
        <f t="shared" si="68"/>
        <v>0.3</v>
      </c>
      <c r="BG100" s="421">
        <f t="shared" si="69"/>
        <v>0</v>
      </c>
      <c r="BH100" s="422"/>
      <c r="BI100" s="422"/>
      <c r="BJ100" s="421">
        <f t="shared" si="70"/>
        <v>0</v>
      </c>
      <c r="BK100" s="1044">
        <f t="shared" si="71"/>
        <v>0</v>
      </c>
      <c r="BL100" s="432"/>
      <c r="BM100" s="436"/>
      <c r="BN100" s="436"/>
      <c r="BO100" s="436"/>
      <c r="BP100" s="436"/>
      <c r="BQ100" s="436"/>
      <c r="BR100" s="436"/>
      <c r="BS100" s="436"/>
      <c r="BT100" s="436"/>
      <c r="BU100" s="436"/>
      <c r="BV100" s="436"/>
      <c r="BW100" s="436"/>
      <c r="BX100" s="436"/>
    </row>
    <row r="101" spans="1:76" s="437" customFormat="1" ht="27.95" customHeight="1">
      <c r="A101" s="1046">
        <v>84</v>
      </c>
      <c r="B101" s="429"/>
      <c r="C101" s="429"/>
      <c r="D101" s="395"/>
      <c r="E101" s="427"/>
      <c r="F101" s="396"/>
      <c r="G101" s="1076"/>
      <c r="H101" s="1009"/>
      <c r="I101" s="1009"/>
      <c r="J101" s="1009"/>
      <c r="K101" s="1010" t="str">
        <f t="shared" si="41"/>
        <v/>
      </c>
      <c r="L101" s="1047" t="str">
        <f>IF(OR(($S101=""),($H101=""),($I101=""),($J101="")),"",VLOOKUP($S101,'TRC Values Pepco'!$I$45:$M$54,2,FALSE))</f>
        <v/>
      </c>
      <c r="M101" s="1048" t="str">
        <f>IF(OR(($S101=""),($H101=""),($I101=""),($J101="")),"",VLOOKUP($S101,'TRC Values Pepco'!$I$45:$M$54,3,FALSE))</f>
        <v/>
      </c>
      <c r="N101" s="1048" t="str">
        <f>IF(OR(($S101=""),($H101=""),($I101=""),($J101="")),"",VLOOKUP($S101,'TRC Values Pepco'!$I$45:$M$54,4,FALSE))</f>
        <v/>
      </c>
      <c r="O101" s="1048" t="str">
        <f>IF(OR(($S101=""),($H101=""),($I101=""),($J101="")),"",VLOOKUP($S101,'TRC Values Pepco'!$I$45:$M$54,5,FALSE))</f>
        <v/>
      </c>
      <c r="P101" s="1049" t="str">
        <f t="shared" si="42"/>
        <v/>
      </c>
      <c r="Q101" s="1050">
        <f t="shared" si="43"/>
        <v>0</v>
      </c>
      <c r="R101" s="1051" t="str">
        <f t="shared" si="44"/>
        <v/>
      </c>
      <c r="S101" s="1051" t="str">
        <f t="shared" si="45"/>
        <v/>
      </c>
      <c r="T101" s="1052" t="str">
        <f t="shared" si="46"/>
        <v/>
      </c>
      <c r="U101" s="1077"/>
      <c r="V101" s="1017"/>
      <c r="W101" s="1055" t="str">
        <f t="shared" si="47"/>
        <v/>
      </c>
      <c r="X101" s="1072"/>
      <c r="Y101" s="1057">
        <v>0</v>
      </c>
      <c r="Z101" s="402">
        <f t="shared" si="48"/>
        <v>0</v>
      </c>
      <c r="AA101" s="1058">
        <f t="shared" si="49"/>
        <v>0</v>
      </c>
      <c r="AB101" s="1059">
        <f t="shared" si="50"/>
        <v>0</v>
      </c>
      <c r="AC101" s="1059">
        <f t="shared" si="51"/>
        <v>0</v>
      </c>
      <c r="AD101" s="1060">
        <f t="shared" si="52"/>
        <v>0</v>
      </c>
      <c r="AE101" s="1061" t="s">
        <v>205</v>
      </c>
      <c r="AF101" s="395"/>
      <c r="AG101" s="429"/>
      <c r="AH101" s="1073"/>
      <c r="AI101" s="1074"/>
      <c r="AJ101" s="1074"/>
      <c r="AK101" s="1075"/>
      <c r="AL101" s="1065"/>
      <c r="AM101" s="1066" t="str">
        <f t="shared" si="53"/>
        <v/>
      </c>
      <c r="AN101" s="1067">
        <f t="shared" si="54"/>
        <v>0</v>
      </c>
      <c r="AO101" s="412"/>
      <c r="AP101" s="412"/>
      <c r="AQ101" s="1068">
        <f t="shared" si="55"/>
        <v>0</v>
      </c>
      <c r="AR101" s="414">
        <f t="shared" si="56"/>
        <v>0</v>
      </c>
      <c r="AS101" s="415">
        <f t="shared" si="57"/>
        <v>0</v>
      </c>
      <c r="AT101" s="415">
        <f t="shared" si="72"/>
        <v>0</v>
      </c>
      <c r="AU101" s="415">
        <f t="shared" si="58"/>
        <v>0</v>
      </c>
      <c r="AV101" s="416">
        <f t="shared" si="59"/>
        <v>0</v>
      </c>
      <c r="AW101" s="1069"/>
      <c r="AX101" s="406">
        <f t="shared" si="60"/>
        <v>0</v>
      </c>
      <c r="AY101" s="1060">
        <f t="shared" si="61"/>
        <v>0</v>
      </c>
      <c r="AZ101" s="1070">
        <f t="shared" si="62"/>
        <v>0</v>
      </c>
      <c r="BA101" s="407">
        <f t="shared" si="63"/>
        <v>0</v>
      </c>
      <c r="BB101" s="1071">
        <f t="shared" si="64"/>
        <v>0</v>
      </c>
      <c r="BC101" s="1059">
        <f t="shared" si="65"/>
        <v>0</v>
      </c>
      <c r="BD101" s="1059">
        <f t="shared" si="66"/>
        <v>0</v>
      </c>
      <c r="BE101" s="407">
        <f t="shared" si="67"/>
        <v>0</v>
      </c>
      <c r="BF101" s="1041">
        <f t="shared" si="68"/>
        <v>0.3</v>
      </c>
      <c r="BG101" s="421">
        <f t="shared" si="69"/>
        <v>0</v>
      </c>
      <c r="BH101" s="422"/>
      <c r="BI101" s="422"/>
      <c r="BJ101" s="421">
        <f t="shared" si="70"/>
        <v>0</v>
      </c>
      <c r="BK101" s="1044">
        <f t="shared" si="71"/>
        <v>0</v>
      </c>
      <c r="BL101" s="432"/>
      <c r="BM101" s="436"/>
      <c r="BN101" s="436"/>
      <c r="BO101" s="436"/>
      <c r="BP101" s="436"/>
      <c r="BQ101" s="436"/>
      <c r="BR101" s="436"/>
      <c r="BS101" s="436"/>
      <c r="BT101" s="436"/>
      <c r="BU101" s="436"/>
      <c r="BV101" s="436"/>
      <c r="BW101" s="436"/>
      <c r="BX101" s="436"/>
    </row>
    <row r="102" spans="1:76" s="437" customFormat="1" ht="27.95" customHeight="1">
      <c r="A102" s="1046">
        <v>85</v>
      </c>
      <c r="B102" s="429"/>
      <c r="C102" s="429"/>
      <c r="D102" s="395"/>
      <c r="E102" s="427"/>
      <c r="F102" s="396"/>
      <c r="G102" s="1076"/>
      <c r="H102" s="1009"/>
      <c r="I102" s="1009"/>
      <c r="J102" s="1009"/>
      <c r="K102" s="1010" t="str">
        <f t="shared" si="41"/>
        <v/>
      </c>
      <c r="L102" s="1047" t="str">
        <f>IF(OR(($S102=""),($H102=""),($I102=""),($J102="")),"",VLOOKUP($S102,'TRC Values Pepco'!$I$45:$M$54,2,FALSE))</f>
        <v/>
      </c>
      <c r="M102" s="1048" t="str">
        <f>IF(OR(($S102=""),($H102=""),($I102=""),($J102="")),"",VLOOKUP($S102,'TRC Values Pepco'!$I$45:$M$54,3,FALSE))</f>
        <v/>
      </c>
      <c r="N102" s="1048" t="str">
        <f>IF(OR(($S102=""),($H102=""),($I102=""),($J102="")),"",VLOOKUP($S102,'TRC Values Pepco'!$I$45:$M$54,4,FALSE))</f>
        <v/>
      </c>
      <c r="O102" s="1048" t="str">
        <f>IF(OR(($S102=""),($H102=""),($I102=""),($J102="")),"",VLOOKUP($S102,'TRC Values Pepco'!$I$45:$M$54,5,FALSE))</f>
        <v/>
      </c>
      <c r="P102" s="1049" t="str">
        <f t="shared" si="42"/>
        <v/>
      </c>
      <c r="Q102" s="1050">
        <f t="shared" si="43"/>
        <v>0</v>
      </c>
      <c r="R102" s="1051" t="str">
        <f t="shared" si="44"/>
        <v/>
      </c>
      <c r="S102" s="1051" t="str">
        <f t="shared" si="45"/>
        <v/>
      </c>
      <c r="T102" s="1052" t="str">
        <f t="shared" si="46"/>
        <v/>
      </c>
      <c r="U102" s="1077"/>
      <c r="V102" s="1017"/>
      <c r="W102" s="1055" t="str">
        <f t="shared" si="47"/>
        <v/>
      </c>
      <c r="X102" s="1072"/>
      <c r="Y102" s="1057">
        <v>0</v>
      </c>
      <c r="Z102" s="402">
        <f t="shared" si="48"/>
        <v>0</v>
      </c>
      <c r="AA102" s="1058">
        <f t="shared" si="49"/>
        <v>0</v>
      </c>
      <c r="AB102" s="1059">
        <f t="shared" si="50"/>
        <v>0</v>
      </c>
      <c r="AC102" s="1059">
        <f t="shared" si="51"/>
        <v>0</v>
      </c>
      <c r="AD102" s="1060">
        <f t="shared" si="52"/>
        <v>0</v>
      </c>
      <c r="AE102" s="1061" t="s">
        <v>205</v>
      </c>
      <c r="AF102" s="395"/>
      <c r="AG102" s="429"/>
      <c r="AH102" s="1073"/>
      <c r="AI102" s="1074"/>
      <c r="AJ102" s="1074"/>
      <c r="AK102" s="1075"/>
      <c r="AL102" s="1065"/>
      <c r="AM102" s="1066" t="str">
        <f t="shared" si="53"/>
        <v/>
      </c>
      <c r="AN102" s="1067">
        <f t="shared" si="54"/>
        <v>0</v>
      </c>
      <c r="AO102" s="412"/>
      <c r="AP102" s="412"/>
      <c r="AQ102" s="1068">
        <f t="shared" si="55"/>
        <v>0</v>
      </c>
      <c r="AR102" s="414">
        <f t="shared" si="56"/>
        <v>0</v>
      </c>
      <c r="AS102" s="415">
        <f t="shared" si="57"/>
        <v>0</v>
      </c>
      <c r="AT102" s="415">
        <f t="shared" si="72"/>
        <v>0</v>
      </c>
      <c r="AU102" s="415">
        <f t="shared" si="58"/>
        <v>0</v>
      </c>
      <c r="AV102" s="416">
        <f t="shared" si="59"/>
        <v>0</v>
      </c>
      <c r="AW102" s="1069"/>
      <c r="AX102" s="406">
        <f t="shared" si="60"/>
        <v>0</v>
      </c>
      <c r="AY102" s="1060">
        <f t="shared" si="61"/>
        <v>0</v>
      </c>
      <c r="AZ102" s="1070">
        <f t="shared" si="62"/>
        <v>0</v>
      </c>
      <c r="BA102" s="407">
        <f t="shared" si="63"/>
        <v>0</v>
      </c>
      <c r="BB102" s="1071">
        <f t="shared" si="64"/>
        <v>0</v>
      </c>
      <c r="BC102" s="1059">
        <f t="shared" si="65"/>
        <v>0</v>
      </c>
      <c r="BD102" s="1059">
        <f t="shared" si="66"/>
        <v>0</v>
      </c>
      <c r="BE102" s="407">
        <f t="shared" si="67"/>
        <v>0</v>
      </c>
      <c r="BF102" s="1041">
        <f t="shared" si="68"/>
        <v>0.3</v>
      </c>
      <c r="BG102" s="421">
        <f t="shared" si="69"/>
        <v>0</v>
      </c>
      <c r="BH102" s="422"/>
      <c r="BI102" s="422"/>
      <c r="BJ102" s="421">
        <f t="shared" si="70"/>
        <v>0</v>
      </c>
      <c r="BK102" s="1044">
        <f t="shared" si="71"/>
        <v>0</v>
      </c>
      <c r="BL102" s="432"/>
      <c r="BM102" s="436"/>
      <c r="BN102" s="436"/>
      <c r="BO102" s="436"/>
      <c r="BP102" s="436"/>
      <c r="BQ102" s="436"/>
      <c r="BR102" s="436"/>
      <c r="BS102" s="436"/>
      <c r="BT102" s="436"/>
      <c r="BU102" s="436"/>
      <c r="BV102" s="436"/>
      <c r="BW102" s="436"/>
      <c r="BX102" s="436"/>
    </row>
    <row r="103" spans="1:76" s="437" customFormat="1" ht="27.95" customHeight="1">
      <c r="A103" s="1046">
        <v>86</v>
      </c>
      <c r="B103" s="429"/>
      <c r="C103" s="429"/>
      <c r="D103" s="395"/>
      <c r="E103" s="427"/>
      <c r="F103" s="396"/>
      <c r="G103" s="1076"/>
      <c r="H103" s="1009"/>
      <c r="I103" s="1009"/>
      <c r="J103" s="1009"/>
      <c r="K103" s="1010" t="str">
        <f t="shared" si="41"/>
        <v/>
      </c>
      <c r="L103" s="1047" t="str">
        <f>IF(OR(($S103=""),($H103=""),($I103=""),($J103="")),"",VLOOKUP($S103,'TRC Values Pepco'!$I$45:$M$54,2,FALSE))</f>
        <v/>
      </c>
      <c r="M103" s="1048" t="str">
        <f>IF(OR(($S103=""),($H103=""),($I103=""),($J103="")),"",VLOOKUP($S103,'TRC Values Pepco'!$I$45:$M$54,3,FALSE))</f>
        <v/>
      </c>
      <c r="N103" s="1048" t="str">
        <f>IF(OR(($S103=""),($H103=""),($I103=""),($J103="")),"",VLOOKUP($S103,'TRC Values Pepco'!$I$45:$M$54,4,FALSE))</f>
        <v/>
      </c>
      <c r="O103" s="1048" t="str">
        <f>IF(OR(($S103=""),($H103=""),($I103=""),($J103="")),"",VLOOKUP($S103,'TRC Values Pepco'!$I$45:$M$54,5,FALSE))</f>
        <v/>
      </c>
      <c r="P103" s="1049" t="str">
        <f t="shared" si="42"/>
        <v/>
      </c>
      <c r="Q103" s="1050">
        <f t="shared" si="43"/>
        <v>0</v>
      </c>
      <c r="R103" s="1051" t="str">
        <f t="shared" si="44"/>
        <v/>
      </c>
      <c r="S103" s="1051" t="str">
        <f t="shared" si="45"/>
        <v/>
      </c>
      <c r="T103" s="1052" t="str">
        <f t="shared" si="46"/>
        <v/>
      </c>
      <c r="U103" s="1077"/>
      <c r="V103" s="1017"/>
      <c r="W103" s="1055" t="str">
        <f t="shared" si="47"/>
        <v/>
      </c>
      <c r="X103" s="1072"/>
      <c r="Y103" s="1057">
        <v>0</v>
      </c>
      <c r="Z103" s="402">
        <f t="shared" si="48"/>
        <v>0</v>
      </c>
      <c r="AA103" s="1058">
        <f t="shared" si="49"/>
        <v>0</v>
      </c>
      <c r="AB103" s="1059">
        <f t="shared" si="50"/>
        <v>0</v>
      </c>
      <c r="AC103" s="1059">
        <f t="shared" si="51"/>
        <v>0</v>
      </c>
      <c r="AD103" s="1060">
        <f t="shared" si="52"/>
        <v>0</v>
      </c>
      <c r="AE103" s="1061" t="s">
        <v>205</v>
      </c>
      <c r="AF103" s="395"/>
      <c r="AG103" s="429"/>
      <c r="AH103" s="1073"/>
      <c r="AI103" s="1074"/>
      <c r="AJ103" s="1074"/>
      <c r="AK103" s="1075"/>
      <c r="AL103" s="1065"/>
      <c r="AM103" s="1066" t="str">
        <f t="shared" si="53"/>
        <v/>
      </c>
      <c r="AN103" s="1067">
        <f t="shared" si="54"/>
        <v>0</v>
      </c>
      <c r="AO103" s="412"/>
      <c r="AP103" s="412"/>
      <c r="AQ103" s="1068">
        <f t="shared" si="55"/>
        <v>0</v>
      </c>
      <c r="AR103" s="414">
        <f t="shared" si="56"/>
        <v>0</v>
      </c>
      <c r="AS103" s="415">
        <f t="shared" si="57"/>
        <v>0</v>
      </c>
      <c r="AT103" s="415">
        <f t="shared" si="72"/>
        <v>0</v>
      </c>
      <c r="AU103" s="415">
        <f t="shared" si="58"/>
        <v>0</v>
      </c>
      <c r="AV103" s="416">
        <f t="shared" si="59"/>
        <v>0</v>
      </c>
      <c r="AW103" s="1069"/>
      <c r="AX103" s="406">
        <f t="shared" si="60"/>
        <v>0</v>
      </c>
      <c r="AY103" s="1060">
        <f t="shared" si="61"/>
        <v>0</v>
      </c>
      <c r="AZ103" s="1070">
        <f t="shared" si="62"/>
        <v>0</v>
      </c>
      <c r="BA103" s="407">
        <f t="shared" si="63"/>
        <v>0</v>
      </c>
      <c r="BB103" s="1071">
        <f t="shared" si="64"/>
        <v>0</v>
      </c>
      <c r="BC103" s="1059">
        <f t="shared" si="65"/>
        <v>0</v>
      </c>
      <c r="BD103" s="1059">
        <f t="shared" si="66"/>
        <v>0</v>
      </c>
      <c r="BE103" s="407">
        <f t="shared" si="67"/>
        <v>0</v>
      </c>
      <c r="BF103" s="1041">
        <f t="shared" si="68"/>
        <v>0.3</v>
      </c>
      <c r="BG103" s="421">
        <f t="shared" si="69"/>
        <v>0</v>
      </c>
      <c r="BH103" s="422"/>
      <c r="BI103" s="422"/>
      <c r="BJ103" s="421">
        <f t="shared" si="70"/>
        <v>0</v>
      </c>
      <c r="BK103" s="1044">
        <f t="shared" si="71"/>
        <v>0</v>
      </c>
      <c r="BL103" s="432"/>
      <c r="BM103" s="436"/>
      <c r="BN103" s="436"/>
      <c r="BO103" s="436"/>
      <c r="BP103" s="436"/>
      <c r="BQ103" s="436"/>
      <c r="BR103" s="436"/>
      <c r="BS103" s="436"/>
      <c r="BT103" s="436"/>
      <c r="BU103" s="436"/>
      <c r="BV103" s="436"/>
      <c r="BW103" s="436"/>
      <c r="BX103" s="436"/>
    </row>
    <row r="104" spans="1:76" s="437" customFormat="1" ht="27.95" customHeight="1">
      <c r="A104" s="1046">
        <v>87</v>
      </c>
      <c r="B104" s="429"/>
      <c r="C104" s="429"/>
      <c r="D104" s="395"/>
      <c r="E104" s="427"/>
      <c r="F104" s="396"/>
      <c r="G104" s="1076"/>
      <c r="H104" s="1009"/>
      <c r="I104" s="1009"/>
      <c r="J104" s="1009"/>
      <c r="K104" s="1010" t="str">
        <f t="shared" si="41"/>
        <v/>
      </c>
      <c r="L104" s="1047" t="str">
        <f>IF(OR(($S104=""),($H104=""),($I104=""),($J104="")),"",VLOOKUP($S104,'TRC Values Pepco'!$I$45:$M$54,2,FALSE))</f>
        <v/>
      </c>
      <c r="M104" s="1048" t="str">
        <f>IF(OR(($S104=""),($H104=""),($I104=""),($J104="")),"",VLOOKUP($S104,'TRC Values Pepco'!$I$45:$M$54,3,FALSE))</f>
        <v/>
      </c>
      <c r="N104" s="1048" t="str">
        <f>IF(OR(($S104=""),($H104=""),($I104=""),($J104="")),"",VLOOKUP($S104,'TRC Values Pepco'!$I$45:$M$54,4,FALSE))</f>
        <v/>
      </c>
      <c r="O104" s="1048" t="str">
        <f>IF(OR(($S104=""),($H104=""),($I104=""),($J104="")),"",VLOOKUP($S104,'TRC Values Pepco'!$I$45:$M$54,5,FALSE))</f>
        <v/>
      </c>
      <c r="P104" s="1049" t="str">
        <f t="shared" si="42"/>
        <v/>
      </c>
      <c r="Q104" s="1050">
        <f t="shared" si="43"/>
        <v>0</v>
      </c>
      <c r="R104" s="1051" t="str">
        <f t="shared" si="44"/>
        <v/>
      </c>
      <c r="S104" s="1051" t="str">
        <f t="shared" si="45"/>
        <v/>
      </c>
      <c r="T104" s="1052" t="str">
        <f t="shared" si="46"/>
        <v/>
      </c>
      <c r="U104" s="1077"/>
      <c r="V104" s="1017"/>
      <c r="W104" s="1055" t="str">
        <f t="shared" si="47"/>
        <v/>
      </c>
      <c r="X104" s="1072"/>
      <c r="Y104" s="1057">
        <v>0</v>
      </c>
      <c r="Z104" s="402">
        <f t="shared" si="48"/>
        <v>0</v>
      </c>
      <c r="AA104" s="1058">
        <f t="shared" si="49"/>
        <v>0</v>
      </c>
      <c r="AB104" s="1059">
        <f t="shared" si="50"/>
        <v>0</v>
      </c>
      <c r="AC104" s="1059">
        <f t="shared" si="51"/>
        <v>0</v>
      </c>
      <c r="AD104" s="1060">
        <f t="shared" si="52"/>
        <v>0</v>
      </c>
      <c r="AE104" s="1061" t="s">
        <v>205</v>
      </c>
      <c r="AF104" s="395"/>
      <c r="AG104" s="429"/>
      <c r="AH104" s="1073"/>
      <c r="AI104" s="1074"/>
      <c r="AJ104" s="1074"/>
      <c r="AK104" s="1075"/>
      <c r="AL104" s="1065"/>
      <c r="AM104" s="1066" t="str">
        <f t="shared" si="53"/>
        <v/>
      </c>
      <c r="AN104" s="1067">
        <f t="shared" si="54"/>
        <v>0</v>
      </c>
      <c r="AO104" s="412"/>
      <c r="AP104" s="412"/>
      <c r="AQ104" s="1068">
        <f t="shared" si="55"/>
        <v>0</v>
      </c>
      <c r="AR104" s="414">
        <f t="shared" si="56"/>
        <v>0</v>
      </c>
      <c r="AS104" s="415">
        <f t="shared" si="57"/>
        <v>0</v>
      </c>
      <c r="AT104" s="415">
        <f t="shared" si="72"/>
        <v>0</v>
      </c>
      <c r="AU104" s="415">
        <f t="shared" si="58"/>
        <v>0</v>
      </c>
      <c r="AV104" s="416">
        <f t="shared" si="59"/>
        <v>0</v>
      </c>
      <c r="AW104" s="1069"/>
      <c r="AX104" s="406">
        <f t="shared" si="60"/>
        <v>0</v>
      </c>
      <c r="AY104" s="1060">
        <f t="shared" si="61"/>
        <v>0</v>
      </c>
      <c r="AZ104" s="1070">
        <f t="shared" si="62"/>
        <v>0</v>
      </c>
      <c r="BA104" s="407">
        <f t="shared" si="63"/>
        <v>0</v>
      </c>
      <c r="BB104" s="1071">
        <f t="shared" si="64"/>
        <v>0</v>
      </c>
      <c r="BC104" s="1059">
        <f t="shared" si="65"/>
        <v>0</v>
      </c>
      <c r="BD104" s="1059">
        <f t="shared" si="66"/>
        <v>0</v>
      </c>
      <c r="BE104" s="407">
        <f t="shared" si="67"/>
        <v>0</v>
      </c>
      <c r="BF104" s="1041">
        <f t="shared" si="68"/>
        <v>0.3</v>
      </c>
      <c r="BG104" s="421">
        <f t="shared" si="69"/>
        <v>0</v>
      </c>
      <c r="BH104" s="422"/>
      <c r="BI104" s="422"/>
      <c r="BJ104" s="421">
        <f t="shared" si="70"/>
        <v>0</v>
      </c>
      <c r="BK104" s="1044">
        <f t="shared" si="71"/>
        <v>0</v>
      </c>
      <c r="BL104" s="432"/>
      <c r="BM104" s="436"/>
      <c r="BN104" s="436"/>
      <c r="BO104" s="436"/>
      <c r="BP104" s="436"/>
      <c r="BQ104" s="436"/>
      <c r="BR104" s="436"/>
      <c r="BS104" s="436"/>
      <c r="BT104" s="436"/>
      <c r="BU104" s="436"/>
      <c r="BV104" s="436"/>
      <c r="BW104" s="436"/>
      <c r="BX104" s="436"/>
    </row>
    <row r="105" spans="1:76" s="437" customFormat="1" ht="27.95" customHeight="1">
      <c r="A105" s="1046">
        <v>88</v>
      </c>
      <c r="B105" s="429"/>
      <c r="C105" s="429"/>
      <c r="D105" s="395"/>
      <c r="E105" s="427"/>
      <c r="F105" s="396"/>
      <c r="G105" s="1076"/>
      <c r="H105" s="1009"/>
      <c r="I105" s="1009"/>
      <c r="J105" s="1009"/>
      <c r="K105" s="1010" t="str">
        <f t="shared" si="41"/>
        <v/>
      </c>
      <c r="L105" s="1047" t="str">
        <f>IF(OR(($S105=""),($H105=""),($I105=""),($J105="")),"",VLOOKUP($S105,'TRC Values Pepco'!$I$45:$M$54,2,FALSE))</f>
        <v/>
      </c>
      <c r="M105" s="1048" t="str">
        <f>IF(OR(($S105=""),($H105=""),($I105=""),($J105="")),"",VLOOKUP($S105,'TRC Values Pepco'!$I$45:$M$54,3,FALSE))</f>
        <v/>
      </c>
      <c r="N105" s="1048" t="str">
        <f>IF(OR(($S105=""),($H105=""),($I105=""),($J105="")),"",VLOOKUP($S105,'TRC Values Pepco'!$I$45:$M$54,4,FALSE))</f>
        <v/>
      </c>
      <c r="O105" s="1048" t="str">
        <f>IF(OR(($S105=""),($H105=""),($I105=""),($J105="")),"",VLOOKUP($S105,'TRC Values Pepco'!$I$45:$M$54,5,FALSE))</f>
        <v/>
      </c>
      <c r="P105" s="1049" t="str">
        <f t="shared" si="42"/>
        <v/>
      </c>
      <c r="Q105" s="1050">
        <f t="shared" si="43"/>
        <v>0</v>
      </c>
      <c r="R105" s="1051" t="str">
        <f t="shared" si="44"/>
        <v/>
      </c>
      <c r="S105" s="1051" t="str">
        <f t="shared" si="45"/>
        <v/>
      </c>
      <c r="T105" s="1052" t="str">
        <f t="shared" si="46"/>
        <v/>
      </c>
      <c r="U105" s="1077"/>
      <c r="V105" s="1017"/>
      <c r="W105" s="1055" t="str">
        <f t="shared" si="47"/>
        <v/>
      </c>
      <c r="X105" s="1072"/>
      <c r="Y105" s="1057">
        <v>0</v>
      </c>
      <c r="Z105" s="402">
        <f t="shared" si="48"/>
        <v>0</v>
      </c>
      <c r="AA105" s="1058">
        <f t="shared" si="49"/>
        <v>0</v>
      </c>
      <c r="AB105" s="1059">
        <f t="shared" si="50"/>
        <v>0</v>
      </c>
      <c r="AC105" s="1059">
        <f t="shared" si="51"/>
        <v>0</v>
      </c>
      <c r="AD105" s="1060">
        <f t="shared" si="52"/>
        <v>0</v>
      </c>
      <c r="AE105" s="1061" t="s">
        <v>205</v>
      </c>
      <c r="AF105" s="395"/>
      <c r="AG105" s="429"/>
      <c r="AH105" s="1073"/>
      <c r="AI105" s="1074"/>
      <c r="AJ105" s="1074"/>
      <c r="AK105" s="1075"/>
      <c r="AL105" s="1065"/>
      <c r="AM105" s="1066" t="str">
        <f t="shared" si="53"/>
        <v/>
      </c>
      <c r="AN105" s="1067">
        <f t="shared" si="54"/>
        <v>0</v>
      </c>
      <c r="AO105" s="412"/>
      <c r="AP105" s="412"/>
      <c r="AQ105" s="1068">
        <f t="shared" si="55"/>
        <v>0</v>
      </c>
      <c r="AR105" s="414">
        <f t="shared" si="56"/>
        <v>0</v>
      </c>
      <c r="AS105" s="415">
        <f t="shared" si="57"/>
        <v>0</v>
      </c>
      <c r="AT105" s="415">
        <f t="shared" si="72"/>
        <v>0</v>
      </c>
      <c r="AU105" s="415">
        <f t="shared" si="58"/>
        <v>0</v>
      </c>
      <c r="AV105" s="416">
        <f t="shared" si="59"/>
        <v>0</v>
      </c>
      <c r="AW105" s="1069"/>
      <c r="AX105" s="406">
        <f t="shared" si="60"/>
        <v>0</v>
      </c>
      <c r="AY105" s="1060">
        <f t="shared" si="61"/>
        <v>0</v>
      </c>
      <c r="AZ105" s="1070">
        <f t="shared" si="62"/>
        <v>0</v>
      </c>
      <c r="BA105" s="407">
        <f t="shared" si="63"/>
        <v>0</v>
      </c>
      <c r="BB105" s="1071">
        <f t="shared" si="64"/>
        <v>0</v>
      </c>
      <c r="BC105" s="1059">
        <f t="shared" si="65"/>
        <v>0</v>
      </c>
      <c r="BD105" s="1059">
        <f t="shared" si="66"/>
        <v>0</v>
      </c>
      <c r="BE105" s="407">
        <f t="shared" si="67"/>
        <v>0</v>
      </c>
      <c r="BF105" s="1041">
        <f t="shared" si="68"/>
        <v>0.3</v>
      </c>
      <c r="BG105" s="421">
        <f t="shared" si="69"/>
        <v>0</v>
      </c>
      <c r="BH105" s="422"/>
      <c r="BI105" s="422"/>
      <c r="BJ105" s="421">
        <f t="shared" si="70"/>
        <v>0</v>
      </c>
      <c r="BK105" s="1044">
        <f t="shared" si="71"/>
        <v>0</v>
      </c>
      <c r="BL105" s="432"/>
      <c r="BM105" s="436"/>
      <c r="BN105" s="436"/>
      <c r="BO105" s="436"/>
      <c r="BP105" s="436"/>
      <c r="BQ105" s="436"/>
      <c r="BR105" s="436"/>
      <c r="BS105" s="436"/>
      <c r="BT105" s="436"/>
      <c r="BU105" s="436"/>
      <c r="BV105" s="436"/>
      <c r="BW105" s="436"/>
      <c r="BX105" s="436"/>
    </row>
    <row r="106" spans="1:76" s="437" customFormat="1" ht="27.95" customHeight="1">
      <c r="A106" s="1046">
        <v>89</v>
      </c>
      <c r="B106" s="429"/>
      <c r="C106" s="429"/>
      <c r="D106" s="395"/>
      <c r="E106" s="427"/>
      <c r="F106" s="396"/>
      <c r="G106" s="1076"/>
      <c r="H106" s="1009"/>
      <c r="I106" s="1009"/>
      <c r="J106" s="1009"/>
      <c r="K106" s="1010" t="str">
        <f t="shared" si="41"/>
        <v/>
      </c>
      <c r="L106" s="1047" t="str">
        <f>IF(OR(($S106=""),($H106=""),($I106=""),($J106="")),"",VLOOKUP($S106,'TRC Values Pepco'!$I$45:$M$54,2,FALSE))</f>
        <v/>
      </c>
      <c r="M106" s="1048" t="str">
        <f>IF(OR(($S106=""),($H106=""),($I106=""),($J106="")),"",VLOOKUP($S106,'TRC Values Pepco'!$I$45:$M$54,3,FALSE))</f>
        <v/>
      </c>
      <c r="N106" s="1048" t="str">
        <f>IF(OR(($S106=""),($H106=""),($I106=""),($J106="")),"",VLOOKUP($S106,'TRC Values Pepco'!$I$45:$M$54,4,FALSE))</f>
        <v/>
      </c>
      <c r="O106" s="1048" t="str">
        <f>IF(OR(($S106=""),($H106=""),($I106=""),($J106="")),"",VLOOKUP($S106,'TRC Values Pepco'!$I$45:$M$54,5,FALSE))</f>
        <v/>
      </c>
      <c r="P106" s="1049" t="str">
        <f t="shared" si="42"/>
        <v/>
      </c>
      <c r="Q106" s="1050">
        <f t="shared" si="43"/>
        <v>0</v>
      </c>
      <c r="R106" s="1051" t="str">
        <f t="shared" si="44"/>
        <v/>
      </c>
      <c r="S106" s="1051" t="str">
        <f t="shared" si="45"/>
        <v/>
      </c>
      <c r="T106" s="1052" t="str">
        <f t="shared" si="46"/>
        <v/>
      </c>
      <c r="U106" s="1077"/>
      <c r="V106" s="1017"/>
      <c r="W106" s="1055" t="str">
        <f t="shared" si="47"/>
        <v/>
      </c>
      <c r="X106" s="1072"/>
      <c r="Y106" s="1057">
        <v>0</v>
      </c>
      <c r="Z106" s="402">
        <f t="shared" si="48"/>
        <v>0</v>
      </c>
      <c r="AA106" s="1058">
        <f t="shared" si="49"/>
        <v>0</v>
      </c>
      <c r="AB106" s="1059">
        <f t="shared" si="50"/>
        <v>0</v>
      </c>
      <c r="AC106" s="1059">
        <f t="shared" si="51"/>
        <v>0</v>
      </c>
      <c r="AD106" s="1060">
        <f t="shared" si="52"/>
        <v>0</v>
      </c>
      <c r="AE106" s="1061" t="s">
        <v>205</v>
      </c>
      <c r="AF106" s="395"/>
      <c r="AG106" s="429"/>
      <c r="AH106" s="1073"/>
      <c r="AI106" s="1074"/>
      <c r="AJ106" s="1074"/>
      <c r="AK106" s="1075"/>
      <c r="AL106" s="1065"/>
      <c r="AM106" s="1066" t="str">
        <f t="shared" si="53"/>
        <v/>
      </c>
      <c r="AN106" s="1067">
        <f t="shared" si="54"/>
        <v>0</v>
      </c>
      <c r="AO106" s="412"/>
      <c r="AP106" s="412"/>
      <c r="AQ106" s="1068">
        <f t="shared" si="55"/>
        <v>0</v>
      </c>
      <c r="AR106" s="414">
        <f t="shared" si="56"/>
        <v>0</v>
      </c>
      <c r="AS106" s="415">
        <f t="shared" si="57"/>
        <v>0</v>
      </c>
      <c r="AT106" s="415">
        <f t="shared" si="72"/>
        <v>0</v>
      </c>
      <c r="AU106" s="415">
        <f t="shared" si="58"/>
        <v>0</v>
      </c>
      <c r="AV106" s="416">
        <f t="shared" si="59"/>
        <v>0</v>
      </c>
      <c r="AW106" s="1069"/>
      <c r="AX106" s="406">
        <f t="shared" si="60"/>
        <v>0</v>
      </c>
      <c r="AY106" s="1060">
        <f t="shared" si="61"/>
        <v>0</v>
      </c>
      <c r="AZ106" s="1070">
        <f t="shared" si="62"/>
        <v>0</v>
      </c>
      <c r="BA106" s="407">
        <f t="shared" si="63"/>
        <v>0</v>
      </c>
      <c r="BB106" s="1071">
        <f t="shared" si="64"/>
        <v>0</v>
      </c>
      <c r="BC106" s="1059">
        <f t="shared" si="65"/>
        <v>0</v>
      </c>
      <c r="BD106" s="1059">
        <f t="shared" si="66"/>
        <v>0</v>
      </c>
      <c r="BE106" s="407">
        <f t="shared" si="67"/>
        <v>0</v>
      </c>
      <c r="BF106" s="1041">
        <f t="shared" si="68"/>
        <v>0.3</v>
      </c>
      <c r="BG106" s="421">
        <f t="shared" si="69"/>
        <v>0</v>
      </c>
      <c r="BH106" s="422"/>
      <c r="BI106" s="422"/>
      <c r="BJ106" s="421">
        <f t="shared" si="70"/>
        <v>0</v>
      </c>
      <c r="BK106" s="1044">
        <f t="shared" si="71"/>
        <v>0</v>
      </c>
      <c r="BL106" s="432"/>
      <c r="BM106" s="436"/>
      <c r="BN106" s="436"/>
      <c r="BO106" s="436"/>
      <c r="BP106" s="436"/>
      <c r="BQ106" s="436"/>
      <c r="BR106" s="436"/>
      <c r="BS106" s="436"/>
      <c r="BT106" s="436"/>
      <c r="BU106" s="436"/>
      <c r="BV106" s="436"/>
      <c r="BW106" s="436"/>
      <c r="BX106" s="436"/>
    </row>
    <row r="107" spans="1:76" s="437" customFormat="1" ht="27.95" customHeight="1">
      <c r="A107" s="1046">
        <v>90</v>
      </c>
      <c r="B107" s="429"/>
      <c r="C107" s="429"/>
      <c r="D107" s="395"/>
      <c r="E107" s="427"/>
      <c r="F107" s="396"/>
      <c r="G107" s="1076"/>
      <c r="H107" s="1009"/>
      <c r="I107" s="1009"/>
      <c r="J107" s="1009"/>
      <c r="K107" s="1010" t="str">
        <f t="shared" si="41"/>
        <v/>
      </c>
      <c r="L107" s="1047" t="str">
        <f>IF(OR(($S107=""),($H107=""),($I107=""),($J107="")),"",VLOOKUP($S107,'TRC Values Pepco'!$I$45:$M$54,2,FALSE))</f>
        <v/>
      </c>
      <c r="M107" s="1048" t="str">
        <f>IF(OR(($S107=""),($H107=""),($I107=""),($J107="")),"",VLOOKUP($S107,'TRC Values Pepco'!$I$45:$M$54,3,FALSE))</f>
        <v/>
      </c>
      <c r="N107" s="1048" t="str">
        <f>IF(OR(($S107=""),($H107=""),($I107=""),($J107="")),"",VLOOKUP($S107,'TRC Values Pepco'!$I$45:$M$54,4,FALSE))</f>
        <v/>
      </c>
      <c r="O107" s="1048" t="str">
        <f>IF(OR(($S107=""),($H107=""),($I107=""),($J107="")),"",VLOOKUP($S107,'TRC Values Pepco'!$I$45:$M$54,5,FALSE))</f>
        <v/>
      </c>
      <c r="P107" s="1049" t="str">
        <f t="shared" si="42"/>
        <v/>
      </c>
      <c r="Q107" s="1050">
        <f t="shared" si="43"/>
        <v>0</v>
      </c>
      <c r="R107" s="1051" t="str">
        <f t="shared" si="44"/>
        <v/>
      </c>
      <c r="S107" s="1051" t="str">
        <f t="shared" si="45"/>
        <v/>
      </c>
      <c r="T107" s="1052" t="str">
        <f t="shared" si="46"/>
        <v/>
      </c>
      <c r="U107" s="1077"/>
      <c r="V107" s="1017"/>
      <c r="W107" s="1055" t="str">
        <f t="shared" si="47"/>
        <v/>
      </c>
      <c r="X107" s="1072"/>
      <c r="Y107" s="1057">
        <v>0</v>
      </c>
      <c r="Z107" s="402">
        <f t="shared" si="48"/>
        <v>0</v>
      </c>
      <c r="AA107" s="1058">
        <f t="shared" si="49"/>
        <v>0</v>
      </c>
      <c r="AB107" s="1059">
        <f t="shared" si="50"/>
        <v>0</v>
      </c>
      <c r="AC107" s="1059">
        <f t="shared" si="51"/>
        <v>0</v>
      </c>
      <c r="AD107" s="1060">
        <f t="shared" si="52"/>
        <v>0</v>
      </c>
      <c r="AE107" s="1061" t="s">
        <v>205</v>
      </c>
      <c r="AF107" s="395"/>
      <c r="AG107" s="429"/>
      <c r="AH107" s="1073"/>
      <c r="AI107" s="1074"/>
      <c r="AJ107" s="1074"/>
      <c r="AK107" s="1075"/>
      <c r="AL107" s="1065"/>
      <c r="AM107" s="1066" t="str">
        <f t="shared" si="53"/>
        <v/>
      </c>
      <c r="AN107" s="1067">
        <f t="shared" si="54"/>
        <v>0</v>
      </c>
      <c r="AO107" s="412"/>
      <c r="AP107" s="412"/>
      <c r="AQ107" s="1068">
        <f t="shared" si="55"/>
        <v>0</v>
      </c>
      <c r="AR107" s="414">
        <f t="shared" si="56"/>
        <v>0</v>
      </c>
      <c r="AS107" s="415">
        <f t="shared" si="57"/>
        <v>0</v>
      </c>
      <c r="AT107" s="415">
        <f t="shared" si="72"/>
        <v>0</v>
      </c>
      <c r="AU107" s="415">
        <f t="shared" si="58"/>
        <v>0</v>
      </c>
      <c r="AV107" s="416">
        <f t="shared" si="59"/>
        <v>0</v>
      </c>
      <c r="AW107" s="1069"/>
      <c r="AX107" s="406">
        <f t="shared" si="60"/>
        <v>0</v>
      </c>
      <c r="AY107" s="1060">
        <f t="shared" si="61"/>
        <v>0</v>
      </c>
      <c r="AZ107" s="1070">
        <f t="shared" si="62"/>
        <v>0</v>
      </c>
      <c r="BA107" s="407">
        <f t="shared" si="63"/>
        <v>0</v>
      </c>
      <c r="BB107" s="1071">
        <f t="shared" si="64"/>
        <v>0</v>
      </c>
      <c r="BC107" s="1059">
        <f t="shared" si="65"/>
        <v>0</v>
      </c>
      <c r="BD107" s="1059">
        <f t="shared" si="66"/>
        <v>0</v>
      </c>
      <c r="BE107" s="407">
        <f t="shared" si="67"/>
        <v>0</v>
      </c>
      <c r="BF107" s="1041">
        <f t="shared" si="68"/>
        <v>0.3</v>
      </c>
      <c r="BG107" s="421">
        <f t="shared" si="69"/>
        <v>0</v>
      </c>
      <c r="BH107" s="422"/>
      <c r="BI107" s="422"/>
      <c r="BJ107" s="421">
        <f t="shared" si="70"/>
        <v>0</v>
      </c>
      <c r="BK107" s="1044">
        <f t="shared" si="71"/>
        <v>0</v>
      </c>
      <c r="BL107" s="432"/>
      <c r="BM107" s="436"/>
      <c r="BN107" s="436"/>
      <c r="BO107" s="436"/>
      <c r="BP107" s="436"/>
      <c r="BQ107" s="436"/>
      <c r="BR107" s="436"/>
      <c r="BS107" s="436"/>
      <c r="BT107" s="436"/>
      <c r="BU107" s="436"/>
      <c r="BV107" s="436"/>
      <c r="BW107" s="436"/>
      <c r="BX107" s="436"/>
    </row>
    <row r="108" spans="1:76" s="437" customFormat="1" ht="27.95" customHeight="1">
      <c r="A108" s="1046">
        <v>91</v>
      </c>
      <c r="B108" s="429"/>
      <c r="C108" s="429"/>
      <c r="D108" s="395"/>
      <c r="E108" s="427"/>
      <c r="F108" s="396"/>
      <c r="G108" s="1076"/>
      <c r="H108" s="1009"/>
      <c r="I108" s="1009"/>
      <c r="J108" s="1009"/>
      <c r="K108" s="1010" t="str">
        <f t="shared" si="41"/>
        <v/>
      </c>
      <c r="L108" s="1047" t="str">
        <f>IF(OR(($S108=""),($H108=""),($I108=""),($J108="")),"",VLOOKUP($S108,'TRC Values Pepco'!$I$45:$M$54,2,FALSE))</f>
        <v/>
      </c>
      <c r="M108" s="1048" t="str">
        <f>IF(OR(($S108=""),($H108=""),($I108=""),($J108="")),"",VLOOKUP($S108,'TRC Values Pepco'!$I$45:$M$54,3,FALSE))</f>
        <v/>
      </c>
      <c r="N108" s="1048" t="str">
        <f>IF(OR(($S108=""),($H108=""),($I108=""),($J108="")),"",VLOOKUP($S108,'TRC Values Pepco'!$I$45:$M$54,4,FALSE))</f>
        <v/>
      </c>
      <c r="O108" s="1048" t="str">
        <f>IF(OR(($S108=""),($H108=""),($I108=""),($J108="")),"",VLOOKUP($S108,'TRC Values Pepco'!$I$45:$M$54,5,FALSE))</f>
        <v/>
      </c>
      <c r="P108" s="1049" t="str">
        <f t="shared" si="42"/>
        <v/>
      </c>
      <c r="Q108" s="1050">
        <f t="shared" si="43"/>
        <v>0</v>
      </c>
      <c r="R108" s="1051" t="str">
        <f t="shared" si="44"/>
        <v/>
      </c>
      <c r="S108" s="1051" t="str">
        <f t="shared" si="45"/>
        <v/>
      </c>
      <c r="T108" s="1052" t="str">
        <f t="shared" si="46"/>
        <v/>
      </c>
      <c r="U108" s="1077"/>
      <c r="V108" s="1017"/>
      <c r="W108" s="1055" t="str">
        <f t="shared" si="47"/>
        <v/>
      </c>
      <c r="X108" s="1072"/>
      <c r="Y108" s="1057">
        <v>0</v>
      </c>
      <c r="Z108" s="402">
        <f t="shared" si="48"/>
        <v>0</v>
      </c>
      <c r="AA108" s="1058">
        <f t="shared" si="49"/>
        <v>0</v>
      </c>
      <c r="AB108" s="1059">
        <f t="shared" si="50"/>
        <v>0</v>
      </c>
      <c r="AC108" s="1059">
        <f t="shared" si="51"/>
        <v>0</v>
      </c>
      <c r="AD108" s="1060">
        <f t="shared" si="52"/>
        <v>0</v>
      </c>
      <c r="AE108" s="1061" t="s">
        <v>205</v>
      </c>
      <c r="AF108" s="395"/>
      <c r="AG108" s="429"/>
      <c r="AH108" s="1073"/>
      <c r="AI108" s="1074"/>
      <c r="AJ108" s="1074"/>
      <c r="AK108" s="1075"/>
      <c r="AL108" s="1065"/>
      <c r="AM108" s="1066" t="str">
        <f t="shared" si="53"/>
        <v/>
      </c>
      <c r="AN108" s="1067">
        <f t="shared" si="54"/>
        <v>0</v>
      </c>
      <c r="AO108" s="412"/>
      <c r="AP108" s="412"/>
      <c r="AQ108" s="1068">
        <f t="shared" si="55"/>
        <v>0</v>
      </c>
      <c r="AR108" s="414">
        <f t="shared" si="56"/>
        <v>0</v>
      </c>
      <c r="AS108" s="415">
        <f t="shared" si="57"/>
        <v>0</v>
      </c>
      <c r="AT108" s="415">
        <f t="shared" si="72"/>
        <v>0</v>
      </c>
      <c r="AU108" s="415">
        <f t="shared" si="58"/>
        <v>0</v>
      </c>
      <c r="AV108" s="416">
        <f t="shared" si="59"/>
        <v>0</v>
      </c>
      <c r="AW108" s="1069"/>
      <c r="AX108" s="406">
        <f t="shared" si="60"/>
        <v>0</v>
      </c>
      <c r="AY108" s="1060">
        <f t="shared" si="61"/>
        <v>0</v>
      </c>
      <c r="AZ108" s="1070">
        <f t="shared" si="62"/>
        <v>0</v>
      </c>
      <c r="BA108" s="407">
        <f t="shared" si="63"/>
        <v>0</v>
      </c>
      <c r="BB108" s="1071">
        <f t="shared" si="64"/>
        <v>0</v>
      </c>
      <c r="BC108" s="1059">
        <f t="shared" si="65"/>
        <v>0</v>
      </c>
      <c r="BD108" s="1059">
        <f t="shared" si="66"/>
        <v>0</v>
      </c>
      <c r="BE108" s="407">
        <f t="shared" si="67"/>
        <v>0</v>
      </c>
      <c r="BF108" s="1041">
        <f t="shared" si="68"/>
        <v>0.3</v>
      </c>
      <c r="BG108" s="421">
        <f t="shared" si="69"/>
        <v>0</v>
      </c>
      <c r="BH108" s="422"/>
      <c r="BI108" s="422"/>
      <c r="BJ108" s="421">
        <f t="shared" si="70"/>
        <v>0</v>
      </c>
      <c r="BK108" s="1044">
        <f t="shared" si="71"/>
        <v>0</v>
      </c>
      <c r="BL108" s="432"/>
      <c r="BM108" s="436"/>
      <c r="BN108" s="436"/>
      <c r="BO108" s="436"/>
      <c r="BP108" s="436"/>
      <c r="BQ108" s="436"/>
      <c r="BR108" s="436"/>
      <c r="BS108" s="436"/>
      <c r="BT108" s="436"/>
      <c r="BU108" s="436"/>
      <c r="BV108" s="436"/>
      <c r="BW108" s="436"/>
      <c r="BX108" s="436"/>
    </row>
    <row r="109" spans="1:76" s="437" customFormat="1" ht="27.95" customHeight="1">
      <c r="A109" s="1046">
        <v>92</v>
      </c>
      <c r="B109" s="429"/>
      <c r="C109" s="429"/>
      <c r="D109" s="395"/>
      <c r="E109" s="427"/>
      <c r="F109" s="396"/>
      <c r="G109" s="1076"/>
      <c r="H109" s="1009"/>
      <c r="I109" s="1009"/>
      <c r="J109" s="1009"/>
      <c r="K109" s="1010" t="str">
        <f t="shared" si="41"/>
        <v/>
      </c>
      <c r="L109" s="1047" t="str">
        <f>IF(OR(($S109=""),($H109=""),($I109=""),($J109="")),"",VLOOKUP($S109,'TRC Values Pepco'!$I$45:$M$54,2,FALSE))</f>
        <v/>
      </c>
      <c r="M109" s="1048" t="str">
        <f>IF(OR(($S109=""),($H109=""),($I109=""),($J109="")),"",VLOOKUP($S109,'TRC Values Pepco'!$I$45:$M$54,3,FALSE))</f>
        <v/>
      </c>
      <c r="N109" s="1048" t="str">
        <f>IF(OR(($S109=""),($H109=""),($I109=""),($J109="")),"",VLOOKUP($S109,'TRC Values Pepco'!$I$45:$M$54,4,FALSE))</f>
        <v/>
      </c>
      <c r="O109" s="1048" t="str">
        <f>IF(OR(($S109=""),($H109=""),($I109=""),($J109="")),"",VLOOKUP($S109,'TRC Values Pepco'!$I$45:$M$54,5,FALSE))</f>
        <v/>
      </c>
      <c r="P109" s="1049" t="str">
        <f t="shared" si="42"/>
        <v/>
      </c>
      <c r="Q109" s="1050">
        <f t="shared" si="43"/>
        <v>0</v>
      </c>
      <c r="R109" s="1051" t="str">
        <f t="shared" si="44"/>
        <v/>
      </c>
      <c r="S109" s="1051" t="str">
        <f t="shared" si="45"/>
        <v/>
      </c>
      <c r="T109" s="1052" t="str">
        <f t="shared" si="46"/>
        <v/>
      </c>
      <c r="U109" s="1077"/>
      <c r="V109" s="1017"/>
      <c r="W109" s="1055" t="str">
        <f t="shared" si="47"/>
        <v/>
      </c>
      <c r="X109" s="1072"/>
      <c r="Y109" s="1057">
        <v>0</v>
      </c>
      <c r="Z109" s="402">
        <f t="shared" si="48"/>
        <v>0</v>
      </c>
      <c r="AA109" s="1058">
        <f t="shared" si="49"/>
        <v>0</v>
      </c>
      <c r="AB109" s="1059">
        <f t="shared" si="50"/>
        <v>0</v>
      </c>
      <c r="AC109" s="1059">
        <f t="shared" si="51"/>
        <v>0</v>
      </c>
      <c r="AD109" s="1060">
        <f t="shared" si="52"/>
        <v>0</v>
      </c>
      <c r="AE109" s="1061" t="s">
        <v>205</v>
      </c>
      <c r="AF109" s="395"/>
      <c r="AG109" s="429"/>
      <c r="AH109" s="1073"/>
      <c r="AI109" s="1074"/>
      <c r="AJ109" s="1074"/>
      <c r="AK109" s="1075"/>
      <c r="AL109" s="1065"/>
      <c r="AM109" s="1066" t="str">
        <f t="shared" si="53"/>
        <v/>
      </c>
      <c r="AN109" s="1067">
        <f t="shared" si="54"/>
        <v>0</v>
      </c>
      <c r="AO109" s="412"/>
      <c r="AP109" s="412"/>
      <c r="AQ109" s="1068">
        <f t="shared" si="55"/>
        <v>0</v>
      </c>
      <c r="AR109" s="414">
        <f t="shared" si="56"/>
        <v>0</v>
      </c>
      <c r="AS109" s="415">
        <f t="shared" si="57"/>
        <v>0</v>
      </c>
      <c r="AT109" s="415">
        <f t="shared" si="72"/>
        <v>0</v>
      </c>
      <c r="AU109" s="415">
        <f t="shared" si="58"/>
        <v>0</v>
      </c>
      <c r="AV109" s="416">
        <f t="shared" si="59"/>
        <v>0</v>
      </c>
      <c r="AW109" s="1069"/>
      <c r="AX109" s="406">
        <f t="shared" si="60"/>
        <v>0</v>
      </c>
      <c r="AY109" s="1060">
        <f t="shared" si="61"/>
        <v>0</v>
      </c>
      <c r="AZ109" s="1070">
        <f t="shared" si="62"/>
        <v>0</v>
      </c>
      <c r="BA109" s="407">
        <f t="shared" si="63"/>
        <v>0</v>
      </c>
      <c r="BB109" s="1071">
        <f t="shared" si="64"/>
        <v>0</v>
      </c>
      <c r="BC109" s="1059">
        <f t="shared" si="65"/>
        <v>0</v>
      </c>
      <c r="BD109" s="1059">
        <f t="shared" si="66"/>
        <v>0</v>
      </c>
      <c r="BE109" s="407">
        <f t="shared" si="67"/>
        <v>0</v>
      </c>
      <c r="BF109" s="1041">
        <f t="shared" si="68"/>
        <v>0.3</v>
      </c>
      <c r="BG109" s="421">
        <f t="shared" si="69"/>
        <v>0</v>
      </c>
      <c r="BH109" s="422"/>
      <c r="BI109" s="422"/>
      <c r="BJ109" s="421">
        <f t="shared" si="70"/>
        <v>0</v>
      </c>
      <c r="BK109" s="1044">
        <f t="shared" si="71"/>
        <v>0</v>
      </c>
      <c r="BL109" s="432"/>
      <c r="BM109" s="436"/>
      <c r="BN109" s="436"/>
      <c r="BO109" s="436"/>
      <c r="BP109" s="436"/>
      <c r="BQ109" s="436"/>
      <c r="BR109" s="436"/>
      <c r="BS109" s="436"/>
      <c r="BT109" s="436"/>
      <c r="BU109" s="436"/>
      <c r="BV109" s="436"/>
      <c r="BW109" s="436"/>
      <c r="BX109" s="436"/>
    </row>
    <row r="110" spans="1:76" s="437" customFormat="1" ht="27.95" customHeight="1">
      <c r="A110" s="1046">
        <v>93</v>
      </c>
      <c r="B110" s="429"/>
      <c r="C110" s="429"/>
      <c r="D110" s="395"/>
      <c r="E110" s="427"/>
      <c r="F110" s="396"/>
      <c r="G110" s="1076"/>
      <c r="H110" s="1009"/>
      <c r="I110" s="1009"/>
      <c r="J110" s="1009"/>
      <c r="K110" s="1010" t="str">
        <f t="shared" si="41"/>
        <v/>
      </c>
      <c r="L110" s="1047" t="str">
        <f>IF(OR(($S110=""),($H110=""),($I110=""),($J110="")),"",VLOOKUP($S110,'TRC Values Pepco'!$I$45:$M$54,2,FALSE))</f>
        <v/>
      </c>
      <c r="M110" s="1048" t="str">
        <f>IF(OR(($S110=""),($H110=""),($I110=""),($J110="")),"",VLOOKUP($S110,'TRC Values Pepco'!$I$45:$M$54,3,FALSE))</f>
        <v/>
      </c>
      <c r="N110" s="1048" t="str">
        <f>IF(OR(($S110=""),($H110=""),($I110=""),($J110="")),"",VLOOKUP($S110,'TRC Values Pepco'!$I$45:$M$54,4,FALSE))</f>
        <v/>
      </c>
      <c r="O110" s="1048" t="str">
        <f>IF(OR(($S110=""),($H110=""),($I110=""),($J110="")),"",VLOOKUP($S110,'TRC Values Pepco'!$I$45:$M$54,5,FALSE))</f>
        <v/>
      </c>
      <c r="P110" s="1049" t="str">
        <f t="shared" si="42"/>
        <v/>
      </c>
      <c r="Q110" s="1050">
        <f t="shared" si="43"/>
        <v>0</v>
      </c>
      <c r="R110" s="1051" t="str">
        <f t="shared" si="44"/>
        <v/>
      </c>
      <c r="S110" s="1051" t="str">
        <f t="shared" si="45"/>
        <v/>
      </c>
      <c r="T110" s="1052" t="str">
        <f t="shared" si="46"/>
        <v/>
      </c>
      <c r="U110" s="1077"/>
      <c r="V110" s="1017"/>
      <c r="W110" s="1055" t="str">
        <f t="shared" si="47"/>
        <v/>
      </c>
      <c r="X110" s="1072"/>
      <c r="Y110" s="1057">
        <v>0</v>
      </c>
      <c r="Z110" s="402">
        <f t="shared" si="48"/>
        <v>0</v>
      </c>
      <c r="AA110" s="1058">
        <f t="shared" si="49"/>
        <v>0</v>
      </c>
      <c r="AB110" s="1059">
        <f t="shared" si="50"/>
        <v>0</v>
      </c>
      <c r="AC110" s="1059">
        <f t="shared" si="51"/>
        <v>0</v>
      </c>
      <c r="AD110" s="1060">
        <f t="shared" si="52"/>
        <v>0</v>
      </c>
      <c r="AE110" s="1061" t="s">
        <v>205</v>
      </c>
      <c r="AF110" s="395"/>
      <c r="AG110" s="429"/>
      <c r="AH110" s="1073"/>
      <c r="AI110" s="1074"/>
      <c r="AJ110" s="1074"/>
      <c r="AK110" s="1075"/>
      <c r="AL110" s="1065"/>
      <c r="AM110" s="1066" t="str">
        <f t="shared" si="53"/>
        <v/>
      </c>
      <c r="AN110" s="1067">
        <f t="shared" si="54"/>
        <v>0</v>
      </c>
      <c r="AO110" s="412"/>
      <c r="AP110" s="412"/>
      <c r="AQ110" s="1068">
        <f t="shared" si="55"/>
        <v>0</v>
      </c>
      <c r="AR110" s="414">
        <f t="shared" si="56"/>
        <v>0</v>
      </c>
      <c r="AS110" s="415">
        <f t="shared" si="57"/>
        <v>0</v>
      </c>
      <c r="AT110" s="415">
        <f t="shared" si="72"/>
        <v>0</v>
      </c>
      <c r="AU110" s="415">
        <f t="shared" si="58"/>
        <v>0</v>
      </c>
      <c r="AV110" s="416">
        <f t="shared" si="59"/>
        <v>0</v>
      </c>
      <c r="AW110" s="1069"/>
      <c r="AX110" s="406">
        <f t="shared" si="60"/>
        <v>0</v>
      </c>
      <c r="AY110" s="1060">
        <f t="shared" si="61"/>
        <v>0</v>
      </c>
      <c r="AZ110" s="1070">
        <f t="shared" si="62"/>
        <v>0</v>
      </c>
      <c r="BA110" s="407">
        <f t="shared" si="63"/>
        <v>0</v>
      </c>
      <c r="BB110" s="1071">
        <f t="shared" si="64"/>
        <v>0</v>
      </c>
      <c r="BC110" s="1059">
        <f t="shared" si="65"/>
        <v>0</v>
      </c>
      <c r="BD110" s="1059">
        <f t="shared" si="66"/>
        <v>0</v>
      </c>
      <c r="BE110" s="407">
        <f t="shared" si="67"/>
        <v>0</v>
      </c>
      <c r="BF110" s="1041">
        <f t="shared" si="68"/>
        <v>0.3</v>
      </c>
      <c r="BG110" s="421">
        <f t="shared" si="69"/>
        <v>0</v>
      </c>
      <c r="BH110" s="422"/>
      <c r="BI110" s="422"/>
      <c r="BJ110" s="421">
        <f t="shared" si="70"/>
        <v>0</v>
      </c>
      <c r="BK110" s="1044">
        <f t="shared" si="71"/>
        <v>0</v>
      </c>
      <c r="BL110" s="432"/>
      <c r="BM110" s="436"/>
      <c r="BN110" s="436"/>
      <c r="BO110" s="436"/>
      <c r="BP110" s="436"/>
      <c r="BQ110" s="436"/>
      <c r="BR110" s="436"/>
      <c r="BS110" s="436"/>
      <c r="BT110" s="436"/>
      <c r="BU110" s="436"/>
      <c r="BV110" s="436"/>
      <c r="BW110" s="436"/>
      <c r="BX110" s="436"/>
    </row>
    <row r="111" spans="1:76" s="437" customFormat="1" ht="27.95" customHeight="1">
      <c r="A111" s="1046">
        <v>94</v>
      </c>
      <c r="B111" s="429"/>
      <c r="C111" s="429"/>
      <c r="D111" s="395"/>
      <c r="E111" s="427"/>
      <c r="F111" s="396"/>
      <c r="G111" s="1076"/>
      <c r="H111" s="1009"/>
      <c r="I111" s="1009"/>
      <c r="J111" s="1009"/>
      <c r="K111" s="1010" t="str">
        <f t="shared" si="41"/>
        <v/>
      </c>
      <c r="L111" s="1047" t="str">
        <f>IF(OR(($S111=""),($H111=""),($I111=""),($J111="")),"",VLOOKUP($S111,'TRC Values Pepco'!$I$45:$M$54,2,FALSE))</f>
        <v/>
      </c>
      <c r="M111" s="1048" t="str">
        <f>IF(OR(($S111=""),($H111=""),($I111=""),($J111="")),"",VLOOKUP($S111,'TRC Values Pepco'!$I$45:$M$54,3,FALSE))</f>
        <v/>
      </c>
      <c r="N111" s="1048" t="str">
        <f>IF(OR(($S111=""),($H111=""),($I111=""),($J111="")),"",VLOOKUP($S111,'TRC Values Pepco'!$I$45:$M$54,4,FALSE))</f>
        <v/>
      </c>
      <c r="O111" s="1048" t="str">
        <f>IF(OR(($S111=""),($H111=""),($I111=""),($J111="")),"",VLOOKUP($S111,'TRC Values Pepco'!$I$45:$M$54,5,FALSE))</f>
        <v/>
      </c>
      <c r="P111" s="1049" t="str">
        <f t="shared" si="42"/>
        <v/>
      </c>
      <c r="Q111" s="1050">
        <f t="shared" si="43"/>
        <v>0</v>
      </c>
      <c r="R111" s="1051" t="str">
        <f t="shared" si="44"/>
        <v/>
      </c>
      <c r="S111" s="1051" t="str">
        <f t="shared" si="45"/>
        <v/>
      </c>
      <c r="T111" s="1052" t="str">
        <f t="shared" si="46"/>
        <v/>
      </c>
      <c r="U111" s="1077"/>
      <c r="V111" s="1017"/>
      <c r="W111" s="1055" t="str">
        <f t="shared" si="47"/>
        <v/>
      </c>
      <c r="X111" s="1072"/>
      <c r="Y111" s="1057">
        <v>0</v>
      </c>
      <c r="Z111" s="402">
        <f t="shared" si="48"/>
        <v>0</v>
      </c>
      <c r="AA111" s="1058">
        <f t="shared" si="49"/>
        <v>0</v>
      </c>
      <c r="AB111" s="1059">
        <f t="shared" si="50"/>
        <v>0</v>
      </c>
      <c r="AC111" s="1059">
        <f t="shared" si="51"/>
        <v>0</v>
      </c>
      <c r="AD111" s="1060">
        <f t="shared" si="52"/>
        <v>0</v>
      </c>
      <c r="AE111" s="1061" t="s">
        <v>205</v>
      </c>
      <c r="AF111" s="395"/>
      <c r="AG111" s="429"/>
      <c r="AH111" s="1073"/>
      <c r="AI111" s="1074"/>
      <c r="AJ111" s="1074"/>
      <c r="AK111" s="1075"/>
      <c r="AL111" s="1065"/>
      <c r="AM111" s="1066" t="str">
        <f t="shared" si="53"/>
        <v/>
      </c>
      <c r="AN111" s="1067">
        <f t="shared" si="54"/>
        <v>0</v>
      </c>
      <c r="AO111" s="412"/>
      <c r="AP111" s="412"/>
      <c r="AQ111" s="1068">
        <f t="shared" si="55"/>
        <v>0</v>
      </c>
      <c r="AR111" s="414">
        <f t="shared" si="56"/>
        <v>0</v>
      </c>
      <c r="AS111" s="415">
        <f t="shared" si="57"/>
        <v>0</v>
      </c>
      <c r="AT111" s="415">
        <f t="shared" si="72"/>
        <v>0</v>
      </c>
      <c r="AU111" s="415">
        <f t="shared" si="58"/>
        <v>0</v>
      </c>
      <c r="AV111" s="416">
        <f t="shared" si="59"/>
        <v>0</v>
      </c>
      <c r="AW111" s="1069"/>
      <c r="AX111" s="406">
        <f t="shared" si="60"/>
        <v>0</v>
      </c>
      <c r="AY111" s="1060">
        <f t="shared" si="61"/>
        <v>0</v>
      </c>
      <c r="AZ111" s="1070">
        <f t="shared" si="62"/>
        <v>0</v>
      </c>
      <c r="BA111" s="407">
        <f t="shared" si="63"/>
        <v>0</v>
      </c>
      <c r="BB111" s="1071">
        <f t="shared" si="64"/>
        <v>0</v>
      </c>
      <c r="BC111" s="1059">
        <f t="shared" si="65"/>
        <v>0</v>
      </c>
      <c r="BD111" s="1059">
        <f t="shared" si="66"/>
        <v>0</v>
      </c>
      <c r="BE111" s="407">
        <f t="shared" si="67"/>
        <v>0</v>
      </c>
      <c r="BF111" s="1041">
        <f t="shared" si="68"/>
        <v>0.3</v>
      </c>
      <c r="BG111" s="421">
        <f t="shared" si="69"/>
        <v>0</v>
      </c>
      <c r="BH111" s="422"/>
      <c r="BI111" s="422"/>
      <c r="BJ111" s="421">
        <f t="shared" si="70"/>
        <v>0</v>
      </c>
      <c r="BK111" s="1044">
        <f t="shared" si="71"/>
        <v>0</v>
      </c>
      <c r="BL111" s="432"/>
      <c r="BM111" s="436"/>
      <c r="BN111" s="436"/>
      <c r="BO111" s="436"/>
      <c r="BP111" s="436"/>
      <c r="BQ111" s="436"/>
      <c r="BR111" s="436"/>
      <c r="BS111" s="436"/>
      <c r="BT111" s="436"/>
      <c r="BU111" s="436"/>
      <c r="BV111" s="436"/>
      <c r="BW111" s="436"/>
      <c r="BX111" s="436"/>
    </row>
    <row r="112" spans="1:76" s="437" customFormat="1" ht="27.95" customHeight="1">
      <c r="A112" s="1046">
        <v>95</v>
      </c>
      <c r="B112" s="429"/>
      <c r="C112" s="429"/>
      <c r="D112" s="395"/>
      <c r="E112" s="427"/>
      <c r="F112" s="396"/>
      <c r="G112" s="1076"/>
      <c r="H112" s="1009"/>
      <c r="I112" s="1009"/>
      <c r="J112" s="1009"/>
      <c r="K112" s="1010" t="str">
        <f t="shared" si="41"/>
        <v/>
      </c>
      <c r="L112" s="1047" t="str">
        <f>IF(OR(($S112=""),($H112=""),($I112=""),($J112="")),"",VLOOKUP($S112,'TRC Values Pepco'!$I$45:$M$54,2,FALSE))</f>
        <v/>
      </c>
      <c r="M112" s="1048" t="str">
        <f>IF(OR(($S112=""),($H112=""),($I112=""),($J112="")),"",VLOOKUP($S112,'TRC Values Pepco'!$I$45:$M$54,3,FALSE))</f>
        <v/>
      </c>
      <c r="N112" s="1048" t="str">
        <f>IF(OR(($S112=""),($H112=""),($I112=""),($J112="")),"",VLOOKUP($S112,'TRC Values Pepco'!$I$45:$M$54,4,FALSE))</f>
        <v/>
      </c>
      <c r="O112" s="1048" t="str">
        <f>IF(OR(($S112=""),($H112=""),($I112=""),($J112="")),"",VLOOKUP($S112,'TRC Values Pepco'!$I$45:$M$54,5,FALSE))</f>
        <v/>
      </c>
      <c r="P112" s="1049" t="str">
        <f t="shared" si="42"/>
        <v/>
      </c>
      <c r="Q112" s="1050">
        <f t="shared" si="43"/>
        <v>0</v>
      </c>
      <c r="R112" s="1051" t="str">
        <f t="shared" si="44"/>
        <v/>
      </c>
      <c r="S112" s="1051" t="str">
        <f t="shared" si="45"/>
        <v/>
      </c>
      <c r="T112" s="1052" t="str">
        <f t="shared" si="46"/>
        <v/>
      </c>
      <c r="U112" s="1077"/>
      <c r="V112" s="1017"/>
      <c r="W112" s="1055" t="str">
        <f t="shared" si="47"/>
        <v/>
      </c>
      <c r="X112" s="1072"/>
      <c r="Y112" s="1057">
        <v>0</v>
      </c>
      <c r="Z112" s="402">
        <f t="shared" si="48"/>
        <v>0</v>
      </c>
      <c r="AA112" s="1058">
        <f t="shared" si="49"/>
        <v>0</v>
      </c>
      <c r="AB112" s="1059">
        <f t="shared" si="50"/>
        <v>0</v>
      </c>
      <c r="AC112" s="1059">
        <f t="shared" si="51"/>
        <v>0</v>
      </c>
      <c r="AD112" s="1060">
        <f t="shared" si="52"/>
        <v>0</v>
      </c>
      <c r="AE112" s="1061" t="s">
        <v>205</v>
      </c>
      <c r="AF112" s="395"/>
      <c r="AG112" s="429"/>
      <c r="AH112" s="1073"/>
      <c r="AI112" s="1074"/>
      <c r="AJ112" s="1074"/>
      <c r="AK112" s="1075"/>
      <c r="AL112" s="1065"/>
      <c r="AM112" s="1066" t="str">
        <f t="shared" si="53"/>
        <v/>
      </c>
      <c r="AN112" s="1067">
        <f t="shared" si="54"/>
        <v>0</v>
      </c>
      <c r="AO112" s="412"/>
      <c r="AP112" s="412"/>
      <c r="AQ112" s="1068">
        <f t="shared" si="55"/>
        <v>0</v>
      </c>
      <c r="AR112" s="414">
        <f t="shared" si="56"/>
        <v>0</v>
      </c>
      <c r="AS112" s="415">
        <f t="shared" si="57"/>
        <v>0</v>
      </c>
      <c r="AT112" s="415">
        <f t="shared" si="72"/>
        <v>0</v>
      </c>
      <c r="AU112" s="415">
        <f t="shared" si="58"/>
        <v>0</v>
      </c>
      <c r="AV112" s="416">
        <f t="shared" si="59"/>
        <v>0</v>
      </c>
      <c r="AW112" s="1069"/>
      <c r="AX112" s="406">
        <f t="shared" si="60"/>
        <v>0</v>
      </c>
      <c r="AY112" s="1060">
        <f t="shared" si="61"/>
        <v>0</v>
      </c>
      <c r="AZ112" s="1070">
        <f t="shared" si="62"/>
        <v>0</v>
      </c>
      <c r="BA112" s="407">
        <f t="shared" si="63"/>
        <v>0</v>
      </c>
      <c r="BB112" s="1071">
        <f t="shared" si="64"/>
        <v>0</v>
      </c>
      <c r="BC112" s="1059">
        <f t="shared" si="65"/>
        <v>0</v>
      </c>
      <c r="BD112" s="1059">
        <f t="shared" si="66"/>
        <v>0</v>
      </c>
      <c r="BE112" s="407">
        <f t="shared" si="67"/>
        <v>0</v>
      </c>
      <c r="BF112" s="1041">
        <f t="shared" si="68"/>
        <v>0.3</v>
      </c>
      <c r="BG112" s="421">
        <f t="shared" si="69"/>
        <v>0</v>
      </c>
      <c r="BH112" s="422"/>
      <c r="BI112" s="422"/>
      <c r="BJ112" s="421">
        <f t="shared" si="70"/>
        <v>0</v>
      </c>
      <c r="BK112" s="1044">
        <f t="shared" si="71"/>
        <v>0</v>
      </c>
      <c r="BL112" s="432"/>
      <c r="BM112" s="436"/>
      <c r="BN112" s="436"/>
      <c r="BO112" s="436"/>
      <c r="BP112" s="436"/>
      <c r="BQ112" s="436"/>
      <c r="BR112" s="436"/>
      <c r="BS112" s="436"/>
      <c r="BT112" s="436"/>
      <c r="BU112" s="436"/>
      <c r="BV112" s="436"/>
      <c r="BW112" s="436"/>
      <c r="BX112" s="436"/>
    </row>
    <row r="113" spans="1:76" s="437" customFormat="1" ht="27.95" customHeight="1">
      <c r="A113" s="1046">
        <v>96</v>
      </c>
      <c r="B113" s="429"/>
      <c r="C113" s="429"/>
      <c r="D113" s="395"/>
      <c r="E113" s="427"/>
      <c r="F113" s="396"/>
      <c r="G113" s="1076"/>
      <c r="H113" s="1009"/>
      <c r="I113" s="1009"/>
      <c r="J113" s="1009"/>
      <c r="K113" s="1010" t="str">
        <f t="shared" si="41"/>
        <v/>
      </c>
      <c r="L113" s="1047" t="str">
        <f>IF(OR(($S113=""),($H113=""),($I113=""),($J113="")),"",VLOOKUP($S113,'TRC Values Pepco'!$I$45:$M$54,2,FALSE))</f>
        <v/>
      </c>
      <c r="M113" s="1048" t="str">
        <f>IF(OR(($S113=""),($H113=""),($I113=""),($J113="")),"",VLOOKUP($S113,'TRC Values Pepco'!$I$45:$M$54,3,FALSE))</f>
        <v/>
      </c>
      <c r="N113" s="1048" t="str">
        <f>IF(OR(($S113=""),($H113=""),($I113=""),($J113="")),"",VLOOKUP($S113,'TRC Values Pepco'!$I$45:$M$54,4,FALSE))</f>
        <v/>
      </c>
      <c r="O113" s="1048" t="str">
        <f>IF(OR(($S113=""),($H113=""),($I113=""),($J113="")),"",VLOOKUP($S113,'TRC Values Pepco'!$I$45:$M$54,5,FALSE))</f>
        <v/>
      </c>
      <c r="P113" s="1049" t="str">
        <f t="shared" si="42"/>
        <v/>
      </c>
      <c r="Q113" s="1050">
        <f t="shared" si="43"/>
        <v>0</v>
      </c>
      <c r="R113" s="1051" t="str">
        <f t="shared" si="44"/>
        <v/>
      </c>
      <c r="S113" s="1051" t="str">
        <f t="shared" si="45"/>
        <v/>
      </c>
      <c r="T113" s="1052" t="str">
        <f t="shared" si="46"/>
        <v/>
      </c>
      <c r="U113" s="1077"/>
      <c r="V113" s="1017"/>
      <c r="W113" s="1055" t="str">
        <f t="shared" si="47"/>
        <v/>
      </c>
      <c r="X113" s="1072"/>
      <c r="Y113" s="1057">
        <v>0</v>
      </c>
      <c r="Z113" s="402">
        <f t="shared" si="48"/>
        <v>0</v>
      </c>
      <c r="AA113" s="1058">
        <f t="shared" si="49"/>
        <v>0</v>
      </c>
      <c r="AB113" s="1059">
        <f t="shared" si="50"/>
        <v>0</v>
      </c>
      <c r="AC113" s="1059">
        <f t="shared" si="51"/>
        <v>0</v>
      </c>
      <c r="AD113" s="1060">
        <f t="shared" si="52"/>
        <v>0</v>
      </c>
      <c r="AE113" s="1061" t="s">
        <v>205</v>
      </c>
      <c r="AF113" s="395"/>
      <c r="AG113" s="429"/>
      <c r="AH113" s="1073"/>
      <c r="AI113" s="1074"/>
      <c r="AJ113" s="1074"/>
      <c r="AK113" s="1075"/>
      <c r="AL113" s="1065"/>
      <c r="AM113" s="1066" t="str">
        <f t="shared" si="53"/>
        <v/>
      </c>
      <c r="AN113" s="1067">
        <f t="shared" si="54"/>
        <v>0</v>
      </c>
      <c r="AO113" s="412"/>
      <c r="AP113" s="412"/>
      <c r="AQ113" s="1068">
        <f t="shared" si="55"/>
        <v>0</v>
      </c>
      <c r="AR113" s="414">
        <f t="shared" si="56"/>
        <v>0</v>
      </c>
      <c r="AS113" s="415">
        <f t="shared" si="57"/>
        <v>0</v>
      </c>
      <c r="AT113" s="415">
        <f t="shared" si="72"/>
        <v>0</v>
      </c>
      <c r="AU113" s="415">
        <f t="shared" si="58"/>
        <v>0</v>
      </c>
      <c r="AV113" s="416">
        <f t="shared" si="59"/>
        <v>0</v>
      </c>
      <c r="AW113" s="1069"/>
      <c r="AX113" s="406">
        <f t="shared" si="60"/>
        <v>0</v>
      </c>
      <c r="AY113" s="1060">
        <f t="shared" si="61"/>
        <v>0</v>
      </c>
      <c r="AZ113" s="1070">
        <f t="shared" si="62"/>
        <v>0</v>
      </c>
      <c r="BA113" s="407">
        <f t="shared" si="63"/>
        <v>0</v>
      </c>
      <c r="BB113" s="1071">
        <f t="shared" si="64"/>
        <v>0</v>
      </c>
      <c r="BC113" s="1059">
        <f t="shared" si="65"/>
        <v>0</v>
      </c>
      <c r="BD113" s="1059">
        <f t="shared" si="66"/>
        <v>0</v>
      </c>
      <c r="BE113" s="407">
        <f t="shared" si="67"/>
        <v>0</v>
      </c>
      <c r="BF113" s="1041">
        <f t="shared" si="68"/>
        <v>0.3</v>
      </c>
      <c r="BG113" s="421">
        <f t="shared" si="69"/>
        <v>0</v>
      </c>
      <c r="BH113" s="422"/>
      <c r="BI113" s="422"/>
      <c r="BJ113" s="421">
        <f t="shared" si="70"/>
        <v>0</v>
      </c>
      <c r="BK113" s="1044">
        <f t="shared" si="71"/>
        <v>0</v>
      </c>
      <c r="BL113" s="432"/>
      <c r="BM113" s="436"/>
      <c r="BN113" s="436"/>
      <c r="BO113" s="436"/>
      <c r="BP113" s="436"/>
      <c r="BQ113" s="436"/>
      <c r="BR113" s="436"/>
      <c r="BS113" s="436"/>
      <c r="BT113" s="436"/>
      <c r="BU113" s="436"/>
      <c r="BV113" s="436"/>
      <c r="BW113" s="436"/>
      <c r="BX113" s="436"/>
    </row>
    <row r="114" spans="1:76" s="437" customFormat="1" ht="27.95" customHeight="1">
      <c r="A114" s="1046">
        <v>97</v>
      </c>
      <c r="B114" s="429"/>
      <c r="C114" s="429"/>
      <c r="D114" s="395"/>
      <c r="E114" s="427"/>
      <c r="F114" s="396"/>
      <c r="G114" s="1076"/>
      <c r="H114" s="1009"/>
      <c r="I114" s="1009"/>
      <c r="J114" s="1009"/>
      <c r="K114" s="1010" t="str">
        <f t="shared" si="41"/>
        <v/>
      </c>
      <c r="L114" s="1047" t="str">
        <f>IF(OR(($S114=""),($H114=""),($I114=""),($J114="")),"",VLOOKUP($S114,'TRC Values Pepco'!$I$45:$M$54,2,FALSE))</f>
        <v/>
      </c>
      <c r="M114" s="1048" t="str">
        <f>IF(OR(($S114=""),($H114=""),($I114=""),($J114="")),"",VLOOKUP($S114,'TRC Values Pepco'!$I$45:$M$54,3,FALSE))</f>
        <v/>
      </c>
      <c r="N114" s="1048" t="str">
        <f>IF(OR(($S114=""),($H114=""),($I114=""),($J114="")),"",VLOOKUP($S114,'TRC Values Pepco'!$I$45:$M$54,4,FALSE))</f>
        <v/>
      </c>
      <c r="O114" s="1048" t="str">
        <f>IF(OR(($S114=""),($H114=""),($I114=""),($J114="")),"",VLOOKUP($S114,'TRC Values Pepco'!$I$45:$M$54,5,FALSE))</f>
        <v/>
      </c>
      <c r="P114" s="1049" t="str">
        <f t="shared" si="42"/>
        <v/>
      </c>
      <c r="Q114" s="1050">
        <f t="shared" si="43"/>
        <v>0</v>
      </c>
      <c r="R114" s="1051" t="str">
        <f t="shared" si="44"/>
        <v/>
      </c>
      <c r="S114" s="1051" t="str">
        <f t="shared" si="45"/>
        <v/>
      </c>
      <c r="T114" s="1052" t="str">
        <f t="shared" si="46"/>
        <v/>
      </c>
      <c r="U114" s="1077"/>
      <c r="V114" s="1017"/>
      <c r="W114" s="1055" t="str">
        <f t="shared" si="47"/>
        <v/>
      </c>
      <c r="X114" s="1072"/>
      <c r="Y114" s="1057">
        <v>0</v>
      </c>
      <c r="Z114" s="402">
        <f t="shared" si="48"/>
        <v>0</v>
      </c>
      <c r="AA114" s="1058">
        <f t="shared" si="49"/>
        <v>0</v>
      </c>
      <c r="AB114" s="1059">
        <f t="shared" si="50"/>
        <v>0</v>
      </c>
      <c r="AC114" s="1059">
        <f t="shared" si="51"/>
        <v>0</v>
      </c>
      <c r="AD114" s="1060">
        <f t="shared" si="52"/>
        <v>0</v>
      </c>
      <c r="AE114" s="1061" t="s">
        <v>205</v>
      </c>
      <c r="AF114" s="395"/>
      <c r="AG114" s="429"/>
      <c r="AH114" s="1073"/>
      <c r="AI114" s="1074"/>
      <c r="AJ114" s="1074"/>
      <c r="AK114" s="1075"/>
      <c r="AL114" s="1065"/>
      <c r="AM114" s="1066" t="str">
        <f t="shared" si="53"/>
        <v/>
      </c>
      <c r="AN114" s="1067">
        <f t="shared" si="54"/>
        <v>0</v>
      </c>
      <c r="AO114" s="412"/>
      <c r="AP114" s="412"/>
      <c r="AQ114" s="1068">
        <f t="shared" si="55"/>
        <v>0</v>
      </c>
      <c r="AR114" s="414">
        <f t="shared" si="56"/>
        <v>0</v>
      </c>
      <c r="AS114" s="415">
        <f t="shared" si="57"/>
        <v>0</v>
      </c>
      <c r="AT114" s="415">
        <f t="shared" si="72"/>
        <v>0</v>
      </c>
      <c r="AU114" s="415">
        <f t="shared" si="58"/>
        <v>0</v>
      </c>
      <c r="AV114" s="416">
        <f t="shared" si="59"/>
        <v>0</v>
      </c>
      <c r="AW114" s="1069"/>
      <c r="AX114" s="406">
        <f t="shared" si="60"/>
        <v>0</v>
      </c>
      <c r="AY114" s="1060">
        <f t="shared" si="61"/>
        <v>0</v>
      </c>
      <c r="AZ114" s="1070">
        <f t="shared" si="62"/>
        <v>0</v>
      </c>
      <c r="BA114" s="407">
        <f t="shared" si="63"/>
        <v>0</v>
      </c>
      <c r="BB114" s="1071">
        <f t="shared" si="64"/>
        <v>0</v>
      </c>
      <c r="BC114" s="1059">
        <f t="shared" si="65"/>
        <v>0</v>
      </c>
      <c r="BD114" s="1059">
        <f t="shared" si="66"/>
        <v>0</v>
      </c>
      <c r="BE114" s="407">
        <f t="shared" si="67"/>
        <v>0</v>
      </c>
      <c r="BF114" s="1041">
        <f t="shared" si="68"/>
        <v>0.3</v>
      </c>
      <c r="BG114" s="421">
        <f t="shared" si="69"/>
        <v>0</v>
      </c>
      <c r="BH114" s="422"/>
      <c r="BI114" s="422"/>
      <c r="BJ114" s="421">
        <f t="shared" si="70"/>
        <v>0</v>
      </c>
      <c r="BK114" s="1044">
        <f t="shared" si="71"/>
        <v>0</v>
      </c>
      <c r="BL114" s="432"/>
      <c r="BM114" s="436"/>
      <c r="BN114" s="436"/>
      <c r="BO114" s="436"/>
      <c r="BP114" s="436"/>
      <c r="BQ114" s="436"/>
      <c r="BR114" s="436"/>
      <c r="BS114" s="436"/>
      <c r="BT114" s="436"/>
      <c r="BU114" s="436"/>
      <c r="BV114" s="436"/>
      <c r="BW114" s="436"/>
      <c r="BX114" s="436"/>
    </row>
    <row r="115" spans="1:76" s="437" customFormat="1" ht="27.95" customHeight="1">
      <c r="A115" s="1046">
        <v>98</v>
      </c>
      <c r="B115" s="429"/>
      <c r="C115" s="429"/>
      <c r="D115" s="395"/>
      <c r="E115" s="427"/>
      <c r="F115" s="396"/>
      <c r="G115" s="1076"/>
      <c r="H115" s="1009"/>
      <c r="I115" s="1009"/>
      <c r="J115" s="1009"/>
      <c r="K115" s="1010" t="str">
        <f t="shared" si="41"/>
        <v/>
      </c>
      <c r="L115" s="1047" t="str">
        <f>IF(OR(($S115=""),($H115=""),($I115=""),($J115="")),"",VLOOKUP($S115,'TRC Values Pepco'!$I$45:$M$54,2,FALSE))</f>
        <v/>
      </c>
      <c r="M115" s="1048" t="str">
        <f>IF(OR(($S115=""),($H115=""),($I115=""),($J115="")),"",VLOOKUP($S115,'TRC Values Pepco'!$I$45:$M$54,3,FALSE))</f>
        <v/>
      </c>
      <c r="N115" s="1048" t="str">
        <f>IF(OR(($S115=""),($H115=""),($I115=""),($J115="")),"",VLOOKUP($S115,'TRC Values Pepco'!$I$45:$M$54,4,FALSE))</f>
        <v/>
      </c>
      <c r="O115" s="1048" t="str">
        <f>IF(OR(($S115=""),($H115=""),($I115=""),($J115="")),"",VLOOKUP($S115,'TRC Values Pepco'!$I$45:$M$54,5,FALSE))</f>
        <v/>
      </c>
      <c r="P115" s="1049" t="str">
        <f t="shared" si="42"/>
        <v/>
      </c>
      <c r="Q115" s="1050">
        <f t="shared" si="43"/>
        <v>0</v>
      </c>
      <c r="R115" s="1051" t="str">
        <f t="shared" si="44"/>
        <v/>
      </c>
      <c r="S115" s="1051" t="str">
        <f t="shared" si="45"/>
        <v/>
      </c>
      <c r="T115" s="1052" t="str">
        <f t="shared" si="46"/>
        <v/>
      </c>
      <c r="U115" s="1077"/>
      <c r="V115" s="1017"/>
      <c r="W115" s="1055" t="str">
        <f t="shared" si="47"/>
        <v/>
      </c>
      <c r="X115" s="1072"/>
      <c r="Y115" s="1057">
        <v>0</v>
      </c>
      <c r="Z115" s="402">
        <f t="shared" si="48"/>
        <v>0</v>
      </c>
      <c r="AA115" s="1058">
        <f t="shared" si="49"/>
        <v>0</v>
      </c>
      <c r="AB115" s="1059">
        <f t="shared" si="50"/>
        <v>0</v>
      </c>
      <c r="AC115" s="1059">
        <f t="shared" si="51"/>
        <v>0</v>
      </c>
      <c r="AD115" s="1060">
        <f t="shared" si="52"/>
        <v>0</v>
      </c>
      <c r="AE115" s="1061" t="s">
        <v>205</v>
      </c>
      <c r="AF115" s="395"/>
      <c r="AG115" s="429"/>
      <c r="AH115" s="1073"/>
      <c r="AI115" s="1074"/>
      <c r="AJ115" s="1074"/>
      <c r="AK115" s="1075"/>
      <c r="AL115" s="1065"/>
      <c r="AM115" s="1066" t="str">
        <f t="shared" si="53"/>
        <v/>
      </c>
      <c r="AN115" s="1067">
        <f t="shared" si="54"/>
        <v>0</v>
      </c>
      <c r="AO115" s="412"/>
      <c r="AP115" s="412"/>
      <c r="AQ115" s="1068">
        <f t="shared" si="55"/>
        <v>0</v>
      </c>
      <c r="AR115" s="414">
        <f t="shared" si="56"/>
        <v>0</v>
      </c>
      <c r="AS115" s="415">
        <f t="shared" si="57"/>
        <v>0</v>
      </c>
      <c r="AT115" s="415">
        <f t="shared" si="72"/>
        <v>0</v>
      </c>
      <c r="AU115" s="415">
        <f t="shared" si="58"/>
        <v>0</v>
      </c>
      <c r="AV115" s="416">
        <f t="shared" si="59"/>
        <v>0</v>
      </c>
      <c r="AW115" s="1069"/>
      <c r="AX115" s="406">
        <f t="shared" si="60"/>
        <v>0</v>
      </c>
      <c r="AY115" s="1060">
        <f t="shared" si="61"/>
        <v>0</v>
      </c>
      <c r="AZ115" s="1070">
        <f t="shared" si="62"/>
        <v>0</v>
      </c>
      <c r="BA115" s="407">
        <f t="shared" si="63"/>
        <v>0</v>
      </c>
      <c r="BB115" s="1071">
        <f t="shared" si="64"/>
        <v>0</v>
      </c>
      <c r="BC115" s="1059">
        <f t="shared" si="65"/>
        <v>0</v>
      </c>
      <c r="BD115" s="1059">
        <f t="shared" si="66"/>
        <v>0</v>
      </c>
      <c r="BE115" s="407">
        <f t="shared" si="67"/>
        <v>0</v>
      </c>
      <c r="BF115" s="1041">
        <f t="shared" si="68"/>
        <v>0.3</v>
      </c>
      <c r="BG115" s="421">
        <f t="shared" si="69"/>
        <v>0</v>
      </c>
      <c r="BH115" s="422"/>
      <c r="BI115" s="422"/>
      <c r="BJ115" s="421">
        <f t="shared" si="70"/>
        <v>0</v>
      </c>
      <c r="BK115" s="1044">
        <f t="shared" si="71"/>
        <v>0</v>
      </c>
      <c r="BL115" s="432"/>
      <c r="BM115" s="436"/>
      <c r="BN115" s="436"/>
      <c r="BO115" s="436"/>
      <c r="BP115" s="436"/>
      <c r="BQ115" s="436"/>
      <c r="BR115" s="436"/>
      <c r="BS115" s="436"/>
      <c r="BT115" s="436"/>
      <c r="BU115" s="436"/>
      <c r="BV115" s="436"/>
      <c r="BW115" s="436"/>
      <c r="BX115" s="436"/>
    </row>
    <row r="116" spans="1:76" s="437" customFormat="1" ht="27.95" customHeight="1">
      <c r="A116" s="1046">
        <v>99</v>
      </c>
      <c r="B116" s="429"/>
      <c r="C116" s="429"/>
      <c r="D116" s="395"/>
      <c r="E116" s="427"/>
      <c r="F116" s="396"/>
      <c r="G116" s="1076"/>
      <c r="H116" s="1009"/>
      <c r="I116" s="1009"/>
      <c r="J116" s="1009"/>
      <c r="K116" s="1010" t="str">
        <f t="shared" si="41"/>
        <v/>
      </c>
      <c r="L116" s="1047" t="str">
        <f>IF(OR(($S116=""),($H116=""),($I116=""),($J116="")),"",VLOOKUP($S116,'TRC Values Pepco'!$I$45:$M$54,2,FALSE))</f>
        <v/>
      </c>
      <c r="M116" s="1048" t="str">
        <f>IF(OR(($S116=""),($H116=""),($I116=""),($J116="")),"",VLOOKUP($S116,'TRC Values Pepco'!$I$45:$M$54,3,FALSE))</f>
        <v/>
      </c>
      <c r="N116" s="1048" t="str">
        <f>IF(OR(($S116=""),($H116=""),($I116=""),($J116="")),"",VLOOKUP($S116,'TRC Values Pepco'!$I$45:$M$54,4,FALSE))</f>
        <v/>
      </c>
      <c r="O116" s="1048" t="str">
        <f>IF(OR(($S116=""),($H116=""),($I116=""),($J116="")),"",VLOOKUP($S116,'TRC Values Pepco'!$I$45:$M$54,5,FALSE))</f>
        <v/>
      </c>
      <c r="P116" s="1049" t="str">
        <f t="shared" si="42"/>
        <v/>
      </c>
      <c r="Q116" s="1050">
        <f t="shared" si="43"/>
        <v>0</v>
      </c>
      <c r="R116" s="1051" t="str">
        <f t="shared" si="44"/>
        <v/>
      </c>
      <c r="S116" s="1051" t="str">
        <f t="shared" si="45"/>
        <v/>
      </c>
      <c r="T116" s="1052" t="str">
        <f t="shared" si="46"/>
        <v/>
      </c>
      <c r="U116" s="1077"/>
      <c r="V116" s="1017"/>
      <c r="W116" s="1055" t="str">
        <f t="shared" si="47"/>
        <v/>
      </c>
      <c r="X116" s="1072"/>
      <c r="Y116" s="1057">
        <v>0</v>
      </c>
      <c r="Z116" s="402">
        <f t="shared" si="48"/>
        <v>0</v>
      </c>
      <c r="AA116" s="1058">
        <f t="shared" si="49"/>
        <v>0</v>
      </c>
      <c r="AB116" s="1059">
        <f t="shared" si="50"/>
        <v>0</v>
      </c>
      <c r="AC116" s="1059">
        <f t="shared" si="51"/>
        <v>0</v>
      </c>
      <c r="AD116" s="1060">
        <f t="shared" si="52"/>
        <v>0</v>
      </c>
      <c r="AE116" s="1061" t="s">
        <v>205</v>
      </c>
      <c r="AF116" s="395"/>
      <c r="AG116" s="429"/>
      <c r="AH116" s="1073"/>
      <c r="AI116" s="1074"/>
      <c r="AJ116" s="1074"/>
      <c r="AK116" s="1075"/>
      <c r="AL116" s="1065"/>
      <c r="AM116" s="1066" t="str">
        <f t="shared" si="53"/>
        <v/>
      </c>
      <c r="AN116" s="1067">
        <f t="shared" si="54"/>
        <v>0</v>
      </c>
      <c r="AO116" s="412"/>
      <c r="AP116" s="412"/>
      <c r="AQ116" s="1068">
        <f t="shared" si="55"/>
        <v>0</v>
      </c>
      <c r="AR116" s="414">
        <f t="shared" si="56"/>
        <v>0</v>
      </c>
      <c r="AS116" s="415">
        <f t="shared" si="57"/>
        <v>0</v>
      </c>
      <c r="AT116" s="415">
        <f t="shared" si="72"/>
        <v>0</v>
      </c>
      <c r="AU116" s="415">
        <f t="shared" si="58"/>
        <v>0</v>
      </c>
      <c r="AV116" s="416">
        <f t="shared" si="59"/>
        <v>0</v>
      </c>
      <c r="AW116" s="1069"/>
      <c r="AX116" s="406">
        <f t="shared" si="60"/>
        <v>0</v>
      </c>
      <c r="AY116" s="1060">
        <f t="shared" si="61"/>
        <v>0</v>
      </c>
      <c r="AZ116" s="1070">
        <f t="shared" si="62"/>
        <v>0</v>
      </c>
      <c r="BA116" s="407">
        <f t="shared" si="63"/>
        <v>0</v>
      </c>
      <c r="BB116" s="1071">
        <f t="shared" si="64"/>
        <v>0</v>
      </c>
      <c r="BC116" s="1059">
        <f t="shared" si="65"/>
        <v>0</v>
      </c>
      <c r="BD116" s="1059">
        <f t="shared" si="66"/>
        <v>0</v>
      </c>
      <c r="BE116" s="407">
        <f t="shared" si="67"/>
        <v>0</v>
      </c>
      <c r="BF116" s="1041">
        <f t="shared" si="68"/>
        <v>0.3</v>
      </c>
      <c r="BG116" s="421">
        <f t="shared" si="69"/>
        <v>0</v>
      </c>
      <c r="BH116" s="422"/>
      <c r="BI116" s="422"/>
      <c r="BJ116" s="421">
        <f t="shared" si="70"/>
        <v>0</v>
      </c>
      <c r="BK116" s="1044">
        <f t="shared" si="71"/>
        <v>0</v>
      </c>
      <c r="BL116" s="432"/>
      <c r="BM116" s="436"/>
      <c r="BN116" s="436"/>
      <c r="BO116" s="436"/>
      <c r="BP116" s="436"/>
      <c r="BQ116" s="436"/>
      <c r="BR116" s="436"/>
      <c r="BS116" s="436"/>
      <c r="BT116" s="436"/>
      <c r="BU116" s="436"/>
      <c r="BV116" s="436"/>
      <c r="BW116" s="436"/>
      <c r="BX116" s="436"/>
    </row>
    <row r="117" spans="1:76" s="437" customFormat="1" ht="27.95" customHeight="1">
      <c r="A117" s="1046">
        <v>100</v>
      </c>
      <c r="B117" s="429"/>
      <c r="C117" s="429"/>
      <c r="D117" s="395"/>
      <c r="E117" s="427"/>
      <c r="F117" s="396"/>
      <c r="G117" s="1076"/>
      <c r="H117" s="1009"/>
      <c r="I117" s="1009"/>
      <c r="J117" s="1009"/>
      <c r="K117" s="1010" t="str">
        <f t="shared" si="41"/>
        <v/>
      </c>
      <c r="L117" s="1047" t="str">
        <f>IF(OR(($S117=""),($H117=""),($I117=""),($J117="")),"",VLOOKUP($S117,'TRC Values Pepco'!$I$45:$M$54,2,FALSE))</f>
        <v/>
      </c>
      <c r="M117" s="1048" t="str">
        <f>IF(OR(($S117=""),($H117=""),($I117=""),($J117="")),"",VLOOKUP($S117,'TRC Values Pepco'!$I$45:$M$54,3,FALSE))</f>
        <v/>
      </c>
      <c r="N117" s="1048" t="str">
        <f>IF(OR(($S117=""),($H117=""),($I117=""),($J117="")),"",VLOOKUP($S117,'TRC Values Pepco'!$I$45:$M$54,4,FALSE))</f>
        <v/>
      </c>
      <c r="O117" s="1048" t="str">
        <f>IF(OR(($S117=""),($H117=""),($I117=""),($J117="")),"",VLOOKUP($S117,'TRC Values Pepco'!$I$45:$M$54,5,FALSE))</f>
        <v/>
      </c>
      <c r="P117" s="1049" t="str">
        <f t="shared" si="42"/>
        <v/>
      </c>
      <c r="Q117" s="1050">
        <f t="shared" si="43"/>
        <v>0</v>
      </c>
      <c r="R117" s="1051" t="str">
        <f t="shared" si="44"/>
        <v/>
      </c>
      <c r="S117" s="1051" t="str">
        <f t="shared" si="45"/>
        <v/>
      </c>
      <c r="T117" s="1052" t="str">
        <f t="shared" si="46"/>
        <v/>
      </c>
      <c r="U117" s="1077"/>
      <c r="V117" s="1017"/>
      <c r="W117" s="1055" t="str">
        <f t="shared" si="47"/>
        <v/>
      </c>
      <c r="X117" s="1072"/>
      <c r="Y117" s="1057">
        <v>0</v>
      </c>
      <c r="Z117" s="402">
        <f t="shared" si="48"/>
        <v>0</v>
      </c>
      <c r="AA117" s="1058">
        <f t="shared" si="49"/>
        <v>0</v>
      </c>
      <c r="AB117" s="1059">
        <f t="shared" si="50"/>
        <v>0</v>
      </c>
      <c r="AC117" s="1059">
        <f t="shared" si="51"/>
        <v>0</v>
      </c>
      <c r="AD117" s="1060">
        <f t="shared" si="52"/>
        <v>0</v>
      </c>
      <c r="AE117" s="1061" t="s">
        <v>205</v>
      </c>
      <c r="AF117" s="395"/>
      <c r="AG117" s="429"/>
      <c r="AH117" s="1073"/>
      <c r="AI117" s="1074"/>
      <c r="AJ117" s="1074"/>
      <c r="AK117" s="1075"/>
      <c r="AL117" s="1065"/>
      <c r="AM117" s="1066" t="str">
        <f t="shared" si="53"/>
        <v/>
      </c>
      <c r="AN117" s="1067">
        <f t="shared" si="54"/>
        <v>0</v>
      </c>
      <c r="AO117" s="412"/>
      <c r="AP117" s="412"/>
      <c r="AQ117" s="1068">
        <f t="shared" si="55"/>
        <v>0</v>
      </c>
      <c r="AR117" s="414">
        <f t="shared" si="56"/>
        <v>0</v>
      </c>
      <c r="AS117" s="415">
        <f t="shared" si="57"/>
        <v>0</v>
      </c>
      <c r="AT117" s="415">
        <f t="shared" si="72"/>
        <v>0</v>
      </c>
      <c r="AU117" s="415">
        <f t="shared" si="58"/>
        <v>0</v>
      </c>
      <c r="AV117" s="416">
        <f t="shared" si="59"/>
        <v>0</v>
      </c>
      <c r="AW117" s="1069"/>
      <c r="AX117" s="406">
        <f t="shared" si="60"/>
        <v>0</v>
      </c>
      <c r="AY117" s="1060">
        <f t="shared" si="61"/>
        <v>0</v>
      </c>
      <c r="AZ117" s="1070">
        <f t="shared" si="62"/>
        <v>0</v>
      </c>
      <c r="BA117" s="407">
        <f t="shared" si="63"/>
        <v>0</v>
      </c>
      <c r="BB117" s="1071">
        <f t="shared" si="64"/>
        <v>0</v>
      </c>
      <c r="BC117" s="1059">
        <f t="shared" si="65"/>
        <v>0</v>
      </c>
      <c r="BD117" s="1059">
        <f t="shared" si="66"/>
        <v>0</v>
      </c>
      <c r="BE117" s="407">
        <f t="shared" si="67"/>
        <v>0</v>
      </c>
      <c r="BF117" s="1041">
        <f t="shared" si="68"/>
        <v>0.3</v>
      </c>
      <c r="BG117" s="421">
        <f t="shared" si="69"/>
        <v>0</v>
      </c>
      <c r="BH117" s="422"/>
      <c r="BI117" s="422"/>
      <c r="BJ117" s="421">
        <f t="shared" si="70"/>
        <v>0</v>
      </c>
      <c r="BK117" s="1044">
        <f t="shared" si="71"/>
        <v>0</v>
      </c>
      <c r="BL117" s="432"/>
      <c r="BM117" s="436"/>
      <c r="BN117" s="436"/>
      <c r="BO117" s="436"/>
      <c r="BP117" s="436"/>
      <c r="BQ117" s="436"/>
      <c r="BR117" s="436"/>
      <c r="BS117" s="436"/>
      <c r="BT117" s="436"/>
      <c r="BU117" s="436"/>
      <c r="BV117" s="436"/>
      <c r="BW117" s="436"/>
      <c r="BX117" s="436"/>
    </row>
    <row r="118" spans="1:76" s="437" customFormat="1" ht="27.95" customHeight="1">
      <c r="A118" s="1046">
        <v>101</v>
      </c>
      <c r="B118" s="429"/>
      <c r="C118" s="429"/>
      <c r="D118" s="395"/>
      <c r="E118" s="427"/>
      <c r="F118" s="396"/>
      <c r="G118" s="1076"/>
      <c r="H118" s="1009"/>
      <c r="I118" s="1009"/>
      <c r="J118" s="1009"/>
      <c r="K118" s="1010" t="str">
        <f t="shared" si="41"/>
        <v/>
      </c>
      <c r="L118" s="1047" t="str">
        <f>IF(OR(($S118=""),($H118=""),($I118=""),($J118="")),"",VLOOKUP($S118,'TRC Values Pepco'!$I$45:$M$54,2,FALSE))</f>
        <v/>
      </c>
      <c r="M118" s="1048" t="str">
        <f>IF(OR(($S118=""),($H118=""),($I118=""),($J118="")),"",VLOOKUP($S118,'TRC Values Pepco'!$I$45:$M$54,3,FALSE))</f>
        <v/>
      </c>
      <c r="N118" s="1048" t="str">
        <f>IF(OR(($S118=""),($H118=""),($I118=""),($J118="")),"",VLOOKUP($S118,'TRC Values Pepco'!$I$45:$M$54,4,FALSE))</f>
        <v/>
      </c>
      <c r="O118" s="1048" t="str">
        <f>IF(OR(($S118=""),($H118=""),($I118=""),($J118="")),"",VLOOKUP($S118,'TRC Values Pepco'!$I$45:$M$54,5,FALSE))</f>
        <v/>
      </c>
      <c r="P118" s="1049" t="str">
        <f t="shared" si="42"/>
        <v/>
      </c>
      <c r="Q118" s="1050">
        <f t="shared" si="43"/>
        <v>0</v>
      </c>
      <c r="R118" s="1051" t="str">
        <f t="shared" si="44"/>
        <v/>
      </c>
      <c r="S118" s="1051" t="str">
        <f t="shared" si="45"/>
        <v/>
      </c>
      <c r="T118" s="1052" t="str">
        <f t="shared" si="46"/>
        <v/>
      </c>
      <c r="U118" s="1077"/>
      <c r="V118" s="1017"/>
      <c r="W118" s="1055" t="str">
        <f t="shared" si="47"/>
        <v/>
      </c>
      <c r="X118" s="1072"/>
      <c r="Y118" s="1057">
        <v>0</v>
      </c>
      <c r="Z118" s="402">
        <f t="shared" si="48"/>
        <v>0</v>
      </c>
      <c r="AA118" s="1058">
        <f t="shared" si="49"/>
        <v>0</v>
      </c>
      <c r="AB118" s="1059">
        <f t="shared" si="50"/>
        <v>0</v>
      </c>
      <c r="AC118" s="1059">
        <f t="shared" si="51"/>
        <v>0</v>
      </c>
      <c r="AD118" s="1060">
        <f t="shared" si="52"/>
        <v>0</v>
      </c>
      <c r="AE118" s="1061" t="s">
        <v>205</v>
      </c>
      <c r="AF118" s="395"/>
      <c r="AG118" s="429"/>
      <c r="AH118" s="1073"/>
      <c r="AI118" s="1074"/>
      <c r="AJ118" s="1074"/>
      <c r="AK118" s="1075"/>
      <c r="AL118" s="1065"/>
      <c r="AM118" s="1066" t="str">
        <f t="shared" si="53"/>
        <v/>
      </c>
      <c r="AN118" s="1067">
        <f t="shared" si="54"/>
        <v>0</v>
      </c>
      <c r="AO118" s="412"/>
      <c r="AP118" s="412"/>
      <c r="AQ118" s="1068">
        <f t="shared" si="55"/>
        <v>0</v>
      </c>
      <c r="AR118" s="414">
        <f t="shared" si="56"/>
        <v>0</v>
      </c>
      <c r="AS118" s="415">
        <f t="shared" si="57"/>
        <v>0</v>
      </c>
      <c r="AT118" s="415">
        <f t="shared" si="72"/>
        <v>0</v>
      </c>
      <c r="AU118" s="415">
        <f t="shared" si="58"/>
        <v>0</v>
      </c>
      <c r="AV118" s="416">
        <f t="shared" si="59"/>
        <v>0</v>
      </c>
      <c r="AW118" s="1069"/>
      <c r="AX118" s="406">
        <f t="shared" si="60"/>
        <v>0</v>
      </c>
      <c r="AY118" s="1060">
        <f t="shared" si="61"/>
        <v>0</v>
      </c>
      <c r="AZ118" s="1070">
        <f t="shared" si="62"/>
        <v>0</v>
      </c>
      <c r="BA118" s="407">
        <f t="shared" si="63"/>
        <v>0</v>
      </c>
      <c r="BB118" s="1071">
        <f t="shared" si="64"/>
        <v>0</v>
      </c>
      <c r="BC118" s="1059">
        <f t="shared" si="65"/>
        <v>0</v>
      </c>
      <c r="BD118" s="1059">
        <f t="shared" si="66"/>
        <v>0</v>
      </c>
      <c r="BE118" s="407">
        <f t="shared" si="67"/>
        <v>0</v>
      </c>
      <c r="BF118" s="1041">
        <f t="shared" si="68"/>
        <v>0.3</v>
      </c>
      <c r="BG118" s="421">
        <f t="shared" si="69"/>
        <v>0</v>
      </c>
      <c r="BH118" s="422"/>
      <c r="BI118" s="422"/>
      <c r="BJ118" s="421">
        <f t="shared" si="70"/>
        <v>0</v>
      </c>
      <c r="BK118" s="1044">
        <f t="shared" si="71"/>
        <v>0</v>
      </c>
      <c r="BL118" s="432"/>
      <c r="BM118" s="436"/>
      <c r="BN118" s="436"/>
      <c r="BO118" s="436"/>
      <c r="BP118" s="436"/>
      <c r="BQ118" s="436"/>
      <c r="BR118" s="436"/>
      <c r="BS118" s="436"/>
      <c r="BT118" s="436"/>
      <c r="BU118" s="436"/>
      <c r="BV118" s="436"/>
      <c r="BW118" s="436"/>
      <c r="BX118" s="436"/>
    </row>
    <row r="119" spans="1:76" s="437" customFormat="1" ht="27.95" customHeight="1">
      <c r="A119" s="1046">
        <v>102</v>
      </c>
      <c r="B119" s="429"/>
      <c r="C119" s="429"/>
      <c r="D119" s="395"/>
      <c r="E119" s="427"/>
      <c r="F119" s="396"/>
      <c r="G119" s="1076"/>
      <c r="H119" s="1009"/>
      <c r="I119" s="1009"/>
      <c r="J119" s="1009"/>
      <c r="K119" s="1010" t="str">
        <f t="shared" si="41"/>
        <v/>
      </c>
      <c r="L119" s="1047" t="str">
        <f>IF(OR(($S119=""),($H119=""),($I119=""),($J119="")),"",VLOOKUP($S119,'TRC Values Pepco'!$I$45:$M$54,2,FALSE))</f>
        <v/>
      </c>
      <c r="M119" s="1048" t="str">
        <f>IF(OR(($S119=""),($H119=""),($I119=""),($J119="")),"",VLOOKUP($S119,'TRC Values Pepco'!$I$45:$M$54,3,FALSE))</f>
        <v/>
      </c>
      <c r="N119" s="1048" t="str">
        <f>IF(OR(($S119=""),($H119=""),($I119=""),($J119="")),"",VLOOKUP($S119,'TRC Values Pepco'!$I$45:$M$54,4,FALSE))</f>
        <v/>
      </c>
      <c r="O119" s="1048" t="str">
        <f>IF(OR(($S119=""),($H119=""),($I119=""),($J119="")),"",VLOOKUP($S119,'TRC Values Pepco'!$I$45:$M$54,5,FALSE))</f>
        <v/>
      </c>
      <c r="P119" s="1049" t="str">
        <f t="shared" si="42"/>
        <v/>
      </c>
      <c r="Q119" s="1050">
        <f t="shared" si="43"/>
        <v>0</v>
      </c>
      <c r="R119" s="1051" t="str">
        <f t="shared" si="44"/>
        <v/>
      </c>
      <c r="S119" s="1051" t="str">
        <f t="shared" si="45"/>
        <v/>
      </c>
      <c r="T119" s="1052" t="str">
        <f t="shared" si="46"/>
        <v/>
      </c>
      <c r="U119" s="1077"/>
      <c r="V119" s="1017"/>
      <c r="W119" s="1055" t="str">
        <f t="shared" si="47"/>
        <v/>
      </c>
      <c r="X119" s="1072"/>
      <c r="Y119" s="1057">
        <v>0</v>
      </c>
      <c r="Z119" s="402">
        <f t="shared" si="48"/>
        <v>0</v>
      </c>
      <c r="AA119" s="1058">
        <f t="shared" si="49"/>
        <v>0</v>
      </c>
      <c r="AB119" s="1059">
        <f t="shared" si="50"/>
        <v>0</v>
      </c>
      <c r="AC119" s="1059">
        <f t="shared" si="51"/>
        <v>0</v>
      </c>
      <c r="AD119" s="1060">
        <f t="shared" si="52"/>
        <v>0</v>
      </c>
      <c r="AE119" s="1061" t="s">
        <v>205</v>
      </c>
      <c r="AF119" s="395"/>
      <c r="AG119" s="429"/>
      <c r="AH119" s="1073"/>
      <c r="AI119" s="1074"/>
      <c r="AJ119" s="1074"/>
      <c r="AK119" s="1075"/>
      <c r="AL119" s="1065"/>
      <c r="AM119" s="1066" t="str">
        <f t="shared" si="53"/>
        <v/>
      </c>
      <c r="AN119" s="1067">
        <f t="shared" si="54"/>
        <v>0</v>
      </c>
      <c r="AO119" s="412"/>
      <c r="AP119" s="412"/>
      <c r="AQ119" s="1068">
        <f t="shared" si="55"/>
        <v>0</v>
      </c>
      <c r="AR119" s="414">
        <f t="shared" si="56"/>
        <v>0</v>
      </c>
      <c r="AS119" s="415">
        <f t="shared" si="57"/>
        <v>0</v>
      </c>
      <c r="AT119" s="415">
        <f t="shared" si="72"/>
        <v>0</v>
      </c>
      <c r="AU119" s="415">
        <f t="shared" si="58"/>
        <v>0</v>
      </c>
      <c r="AV119" s="416">
        <f t="shared" si="59"/>
        <v>0</v>
      </c>
      <c r="AW119" s="1069"/>
      <c r="AX119" s="406">
        <f t="shared" si="60"/>
        <v>0</v>
      </c>
      <c r="AY119" s="1060">
        <f t="shared" si="61"/>
        <v>0</v>
      </c>
      <c r="AZ119" s="1070">
        <f t="shared" si="62"/>
        <v>0</v>
      </c>
      <c r="BA119" s="407">
        <f t="shared" si="63"/>
        <v>0</v>
      </c>
      <c r="BB119" s="1071">
        <f t="shared" si="64"/>
        <v>0</v>
      </c>
      <c r="BC119" s="1059">
        <f t="shared" si="65"/>
        <v>0</v>
      </c>
      <c r="BD119" s="1059">
        <f t="shared" si="66"/>
        <v>0</v>
      </c>
      <c r="BE119" s="407">
        <f t="shared" si="67"/>
        <v>0</v>
      </c>
      <c r="BF119" s="1041">
        <f t="shared" si="68"/>
        <v>0.3</v>
      </c>
      <c r="BG119" s="421">
        <f t="shared" si="69"/>
        <v>0</v>
      </c>
      <c r="BH119" s="422"/>
      <c r="BI119" s="422"/>
      <c r="BJ119" s="421">
        <f t="shared" si="70"/>
        <v>0</v>
      </c>
      <c r="BK119" s="1044">
        <f t="shared" si="71"/>
        <v>0</v>
      </c>
      <c r="BL119" s="432"/>
      <c r="BM119" s="436"/>
      <c r="BN119" s="436"/>
      <c r="BO119" s="436"/>
      <c r="BP119" s="436"/>
      <c r="BQ119" s="436"/>
      <c r="BR119" s="436"/>
      <c r="BS119" s="436"/>
      <c r="BT119" s="436"/>
      <c r="BU119" s="436"/>
      <c r="BV119" s="436"/>
      <c r="BW119" s="436"/>
      <c r="BX119" s="436"/>
    </row>
    <row r="120" spans="1:76" s="437" customFormat="1" ht="27.95" customHeight="1">
      <c r="A120" s="1046">
        <v>103</v>
      </c>
      <c r="B120" s="429"/>
      <c r="C120" s="429"/>
      <c r="D120" s="395"/>
      <c r="E120" s="427"/>
      <c r="F120" s="396"/>
      <c r="G120" s="1076"/>
      <c r="H120" s="1009"/>
      <c r="I120" s="1009"/>
      <c r="J120" s="1009"/>
      <c r="K120" s="1010" t="str">
        <f t="shared" si="41"/>
        <v/>
      </c>
      <c r="L120" s="1047" t="str">
        <f>IF(OR(($S120=""),($H120=""),($I120=""),($J120="")),"",VLOOKUP($S120,'TRC Values Pepco'!$I$45:$M$54,2,FALSE))</f>
        <v/>
      </c>
      <c r="M120" s="1048" t="str">
        <f>IF(OR(($S120=""),($H120=""),($I120=""),($J120="")),"",VLOOKUP($S120,'TRC Values Pepco'!$I$45:$M$54,3,FALSE))</f>
        <v/>
      </c>
      <c r="N120" s="1048" t="str">
        <f>IF(OR(($S120=""),($H120=""),($I120=""),($J120="")),"",VLOOKUP($S120,'TRC Values Pepco'!$I$45:$M$54,4,FALSE))</f>
        <v/>
      </c>
      <c r="O120" s="1048" t="str">
        <f>IF(OR(($S120=""),($H120=""),($I120=""),($J120="")),"",VLOOKUP($S120,'TRC Values Pepco'!$I$45:$M$54,5,FALSE))</f>
        <v/>
      </c>
      <c r="P120" s="1049" t="str">
        <f t="shared" si="42"/>
        <v/>
      </c>
      <c r="Q120" s="1050">
        <f t="shared" si="43"/>
        <v>0</v>
      </c>
      <c r="R120" s="1051" t="str">
        <f t="shared" si="44"/>
        <v/>
      </c>
      <c r="S120" s="1051" t="str">
        <f t="shared" si="45"/>
        <v/>
      </c>
      <c r="T120" s="1052" t="str">
        <f t="shared" si="46"/>
        <v/>
      </c>
      <c r="U120" s="1077"/>
      <c r="V120" s="1017"/>
      <c r="W120" s="1055" t="str">
        <f t="shared" si="47"/>
        <v/>
      </c>
      <c r="X120" s="1072"/>
      <c r="Y120" s="1057">
        <v>0</v>
      </c>
      <c r="Z120" s="402">
        <f t="shared" si="48"/>
        <v>0</v>
      </c>
      <c r="AA120" s="1058">
        <f t="shared" si="49"/>
        <v>0</v>
      </c>
      <c r="AB120" s="1059">
        <f t="shared" si="50"/>
        <v>0</v>
      </c>
      <c r="AC120" s="1059">
        <f t="shared" si="51"/>
        <v>0</v>
      </c>
      <c r="AD120" s="1060">
        <f t="shared" si="52"/>
        <v>0</v>
      </c>
      <c r="AE120" s="1061" t="s">
        <v>205</v>
      </c>
      <c r="AF120" s="395"/>
      <c r="AG120" s="429"/>
      <c r="AH120" s="1073"/>
      <c r="AI120" s="1074"/>
      <c r="AJ120" s="1074"/>
      <c r="AK120" s="1075"/>
      <c r="AL120" s="1065"/>
      <c r="AM120" s="1066" t="str">
        <f t="shared" si="53"/>
        <v/>
      </c>
      <c r="AN120" s="1067">
        <f t="shared" si="54"/>
        <v>0</v>
      </c>
      <c r="AO120" s="412"/>
      <c r="AP120" s="412"/>
      <c r="AQ120" s="1068">
        <f t="shared" si="55"/>
        <v>0</v>
      </c>
      <c r="AR120" s="414">
        <f t="shared" si="56"/>
        <v>0</v>
      </c>
      <c r="AS120" s="415">
        <f t="shared" si="57"/>
        <v>0</v>
      </c>
      <c r="AT120" s="415">
        <f t="shared" si="72"/>
        <v>0</v>
      </c>
      <c r="AU120" s="415">
        <f t="shared" si="58"/>
        <v>0</v>
      </c>
      <c r="AV120" s="416">
        <f t="shared" si="59"/>
        <v>0</v>
      </c>
      <c r="AW120" s="1069"/>
      <c r="AX120" s="406">
        <f t="shared" si="60"/>
        <v>0</v>
      </c>
      <c r="AY120" s="1060">
        <f t="shared" si="61"/>
        <v>0</v>
      </c>
      <c r="AZ120" s="1070">
        <f t="shared" si="62"/>
        <v>0</v>
      </c>
      <c r="BA120" s="407">
        <f t="shared" si="63"/>
        <v>0</v>
      </c>
      <c r="BB120" s="1071">
        <f t="shared" si="64"/>
        <v>0</v>
      </c>
      <c r="BC120" s="1059">
        <f t="shared" si="65"/>
        <v>0</v>
      </c>
      <c r="BD120" s="1059">
        <f t="shared" si="66"/>
        <v>0</v>
      </c>
      <c r="BE120" s="407">
        <f t="shared" si="67"/>
        <v>0</v>
      </c>
      <c r="BF120" s="1041">
        <f t="shared" si="68"/>
        <v>0.3</v>
      </c>
      <c r="BG120" s="421">
        <f t="shared" si="69"/>
        <v>0</v>
      </c>
      <c r="BH120" s="422"/>
      <c r="BI120" s="422"/>
      <c r="BJ120" s="421">
        <f t="shared" si="70"/>
        <v>0</v>
      </c>
      <c r="BK120" s="1044">
        <f t="shared" si="71"/>
        <v>0</v>
      </c>
      <c r="BL120" s="432"/>
      <c r="BM120" s="436"/>
      <c r="BN120" s="436"/>
      <c r="BO120" s="436"/>
      <c r="BP120" s="436"/>
      <c r="BQ120" s="436"/>
      <c r="BR120" s="436"/>
      <c r="BS120" s="436"/>
      <c r="BT120" s="436"/>
      <c r="BU120" s="436"/>
      <c r="BV120" s="436"/>
      <c r="BW120" s="436"/>
      <c r="BX120" s="436"/>
    </row>
    <row r="121" spans="1:76" s="437" customFormat="1" ht="27.95" customHeight="1">
      <c r="A121" s="1046">
        <v>104</v>
      </c>
      <c r="B121" s="429"/>
      <c r="C121" s="429"/>
      <c r="D121" s="395"/>
      <c r="E121" s="427"/>
      <c r="F121" s="396"/>
      <c r="G121" s="1076"/>
      <c r="H121" s="1009"/>
      <c r="I121" s="1009"/>
      <c r="J121" s="1009"/>
      <c r="K121" s="1010" t="str">
        <f t="shared" si="41"/>
        <v/>
      </c>
      <c r="L121" s="1047" t="str">
        <f>IF(OR(($S121=""),($H121=""),($I121=""),($J121="")),"",VLOOKUP($S121,'TRC Values Pepco'!$I$45:$M$54,2,FALSE))</f>
        <v/>
      </c>
      <c r="M121" s="1048" t="str">
        <f>IF(OR(($S121=""),($H121=""),($I121=""),($J121="")),"",VLOOKUP($S121,'TRC Values Pepco'!$I$45:$M$54,3,FALSE))</f>
        <v/>
      </c>
      <c r="N121" s="1048" t="str">
        <f>IF(OR(($S121=""),($H121=""),($I121=""),($J121="")),"",VLOOKUP($S121,'TRC Values Pepco'!$I$45:$M$54,4,FALSE))</f>
        <v/>
      </c>
      <c r="O121" s="1048" t="str">
        <f>IF(OR(($S121=""),($H121=""),($I121=""),($J121="")),"",VLOOKUP($S121,'TRC Values Pepco'!$I$45:$M$54,5,FALSE))</f>
        <v/>
      </c>
      <c r="P121" s="1049" t="str">
        <f t="shared" si="42"/>
        <v/>
      </c>
      <c r="Q121" s="1050">
        <f t="shared" si="43"/>
        <v>0</v>
      </c>
      <c r="R121" s="1051" t="str">
        <f t="shared" si="44"/>
        <v/>
      </c>
      <c r="S121" s="1051" t="str">
        <f t="shared" si="45"/>
        <v/>
      </c>
      <c r="T121" s="1052" t="str">
        <f t="shared" si="46"/>
        <v/>
      </c>
      <c r="U121" s="1077"/>
      <c r="V121" s="1017"/>
      <c r="W121" s="1055" t="str">
        <f t="shared" si="47"/>
        <v/>
      </c>
      <c r="X121" s="1072"/>
      <c r="Y121" s="1057">
        <v>0</v>
      </c>
      <c r="Z121" s="402">
        <f t="shared" si="48"/>
        <v>0</v>
      </c>
      <c r="AA121" s="1058">
        <f t="shared" si="49"/>
        <v>0</v>
      </c>
      <c r="AB121" s="1059">
        <f t="shared" si="50"/>
        <v>0</v>
      </c>
      <c r="AC121" s="1059">
        <f t="shared" si="51"/>
        <v>0</v>
      </c>
      <c r="AD121" s="1060">
        <f t="shared" si="52"/>
        <v>0</v>
      </c>
      <c r="AE121" s="1061" t="s">
        <v>205</v>
      </c>
      <c r="AF121" s="395"/>
      <c r="AG121" s="429"/>
      <c r="AH121" s="1073"/>
      <c r="AI121" s="1074"/>
      <c r="AJ121" s="1074"/>
      <c r="AK121" s="1075"/>
      <c r="AL121" s="1065"/>
      <c r="AM121" s="1066" t="str">
        <f t="shared" si="53"/>
        <v/>
      </c>
      <c r="AN121" s="1067">
        <f t="shared" si="54"/>
        <v>0</v>
      </c>
      <c r="AO121" s="412"/>
      <c r="AP121" s="412"/>
      <c r="AQ121" s="1068">
        <f t="shared" si="55"/>
        <v>0</v>
      </c>
      <c r="AR121" s="414">
        <f t="shared" si="56"/>
        <v>0</v>
      </c>
      <c r="AS121" s="415">
        <f t="shared" si="57"/>
        <v>0</v>
      </c>
      <c r="AT121" s="415">
        <f t="shared" si="72"/>
        <v>0</v>
      </c>
      <c r="AU121" s="415">
        <f t="shared" si="58"/>
        <v>0</v>
      </c>
      <c r="AV121" s="416">
        <f t="shared" si="59"/>
        <v>0</v>
      </c>
      <c r="AW121" s="1069"/>
      <c r="AX121" s="406">
        <f t="shared" si="60"/>
        <v>0</v>
      </c>
      <c r="AY121" s="1060">
        <f t="shared" si="61"/>
        <v>0</v>
      </c>
      <c r="AZ121" s="1070">
        <f t="shared" si="62"/>
        <v>0</v>
      </c>
      <c r="BA121" s="407">
        <f t="shared" si="63"/>
        <v>0</v>
      </c>
      <c r="BB121" s="1071">
        <f t="shared" si="64"/>
        <v>0</v>
      </c>
      <c r="BC121" s="1059">
        <f t="shared" si="65"/>
        <v>0</v>
      </c>
      <c r="BD121" s="1059">
        <f t="shared" si="66"/>
        <v>0</v>
      </c>
      <c r="BE121" s="407">
        <f t="shared" si="67"/>
        <v>0</v>
      </c>
      <c r="BF121" s="1041">
        <f t="shared" si="68"/>
        <v>0.3</v>
      </c>
      <c r="BG121" s="421">
        <f t="shared" si="69"/>
        <v>0</v>
      </c>
      <c r="BH121" s="422"/>
      <c r="BI121" s="422"/>
      <c r="BJ121" s="421">
        <f t="shared" si="70"/>
        <v>0</v>
      </c>
      <c r="BK121" s="1044">
        <f t="shared" si="71"/>
        <v>0</v>
      </c>
      <c r="BL121" s="432"/>
      <c r="BM121" s="436"/>
      <c r="BN121" s="436"/>
      <c r="BO121" s="436"/>
      <c r="BP121" s="436"/>
      <c r="BQ121" s="436"/>
      <c r="BR121" s="436"/>
      <c r="BS121" s="436"/>
      <c r="BT121" s="436"/>
      <c r="BU121" s="436"/>
      <c r="BV121" s="436"/>
      <c r="BW121" s="436"/>
      <c r="BX121" s="436"/>
    </row>
    <row r="122" spans="1:76" s="437" customFormat="1" ht="27.95" customHeight="1">
      <c r="A122" s="1046">
        <v>105</v>
      </c>
      <c r="B122" s="429"/>
      <c r="C122" s="429"/>
      <c r="D122" s="395"/>
      <c r="E122" s="427"/>
      <c r="F122" s="396"/>
      <c r="G122" s="1076"/>
      <c r="H122" s="1009"/>
      <c r="I122" s="1009"/>
      <c r="J122" s="1009"/>
      <c r="K122" s="1010" t="str">
        <f t="shared" si="41"/>
        <v/>
      </c>
      <c r="L122" s="1047" t="str">
        <f>IF(OR(($S122=""),($H122=""),($I122=""),($J122="")),"",VLOOKUP($S122,'TRC Values Pepco'!$I$45:$M$54,2,FALSE))</f>
        <v/>
      </c>
      <c r="M122" s="1048" t="str">
        <f>IF(OR(($S122=""),($H122=""),($I122=""),($J122="")),"",VLOOKUP($S122,'TRC Values Pepco'!$I$45:$M$54,3,FALSE))</f>
        <v/>
      </c>
      <c r="N122" s="1048" t="str">
        <f>IF(OR(($S122=""),($H122=""),($I122=""),($J122="")),"",VLOOKUP($S122,'TRC Values Pepco'!$I$45:$M$54,4,FALSE))</f>
        <v/>
      </c>
      <c r="O122" s="1048" t="str">
        <f>IF(OR(($S122=""),($H122=""),($I122=""),($J122="")),"",VLOOKUP($S122,'TRC Values Pepco'!$I$45:$M$54,5,FALSE))</f>
        <v/>
      </c>
      <c r="P122" s="1049" t="str">
        <f t="shared" si="42"/>
        <v/>
      </c>
      <c r="Q122" s="1050">
        <f t="shared" si="43"/>
        <v>0</v>
      </c>
      <c r="R122" s="1051" t="str">
        <f t="shared" si="44"/>
        <v/>
      </c>
      <c r="S122" s="1051" t="str">
        <f t="shared" si="45"/>
        <v/>
      </c>
      <c r="T122" s="1052" t="str">
        <f t="shared" si="46"/>
        <v/>
      </c>
      <c r="U122" s="1077"/>
      <c r="V122" s="1017"/>
      <c r="W122" s="1055" t="str">
        <f t="shared" si="47"/>
        <v/>
      </c>
      <c r="X122" s="1072"/>
      <c r="Y122" s="1057">
        <v>0</v>
      </c>
      <c r="Z122" s="402">
        <f t="shared" si="48"/>
        <v>0</v>
      </c>
      <c r="AA122" s="1058">
        <f t="shared" si="49"/>
        <v>0</v>
      </c>
      <c r="AB122" s="1059">
        <f t="shared" si="50"/>
        <v>0</v>
      </c>
      <c r="AC122" s="1059">
        <f t="shared" si="51"/>
        <v>0</v>
      </c>
      <c r="AD122" s="1060">
        <f t="shared" si="52"/>
        <v>0</v>
      </c>
      <c r="AE122" s="1061" t="s">
        <v>205</v>
      </c>
      <c r="AF122" s="395"/>
      <c r="AG122" s="429"/>
      <c r="AH122" s="1073"/>
      <c r="AI122" s="1074"/>
      <c r="AJ122" s="1074"/>
      <c r="AK122" s="1075"/>
      <c r="AL122" s="1065"/>
      <c r="AM122" s="1066" t="str">
        <f t="shared" si="53"/>
        <v/>
      </c>
      <c r="AN122" s="1067">
        <f t="shared" si="54"/>
        <v>0</v>
      </c>
      <c r="AO122" s="412"/>
      <c r="AP122" s="412"/>
      <c r="AQ122" s="1068">
        <f t="shared" si="55"/>
        <v>0</v>
      </c>
      <c r="AR122" s="414">
        <f t="shared" si="56"/>
        <v>0</v>
      </c>
      <c r="AS122" s="415">
        <f t="shared" si="57"/>
        <v>0</v>
      </c>
      <c r="AT122" s="415">
        <f t="shared" si="72"/>
        <v>0</v>
      </c>
      <c r="AU122" s="415">
        <f t="shared" si="58"/>
        <v>0</v>
      </c>
      <c r="AV122" s="416">
        <f t="shared" si="59"/>
        <v>0</v>
      </c>
      <c r="AW122" s="1069"/>
      <c r="AX122" s="406">
        <f t="shared" si="60"/>
        <v>0</v>
      </c>
      <c r="AY122" s="1060">
        <f t="shared" si="61"/>
        <v>0</v>
      </c>
      <c r="AZ122" s="1070">
        <f t="shared" si="62"/>
        <v>0</v>
      </c>
      <c r="BA122" s="407">
        <f t="shared" si="63"/>
        <v>0</v>
      </c>
      <c r="BB122" s="1071">
        <f t="shared" si="64"/>
        <v>0</v>
      </c>
      <c r="BC122" s="1059">
        <f t="shared" si="65"/>
        <v>0</v>
      </c>
      <c r="BD122" s="1059">
        <f t="shared" si="66"/>
        <v>0</v>
      </c>
      <c r="BE122" s="407">
        <f t="shared" si="67"/>
        <v>0</v>
      </c>
      <c r="BF122" s="1041">
        <f t="shared" si="68"/>
        <v>0.3</v>
      </c>
      <c r="BG122" s="421">
        <f t="shared" si="69"/>
        <v>0</v>
      </c>
      <c r="BH122" s="422"/>
      <c r="BI122" s="422"/>
      <c r="BJ122" s="421">
        <f t="shared" si="70"/>
        <v>0</v>
      </c>
      <c r="BK122" s="1044">
        <f t="shared" si="71"/>
        <v>0</v>
      </c>
      <c r="BL122" s="432"/>
      <c r="BM122" s="436"/>
      <c r="BN122" s="436"/>
      <c r="BO122" s="436"/>
      <c r="BP122" s="436"/>
      <c r="BQ122" s="436"/>
      <c r="BR122" s="436"/>
      <c r="BS122" s="436"/>
      <c r="BT122" s="436"/>
      <c r="BU122" s="436"/>
      <c r="BV122" s="436"/>
      <c r="BW122" s="436"/>
      <c r="BX122" s="436"/>
    </row>
    <row r="123" spans="1:76" s="437" customFormat="1" ht="27.95" customHeight="1">
      <c r="A123" s="1046">
        <v>106</v>
      </c>
      <c r="B123" s="429"/>
      <c r="C123" s="429"/>
      <c r="D123" s="395"/>
      <c r="E123" s="427"/>
      <c r="F123" s="396"/>
      <c r="G123" s="1076"/>
      <c r="H123" s="1009"/>
      <c r="I123" s="1009"/>
      <c r="J123" s="1009"/>
      <c r="K123" s="1010" t="str">
        <f t="shared" si="41"/>
        <v/>
      </c>
      <c r="L123" s="1047" t="str">
        <f>IF(OR(($S123=""),($H123=""),($I123=""),($J123="")),"",VLOOKUP($S123,'TRC Values Pepco'!$I$45:$M$54,2,FALSE))</f>
        <v/>
      </c>
      <c r="M123" s="1048" t="str">
        <f>IF(OR(($S123=""),($H123=""),($I123=""),($J123="")),"",VLOOKUP($S123,'TRC Values Pepco'!$I$45:$M$54,3,FALSE))</f>
        <v/>
      </c>
      <c r="N123" s="1048" t="str">
        <f>IF(OR(($S123=""),($H123=""),($I123=""),($J123="")),"",VLOOKUP($S123,'TRC Values Pepco'!$I$45:$M$54,4,FALSE))</f>
        <v/>
      </c>
      <c r="O123" s="1048" t="str">
        <f>IF(OR(($S123=""),($H123=""),($I123=""),($J123="")),"",VLOOKUP($S123,'TRC Values Pepco'!$I$45:$M$54,5,FALSE))</f>
        <v/>
      </c>
      <c r="P123" s="1049" t="str">
        <f t="shared" si="42"/>
        <v/>
      </c>
      <c r="Q123" s="1050">
        <f t="shared" si="43"/>
        <v>0</v>
      </c>
      <c r="R123" s="1051" t="str">
        <f t="shared" si="44"/>
        <v/>
      </c>
      <c r="S123" s="1051" t="str">
        <f t="shared" si="45"/>
        <v/>
      </c>
      <c r="T123" s="1052" t="str">
        <f t="shared" si="46"/>
        <v/>
      </c>
      <c r="U123" s="1077"/>
      <c r="V123" s="1017"/>
      <c r="W123" s="1055" t="str">
        <f t="shared" si="47"/>
        <v/>
      </c>
      <c r="X123" s="1072"/>
      <c r="Y123" s="1057">
        <v>0</v>
      </c>
      <c r="Z123" s="402">
        <f t="shared" si="48"/>
        <v>0</v>
      </c>
      <c r="AA123" s="1058">
        <f t="shared" si="49"/>
        <v>0</v>
      </c>
      <c r="AB123" s="1059">
        <f t="shared" si="50"/>
        <v>0</v>
      </c>
      <c r="AC123" s="1059">
        <f t="shared" si="51"/>
        <v>0</v>
      </c>
      <c r="AD123" s="1060">
        <f t="shared" si="52"/>
        <v>0</v>
      </c>
      <c r="AE123" s="1061" t="s">
        <v>205</v>
      </c>
      <c r="AF123" s="395"/>
      <c r="AG123" s="429"/>
      <c r="AH123" s="1073"/>
      <c r="AI123" s="1074"/>
      <c r="AJ123" s="1074"/>
      <c r="AK123" s="1075"/>
      <c r="AL123" s="1065"/>
      <c r="AM123" s="1066" t="str">
        <f t="shared" si="53"/>
        <v/>
      </c>
      <c r="AN123" s="1067">
        <f t="shared" si="54"/>
        <v>0</v>
      </c>
      <c r="AO123" s="412"/>
      <c r="AP123" s="412"/>
      <c r="AQ123" s="1068">
        <f t="shared" si="55"/>
        <v>0</v>
      </c>
      <c r="AR123" s="414">
        <f t="shared" si="56"/>
        <v>0</v>
      </c>
      <c r="AS123" s="415">
        <f t="shared" si="57"/>
        <v>0</v>
      </c>
      <c r="AT123" s="415">
        <f t="shared" si="72"/>
        <v>0</v>
      </c>
      <c r="AU123" s="415">
        <f t="shared" si="58"/>
        <v>0</v>
      </c>
      <c r="AV123" s="416">
        <f t="shared" si="59"/>
        <v>0</v>
      </c>
      <c r="AW123" s="1069"/>
      <c r="AX123" s="406">
        <f t="shared" si="60"/>
        <v>0</v>
      </c>
      <c r="AY123" s="1060">
        <f t="shared" si="61"/>
        <v>0</v>
      </c>
      <c r="AZ123" s="1070">
        <f t="shared" si="62"/>
        <v>0</v>
      </c>
      <c r="BA123" s="407">
        <f t="shared" si="63"/>
        <v>0</v>
      </c>
      <c r="BB123" s="1071">
        <f t="shared" si="64"/>
        <v>0</v>
      </c>
      <c r="BC123" s="1059">
        <f t="shared" si="65"/>
        <v>0</v>
      </c>
      <c r="BD123" s="1059">
        <f t="shared" si="66"/>
        <v>0</v>
      </c>
      <c r="BE123" s="407">
        <f t="shared" si="67"/>
        <v>0</v>
      </c>
      <c r="BF123" s="1041">
        <f t="shared" si="68"/>
        <v>0.3</v>
      </c>
      <c r="BG123" s="421">
        <f t="shared" si="69"/>
        <v>0</v>
      </c>
      <c r="BH123" s="422"/>
      <c r="BI123" s="422"/>
      <c r="BJ123" s="421">
        <f t="shared" si="70"/>
        <v>0</v>
      </c>
      <c r="BK123" s="1044">
        <f t="shared" si="71"/>
        <v>0</v>
      </c>
      <c r="BL123" s="432"/>
      <c r="BM123" s="436"/>
      <c r="BN123" s="436"/>
      <c r="BO123" s="436"/>
      <c r="BP123" s="436"/>
      <c r="BQ123" s="436"/>
      <c r="BR123" s="436"/>
      <c r="BS123" s="436"/>
      <c r="BT123" s="436"/>
      <c r="BU123" s="436"/>
      <c r="BV123" s="436"/>
      <c r="BW123" s="436"/>
      <c r="BX123" s="436"/>
    </row>
    <row r="124" spans="1:76" s="437" customFormat="1" ht="27.95" customHeight="1">
      <c r="A124" s="1046">
        <v>107</v>
      </c>
      <c r="B124" s="429"/>
      <c r="C124" s="429"/>
      <c r="D124" s="395"/>
      <c r="E124" s="427"/>
      <c r="F124" s="396"/>
      <c r="G124" s="1076"/>
      <c r="H124" s="1009"/>
      <c r="I124" s="1009"/>
      <c r="J124" s="1009"/>
      <c r="K124" s="1010" t="str">
        <f t="shared" si="41"/>
        <v/>
      </c>
      <c r="L124" s="1047" t="str">
        <f>IF(OR(($S124=""),($H124=""),($I124=""),($J124="")),"",VLOOKUP($S124,'TRC Values Pepco'!$I$45:$M$54,2,FALSE))</f>
        <v/>
      </c>
      <c r="M124" s="1048" t="str">
        <f>IF(OR(($S124=""),($H124=""),($I124=""),($J124="")),"",VLOOKUP($S124,'TRC Values Pepco'!$I$45:$M$54,3,FALSE))</f>
        <v/>
      </c>
      <c r="N124" s="1048" t="str">
        <f>IF(OR(($S124=""),($H124=""),($I124=""),($J124="")),"",VLOOKUP($S124,'TRC Values Pepco'!$I$45:$M$54,4,FALSE))</f>
        <v/>
      </c>
      <c r="O124" s="1048" t="str">
        <f>IF(OR(($S124=""),($H124=""),($I124=""),($J124="")),"",VLOOKUP($S124,'TRC Values Pepco'!$I$45:$M$54,5,FALSE))</f>
        <v/>
      </c>
      <c r="P124" s="1049" t="str">
        <f t="shared" si="42"/>
        <v/>
      </c>
      <c r="Q124" s="1050">
        <f t="shared" si="43"/>
        <v>0</v>
      </c>
      <c r="R124" s="1051" t="str">
        <f t="shared" si="44"/>
        <v/>
      </c>
      <c r="S124" s="1051" t="str">
        <f t="shared" si="45"/>
        <v/>
      </c>
      <c r="T124" s="1052" t="str">
        <f t="shared" si="46"/>
        <v/>
      </c>
      <c r="U124" s="1077"/>
      <c r="V124" s="1017"/>
      <c r="W124" s="1055" t="str">
        <f t="shared" si="47"/>
        <v/>
      </c>
      <c r="X124" s="1072"/>
      <c r="Y124" s="1057">
        <v>0</v>
      </c>
      <c r="Z124" s="402">
        <f t="shared" si="48"/>
        <v>0</v>
      </c>
      <c r="AA124" s="1058">
        <f t="shared" si="49"/>
        <v>0</v>
      </c>
      <c r="AB124" s="1059">
        <f t="shared" si="50"/>
        <v>0</v>
      </c>
      <c r="AC124" s="1059">
        <f t="shared" si="51"/>
        <v>0</v>
      </c>
      <c r="AD124" s="1060">
        <f t="shared" si="52"/>
        <v>0</v>
      </c>
      <c r="AE124" s="1061" t="s">
        <v>205</v>
      </c>
      <c r="AF124" s="395"/>
      <c r="AG124" s="429"/>
      <c r="AH124" s="1073"/>
      <c r="AI124" s="1074"/>
      <c r="AJ124" s="1074"/>
      <c r="AK124" s="1075"/>
      <c r="AL124" s="1065"/>
      <c r="AM124" s="1066" t="str">
        <f t="shared" si="53"/>
        <v/>
      </c>
      <c r="AN124" s="1067">
        <f t="shared" si="54"/>
        <v>0</v>
      </c>
      <c r="AO124" s="412"/>
      <c r="AP124" s="412"/>
      <c r="AQ124" s="1068">
        <f t="shared" si="55"/>
        <v>0</v>
      </c>
      <c r="AR124" s="414">
        <f t="shared" si="56"/>
        <v>0</v>
      </c>
      <c r="AS124" s="415">
        <f t="shared" si="57"/>
        <v>0</v>
      </c>
      <c r="AT124" s="415">
        <f t="shared" si="72"/>
        <v>0</v>
      </c>
      <c r="AU124" s="415">
        <f t="shared" si="58"/>
        <v>0</v>
      </c>
      <c r="AV124" s="416">
        <f t="shared" si="59"/>
        <v>0</v>
      </c>
      <c r="AW124" s="1069"/>
      <c r="AX124" s="406">
        <f t="shared" si="60"/>
        <v>0</v>
      </c>
      <c r="AY124" s="1060">
        <f t="shared" si="61"/>
        <v>0</v>
      </c>
      <c r="AZ124" s="1070">
        <f t="shared" si="62"/>
        <v>0</v>
      </c>
      <c r="BA124" s="407">
        <f t="shared" si="63"/>
        <v>0</v>
      </c>
      <c r="BB124" s="1071">
        <f t="shared" si="64"/>
        <v>0</v>
      </c>
      <c r="BC124" s="1059">
        <f t="shared" si="65"/>
        <v>0</v>
      </c>
      <c r="BD124" s="1059">
        <f t="shared" si="66"/>
        <v>0</v>
      </c>
      <c r="BE124" s="407">
        <f t="shared" si="67"/>
        <v>0</v>
      </c>
      <c r="BF124" s="1041">
        <f t="shared" si="68"/>
        <v>0.3</v>
      </c>
      <c r="BG124" s="421">
        <f t="shared" si="69"/>
        <v>0</v>
      </c>
      <c r="BH124" s="422"/>
      <c r="BI124" s="422"/>
      <c r="BJ124" s="421">
        <f t="shared" si="70"/>
        <v>0</v>
      </c>
      <c r="BK124" s="1044">
        <f t="shared" si="71"/>
        <v>0</v>
      </c>
      <c r="BL124" s="432"/>
      <c r="BM124" s="436"/>
      <c r="BN124" s="436"/>
      <c r="BO124" s="436"/>
      <c r="BP124" s="436"/>
      <c r="BQ124" s="436"/>
      <c r="BR124" s="436"/>
      <c r="BS124" s="436"/>
      <c r="BT124" s="436"/>
      <c r="BU124" s="436"/>
      <c r="BV124" s="436"/>
      <c r="BW124" s="436"/>
      <c r="BX124" s="436"/>
    </row>
    <row r="125" spans="1:76" s="437" customFormat="1" ht="27.95" customHeight="1">
      <c r="A125" s="1046">
        <v>108</v>
      </c>
      <c r="B125" s="429"/>
      <c r="C125" s="429"/>
      <c r="D125" s="395"/>
      <c r="E125" s="427"/>
      <c r="F125" s="396"/>
      <c r="G125" s="1076"/>
      <c r="H125" s="1009"/>
      <c r="I125" s="1009"/>
      <c r="J125" s="1009"/>
      <c r="K125" s="1010" t="str">
        <f t="shared" si="41"/>
        <v/>
      </c>
      <c r="L125" s="1047" t="str">
        <f>IF(OR(($S125=""),($H125=""),($I125=""),($J125="")),"",VLOOKUP($S125,'TRC Values Pepco'!$I$45:$M$54,2,FALSE))</f>
        <v/>
      </c>
      <c r="M125" s="1048" t="str">
        <f>IF(OR(($S125=""),($H125=""),($I125=""),($J125="")),"",VLOOKUP($S125,'TRC Values Pepco'!$I$45:$M$54,3,FALSE))</f>
        <v/>
      </c>
      <c r="N125" s="1048" t="str">
        <f>IF(OR(($S125=""),($H125=""),($I125=""),($J125="")),"",VLOOKUP($S125,'TRC Values Pepco'!$I$45:$M$54,4,FALSE))</f>
        <v/>
      </c>
      <c r="O125" s="1048" t="str">
        <f>IF(OR(($S125=""),($H125=""),($I125=""),($J125="")),"",VLOOKUP($S125,'TRC Values Pepco'!$I$45:$M$54,5,FALSE))</f>
        <v/>
      </c>
      <c r="P125" s="1049" t="str">
        <f t="shared" si="42"/>
        <v/>
      </c>
      <c r="Q125" s="1050">
        <f t="shared" si="43"/>
        <v>0</v>
      </c>
      <c r="R125" s="1051" t="str">
        <f t="shared" si="44"/>
        <v/>
      </c>
      <c r="S125" s="1051" t="str">
        <f t="shared" si="45"/>
        <v/>
      </c>
      <c r="T125" s="1052" t="str">
        <f t="shared" si="46"/>
        <v/>
      </c>
      <c r="U125" s="1077"/>
      <c r="V125" s="1017"/>
      <c r="W125" s="1055" t="str">
        <f t="shared" si="47"/>
        <v/>
      </c>
      <c r="X125" s="1072"/>
      <c r="Y125" s="1057">
        <v>0</v>
      </c>
      <c r="Z125" s="402">
        <f t="shared" si="48"/>
        <v>0</v>
      </c>
      <c r="AA125" s="1058">
        <f t="shared" si="49"/>
        <v>0</v>
      </c>
      <c r="AB125" s="1059">
        <f t="shared" si="50"/>
        <v>0</v>
      </c>
      <c r="AC125" s="1059">
        <f t="shared" si="51"/>
        <v>0</v>
      </c>
      <c r="AD125" s="1060">
        <f t="shared" si="52"/>
        <v>0</v>
      </c>
      <c r="AE125" s="1061" t="s">
        <v>205</v>
      </c>
      <c r="AF125" s="395"/>
      <c r="AG125" s="429"/>
      <c r="AH125" s="1073"/>
      <c r="AI125" s="1074"/>
      <c r="AJ125" s="1074"/>
      <c r="AK125" s="1075"/>
      <c r="AL125" s="1065"/>
      <c r="AM125" s="1066" t="str">
        <f t="shared" si="53"/>
        <v/>
      </c>
      <c r="AN125" s="1067">
        <f t="shared" si="54"/>
        <v>0</v>
      </c>
      <c r="AO125" s="412"/>
      <c r="AP125" s="412"/>
      <c r="AQ125" s="1068">
        <f t="shared" si="55"/>
        <v>0</v>
      </c>
      <c r="AR125" s="414">
        <f t="shared" si="56"/>
        <v>0</v>
      </c>
      <c r="AS125" s="415">
        <f t="shared" si="57"/>
        <v>0</v>
      </c>
      <c r="AT125" s="415">
        <f t="shared" si="72"/>
        <v>0</v>
      </c>
      <c r="AU125" s="415">
        <f t="shared" si="58"/>
        <v>0</v>
      </c>
      <c r="AV125" s="416">
        <f t="shared" si="59"/>
        <v>0</v>
      </c>
      <c r="AW125" s="1069"/>
      <c r="AX125" s="406">
        <f t="shared" si="60"/>
        <v>0</v>
      </c>
      <c r="AY125" s="1060">
        <f t="shared" si="61"/>
        <v>0</v>
      </c>
      <c r="AZ125" s="1070">
        <f t="shared" si="62"/>
        <v>0</v>
      </c>
      <c r="BA125" s="407">
        <f t="shared" si="63"/>
        <v>0</v>
      </c>
      <c r="BB125" s="1071">
        <f t="shared" si="64"/>
        <v>0</v>
      </c>
      <c r="BC125" s="1059">
        <f t="shared" si="65"/>
        <v>0</v>
      </c>
      <c r="BD125" s="1059">
        <f t="shared" si="66"/>
        <v>0</v>
      </c>
      <c r="BE125" s="407">
        <f t="shared" si="67"/>
        <v>0</v>
      </c>
      <c r="BF125" s="1041">
        <f t="shared" si="68"/>
        <v>0.3</v>
      </c>
      <c r="BG125" s="421">
        <f t="shared" si="69"/>
        <v>0</v>
      </c>
      <c r="BH125" s="422"/>
      <c r="BI125" s="422"/>
      <c r="BJ125" s="421">
        <f t="shared" si="70"/>
        <v>0</v>
      </c>
      <c r="BK125" s="1044">
        <f t="shared" si="71"/>
        <v>0</v>
      </c>
      <c r="BL125" s="432"/>
      <c r="BM125" s="436"/>
      <c r="BN125" s="436"/>
      <c r="BO125" s="436"/>
      <c r="BP125" s="436"/>
      <c r="BQ125" s="436"/>
      <c r="BR125" s="436"/>
      <c r="BS125" s="436"/>
      <c r="BT125" s="436"/>
      <c r="BU125" s="436"/>
      <c r="BV125" s="436"/>
      <c r="BW125" s="436"/>
      <c r="BX125" s="436"/>
    </row>
    <row r="126" spans="1:76" s="437" customFormat="1" ht="27.95" customHeight="1">
      <c r="A126" s="1046">
        <v>109</v>
      </c>
      <c r="B126" s="429"/>
      <c r="C126" s="429"/>
      <c r="D126" s="395"/>
      <c r="E126" s="427"/>
      <c r="F126" s="396"/>
      <c r="G126" s="1076"/>
      <c r="H126" s="1009"/>
      <c r="I126" s="1009"/>
      <c r="J126" s="1009"/>
      <c r="K126" s="1010" t="str">
        <f t="shared" si="41"/>
        <v/>
      </c>
      <c r="L126" s="1047" t="str">
        <f>IF(OR(($S126=""),($H126=""),($I126=""),($J126="")),"",VLOOKUP($S126,'TRC Values Pepco'!$I$45:$M$54,2,FALSE))</f>
        <v/>
      </c>
      <c r="M126" s="1048" t="str">
        <f>IF(OR(($S126=""),($H126=""),($I126=""),($J126="")),"",VLOOKUP($S126,'TRC Values Pepco'!$I$45:$M$54,3,FALSE))</f>
        <v/>
      </c>
      <c r="N126" s="1048" t="str">
        <f>IF(OR(($S126=""),($H126=""),($I126=""),($J126="")),"",VLOOKUP($S126,'TRC Values Pepco'!$I$45:$M$54,4,FALSE))</f>
        <v/>
      </c>
      <c r="O126" s="1048" t="str">
        <f>IF(OR(($S126=""),($H126=""),($I126=""),($J126="")),"",VLOOKUP($S126,'TRC Values Pepco'!$I$45:$M$54,5,FALSE))</f>
        <v/>
      </c>
      <c r="P126" s="1049" t="str">
        <f t="shared" si="42"/>
        <v/>
      </c>
      <c r="Q126" s="1050">
        <f t="shared" si="43"/>
        <v>0</v>
      </c>
      <c r="R126" s="1051" t="str">
        <f t="shared" si="44"/>
        <v/>
      </c>
      <c r="S126" s="1051" t="str">
        <f t="shared" si="45"/>
        <v/>
      </c>
      <c r="T126" s="1052" t="str">
        <f t="shared" si="46"/>
        <v/>
      </c>
      <c r="U126" s="1077"/>
      <c r="V126" s="1017"/>
      <c r="W126" s="1055" t="str">
        <f t="shared" si="47"/>
        <v/>
      </c>
      <c r="X126" s="1072"/>
      <c r="Y126" s="1057">
        <v>0</v>
      </c>
      <c r="Z126" s="402">
        <f t="shared" si="48"/>
        <v>0</v>
      </c>
      <c r="AA126" s="1058">
        <f t="shared" si="49"/>
        <v>0</v>
      </c>
      <c r="AB126" s="1059">
        <f t="shared" si="50"/>
        <v>0</v>
      </c>
      <c r="AC126" s="1059">
        <f t="shared" si="51"/>
        <v>0</v>
      </c>
      <c r="AD126" s="1060">
        <f t="shared" si="52"/>
        <v>0</v>
      </c>
      <c r="AE126" s="1061" t="s">
        <v>205</v>
      </c>
      <c r="AF126" s="395"/>
      <c r="AG126" s="429"/>
      <c r="AH126" s="1073"/>
      <c r="AI126" s="1074"/>
      <c r="AJ126" s="1074"/>
      <c r="AK126" s="1075"/>
      <c r="AL126" s="1065"/>
      <c r="AM126" s="1066" t="str">
        <f t="shared" si="53"/>
        <v/>
      </c>
      <c r="AN126" s="1067">
        <f t="shared" si="54"/>
        <v>0</v>
      </c>
      <c r="AO126" s="412"/>
      <c r="AP126" s="412"/>
      <c r="AQ126" s="1068">
        <f t="shared" si="55"/>
        <v>0</v>
      </c>
      <c r="AR126" s="414">
        <f t="shared" si="56"/>
        <v>0</v>
      </c>
      <c r="AS126" s="415">
        <f t="shared" si="57"/>
        <v>0</v>
      </c>
      <c r="AT126" s="415">
        <f t="shared" si="72"/>
        <v>0</v>
      </c>
      <c r="AU126" s="415">
        <f t="shared" si="58"/>
        <v>0</v>
      </c>
      <c r="AV126" s="416">
        <f t="shared" si="59"/>
        <v>0</v>
      </c>
      <c r="AW126" s="1069"/>
      <c r="AX126" s="406">
        <f t="shared" si="60"/>
        <v>0</v>
      </c>
      <c r="AY126" s="1060">
        <f t="shared" si="61"/>
        <v>0</v>
      </c>
      <c r="AZ126" s="1070">
        <f t="shared" si="62"/>
        <v>0</v>
      </c>
      <c r="BA126" s="407">
        <f t="shared" si="63"/>
        <v>0</v>
      </c>
      <c r="BB126" s="1071">
        <f t="shared" si="64"/>
        <v>0</v>
      </c>
      <c r="BC126" s="1059">
        <f t="shared" si="65"/>
        <v>0</v>
      </c>
      <c r="BD126" s="1059">
        <f t="shared" si="66"/>
        <v>0</v>
      </c>
      <c r="BE126" s="407">
        <f t="shared" si="67"/>
        <v>0</v>
      </c>
      <c r="BF126" s="1041">
        <f t="shared" si="68"/>
        <v>0.3</v>
      </c>
      <c r="BG126" s="421">
        <f t="shared" si="69"/>
        <v>0</v>
      </c>
      <c r="BH126" s="422"/>
      <c r="BI126" s="422"/>
      <c r="BJ126" s="421">
        <f t="shared" si="70"/>
        <v>0</v>
      </c>
      <c r="BK126" s="1044">
        <f t="shared" si="71"/>
        <v>0</v>
      </c>
      <c r="BL126" s="432"/>
      <c r="BM126" s="436"/>
      <c r="BN126" s="436"/>
      <c r="BO126" s="436"/>
      <c r="BP126" s="436"/>
      <c r="BQ126" s="436"/>
      <c r="BR126" s="436"/>
      <c r="BS126" s="436"/>
      <c r="BT126" s="436"/>
      <c r="BU126" s="436"/>
      <c r="BV126" s="436"/>
      <c r="BW126" s="436"/>
      <c r="BX126" s="436"/>
    </row>
    <row r="127" spans="1:76" s="437" customFormat="1" ht="27.95" customHeight="1">
      <c r="A127" s="1046">
        <v>110</v>
      </c>
      <c r="B127" s="429"/>
      <c r="C127" s="429"/>
      <c r="D127" s="395"/>
      <c r="E127" s="427"/>
      <c r="F127" s="396"/>
      <c r="G127" s="1076"/>
      <c r="H127" s="1009"/>
      <c r="I127" s="1009"/>
      <c r="J127" s="1009"/>
      <c r="K127" s="1010" t="str">
        <f t="shared" si="41"/>
        <v/>
      </c>
      <c r="L127" s="1047" t="str">
        <f>IF(OR(($S127=""),($H127=""),($I127=""),($J127="")),"",VLOOKUP($S127,'TRC Values Pepco'!$I$45:$M$54,2,FALSE))</f>
        <v/>
      </c>
      <c r="M127" s="1048" t="str">
        <f>IF(OR(($S127=""),($H127=""),($I127=""),($J127="")),"",VLOOKUP($S127,'TRC Values Pepco'!$I$45:$M$54,3,FALSE))</f>
        <v/>
      </c>
      <c r="N127" s="1048" t="str">
        <f>IF(OR(($S127=""),($H127=""),($I127=""),($J127="")),"",VLOOKUP($S127,'TRC Values Pepco'!$I$45:$M$54,4,FALSE))</f>
        <v/>
      </c>
      <c r="O127" s="1048" t="str">
        <f>IF(OR(($S127=""),($H127=""),($I127=""),($J127="")),"",VLOOKUP($S127,'TRC Values Pepco'!$I$45:$M$54,5,FALSE))</f>
        <v/>
      </c>
      <c r="P127" s="1049" t="str">
        <f t="shared" si="42"/>
        <v/>
      </c>
      <c r="Q127" s="1050">
        <f t="shared" si="43"/>
        <v>0</v>
      </c>
      <c r="R127" s="1051" t="str">
        <f t="shared" si="44"/>
        <v/>
      </c>
      <c r="S127" s="1051" t="str">
        <f t="shared" si="45"/>
        <v/>
      </c>
      <c r="T127" s="1052" t="str">
        <f t="shared" si="46"/>
        <v/>
      </c>
      <c r="U127" s="1077"/>
      <c r="V127" s="1017"/>
      <c r="W127" s="1055" t="str">
        <f t="shared" si="47"/>
        <v/>
      </c>
      <c r="X127" s="1072"/>
      <c r="Y127" s="1057">
        <v>0</v>
      </c>
      <c r="Z127" s="402">
        <f t="shared" si="48"/>
        <v>0</v>
      </c>
      <c r="AA127" s="1058">
        <f t="shared" si="49"/>
        <v>0</v>
      </c>
      <c r="AB127" s="1059">
        <f t="shared" si="50"/>
        <v>0</v>
      </c>
      <c r="AC127" s="1059">
        <f t="shared" si="51"/>
        <v>0</v>
      </c>
      <c r="AD127" s="1060">
        <f t="shared" si="52"/>
        <v>0</v>
      </c>
      <c r="AE127" s="1061" t="s">
        <v>205</v>
      </c>
      <c r="AF127" s="395"/>
      <c r="AG127" s="429"/>
      <c r="AH127" s="1073"/>
      <c r="AI127" s="1074"/>
      <c r="AJ127" s="1074"/>
      <c r="AK127" s="1075"/>
      <c r="AL127" s="1065"/>
      <c r="AM127" s="1066" t="str">
        <f t="shared" si="53"/>
        <v/>
      </c>
      <c r="AN127" s="1067">
        <f t="shared" si="54"/>
        <v>0</v>
      </c>
      <c r="AO127" s="412"/>
      <c r="AP127" s="412"/>
      <c r="AQ127" s="1068">
        <f t="shared" si="55"/>
        <v>0</v>
      </c>
      <c r="AR127" s="414">
        <f t="shared" si="56"/>
        <v>0</v>
      </c>
      <c r="AS127" s="415">
        <f t="shared" si="57"/>
        <v>0</v>
      </c>
      <c r="AT127" s="415">
        <f t="shared" si="72"/>
        <v>0</v>
      </c>
      <c r="AU127" s="415">
        <f t="shared" si="58"/>
        <v>0</v>
      </c>
      <c r="AV127" s="416">
        <f t="shared" si="59"/>
        <v>0</v>
      </c>
      <c r="AW127" s="1069"/>
      <c r="AX127" s="406">
        <f t="shared" si="60"/>
        <v>0</v>
      </c>
      <c r="AY127" s="1060">
        <f t="shared" si="61"/>
        <v>0</v>
      </c>
      <c r="AZ127" s="1070">
        <f t="shared" si="62"/>
        <v>0</v>
      </c>
      <c r="BA127" s="407">
        <f t="shared" si="63"/>
        <v>0</v>
      </c>
      <c r="BB127" s="1071">
        <f t="shared" si="64"/>
        <v>0</v>
      </c>
      <c r="BC127" s="1059">
        <f t="shared" si="65"/>
        <v>0</v>
      </c>
      <c r="BD127" s="1059">
        <f t="shared" si="66"/>
        <v>0</v>
      </c>
      <c r="BE127" s="407">
        <f t="shared" si="67"/>
        <v>0</v>
      </c>
      <c r="BF127" s="1041">
        <f t="shared" si="68"/>
        <v>0.3</v>
      </c>
      <c r="BG127" s="421">
        <f t="shared" si="69"/>
        <v>0</v>
      </c>
      <c r="BH127" s="422"/>
      <c r="BI127" s="422"/>
      <c r="BJ127" s="421">
        <f t="shared" si="70"/>
        <v>0</v>
      </c>
      <c r="BK127" s="1044">
        <f t="shared" si="71"/>
        <v>0</v>
      </c>
      <c r="BL127" s="432"/>
      <c r="BM127" s="436"/>
      <c r="BN127" s="436"/>
      <c r="BO127" s="436"/>
      <c r="BP127" s="436"/>
      <c r="BQ127" s="436"/>
      <c r="BR127" s="436"/>
      <c r="BS127" s="436"/>
      <c r="BT127" s="436"/>
      <c r="BU127" s="436"/>
      <c r="BV127" s="436"/>
      <c r="BW127" s="436"/>
      <c r="BX127" s="436"/>
    </row>
    <row r="128" spans="1:76" s="437" customFormat="1" ht="27.95" customHeight="1">
      <c r="A128" s="1046">
        <v>111</v>
      </c>
      <c r="B128" s="429"/>
      <c r="C128" s="429"/>
      <c r="D128" s="395"/>
      <c r="E128" s="427"/>
      <c r="F128" s="396"/>
      <c r="G128" s="1076"/>
      <c r="H128" s="1009"/>
      <c r="I128" s="1009"/>
      <c r="J128" s="1009"/>
      <c r="K128" s="1010" t="str">
        <f t="shared" si="41"/>
        <v/>
      </c>
      <c r="L128" s="1047" t="str">
        <f>IF(OR(($S128=""),($H128=""),($I128=""),($J128="")),"",VLOOKUP($S128,'TRC Values Pepco'!$I$45:$M$54,2,FALSE))</f>
        <v/>
      </c>
      <c r="M128" s="1048" t="str">
        <f>IF(OR(($S128=""),($H128=""),($I128=""),($J128="")),"",VLOOKUP($S128,'TRC Values Pepco'!$I$45:$M$54,3,FALSE))</f>
        <v/>
      </c>
      <c r="N128" s="1048" t="str">
        <f>IF(OR(($S128=""),($H128=""),($I128=""),($J128="")),"",VLOOKUP($S128,'TRC Values Pepco'!$I$45:$M$54,4,FALSE))</f>
        <v/>
      </c>
      <c r="O128" s="1048" t="str">
        <f>IF(OR(($S128=""),($H128=""),($I128=""),($J128="")),"",VLOOKUP($S128,'TRC Values Pepco'!$I$45:$M$54,5,FALSE))</f>
        <v/>
      </c>
      <c r="P128" s="1049" t="str">
        <f t="shared" si="42"/>
        <v/>
      </c>
      <c r="Q128" s="1050">
        <f t="shared" si="43"/>
        <v>0</v>
      </c>
      <c r="R128" s="1051" t="str">
        <f t="shared" si="44"/>
        <v/>
      </c>
      <c r="S128" s="1051" t="str">
        <f t="shared" si="45"/>
        <v/>
      </c>
      <c r="T128" s="1052" t="str">
        <f t="shared" si="46"/>
        <v/>
      </c>
      <c r="U128" s="1077"/>
      <c r="V128" s="1017"/>
      <c r="W128" s="1055" t="str">
        <f t="shared" si="47"/>
        <v/>
      </c>
      <c r="X128" s="1072"/>
      <c r="Y128" s="1057">
        <v>0</v>
      </c>
      <c r="Z128" s="402">
        <f t="shared" si="48"/>
        <v>0</v>
      </c>
      <c r="AA128" s="1058">
        <f t="shared" si="49"/>
        <v>0</v>
      </c>
      <c r="AB128" s="1059">
        <f t="shared" si="50"/>
        <v>0</v>
      </c>
      <c r="AC128" s="1059">
        <f t="shared" si="51"/>
        <v>0</v>
      </c>
      <c r="AD128" s="1060">
        <f t="shared" si="52"/>
        <v>0</v>
      </c>
      <c r="AE128" s="1061" t="s">
        <v>205</v>
      </c>
      <c r="AF128" s="395"/>
      <c r="AG128" s="429"/>
      <c r="AH128" s="1073"/>
      <c r="AI128" s="1074"/>
      <c r="AJ128" s="1074"/>
      <c r="AK128" s="1075"/>
      <c r="AL128" s="1065"/>
      <c r="AM128" s="1066" t="str">
        <f t="shared" si="53"/>
        <v/>
      </c>
      <c r="AN128" s="1067">
        <f t="shared" si="54"/>
        <v>0</v>
      </c>
      <c r="AO128" s="412"/>
      <c r="AP128" s="412"/>
      <c r="AQ128" s="1068">
        <f t="shared" si="55"/>
        <v>0</v>
      </c>
      <c r="AR128" s="414">
        <f t="shared" si="56"/>
        <v>0</v>
      </c>
      <c r="AS128" s="415">
        <f t="shared" si="57"/>
        <v>0</v>
      </c>
      <c r="AT128" s="415">
        <f t="shared" si="72"/>
        <v>0</v>
      </c>
      <c r="AU128" s="415">
        <f t="shared" si="58"/>
        <v>0</v>
      </c>
      <c r="AV128" s="416">
        <f t="shared" si="59"/>
        <v>0</v>
      </c>
      <c r="AW128" s="1069"/>
      <c r="AX128" s="406">
        <f t="shared" si="60"/>
        <v>0</v>
      </c>
      <c r="AY128" s="1060">
        <f t="shared" si="61"/>
        <v>0</v>
      </c>
      <c r="AZ128" s="1070">
        <f t="shared" si="62"/>
        <v>0</v>
      </c>
      <c r="BA128" s="407">
        <f t="shared" si="63"/>
        <v>0</v>
      </c>
      <c r="BB128" s="1071">
        <f t="shared" si="64"/>
        <v>0</v>
      </c>
      <c r="BC128" s="1059">
        <f t="shared" si="65"/>
        <v>0</v>
      </c>
      <c r="BD128" s="1059">
        <f t="shared" si="66"/>
        <v>0</v>
      </c>
      <c r="BE128" s="407">
        <f t="shared" si="67"/>
        <v>0</v>
      </c>
      <c r="BF128" s="1041">
        <f t="shared" si="68"/>
        <v>0.3</v>
      </c>
      <c r="BG128" s="421">
        <f t="shared" si="69"/>
        <v>0</v>
      </c>
      <c r="BH128" s="422"/>
      <c r="BI128" s="422"/>
      <c r="BJ128" s="421">
        <f t="shared" si="70"/>
        <v>0</v>
      </c>
      <c r="BK128" s="1044">
        <f t="shared" si="71"/>
        <v>0</v>
      </c>
      <c r="BL128" s="432"/>
      <c r="BM128" s="436"/>
      <c r="BN128" s="436"/>
      <c r="BO128" s="436"/>
      <c r="BP128" s="436"/>
      <c r="BQ128" s="436"/>
      <c r="BR128" s="436"/>
      <c r="BS128" s="436"/>
      <c r="BT128" s="436"/>
      <c r="BU128" s="436"/>
      <c r="BV128" s="436"/>
      <c r="BW128" s="436"/>
      <c r="BX128" s="436"/>
    </row>
    <row r="129" spans="1:76" s="437" customFormat="1" ht="27.95" customHeight="1">
      <c r="A129" s="1046">
        <v>112</v>
      </c>
      <c r="B129" s="429"/>
      <c r="C129" s="429"/>
      <c r="D129" s="395"/>
      <c r="E129" s="427"/>
      <c r="F129" s="396"/>
      <c r="G129" s="1076"/>
      <c r="H129" s="1009"/>
      <c r="I129" s="1009"/>
      <c r="J129" s="1009"/>
      <c r="K129" s="1010" t="str">
        <f t="shared" si="41"/>
        <v/>
      </c>
      <c r="L129" s="1047" t="str">
        <f>IF(OR(($S129=""),($H129=""),($I129=""),($J129="")),"",VLOOKUP($S129,'TRC Values Pepco'!$I$45:$M$54,2,FALSE))</f>
        <v/>
      </c>
      <c r="M129" s="1048" t="str">
        <f>IF(OR(($S129=""),($H129=""),($I129=""),($J129="")),"",VLOOKUP($S129,'TRC Values Pepco'!$I$45:$M$54,3,FALSE))</f>
        <v/>
      </c>
      <c r="N129" s="1048" t="str">
        <f>IF(OR(($S129=""),($H129=""),($I129=""),($J129="")),"",VLOOKUP($S129,'TRC Values Pepco'!$I$45:$M$54,4,FALSE))</f>
        <v/>
      </c>
      <c r="O129" s="1048" t="str">
        <f>IF(OR(($S129=""),($H129=""),($I129=""),($J129="")),"",VLOOKUP($S129,'TRC Values Pepco'!$I$45:$M$54,5,FALSE))</f>
        <v/>
      </c>
      <c r="P129" s="1049" t="str">
        <f t="shared" si="42"/>
        <v/>
      </c>
      <c r="Q129" s="1050">
        <f t="shared" si="43"/>
        <v>0</v>
      </c>
      <c r="R129" s="1051" t="str">
        <f t="shared" si="44"/>
        <v/>
      </c>
      <c r="S129" s="1051" t="str">
        <f t="shared" si="45"/>
        <v/>
      </c>
      <c r="T129" s="1052" t="str">
        <f t="shared" si="46"/>
        <v/>
      </c>
      <c r="U129" s="1077"/>
      <c r="V129" s="1017"/>
      <c r="W129" s="1055" t="str">
        <f t="shared" si="47"/>
        <v/>
      </c>
      <c r="X129" s="1072"/>
      <c r="Y129" s="1057">
        <v>0</v>
      </c>
      <c r="Z129" s="402">
        <f t="shared" si="48"/>
        <v>0</v>
      </c>
      <c r="AA129" s="1058">
        <f t="shared" si="49"/>
        <v>0</v>
      </c>
      <c r="AB129" s="1059">
        <f t="shared" si="50"/>
        <v>0</v>
      </c>
      <c r="AC129" s="1059">
        <f t="shared" si="51"/>
        <v>0</v>
      </c>
      <c r="AD129" s="1060">
        <f t="shared" si="52"/>
        <v>0</v>
      </c>
      <c r="AE129" s="1061" t="s">
        <v>205</v>
      </c>
      <c r="AF129" s="395"/>
      <c r="AG129" s="429"/>
      <c r="AH129" s="1073"/>
      <c r="AI129" s="1074"/>
      <c r="AJ129" s="1074"/>
      <c r="AK129" s="1075"/>
      <c r="AL129" s="1065"/>
      <c r="AM129" s="1066" t="str">
        <f t="shared" si="53"/>
        <v/>
      </c>
      <c r="AN129" s="1067">
        <f t="shared" si="54"/>
        <v>0</v>
      </c>
      <c r="AO129" s="412"/>
      <c r="AP129" s="412"/>
      <c r="AQ129" s="1068">
        <f t="shared" si="55"/>
        <v>0</v>
      </c>
      <c r="AR129" s="414">
        <f t="shared" si="56"/>
        <v>0</v>
      </c>
      <c r="AS129" s="415">
        <f t="shared" si="57"/>
        <v>0</v>
      </c>
      <c r="AT129" s="415">
        <f t="shared" si="72"/>
        <v>0</v>
      </c>
      <c r="AU129" s="415">
        <f t="shared" si="58"/>
        <v>0</v>
      </c>
      <c r="AV129" s="416">
        <f t="shared" si="59"/>
        <v>0</v>
      </c>
      <c r="AW129" s="1069"/>
      <c r="AX129" s="406">
        <f t="shared" si="60"/>
        <v>0</v>
      </c>
      <c r="AY129" s="1060">
        <f t="shared" si="61"/>
        <v>0</v>
      </c>
      <c r="AZ129" s="1070">
        <f t="shared" si="62"/>
        <v>0</v>
      </c>
      <c r="BA129" s="407">
        <f t="shared" si="63"/>
        <v>0</v>
      </c>
      <c r="BB129" s="1071">
        <f t="shared" si="64"/>
        <v>0</v>
      </c>
      <c r="BC129" s="1059">
        <f t="shared" si="65"/>
        <v>0</v>
      </c>
      <c r="BD129" s="1059">
        <f t="shared" si="66"/>
        <v>0</v>
      </c>
      <c r="BE129" s="407">
        <f t="shared" si="67"/>
        <v>0</v>
      </c>
      <c r="BF129" s="1041">
        <f t="shared" si="68"/>
        <v>0.3</v>
      </c>
      <c r="BG129" s="421">
        <f t="shared" si="69"/>
        <v>0</v>
      </c>
      <c r="BH129" s="422"/>
      <c r="BI129" s="422"/>
      <c r="BJ129" s="421">
        <f t="shared" si="70"/>
        <v>0</v>
      </c>
      <c r="BK129" s="1044">
        <f t="shared" si="71"/>
        <v>0</v>
      </c>
      <c r="BL129" s="432"/>
      <c r="BM129" s="436"/>
      <c r="BN129" s="436"/>
      <c r="BO129" s="436"/>
      <c r="BP129" s="436"/>
      <c r="BQ129" s="436"/>
      <c r="BR129" s="436"/>
      <c r="BS129" s="436"/>
      <c r="BT129" s="436"/>
      <c r="BU129" s="436"/>
      <c r="BV129" s="436"/>
      <c r="BW129" s="436"/>
      <c r="BX129" s="436"/>
    </row>
    <row r="130" spans="1:76" s="437" customFormat="1" ht="27.95" customHeight="1">
      <c r="A130" s="1046">
        <v>113</v>
      </c>
      <c r="B130" s="429"/>
      <c r="C130" s="429"/>
      <c r="D130" s="395"/>
      <c r="E130" s="427"/>
      <c r="F130" s="396"/>
      <c r="G130" s="1076"/>
      <c r="H130" s="1009"/>
      <c r="I130" s="1009"/>
      <c r="J130" s="1009"/>
      <c r="K130" s="1010" t="str">
        <f t="shared" si="41"/>
        <v/>
      </c>
      <c r="L130" s="1047" t="str">
        <f>IF(OR(($S130=""),($H130=""),($I130=""),($J130="")),"",VLOOKUP($S130,'TRC Values Pepco'!$I$45:$M$54,2,FALSE))</f>
        <v/>
      </c>
      <c r="M130" s="1048" t="str">
        <f>IF(OR(($S130=""),($H130=""),($I130=""),($J130="")),"",VLOOKUP($S130,'TRC Values Pepco'!$I$45:$M$54,3,FALSE))</f>
        <v/>
      </c>
      <c r="N130" s="1048" t="str">
        <f>IF(OR(($S130=""),($H130=""),($I130=""),($J130="")),"",VLOOKUP($S130,'TRC Values Pepco'!$I$45:$M$54,4,FALSE))</f>
        <v/>
      </c>
      <c r="O130" s="1048" t="str">
        <f>IF(OR(($S130=""),($H130=""),($I130=""),($J130="")),"",VLOOKUP($S130,'TRC Values Pepco'!$I$45:$M$54,5,FALSE))</f>
        <v/>
      </c>
      <c r="P130" s="1049" t="str">
        <f t="shared" si="42"/>
        <v/>
      </c>
      <c r="Q130" s="1050">
        <f t="shared" si="43"/>
        <v>0</v>
      </c>
      <c r="R130" s="1051" t="str">
        <f t="shared" si="44"/>
        <v/>
      </c>
      <c r="S130" s="1051" t="str">
        <f t="shared" si="45"/>
        <v/>
      </c>
      <c r="T130" s="1052" t="str">
        <f t="shared" si="46"/>
        <v/>
      </c>
      <c r="U130" s="1077"/>
      <c r="V130" s="1017"/>
      <c r="W130" s="1055" t="str">
        <f t="shared" si="47"/>
        <v/>
      </c>
      <c r="X130" s="1072"/>
      <c r="Y130" s="1057">
        <v>0</v>
      </c>
      <c r="Z130" s="402">
        <f t="shared" si="48"/>
        <v>0</v>
      </c>
      <c r="AA130" s="1058">
        <f t="shared" si="49"/>
        <v>0</v>
      </c>
      <c r="AB130" s="1059">
        <f t="shared" si="50"/>
        <v>0</v>
      </c>
      <c r="AC130" s="1059">
        <f t="shared" si="51"/>
        <v>0</v>
      </c>
      <c r="AD130" s="1060">
        <f t="shared" si="52"/>
        <v>0</v>
      </c>
      <c r="AE130" s="1061" t="s">
        <v>205</v>
      </c>
      <c r="AF130" s="395"/>
      <c r="AG130" s="429"/>
      <c r="AH130" s="1073"/>
      <c r="AI130" s="1074"/>
      <c r="AJ130" s="1074"/>
      <c r="AK130" s="1075"/>
      <c r="AL130" s="1065"/>
      <c r="AM130" s="1066" t="str">
        <f t="shared" si="53"/>
        <v/>
      </c>
      <c r="AN130" s="1067">
        <f t="shared" si="54"/>
        <v>0</v>
      </c>
      <c r="AO130" s="412"/>
      <c r="AP130" s="412"/>
      <c r="AQ130" s="1068">
        <f t="shared" si="55"/>
        <v>0</v>
      </c>
      <c r="AR130" s="414">
        <f t="shared" si="56"/>
        <v>0</v>
      </c>
      <c r="AS130" s="415">
        <f t="shared" si="57"/>
        <v>0</v>
      </c>
      <c r="AT130" s="415">
        <f t="shared" si="72"/>
        <v>0</v>
      </c>
      <c r="AU130" s="415">
        <f t="shared" si="58"/>
        <v>0</v>
      </c>
      <c r="AV130" s="416">
        <f t="shared" si="59"/>
        <v>0</v>
      </c>
      <c r="AW130" s="1069"/>
      <c r="AX130" s="406">
        <f t="shared" si="60"/>
        <v>0</v>
      </c>
      <c r="AY130" s="1060">
        <f t="shared" si="61"/>
        <v>0</v>
      </c>
      <c r="AZ130" s="1070">
        <f t="shared" si="62"/>
        <v>0</v>
      </c>
      <c r="BA130" s="407">
        <f t="shared" si="63"/>
        <v>0</v>
      </c>
      <c r="BB130" s="1071">
        <f t="shared" si="64"/>
        <v>0</v>
      </c>
      <c r="BC130" s="1059">
        <f t="shared" si="65"/>
        <v>0</v>
      </c>
      <c r="BD130" s="1059">
        <f t="shared" si="66"/>
        <v>0</v>
      </c>
      <c r="BE130" s="407">
        <f t="shared" si="67"/>
        <v>0</v>
      </c>
      <c r="BF130" s="1041">
        <f t="shared" si="68"/>
        <v>0.3</v>
      </c>
      <c r="BG130" s="421">
        <f t="shared" si="69"/>
        <v>0</v>
      </c>
      <c r="BH130" s="422"/>
      <c r="BI130" s="422"/>
      <c r="BJ130" s="421">
        <f t="shared" si="70"/>
        <v>0</v>
      </c>
      <c r="BK130" s="1044">
        <f t="shared" si="71"/>
        <v>0</v>
      </c>
      <c r="BL130" s="432"/>
      <c r="BM130" s="436"/>
      <c r="BN130" s="436"/>
      <c r="BO130" s="436"/>
      <c r="BP130" s="436"/>
      <c r="BQ130" s="436"/>
      <c r="BR130" s="436"/>
      <c r="BS130" s="436"/>
      <c r="BT130" s="436"/>
      <c r="BU130" s="436"/>
      <c r="BV130" s="436"/>
      <c r="BW130" s="436"/>
      <c r="BX130" s="436"/>
    </row>
    <row r="131" spans="1:76" s="437" customFormat="1" ht="27.95" customHeight="1">
      <c r="A131" s="1046">
        <v>114</v>
      </c>
      <c r="B131" s="429"/>
      <c r="C131" s="429"/>
      <c r="D131" s="395"/>
      <c r="E131" s="427"/>
      <c r="F131" s="396"/>
      <c r="G131" s="1076"/>
      <c r="H131" s="1009"/>
      <c r="I131" s="1009"/>
      <c r="J131" s="1009"/>
      <c r="K131" s="1010" t="str">
        <f t="shared" si="41"/>
        <v/>
      </c>
      <c r="L131" s="1047" t="str">
        <f>IF(OR(($S131=""),($H131=""),($I131=""),($J131="")),"",VLOOKUP($S131,'TRC Values Pepco'!$I$45:$M$54,2,FALSE))</f>
        <v/>
      </c>
      <c r="M131" s="1048" t="str">
        <f>IF(OR(($S131=""),($H131=""),($I131=""),($J131="")),"",VLOOKUP($S131,'TRC Values Pepco'!$I$45:$M$54,3,FALSE))</f>
        <v/>
      </c>
      <c r="N131" s="1048" t="str">
        <f>IF(OR(($S131=""),($H131=""),($I131=""),($J131="")),"",VLOOKUP($S131,'TRC Values Pepco'!$I$45:$M$54,4,FALSE))</f>
        <v/>
      </c>
      <c r="O131" s="1048" t="str">
        <f>IF(OR(($S131=""),($H131=""),($I131=""),($J131="")),"",VLOOKUP($S131,'TRC Values Pepco'!$I$45:$M$54,5,FALSE))</f>
        <v/>
      </c>
      <c r="P131" s="1049" t="str">
        <f t="shared" si="42"/>
        <v/>
      </c>
      <c r="Q131" s="1050">
        <f t="shared" si="43"/>
        <v>0</v>
      </c>
      <c r="R131" s="1051" t="str">
        <f t="shared" si="44"/>
        <v/>
      </c>
      <c r="S131" s="1051" t="str">
        <f t="shared" si="45"/>
        <v/>
      </c>
      <c r="T131" s="1052" t="str">
        <f t="shared" si="46"/>
        <v/>
      </c>
      <c r="U131" s="1077"/>
      <c r="V131" s="1017"/>
      <c r="W131" s="1055" t="str">
        <f t="shared" si="47"/>
        <v/>
      </c>
      <c r="X131" s="1072"/>
      <c r="Y131" s="1057">
        <v>0</v>
      </c>
      <c r="Z131" s="402">
        <f t="shared" si="48"/>
        <v>0</v>
      </c>
      <c r="AA131" s="1058">
        <f t="shared" si="49"/>
        <v>0</v>
      </c>
      <c r="AB131" s="1059">
        <f t="shared" si="50"/>
        <v>0</v>
      </c>
      <c r="AC131" s="1059">
        <f t="shared" si="51"/>
        <v>0</v>
      </c>
      <c r="AD131" s="1060">
        <f t="shared" si="52"/>
        <v>0</v>
      </c>
      <c r="AE131" s="1061" t="s">
        <v>205</v>
      </c>
      <c r="AF131" s="395"/>
      <c r="AG131" s="429"/>
      <c r="AH131" s="1073"/>
      <c r="AI131" s="1074"/>
      <c r="AJ131" s="1074"/>
      <c r="AK131" s="1075"/>
      <c r="AL131" s="1065"/>
      <c r="AM131" s="1066" t="str">
        <f t="shared" si="53"/>
        <v/>
      </c>
      <c r="AN131" s="1067">
        <f t="shared" si="54"/>
        <v>0</v>
      </c>
      <c r="AO131" s="412"/>
      <c r="AP131" s="412"/>
      <c r="AQ131" s="1068">
        <f t="shared" si="55"/>
        <v>0</v>
      </c>
      <c r="AR131" s="414">
        <f t="shared" si="56"/>
        <v>0</v>
      </c>
      <c r="AS131" s="415">
        <f t="shared" si="57"/>
        <v>0</v>
      </c>
      <c r="AT131" s="415">
        <f t="shared" si="72"/>
        <v>0</v>
      </c>
      <c r="AU131" s="415">
        <f t="shared" si="58"/>
        <v>0</v>
      </c>
      <c r="AV131" s="416">
        <f t="shared" si="59"/>
        <v>0</v>
      </c>
      <c r="AW131" s="1069"/>
      <c r="AX131" s="406">
        <f t="shared" si="60"/>
        <v>0</v>
      </c>
      <c r="AY131" s="1060">
        <f t="shared" si="61"/>
        <v>0</v>
      </c>
      <c r="AZ131" s="1070">
        <f t="shared" si="62"/>
        <v>0</v>
      </c>
      <c r="BA131" s="407">
        <f t="shared" si="63"/>
        <v>0</v>
      </c>
      <c r="BB131" s="1071">
        <f t="shared" si="64"/>
        <v>0</v>
      </c>
      <c r="BC131" s="1059">
        <f t="shared" si="65"/>
        <v>0</v>
      </c>
      <c r="BD131" s="1059">
        <f t="shared" si="66"/>
        <v>0</v>
      </c>
      <c r="BE131" s="407">
        <f t="shared" si="67"/>
        <v>0</v>
      </c>
      <c r="BF131" s="1041">
        <f t="shared" si="68"/>
        <v>0.3</v>
      </c>
      <c r="BG131" s="421">
        <f t="shared" si="69"/>
        <v>0</v>
      </c>
      <c r="BH131" s="422"/>
      <c r="BI131" s="422"/>
      <c r="BJ131" s="421">
        <f t="shared" si="70"/>
        <v>0</v>
      </c>
      <c r="BK131" s="1044">
        <f t="shared" si="71"/>
        <v>0</v>
      </c>
      <c r="BL131" s="432"/>
      <c r="BM131" s="436"/>
      <c r="BN131" s="436"/>
      <c r="BO131" s="436"/>
      <c r="BP131" s="436"/>
      <c r="BQ131" s="436"/>
      <c r="BR131" s="436"/>
      <c r="BS131" s="436"/>
      <c r="BT131" s="436"/>
      <c r="BU131" s="436"/>
      <c r="BV131" s="436"/>
      <c r="BW131" s="436"/>
      <c r="BX131" s="436"/>
    </row>
    <row r="132" spans="1:76" s="437" customFormat="1" ht="27.95" customHeight="1">
      <c r="A132" s="1046">
        <v>115</v>
      </c>
      <c r="B132" s="429"/>
      <c r="C132" s="429"/>
      <c r="D132" s="395"/>
      <c r="E132" s="427"/>
      <c r="F132" s="396"/>
      <c r="G132" s="1076"/>
      <c r="H132" s="1009"/>
      <c r="I132" s="1009"/>
      <c r="J132" s="1009"/>
      <c r="K132" s="1010" t="str">
        <f t="shared" si="41"/>
        <v/>
      </c>
      <c r="L132" s="1047" t="str">
        <f>IF(OR(($S132=""),($H132=""),($I132=""),($J132="")),"",VLOOKUP($S132,'TRC Values Pepco'!$I$45:$M$54,2,FALSE))</f>
        <v/>
      </c>
      <c r="M132" s="1048" t="str">
        <f>IF(OR(($S132=""),($H132=""),($I132=""),($J132="")),"",VLOOKUP($S132,'TRC Values Pepco'!$I$45:$M$54,3,FALSE))</f>
        <v/>
      </c>
      <c r="N132" s="1048" t="str">
        <f>IF(OR(($S132=""),($H132=""),($I132=""),($J132="")),"",VLOOKUP($S132,'TRC Values Pepco'!$I$45:$M$54,4,FALSE))</f>
        <v/>
      </c>
      <c r="O132" s="1048" t="str">
        <f>IF(OR(($S132=""),($H132=""),($I132=""),($J132="")),"",VLOOKUP($S132,'TRC Values Pepco'!$I$45:$M$54,5,FALSE))</f>
        <v/>
      </c>
      <c r="P132" s="1049" t="str">
        <f t="shared" si="42"/>
        <v/>
      </c>
      <c r="Q132" s="1050">
        <f t="shared" si="43"/>
        <v>0</v>
      </c>
      <c r="R132" s="1051" t="str">
        <f t="shared" si="44"/>
        <v/>
      </c>
      <c r="S132" s="1051" t="str">
        <f t="shared" si="45"/>
        <v/>
      </c>
      <c r="T132" s="1052" t="str">
        <f t="shared" si="46"/>
        <v/>
      </c>
      <c r="U132" s="1077"/>
      <c r="V132" s="1017"/>
      <c r="W132" s="1055" t="str">
        <f t="shared" si="47"/>
        <v/>
      </c>
      <c r="X132" s="1072"/>
      <c r="Y132" s="1057">
        <v>0</v>
      </c>
      <c r="Z132" s="402">
        <f t="shared" si="48"/>
        <v>0</v>
      </c>
      <c r="AA132" s="1058">
        <f t="shared" si="49"/>
        <v>0</v>
      </c>
      <c r="AB132" s="1059">
        <f t="shared" si="50"/>
        <v>0</v>
      </c>
      <c r="AC132" s="1059">
        <f t="shared" si="51"/>
        <v>0</v>
      </c>
      <c r="AD132" s="1060">
        <f t="shared" si="52"/>
        <v>0</v>
      </c>
      <c r="AE132" s="1061" t="s">
        <v>205</v>
      </c>
      <c r="AF132" s="395"/>
      <c r="AG132" s="429"/>
      <c r="AH132" s="1073"/>
      <c r="AI132" s="1074"/>
      <c r="AJ132" s="1074"/>
      <c r="AK132" s="1075"/>
      <c r="AL132" s="1065"/>
      <c r="AM132" s="1066" t="str">
        <f t="shared" si="53"/>
        <v/>
      </c>
      <c r="AN132" s="1067">
        <f t="shared" si="54"/>
        <v>0</v>
      </c>
      <c r="AO132" s="412"/>
      <c r="AP132" s="412"/>
      <c r="AQ132" s="1068">
        <f t="shared" si="55"/>
        <v>0</v>
      </c>
      <c r="AR132" s="414">
        <f t="shared" si="56"/>
        <v>0</v>
      </c>
      <c r="AS132" s="415">
        <f t="shared" si="57"/>
        <v>0</v>
      </c>
      <c r="AT132" s="415">
        <f t="shared" si="72"/>
        <v>0</v>
      </c>
      <c r="AU132" s="415">
        <f t="shared" si="58"/>
        <v>0</v>
      </c>
      <c r="AV132" s="416">
        <f t="shared" si="59"/>
        <v>0</v>
      </c>
      <c r="AW132" s="1069"/>
      <c r="AX132" s="406">
        <f t="shared" si="60"/>
        <v>0</v>
      </c>
      <c r="AY132" s="1060">
        <f t="shared" si="61"/>
        <v>0</v>
      </c>
      <c r="AZ132" s="1070">
        <f t="shared" si="62"/>
        <v>0</v>
      </c>
      <c r="BA132" s="407">
        <f t="shared" si="63"/>
        <v>0</v>
      </c>
      <c r="BB132" s="1071">
        <f t="shared" si="64"/>
        <v>0</v>
      </c>
      <c r="BC132" s="1059">
        <f t="shared" si="65"/>
        <v>0</v>
      </c>
      <c r="BD132" s="1059">
        <f t="shared" si="66"/>
        <v>0</v>
      </c>
      <c r="BE132" s="407">
        <f t="shared" si="67"/>
        <v>0</v>
      </c>
      <c r="BF132" s="1041">
        <f t="shared" si="68"/>
        <v>0.3</v>
      </c>
      <c r="BG132" s="421">
        <f t="shared" si="69"/>
        <v>0</v>
      </c>
      <c r="BH132" s="422"/>
      <c r="BI132" s="422"/>
      <c r="BJ132" s="421">
        <f t="shared" si="70"/>
        <v>0</v>
      </c>
      <c r="BK132" s="1044">
        <f t="shared" si="71"/>
        <v>0</v>
      </c>
      <c r="BL132" s="432"/>
      <c r="BM132" s="436"/>
      <c r="BN132" s="436"/>
      <c r="BO132" s="436"/>
      <c r="BP132" s="436"/>
      <c r="BQ132" s="436"/>
      <c r="BR132" s="436"/>
      <c r="BS132" s="436"/>
      <c r="BT132" s="436"/>
      <c r="BU132" s="436"/>
      <c r="BV132" s="436"/>
      <c r="BW132" s="436"/>
      <c r="BX132" s="436"/>
    </row>
    <row r="133" spans="1:76" s="437" customFormat="1" ht="27.95" customHeight="1">
      <c r="A133" s="1046">
        <v>116</v>
      </c>
      <c r="B133" s="429"/>
      <c r="C133" s="429"/>
      <c r="D133" s="395"/>
      <c r="E133" s="427"/>
      <c r="F133" s="396"/>
      <c r="G133" s="1076"/>
      <c r="H133" s="1009"/>
      <c r="I133" s="1009"/>
      <c r="J133" s="1009"/>
      <c r="K133" s="1010" t="str">
        <f t="shared" si="41"/>
        <v/>
      </c>
      <c r="L133" s="1047" t="str">
        <f>IF(OR(($S133=""),($H133=""),($I133=""),($J133="")),"",VLOOKUP($S133,'TRC Values Pepco'!$I$45:$M$54,2,FALSE))</f>
        <v/>
      </c>
      <c r="M133" s="1048" t="str">
        <f>IF(OR(($S133=""),($H133=""),($I133=""),($J133="")),"",VLOOKUP($S133,'TRC Values Pepco'!$I$45:$M$54,3,FALSE))</f>
        <v/>
      </c>
      <c r="N133" s="1048" t="str">
        <f>IF(OR(($S133=""),($H133=""),($I133=""),($J133="")),"",VLOOKUP($S133,'TRC Values Pepco'!$I$45:$M$54,4,FALSE))</f>
        <v/>
      </c>
      <c r="O133" s="1048" t="str">
        <f>IF(OR(($S133=""),($H133=""),($I133=""),($J133="")),"",VLOOKUP($S133,'TRC Values Pepco'!$I$45:$M$54,5,FALSE))</f>
        <v/>
      </c>
      <c r="P133" s="1049" t="str">
        <f t="shared" si="42"/>
        <v/>
      </c>
      <c r="Q133" s="1050">
        <f t="shared" si="43"/>
        <v>0</v>
      </c>
      <c r="R133" s="1051" t="str">
        <f t="shared" si="44"/>
        <v/>
      </c>
      <c r="S133" s="1051" t="str">
        <f t="shared" si="45"/>
        <v/>
      </c>
      <c r="T133" s="1052" t="str">
        <f t="shared" si="46"/>
        <v/>
      </c>
      <c r="U133" s="1077"/>
      <c r="V133" s="1017"/>
      <c r="W133" s="1055" t="str">
        <f t="shared" si="47"/>
        <v/>
      </c>
      <c r="X133" s="1072"/>
      <c r="Y133" s="1057">
        <v>0</v>
      </c>
      <c r="Z133" s="402">
        <f t="shared" si="48"/>
        <v>0</v>
      </c>
      <c r="AA133" s="1058">
        <f t="shared" si="49"/>
        <v>0</v>
      </c>
      <c r="AB133" s="1059">
        <f t="shared" si="50"/>
        <v>0</v>
      </c>
      <c r="AC133" s="1059">
        <f t="shared" si="51"/>
        <v>0</v>
      </c>
      <c r="AD133" s="1060">
        <f t="shared" si="52"/>
        <v>0</v>
      </c>
      <c r="AE133" s="1061" t="s">
        <v>205</v>
      </c>
      <c r="AF133" s="395"/>
      <c r="AG133" s="429"/>
      <c r="AH133" s="1073"/>
      <c r="AI133" s="1074"/>
      <c r="AJ133" s="1074"/>
      <c r="AK133" s="1075"/>
      <c r="AL133" s="1065"/>
      <c r="AM133" s="1066" t="str">
        <f t="shared" si="53"/>
        <v/>
      </c>
      <c r="AN133" s="1067">
        <f t="shared" si="54"/>
        <v>0</v>
      </c>
      <c r="AO133" s="412"/>
      <c r="AP133" s="412"/>
      <c r="AQ133" s="1068">
        <f t="shared" si="55"/>
        <v>0</v>
      </c>
      <c r="AR133" s="414">
        <f t="shared" si="56"/>
        <v>0</v>
      </c>
      <c r="AS133" s="415">
        <f t="shared" si="57"/>
        <v>0</v>
      </c>
      <c r="AT133" s="415">
        <f t="shared" si="72"/>
        <v>0</v>
      </c>
      <c r="AU133" s="415">
        <f t="shared" si="58"/>
        <v>0</v>
      </c>
      <c r="AV133" s="416">
        <f t="shared" si="59"/>
        <v>0</v>
      </c>
      <c r="AW133" s="1069"/>
      <c r="AX133" s="406">
        <f t="shared" si="60"/>
        <v>0</v>
      </c>
      <c r="AY133" s="1060">
        <f t="shared" si="61"/>
        <v>0</v>
      </c>
      <c r="AZ133" s="1070">
        <f t="shared" si="62"/>
        <v>0</v>
      </c>
      <c r="BA133" s="407">
        <f t="shared" si="63"/>
        <v>0</v>
      </c>
      <c r="BB133" s="1071">
        <f t="shared" si="64"/>
        <v>0</v>
      </c>
      <c r="BC133" s="1059">
        <f t="shared" si="65"/>
        <v>0</v>
      </c>
      <c r="BD133" s="1059">
        <f t="shared" si="66"/>
        <v>0</v>
      </c>
      <c r="BE133" s="407">
        <f t="shared" si="67"/>
        <v>0</v>
      </c>
      <c r="BF133" s="1041">
        <f t="shared" si="68"/>
        <v>0.3</v>
      </c>
      <c r="BG133" s="421">
        <f t="shared" si="69"/>
        <v>0</v>
      </c>
      <c r="BH133" s="422"/>
      <c r="BI133" s="422"/>
      <c r="BJ133" s="421">
        <f t="shared" si="70"/>
        <v>0</v>
      </c>
      <c r="BK133" s="1044">
        <f t="shared" si="71"/>
        <v>0</v>
      </c>
      <c r="BL133" s="432"/>
      <c r="BM133" s="436"/>
      <c r="BN133" s="436"/>
      <c r="BO133" s="436"/>
      <c r="BP133" s="436"/>
      <c r="BQ133" s="436"/>
      <c r="BR133" s="436"/>
      <c r="BS133" s="436"/>
      <c r="BT133" s="436"/>
      <c r="BU133" s="436"/>
      <c r="BV133" s="436"/>
      <c r="BW133" s="436"/>
      <c r="BX133" s="436"/>
    </row>
    <row r="134" spans="1:76" s="437" customFormat="1" ht="27.95" customHeight="1">
      <c r="A134" s="1046">
        <v>117</v>
      </c>
      <c r="B134" s="429"/>
      <c r="C134" s="429"/>
      <c r="D134" s="395"/>
      <c r="E134" s="427"/>
      <c r="F134" s="396"/>
      <c r="G134" s="1076"/>
      <c r="H134" s="1009"/>
      <c r="I134" s="1009"/>
      <c r="J134" s="1009"/>
      <c r="K134" s="1010" t="str">
        <f t="shared" si="41"/>
        <v/>
      </c>
      <c r="L134" s="1047" t="str">
        <f>IF(OR(($S134=""),($H134=""),($I134=""),($J134="")),"",VLOOKUP($S134,'TRC Values Pepco'!$I$45:$M$54,2,FALSE))</f>
        <v/>
      </c>
      <c r="M134" s="1048" t="str">
        <f>IF(OR(($S134=""),($H134=""),($I134=""),($J134="")),"",VLOOKUP($S134,'TRC Values Pepco'!$I$45:$M$54,3,FALSE))</f>
        <v/>
      </c>
      <c r="N134" s="1048" t="str">
        <f>IF(OR(($S134=""),($H134=""),($I134=""),($J134="")),"",VLOOKUP($S134,'TRC Values Pepco'!$I$45:$M$54,4,FALSE))</f>
        <v/>
      </c>
      <c r="O134" s="1048" t="str">
        <f>IF(OR(($S134=""),($H134=""),($I134=""),($J134="")),"",VLOOKUP($S134,'TRC Values Pepco'!$I$45:$M$54,5,FALSE))</f>
        <v/>
      </c>
      <c r="P134" s="1049" t="str">
        <f t="shared" si="42"/>
        <v/>
      </c>
      <c r="Q134" s="1050">
        <f t="shared" si="43"/>
        <v>0</v>
      </c>
      <c r="R134" s="1051" t="str">
        <f t="shared" si="44"/>
        <v/>
      </c>
      <c r="S134" s="1051" t="str">
        <f t="shared" si="45"/>
        <v/>
      </c>
      <c r="T134" s="1052" t="str">
        <f t="shared" si="46"/>
        <v/>
      </c>
      <c r="U134" s="1077"/>
      <c r="V134" s="1017"/>
      <c r="W134" s="1055" t="str">
        <f t="shared" si="47"/>
        <v/>
      </c>
      <c r="X134" s="1072"/>
      <c r="Y134" s="1057">
        <v>0</v>
      </c>
      <c r="Z134" s="402">
        <f t="shared" si="48"/>
        <v>0</v>
      </c>
      <c r="AA134" s="1058">
        <f t="shared" si="49"/>
        <v>0</v>
      </c>
      <c r="AB134" s="1059">
        <f t="shared" si="50"/>
        <v>0</v>
      </c>
      <c r="AC134" s="1059">
        <f t="shared" si="51"/>
        <v>0</v>
      </c>
      <c r="AD134" s="1060">
        <f t="shared" si="52"/>
        <v>0</v>
      </c>
      <c r="AE134" s="1061" t="s">
        <v>205</v>
      </c>
      <c r="AF134" s="395"/>
      <c r="AG134" s="429"/>
      <c r="AH134" s="1073"/>
      <c r="AI134" s="1074"/>
      <c r="AJ134" s="1074"/>
      <c r="AK134" s="1075"/>
      <c r="AL134" s="1065"/>
      <c r="AM134" s="1066" t="str">
        <f t="shared" si="53"/>
        <v/>
      </c>
      <c r="AN134" s="1067">
        <f t="shared" si="54"/>
        <v>0</v>
      </c>
      <c r="AO134" s="412"/>
      <c r="AP134" s="412"/>
      <c r="AQ134" s="1068">
        <f t="shared" si="55"/>
        <v>0</v>
      </c>
      <c r="AR134" s="414">
        <f t="shared" si="56"/>
        <v>0</v>
      </c>
      <c r="AS134" s="415">
        <f t="shared" si="57"/>
        <v>0</v>
      </c>
      <c r="AT134" s="415">
        <f t="shared" si="72"/>
        <v>0</v>
      </c>
      <c r="AU134" s="415">
        <f t="shared" si="58"/>
        <v>0</v>
      </c>
      <c r="AV134" s="416">
        <f t="shared" si="59"/>
        <v>0</v>
      </c>
      <c r="AW134" s="1069"/>
      <c r="AX134" s="406">
        <f t="shared" si="60"/>
        <v>0</v>
      </c>
      <c r="AY134" s="1060">
        <f t="shared" si="61"/>
        <v>0</v>
      </c>
      <c r="AZ134" s="1070">
        <f t="shared" si="62"/>
        <v>0</v>
      </c>
      <c r="BA134" s="407">
        <f t="shared" si="63"/>
        <v>0</v>
      </c>
      <c r="BB134" s="1071">
        <f t="shared" si="64"/>
        <v>0</v>
      </c>
      <c r="BC134" s="1059">
        <f t="shared" si="65"/>
        <v>0</v>
      </c>
      <c r="BD134" s="1059">
        <f t="shared" si="66"/>
        <v>0</v>
      </c>
      <c r="BE134" s="407">
        <f t="shared" si="67"/>
        <v>0</v>
      </c>
      <c r="BF134" s="1041">
        <f t="shared" si="68"/>
        <v>0.3</v>
      </c>
      <c r="BG134" s="421">
        <f t="shared" si="69"/>
        <v>0</v>
      </c>
      <c r="BH134" s="422"/>
      <c r="BI134" s="422"/>
      <c r="BJ134" s="421">
        <f t="shared" si="70"/>
        <v>0</v>
      </c>
      <c r="BK134" s="1044">
        <f t="shared" si="71"/>
        <v>0</v>
      </c>
      <c r="BL134" s="432"/>
      <c r="BM134" s="436"/>
      <c r="BN134" s="436"/>
      <c r="BO134" s="436"/>
      <c r="BP134" s="436"/>
      <c r="BQ134" s="436"/>
      <c r="BR134" s="436"/>
      <c r="BS134" s="436"/>
      <c r="BT134" s="436"/>
      <c r="BU134" s="436"/>
      <c r="BV134" s="436"/>
      <c r="BW134" s="436"/>
      <c r="BX134" s="436"/>
    </row>
    <row r="135" spans="1:76" s="437" customFormat="1" ht="27.95" customHeight="1">
      <c r="A135" s="1046">
        <v>118</v>
      </c>
      <c r="B135" s="429"/>
      <c r="C135" s="429"/>
      <c r="D135" s="395"/>
      <c r="E135" s="427"/>
      <c r="F135" s="396"/>
      <c r="G135" s="1076"/>
      <c r="H135" s="1009"/>
      <c r="I135" s="1009"/>
      <c r="J135" s="1009"/>
      <c r="K135" s="1010" t="str">
        <f t="shared" si="41"/>
        <v/>
      </c>
      <c r="L135" s="1047" t="str">
        <f>IF(OR(($S135=""),($H135=""),($I135=""),($J135="")),"",VLOOKUP($S135,'TRC Values Pepco'!$I$45:$M$54,2,FALSE))</f>
        <v/>
      </c>
      <c r="M135" s="1048" t="str">
        <f>IF(OR(($S135=""),($H135=""),($I135=""),($J135="")),"",VLOOKUP($S135,'TRC Values Pepco'!$I$45:$M$54,3,FALSE))</f>
        <v/>
      </c>
      <c r="N135" s="1048" t="str">
        <f>IF(OR(($S135=""),($H135=""),($I135=""),($J135="")),"",VLOOKUP($S135,'TRC Values Pepco'!$I$45:$M$54,4,FALSE))</f>
        <v/>
      </c>
      <c r="O135" s="1048" t="str">
        <f>IF(OR(($S135=""),($H135=""),($I135=""),($J135="")),"",VLOOKUP($S135,'TRC Values Pepco'!$I$45:$M$54,5,FALSE))</f>
        <v/>
      </c>
      <c r="P135" s="1049" t="str">
        <f t="shared" si="42"/>
        <v/>
      </c>
      <c r="Q135" s="1050">
        <f t="shared" si="43"/>
        <v>0</v>
      </c>
      <c r="R135" s="1051" t="str">
        <f t="shared" si="44"/>
        <v/>
      </c>
      <c r="S135" s="1051" t="str">
        <f t="shared" si="45"/>
        <v/>
      </c>
      <c r="T135" s="1052" t="str">
        <f t="shared" si="46"/>
        <v/>
      </c>
      <c r="U135" s="1077"/>
      <c r="V135" s="1017"/>
      <c r="W135" s="1055" t="str">
        <f t="shared" si="47"/>
        <v/>
      </c>
      <c r="X135" s="1072"/>
      <c r="Y135" s="1057">
        <v>0</v>
      </c>
      <c r="Z135" s="402">
        <f t="shared" si="48"/>
        <v>0</v>
      </c>
      <c r="AA135" s="1058">
        <f t="shared" si="49"/>
        <v>0</v>
      </c>
      <c r="AB135" s="1059">
        <f t="shared" si="50"/>
        <v>0</v>
      </c>
      <c r="AC135" s="1059">
        <f t="shared" si="51"/>
        <v>0</v>
      </c>
      <c r="AD135" s="1060">
        <f t="shared" si="52"/>
        <v>0</v>
      </c>
      <c r="AE135" s="1061" t="s">
        <v>205</v>
      </c>
      <c r="AF135" s="395"/>
      <c r="AG135" s="429"/>
      <c r="AH135" s="1073"/>
      <c r="AI135" s="1074"/>
      <c r="AJ135" s="1074"/>
      <c r="AK135" s="1075"/>
      <c r="AL135" s="1065"/>
      <c r="AM135" s="1066" t="str">
        <f t="shared" si="53"/>
        <v/>
      </c>
      <c r="AN135" s="1067">
        <f t="shared" si="54"/>
        <v>0</v>
      </c>
      <c r="AO135" s="412"/>
      <c r="AP135" s="412"/>
      <c r="AQ135" s="1068">
        <f t="shared" si="55"/>
        <v>0</v>
      </c>
      <c r="AR135" s="414">
        <f t="shared" si="56"/>
        <v>0</v>
      </c>
      <c r="AS135" s="415">
        <f t="shared" si="57"/>
        <v>0</v>
      </c>
      <c r="AT135" s="415">
        <f t="shared" si="72"/>
        <v>0</v>
      </c>
      <c r="AU135" s="415">
        <f t="shared" si="58"/>
        <v>0</v>
      </c>
      <c r="AV135" s="416">
        <f t="shared" si="59"/>
        <v>0</v>
      </c>
      <c r="AW135" s="1069"/>
      <c r="AX135" s="406">
        <f t="shared" si="60"/>
        <v>0</v>
      </c>
      <c r="AY135" s="1060">
        <f t="shared" si="61"/>
        <v>0</v>
      </c>
      <c r="AZ135" s="1070">
        <f t="shared" si="62"/>
        <v>0</v>
      </c>
      <c r="BA135" s="407">
        <f t="shared" si="63"/>
        <v>0</v>
      </c>
      <c r="BB135" s="1071">
        <f t="shared" si="64"/>
        <v>0</v>
      </c>
      <c r="BC135" s="1059">
        <f t="shared" si="65"/>
        <v>0</v>
      </c>
      <c r="BD135" s="1059">
        <f t="shared" si="66"/>
        <v>0</v>
      </c>
      <c r="BE135" s="407">
        <f t="shared" si="67"/>
        <v>0</v>
      </c>
      <c r="BF135" s="1041">
        <f t="shared" si="68"/>
        <v>0.3</v>
      </c>
      <c r="BG135" s="421">
        <f t="shared" si="69"/>
        <v>0</v>
      </c>
      <c r="BH135" s="422"/>
      <c r="BI135" s="422"/>
      <c r="BJ135" s="421">
        <f t="shared" si="70"/>
        <v>0</v>
      </c>
      <c r="BK135" s="1044">
        <f t="shared" si="71"/>
        <v>0</v>
      </c>
      <c r="BL135" s="432"/>
      <c r="BM135" s="436"/>
      <c r="BN135" s="436"/>
      <c r="BO135" s="436"/>
      <c r="BP135" s="436"/>
      <c r="BQ135" s="436"/>
      <c r="BR135" s="436"/>
      <c r="BS135" s="436"/>
      <c r="BT135" s="436"/>
      <c r="BU135" s="436"/>
      <c r="BV135" s="436"/>
      <c r="BW135" s="436"/>
      <c r="BX135" s="436"/>
    </row>
    <row r="136" spans="1:76" s="437" customFormat="1" ht="27.95" customHeight="1">
      <c r="A136" s="1046">
        <v>119</v>
      </c>
      <c r="B136" s="429"/>
      <c r="C136" s="429"/>
      <c r="D136" s="395"/>
      <c r="E136" s="427"/>
      <c r="F136" s="396"/>
      <c r="G136" s="1076"/>
      <c r="H136" s="1009"/>
      <c r="I136" s="1009"/>
      <c r="J136" s="1009"/>
      <c r="K136" s="1010" t="str">
        <f t="shared" si="41"/>
        <v/>
      </c>
      <c r="L136" s="1047" t="str">
        <f>IF(OR(($S136=""),($H136=""),($I136=""),($J136="")),"",VLOOKUP($S136,'TRC Values Pepco'!$I$45:$M$54,2,FALSE))</f>
        <v/>
      </c>
      <c r="M136" s="1048" t="str">
        <f>IF(OR(($S136=""),($H136=""),($I136=""),($J136="")),"",VLOOKUP($S136,'TRC Values Pepco'!$I$45:$M$54,3,FALSE))</f>
        <v/>
      </c>
      <c r="N136" s="1048" t="str">
        <f>IF(OR(($S136=""),($H136=""),($I136=""),($J136="")),"",VLOOKUP($S136,'TRC Values Pepco'!$I$45:$M$54,4,FALSE))</f>
        <v/>
      </c>
      <c r="O136" s="1048" t="str">
        <f>IF(OR(($S136=""),($H136=""),($I136=""),($J136="")),"",VLOOKUP($S136,'TRC Values Pepco'!$I$45:$M$54,5,FALSE))</f>
        <v/>
      </c>
      <c r="P136" s="1049" t="str">
        <f t="shared" si="42"/>
        <v/>
      </c>
      <c r="Q136" s="1050">
        <f t="shared" si="43"/>
        <v>0</v>
      </c>
      <c r="R136" s="1051" t="str">
        <f t="shared" si="44"/>
        <v/>
      </c>
      <c r="S136" s="1051" t="str">
        <f t="shared" si="45"/>
        <v/>
      </c>
      <c r="T136" s="1052" t="str">
        <f t="shared" si="46"/>
        <v/>
      </c>
      <c r="U136" s="1077"/>
      <c r="V136" s="1017"/>
      <c r="W136" s="1055" t="str">
        <f t="shared" si="47"/>
        <v/>
      </c>
      <c r="X136" s="1072"/>
      <c r="Y136" s="1057">
        <v>0</v>
      </c>
      <c r="Z136" s="402">
        <f t="shared" si="48"/>
        <v>0</v>
      </c>
      <c r="AA136" s="1058">
        <f t="shared" si="49"/>
        <v>0</v>
      </c>
      <c r="AB136" s="1059">
        <f t="shared" si="50"/>
        <v>0</v>
      </c>
      <c r="AC136" s="1059">
        <f t="shared" si="51"/>
        <v>0</v>
      </c>
      <c r="AD136" s="1060">
        <f t="shared" si="52"/>
        <v>0</v>
      </c>
      <c r="AE136" s="1061" t="s">
        <v>205</v>
      </c>
      <c r="AF136" s="395"/>
      <c r="AG136" s="429"/>
      <c r="AH136" s="1073"/>
      <c r="AI136" s="1074"/>
      <c r="AJ136" s="1074"/>
      <c r="AK136" s="1075"/>
      <c r="AL136" s="1065"/>
      <c r="AM136" s="1066" t="str">
        <f t="shared" si="53"/>
        <v/>
      </c>
      <c r="AN136" s="1067">
        <f t="shared" si="54"/>
        <v>0</v>
      </c>
      <c r="AO136" s="412"/>
      <c r="AP136" s="412"/>
      <c r="AQ136" s="1068">
        <f t="shared" si="55"/>
        <v>0</v>
      </c>
      <c r="AR136" s="414">
        <f t="shared" si="56"/>
        <v>0</v>
      </c>
      <c r="AS136" s="415">
        <f t="shared" si="57"/>
        <v>0</v>
      </c>
      <c r="AT136" s="415">
        <f t="shared" si="72"/>
        <v>0</v>
      </c>
      <c r="AU136" s="415">
        <f t="shared" si="58"/>
        <v>0</v>
      </c>
      <c r="AV136" s="416">
        <f t="shared" si="59"/>
        <v>0</v>
      </c>
      <c r="AW136" s="1069"/>
      <c r="AX136" s="406">
        <f t="shared" si="60"/>
        <v>0</v>
      </c>
      <c r="AY136" s="1060">
        <f t="shared" si="61"/>
        <v>0</v>
      </c>
      <c r="AZ136" s="1070">
        <f t="shared" si="62"/>
        <v>0</v>
      </c>
      <c r="BA136" s="407">
        <f t="shared" si="63"/>
        <v>0</v>
      </c>
      <c r="BB136" s="1071">
        <f t="shared" si="64"/>
        <v>0</v>
      </c>
      <c r="BC136" s="1059">
        <f t="shared" si="65"/>
        <v>0</v>
      </c>
      <c r="BD136" s="1059">
        <f t="shared" si="66"/>
        <v>0</v>
      </c>
      <c r="BE136" s="407">
        <f t="shared" si="67"/>
        <v>0</v>
      </c>
      <c r="BF136" s="1041">
        <f t="shared" si="68"/>
        <v>0.3</v>
      </c>
      <c r="BG136" s="421">
        <f t="shared" si="69"/>
        <v>0</v>
      </c>
      <c r="BH136" s="422"/>
      <c r="BI136" s="422"/>
      <c r="BJ136" s="421">
        <f t="shared" si="70"/>
        <v>0</v>
      </c>
      <c r="BK136" s="1044">
        <f t="shared" si="71"/>
        <v>0</v>
      </c>
      <c r="BL136" s="432"/>
      <c r="BM136" s="436"/>
      <c r="BN136" s="436"/>
      <c r="BO136" s="436"/>
      <c r="BP136" s="436"/>
      <c r="BQ136" s="436"/>
      <c r="BR136" s="436"/>
      <c r="BS136" s="436"/>
      <c r="BT136" s="436"/>
      <c r="BU136" s="436"/>
      <c r="BV136" s="436"/>
      <c r="BW136" s="436"/>
      <c r="BX136" s="436"/>
    </row>
    <row r="137" spans="1:76" s="437" customFormat="1" ht="27.95" customHeight="1">
      <c r="A137" s="1046">
        <v>120</v>
      </c>
      <c r="B137" s="429"/>
      <c r="C137" s="429"/>
      <c r="D137" s="395"/>
      <c r="E137" s="427"/>
      <c r="F137" s="396"/>
      <c r="G137" s="1076"/>
      <c r="H137" s="1009"/>
      <c r="I137" s="1009"/>
      <c r="J137" s="1009"/>
      <c r="K137" s="1010" t="str">
        <f t="shared" si="41"/>
        <v/>
      </c>
      <c r="L137" s="1047" t="str">
        <f>IF(OR(($S137=""),($H137=""),($I137=""),($J137="")),"",VLOOKUP($S137,'TRC Values Pepco'!$I$45:$M$54,2,FALSE))</f>
        <v/>
      </c>
      <c r="M137" s="1048" t="str">
        <f>IF(OR(($S137=""),($H137=""),($I137=""),($J137="")),"",VLOOKUP($S137,'TRC Values Pepco'!$I$45:$M$54,3,FALSE))</f>
        <v/>
      </c>
      <c r="N137" s="1048" t="str">
        <f>IF(OR(($S137=""),($H137=""),($I137=""),($J137="")),"",VLOOKUP($S137,'TRC Values Pepco'!$I$45:$M$54,4,FALSE))</f>
        <v/>
      </c>
      <c r="O137" s="1048" t="str">
        <f>IF(OR(($S137=""),($H137=""),($I137=""),($J137="")),"",VLOOKUP($S137,'TRC Values Pepco'!$I$45:$M$54,5,FALSE))</f>
        <v/>
      </c>
      <c r="P137" s="1049" t="str">
        <f t="shared" si="42"/>
        <v/>
      </c>
      <c r="Q137" s="1050">
        <f t="shared" si="43"/>
        <v>0</v>
      </c>
      <c r="R137" s="1051" t="str">
        <f t="shared" si="44"/>
        <v/>
      </c>
      <c r="S137" s="1051" t="str">
        <f t="shared" si="45"/>
        <v/>
      </c>
      <c r="T137" s="1052" t="str">
        <f t="shared" si="46"/>
        <v/>
      </c>
      <c r="U137" s="1077"/>
      <c r="V137" s="1017"/>
      <c r="W137" s="1055" t="str">
        <f t="shared" si="47"/>
        <v/>
      </c>
      <c r="X137" s="1072"/>
      <c r="Y137" s="1057">
        <v>0</v>
      </c>
      <c r="Z137" s="402">
        <f t="shared" si="48"/>
        <v>0</v>
      </c>
      <c r="AA137" s="1058">
        <f t="shared" si="49"/>
        <v>0</v>
      </c>
      <c r="AB137" s="1059">
        <f t="shared" si="50"/>
        <v>0</v>
      </c>
      <c r="AC137" s="1059">
        <f t="shared" si="51"/>
        <v>0</v>
      </c>
      <c r="AD137" s="1060">
        <f t="shared" si="52"/>
        <v>0</v>
      </c>
      <c r="AE137" s="1061" t="s">
        <v>205</v>
      </c>
      <c r="AF137" s="395"/>
      <c r="AG137" s="429"/>
      <c r="AH137" s="1073"/>
      <c r="AI137" s="1074"/>
      <c r="AJ137" s="1074"/>
      <c r="AK137" s="1075"/>
      <c r="AL137" s="1065"/>
      <c r="AM137" s="1066" t="str">
        <f t="shared" si="53"/>
        <v/>
      </c>
      <c r="AN137" s="1067">
        <f t="shared" si="54"/>
        <v>0</v>
      </c>
      <c r="AO137" s="412"/>
      <c r="AP137" s="412"/>
      <c r="AQ137" s="1068">
        <f t="shared" si="55"/>
        <v>0</v>
      </c>
      <c r="AR137" s="414">
        <f t="shared" si="56"/>
        <v>0</v>
      </c>
      <c r="AS137" s="415">
        <f t="shared" si="57"/>
        <v>0</v>
      </c>
      <c r="AT137" s="415">
        <f t="shared" si="72"/>
        <v>0</v>
      </c>
      <c r="AU137" s="415">
        <f t="shared" si="58"/>
        <v>0</v>
      </c>
      <c r="AV137" s="416">
        <f t="shared" si="59"/>
        <v>0</v>
      </c>
      <c r="AW137" s="1069"/>
      <c r="AX137" s="406">
        <f t="shared" si="60"/>
        <v>0</v>
      </c>
      <c r="AY137" s="1060">
        <f t="shared" si="61"/>
        <v>0</v>
      </c>
      <c r="AZ137" s="1070">
        <f t="shared" si="62"/>
        <v>0</v>
      </c>
      <c r="BA137" s="407">
        <f t="shared" si="63"/>
        <v>0</v>
      </c>
      <c r="BB137" s="1071">
        <f t="shared" si="64"/>
        <v>0</v>
      </c>
      <c r="BC137" s="1059">
        <f t="shared" si="65"/>
        <v>0</v>
      </c>
      <c r="BD137" s="1059">
        <f t="shared" si="66"/>
        <v>0</v>
      </c>
      <c r="BE137" s="407">
        <f t="shared" si="67"/>
        <v>0</v>
      </c>
      <c r="BF137" s="1041">
        <f t="shared" si="68"/>
        <v>0.3</v>
      </c>
      <c r="BG137" s="421">
        <f t="shared" si="69"/>
        <v>0</v>
      </c>
      <c r="BH137" s="422"/>
      <c r="BI137" s="422"/>
      <c r="BJ137" s="421">
        <f t="shared" si="70"/>
        <v>0</v>
      </c>
      <c r="BK137" s="1044">
        <f t="shared" si="71"/>
        <v>0</v>
      </c>
      <c r="BL137" s="432"/>
      <c r="BM137" s="436"/>
      <c r="BN137" s="436"/>
      <c r="BO137" s="436"/>
      <c r="BP137" s="436"/>
      <c r="BQ137" s="436"/>
      <c r="BR137" s="436"/>
      <c r="BS137" s="436"/>
      <c r="BT137" s="436"/>
      <c r="BU137" s="436"/>
      <c r="BV137" s="436"/>
      <c r="BW137" s="436"/>
      <c r="BX137" s="436"/>
    </row>
    <row r="138" spans="1:76" s="437" customFormat="1" ht="27.95" customHeight="1">
      <c r="A138" s="1046">
        <v>121</v>
      </c>
      <c r="B138" s="429"/>
      <c r="C138" s="429"/>
      <c r="D138" s="395"/>
      <c r="E138" s="427"/>
      <c r="F138" s="396"/>
      <c r="G138" s="1076"/>
      <c r="H138" s="1009"/>
      <c r="I138" s="1009"/>
      <c r="J138" s="1009"/>
      <c r="K138" s="1010" t="str">
        <f t="shared" si="41"/>
        <v/>
      </c>
      <c r="L138" s="1047" t="str">
        <f>IF(OR(($S138=""),($H138=""),($I138=""),($J138="")),"",VLOOKUP($S138,'TRC Values Pepco'!$I$45:$M$54,2,FALSE))</f>
        <v/>
      </c>
      <c r="M138" s="1048" t="str">
        <f>IF(OR(($S138=""),($H138=""),($I138=""),($J138="")),"",VLOOKUP($S138,'TRC Values Pepco'!$I$45:$M$54,3,FALSE))</f>
        <v/>
      </c>
      <c r="N138" s="1048" t="str">
        <f>IF(OR(($S138=""),($H138=""),($I138=""),($J138="")),"",VLOOKUP($S138,'TRC Values Pepco'!$I$45:$M$54,4,FALSE))</f>
        <v/>
      </c>
      <c r="O138" s="1048" t="str">
        <f>IF(OR(($S138=""),($H138=""),($I138=""),($J138="")),"",VLOOKUP($S138,'TRC Values Pepco'!$I$45:$M$54,5,FALSE))</f>
        <v/>
      </c>
      <c r="P138" s="1049" t="str">
        <f t="shared" si="42"/>
        <v/>
      </c>
      <c r="Q138" s="1050">
        <f t="shared" si="43"/>
        <v>0</v>
      </c>
      <c r="R138" s="1051" t="str">
        <f t="shared" si="44"/>
        <v/>
      </c>
      <c r="S138" s="1051" t="str">
        <f t="shared" si="45"/>
        <v/>
      </c>
      <c r="T138" s="1052" t="str">
        <f t="shared" si="46"/>
        <v/>
      </c>
      <c r="U138" s="1077"/>
      <c r="V138" s="1017"/>
      <c r="W138" s="1055" t="str">
        <f t="shared" si="47"/>
        <v/>
      </c>
      <c r="X138" s="1072"/>
      <c r="Y138" s="1057">
        <v>0</v>
      </c>
      <c r="Z138" s="402">
        <f t="shared" si="48"/>
        <v>0</v>
      </c>
      <c r="AA138" s="1058">
        <f t="shared" si="49"/>
        <v>0</v>
      </c>
      <c r="AB138" s="1059">
        <f t="shared" si="50"/>
        <v>0</v>
      </c>
      <c r="AC138" s="1059">
        <f t="shared" si="51"/>
        <v>0</v>
      </c>
      <c r="AD138" s="1060">
        <f t="shared" si="52"/>
        <v>0</v>
      </c>
      <c r="AE138" s="1061" t="s">
        <v>205</v>
      </c>
      <c r="AF138" s="395"/>
      <c r="AG138" s="429"/>
      <c r="AH138" s="1073"/>
      <c r="AI138" s="1074"/>
      <c r="AJ138" s="1074"/>
      <c r="AK138" s="1075"/>
      <c r="AL138" s="1065"/>
      <c r="AM138" s="1066" t="str">
        <f t="shared" si="53"/>
        <v/>
      </c>
      <c r="AN138" s="1067">
        <f t="shared" si="54"/>
        <v>0</v>
      </c>
      <c r="AO138" s="412"/>
      <c r="AP138" s="412"/>
      <c r="AQ138" s="1068">
        <f t="shared" si="55"/>
        <v>0</v>
      </c>
      <c r="AR138" s="414">
        <f t="shared" si="56"/>
        <v>0</v>
      </c>
      <c r="AS138" s="415">
        <f t="shared" si="57"/>
        <v>0</v>
      </c>
      <c r="AT138" s="415">
        <f t="shared" si="72"/>
        <v>0</v>
      </c>
      <c r="AU138" s="415">
        <f t="shared" si="58"/>
        <v>0</v>
      </c>
      <c r="AV138" s="416">
        <f t="shared" si="59"/>
        <v>0</v>
      </c>
      <c r="AW138" s="1069"/>
      <c r="AX138" s="406">
        <f t="shared" si="60"/>
        <v>0</v>
      </c>
      <c r="AY138" s="1060">
        <f t="shared" si="61"/>
        <v>0</v>
      </c>
      <c r="AZ138" s="1070">
        <f t="shared" si="62"/>
        <v>0</v>
      </c>
      <c r="BA138" s="407">
        <f t="shared" si="63"/>
        <v>0</v>
      </c>
      <c r="BB138" s="1071">
        <f t="shared" si="64"/>
        <v>0</v>
      </c>
      <c r="BC138" s="1059">
        <f t="shared" si="65"/>
        <v>0</v>
      </c>
      <c r="BD138" s="1059">
        <f t="shared" si="66"/>
        <v>0</v>
      </c>
      <c r="BE138" s="407">
        <f t="shared" si="67"/>
        <v>0</v>
      </c>
      <c r="BF138" s="1041">
        <f t="shared" si="68"/>
        <v>0.3</v>
      </c>
      <c r="BG138" s="421">
        <f t="shared" si="69"/>
        <v>0</v>
      </c>
      <c r="BH138" s="422"/>
      <c r="BI138" s="422"/>
      <c r="BJ138" s="421">
        <f t="shared" si="70"/>
        <v>0</v>
      </c>
      <c r="BK138" s="1044">
        <f t="shared" si="71"/>
        <v>0</v>
      </c>
      <c r="BL138" s="432"/>
      <c r="BM138" s="436"/>
      <c r="BN138" s="436"/>
      <c r="BO138" s="436"/>
      <c r="BP138" s="436"/>
      <c r="BQ138" s="436"/>
      <c r="BR138" s="436"/>
      <c r="BS138" s="436"/>
      <c r="BT138" s="436"/>
      <c r="BU138" s="436"/>
      <c r="BV138" s="436"/>
      <c r="BW138" s="436"/>
      <c r="BX138" s="436"/>
    </row>
    <row r="139" spans="1:76" s="437" customFormat="1" ht="27.95" customHeight="1">
      <c r="A139" s="1046">
        <v>122</v>
      </c>
      <c r="B139" s="429"/>
      <c r="C139" s="429"/>
      <c r="D139" s="395"/>
      <c r="E139" s="427"/>
      <c r="F139" s="396"/>
      <c r="G139" s="1076"/>
      <c r="H139" s="1009"/>
      <c r="I139" s="1009"/>
      <c r="J139" s="1009"/>
      <c r="K139" s="1010" t="str">
        <f t="shared" si="41"/>
        <v/>
      </c>
      <c r="L139" s="1047" t="str">
        <f>IF(OR(($S139=""),($H139=""),($I139=""),($J139="")),"",VLOOKUP($S139,'TRC Values Pepco'!$I$45:$M$54,2,FALSE))</f>
        <v/>
      </c>
      <c r="M139" s="1048" t="str">
        <f>IF(OR(($S139=""),($H139=""),($I139=""),($J139="")),"",VLOOKUP($S139,'TRC Values Pepco'!$I$45:$M$54,3,FALSE))</f>
        <v/>
      </c>
      <c r="N139" s="1048" t="str">
        <f>IF(OR(($S139=""),($H139=""),($I139=""),($J139="")),"",VLOOKUP($S139,'TRC Values Pepco'!$I$45:$M$54,4,FALSE))</f>
        <v/>
      </c>
      <c r="O139" s="1048" t="str">
        <f>IF(OR(($S139=""),($H139=""),($I139=""),($J139="")),"",VLOOKUP($S139,'TRC Values Pepco'!$I$45:$M$54,5,FALSE))</f>
        <v/>
      </c>
      <c r="P139" s="1049" t="str">
        <f t="shared" si="42"/>
        <v/>
      </c>
      <c r="Q139" s="1050">
        <f t="shared" si="43"/>
        <v>0</v>
      </c>
      <c r="R139" s="1051" t="str">
        <f t="shared" si="44"/>
        <v/>
      </c>
      <c r="S139" s="1051" t="str">
        <f t="shared" si="45"/>
        <v/>
      </c>
      <c r="T139" s="1052" t="str">
        <f t="shared" si="46"/>
        <v/>
      </c>
      <c r="U139" s="1077"/>
      <c r="V139" s="1017"/>
      <c r="W139" s="1055" t="str">
        <f t="shared" si="47"/>
        <v/>
      </c>
      <c r="X139" s="1072"/>
      <c r="Y139" s="1057">
        <v>0</v>
      </c>
      <c r="Z139" s="402">
        <f t="shared" si="48"/>
        <v>0</v>
      </c>
      <c r="AA139" s="1058">
        <f t="shared" si="49"/>
        <v>0</v>
      </c>
      <c r="AB139" s="1059">
        <f t="shared" si="50"/>
        <v>0</v>
      </c>
      <c r="AC139" s="1059">
        <f t="shared" si="51"/>
        <v>0</v>
      </c>
      <c r="AD139" s="1060">
        <f t="shared" si="52"/>
        <v>0</v>
      </c>
      <c r="AE139" s="1061" t="s">
        <v>205</v>
      </c>
      <c r="AF139" s="395"/>
      <c r="AG139" s="429"/>
      <c r="AH139" s="1073"/>
      <c r="AI139" s="1074"/>
      <c r="AJ139" s="1074"/>
      <c r="AK139" s="1075"/>
      <c r="AL139" s="1065"/>
      <c r="AM139" s="1066" t="str">
        <f t="shared" si="53"/>
        <v/>
      </c>
      <c r="AN139" s="1067">
        <f t="shared" si="54"/>
        <v>0</v>
      </c>
      <c r="AO139" s="412"/>
      <c r="AP139" s="412"/>
      <c r="AQ139" s="1068">
        <f t="shared" si="55"/>
        <v>0</v>
      </c>
      <c r="AR139" s="414">
        <f t="shared" si="56"/>
        <v>0</v>
      </c>
      <c r="AS139" s="415">
        <f t="shared" si="57"/>
        <v>0</v>
      </c>
      <c r="AT139" s="415">
        <f t="shared" si="72"/>
        <v>0</v>
      </c>
      <c r="AU139" s="415">
        <f t="shared" si="58"/>
        <v>0</v>
      </c>
      <c r="AV139" s="416">
        <f t="shared" si="59"/>
        <v>0</v>
      </c>
      <c r="AW139" s="1069"/>
      <c r="AX139" s="406">
        <f t="shared" si="60"/>
        <v>0</v>
      </c>
      <c r="AY139" s="1060">
        <f t="shared" si="61"/>
        <v>0</v>
      </c>
      <c r="AZ139" s="1070">
        <f t="shared" si="62"/>
        <v>0</v>
      </c>
      <c r="BA139" s="407">
        <f t="shared" si="63"/>
        <v>0</v>
      </c>
      <c r="BB139" s="1071">
        <f t="shared" si="64"/>
        <v>0</v>
      </c>
      <c r="BC139" s="1059">
        <f t="shared" si="65"/>
        <v>0</v>
      </c>
      <c r="BD139" s="1059">
        <f t="shared" si="66"/>
        <v>0</v>
      </c>
      <c r="BE139" s="407">
        <f t="shared" si="67"/>
        <v>0</v>
      </c>
      <c r="BF139" s="1041">
        <f t="shared" si="68"/>
        <v>0.3</v>
      </c>
      <c r="BG139" s="421">
        <f t="shared" si="69"/>
        <v>0</v>
      </c>
      <c r="BH139" s="422"/>
      <c r="BI139" s="422"/>
      <c r="BJ139" s="421">
        <f t="shared" si="70"/>
        <v>0</v>
      </c>
      <c r="BK139" s="1044">
        <f t="shared" si="71"/>
        <v>0</v>
      </c>
      <c r="BL139" s="432"/>
      <c r="BM139" s="436"/>
      <c r="BN139" s="436"/>
      <c r="BO139" s="436"/>
      <c r="BP139" s="436"/>
      <c r="BQ139" s="436"/>
      <c r="BR139" s="436"/>
      <c r="BS139" s="436"/>
      <c r="BT139" s="436"/>
      <c r="BU139" s="436"/>
      <c r="BV139" s="436"/>
      <c r="BW139" s="436"/>
      <c r="BX139" s="436"/>
    </row>
    <row r="140" spans="1:76" s="437" customFormat="1" ht="27.95" customHeight="1">
      <c r="A140" s="1046">
        <v>123</v>
      </c>
      <c r="B140" s="429"/>
      <c r="C140" s="429"/>
      <c r="D140" s="395"/>
      <c r="E140" s="427"/>
      <c r="F140" s="396"/>
      <c r="G140" s="1076"/>
      <c r="H140" s="1009"/>
      <c r="I140" s="1009"/>
      <c r="J140" s="1009"/>
      <c r="K140" s="1010" t="str">
        <f t="shared" si="41"/>
        <v/>
      </c>
      <c r="L140" s="1047" t="str">
        <f>IF(OR(($S140=""),($H140=""),($I140=""),($J140="")),"",VLOOKUP($S140,'TRC Values Pepco'!$I$45:$M$54,2,FALSE))</f>
        <v/>
      </c>
      <c r="M140" s="1048" t="str">
        <f>IF(OR(($S140=""),($H140=""),($I140=""),($J140="")),"",VLOOKUP($S140,'TRC Values Pepco'!$I$45:$M$54,3,FALSE))</f>
        <v/>
      </c>
      <c r="N140" s="1048" t="str">
        <f>IF(OR(($S140=""),($H140=""),($I140=""),($J140="")),"",VLOOKUP($S140,'TRC Values Pepco'!$I$45:$M$54,4,FALSE))</f>
        <v/>
      </c>
      <c r="O140" s="1048" t="str">
        <f>IF(OR(($S140=""),($H140=""),($I140=""),($J140="")),"",VLOOKUP($S140,'TRC Values Pepco'!$I$45:$M$54,5,FALSE))</f>
        <v/>
      </c>
      <c r="P140" s="1049" t="str">
        <f t="shared" si="42"/>
        <v/>
      </c>
      <c r="Q140" s="1050">
        <f t="shared" si="43"/>
        <v>0</v>
      </c>
      <c r="R140" s="1051" t="str">
        <f t="shared" si="44"/>
        <v/>
      </c>
      <c r="S140" s="1051" t="str">
        <f t="shared" si="45"/>
        <v/>
      </c>
      <c r="T140" s="1052" t="str">
        <f t="shared" si="46"/>
        <v/>
      </c>
      <c r="U140" s="1077"/>
      <c r="V140" s="1017"/>
      <c r="W140" s="1055" t="str">
        <f t="shared" si="47"/>
        <v/>
      </c>
      <c r="X140" s="1072"/>
      <c r="Y140" s="1057">
        <v>0</v>
      </c>
      <c r="Z140" s="402">
        <f t="shared" si="48"/>
        <v>0</v>
      </c>
      <c r="AA140" s="1058">
        <f t="shared" si="49"/>
        <v>0</v>
      </c>
      <c r="AB140" s="1059">
        <f t="shared" si="50"/>
        <v>0</v>
      </c>
      <c r="AC140" s="1059">
        <f t="shared" si="51"/>
        <v>0</v>
      </c>
      <c r="AD140" s="1060">
        <f t="shared" si="52"/>
        <v>0</v>
      </c>
      <c r="AE140" s="1061" t="s">
        <v>205</v>
      </c>
      <c r="AF140" s="395"/>
      <c r="AG140" s="429"/>
      <c r="AH140" s="1073"/>
      <c r="AI140" s="1074"/>
      <c r="AJ140" s="1074"/>
      <c r="AK140" s="1075"/>
      <c r="AL140" s="1065"/>
      <c r="AM140" s="1066" t="str">
        <f t="shared" si="53"/>
        <v/>
      </c>
      <c r="AN140" s="1067">
        <f t="shared" si="54"/>
        <v>0</v>
      </c>
      <c r="AO140" s="412"/>
      <c r="AP140" s="412"/>
      <c r="AQ140" s="1068">
        <f t="shared" si="55"/>
        <v>0</v>
      </c>
      <c r="AR140" s="414">
        <f t="shared" si="56"/>
        <v>0</v>
      </c>
      <c r="AS140" s="415">
        <f t="shared" si="57"/>
        <v>0</v>
      </c>
      <c r="AT140" s="415">
        <f t="shared" si="72"/>
        <v>0</v>
      </c>
      <c r="AU140" s="415">
        <f t="shared" si="58"/>
        <v>0</v>
      </c>
      <c r="AV140" s="416">
        <f t="shared" si="59"/>
        <v>0</v>
      </c>
      <c r="AW140" s="1069"/>
      <c r="AX140" s="406">
        <f t="shared" si="60"/>
        <v>0</v>
      </c>
      <c r="AY140" s="1060">
        <f t="shared" si="61"/>
        <v>0</v>
      </c>
      <c r="AZ140" s="1070">
        <f t="shared" si="62"/>
        <v>0</v>
      </c>
      <c r="BA140" s="407">
        <f t="shared" si="63"/>
        <v>0</v>
      </c>
      <c r="BB140" s="1071">
        <f t="shared" si="64"/>
        <v>0</v>
      </c>
      <c r="BC140" s="1059">
        <f t="shared" si="65"/>
        <v>0</v>
      </c>
      <c r="BD140" s="1059">
        <f t="shared" si="66"/>
        <v>0</v>
      </c>
      <c r="BE140" s="407">
        <f t="shared" si="67"/>
        <v>0</v>
      </c>
      <c r="BF140" s="1041">
        <f t="shared" si="68"/>
        <v>0.3</v>
      </c>
      <c r="BG140" s="421">
        <f t="shared" si="69"/>
        <v>0</v>
      </c>
      <c r="BH140" s="422"/>
      <c r="BI140" s="422"/>
      <c r="BJ140" s="421">
        <f t="shared" si="70"/>
        <v>0</v>
      </c>
      <c r="BK140" s="1044">
        <f t="shared" si="71"/>
        <v>0</v>
      </c>
      <c r="BL140" s="432"/>
      <c r="BM140" s="436"/>
      <c r="BN140" s="436"/>
      <c r="BO140" s="436"/>
      <c r="BP140" s="436"/>
      <c r="BQ140" s="436"/>
      <c r="BR140" s="436"/>
      <c r="BS140" s="436"/>
      <c r="BT140" s="436"/>
      <c r="BU140" s="436"/>
      <c r="BV140" s="436"/>
      <c r="BW140" s="436"/>
      <c r="BX140" s="436"/>
    </row>
    <row r="141" spans="1:76" s="437" customFormat="1" ht="27.95" customHeight="1">
      <c r="A141" s="1046">
        <v>124</v>
      </c>
      <c r="B141" s="429"/>
      <c r="C141" s="429"/>
      <c r="D141" s="395"/>
      <c r="E141" s="427"/>
      <c r="F141" s="396"/>
      <c r="G141" s="1076"/>
      <c r="H141" s="1009"/>
      <c r="I141" s="1009"/>
      <c r="J141" s="1009"/>
      <c r="K141" s="1010" t="str">
        <f t="shared" si="41"/>
        <v/>
      </c>
      <c r="L141" s="1047" t="str">
        <f>IF(OR(($S141=""),($H141=""),($I141=""),($J141="")),"",VLOOKUP($S141,'TRC Values Pepco'!$I$45:$M$54,2,FALSE))</f>
        <v/>
      </c>
      <c r="M141" s="1048" t="str">
        <f>IF(OR(($S141=""),($H141=""),($I141=""),($J141="")),"",VLOOKUP($S141,'TRC Values Pepco'!$I$45:$M$54,3,FALSE))</f>
        <v/>
      </c>
      <c r="N141" s="1048" t="str">
        <f>IF(OR(($S141=""),($H141=""),($I141=""),($J141="")),"",VLOOKUP($S141,'TRC Values Pepco'!$I$45:$M$54,4,FALSE))</f>
        <v/>
      </c>
      <c r="O141" s="1048" t="str">
        <f>IF(OR(($S141=""),($H141=""),($I141=""),($J141="")),"",VLOOKUP($S141,'TRC Values Pepco'!$I$45:$M$54,5,FALSE))</f>
        <v/>
      </c>
      <c r="P141" s="1049" t="str">
        <f t="shared" si="42"/>
        <v/>
      </c>
      <c r="Q141" s="1050">
        <f t="shared" si="43"/>
        <v>0</v>
      </c>
      <c r="R141" s="1051" t="str">
        <f t="shared" si="44"/>
        <v/>
      </c>
      <c r="S141" s="1051" t="str">
        <f t="shared" si="45"/>
        <v/>
      </c>
      <c r="T141" s="1052" t="str">
        <f t="shared" si="46"/>
        <v/>
      </c>
      <c r="U141" s="1077"/>
      <c r="V141" s="1017"/>
      <c r="W141" s="1055" t="str">
        <f t="shared" si="47"/>
        <v/>
      </c>
      <c r="X141" s="1072"/>
      <c r="Y141" s="1057">
        <v>0</v>
      </c>
      <c r="Z141" s="402">
        <f t="shared" si="48"/>
        <v>0</v>
      </c>
      <c r="AA141" s="1058">
        <f t="shared" si="49"/>
        <v>0</v>
      </c>
      <c r="AB141" s="1059">
        <f t="shared" si="50"/>
        <v>0</v>
      </c>
      <c r="AC141" s="1059">
        <f t="shared" si="51"/>
        <v>0</v>
      </c>
      <c r="AD141" s="1060">
        <f t="shared" si="52"/>
        <v>0</v>
      </c>
      <c r="AE141" s="1061" t="s">
        <v>205</v>
      </c>
      <c r="AF141" s="395"/>
      <c r="AG141" s="429"/>
      <c r="AH141" s="1073"/>
      <c r="AI141" s="1074"/>
      <c r="AJ141" s="1074"/>
      <c r="AK141" s="1075"/>
      <c r="AL141" s="1065"/>
      <c r="AM141" s="1066" t="str">
        <f t="shared" si="53"/>
        <v/>
      </c>
      <c r="AN141" s="1067">
        <f t="shared" si="54"/>
        <v>0</v>
      </c>
      <c r="AO141" s="412"/>
      <c r="AP141" s="412"/>
      <c r="AQ141" s="1068">
        <f t="shared" si="55"/>
        <v>0</v>
      </c>
      <c r="AR141" s="414">
        <f t="shared" si="56"/>
        <v>0</v>
      </c>
      <c r="AS141" s="415">
        <f t="shared" si="57"/>
        <v>0</v>
      </c>
      <c r="AT141" s="415">
        <f t="shared" si="72"/>
        <v>0</v>
      </c>
      <c r="AU141" s="415">
        <f t="shared" si="58"/>
        <v>0</v>
      </c>
      <c r="AV141" s="416">
        <f t="shared" si="59"/>
        <v>0</v>
      </c>
      <c r="AW141" s="1069"/>
      <c r="AX141" s="406">
        <f t="shared" si="60"/>
        <v>0</v>
      </c>
      <c r="AY141" s="1060">
        <f t="shared" si="61"/>
        <v>0</v>
      </c>
      <c r="AZ141" s="1070">
        <f t="shared" si="62"/>
        <v>0</v>
      </c>
      <c r="BA141" s="407">
        <f t="shared" si="63"/>
        <v>0</v>
      </c>
      <c r="BB141" s="1071">
        <f t="shared" si="64"/>
        <v>0</v>
      </c>
      <c r="BC141" s="1059">
        <f t="shared" si="65"/>
        <v>0</v>
      </c>
      <c r="BD141" s="1059">
        <f t="shared" si="66"/>
        <v>0</v>
      </c>
      <c r="BE141" s="407">
        <f t="shared" si="67"/>
        <v>0</v>
      </c>
      <c r="BF141" s="1041">
        <f t="shared" si="68"/>
        <v>0.3</v>
      </c>
      <c r="BG141" s="421">
        <f t="shared" si="69"/>
        <v>0</v>
      </c>
      <c r="BH141" s="422"/>
      <c r="BI141" s="422"/>
      <c r="BJ141" s="421">
        <f t="shared" si="70"/>
        <v>0</v>
      </c>
      <c r="BK141" s="1044">
        <f t="shared" si="71"/>
        <v>0</v>
      </c>
      <c r="BL141" s="432"/>
      <c r="BM141" s="436"/>
      <c r="BN141" s="436"/>
      <c r="BO141" s="436"/>
      <c r="BP141" s="436"/>
      <c r="BQ141" s="436"/>
      <c r="BR141" s="436"/>
      <c r="BS141" s="436"/>
      <c r="BT141" s="436"/>
      <c r="BU141" s="436"/>
      <c r="BV141" s="436"/>
      <c r="BW141" s="436"/>
      <c r="BX141" s="436"/>
    </row>
    <row r="142" spans="1:76" s="437" customFormat="1" ht="27.95" customHeight="1">
      <c r="A142" s="1046">
        <v>125</v>
      </c>
      <c r="B142" s="429"/>
      <c r="C142" s="429"/>
      <c r="D142" s="395"/>
      <c r="E142" s="427"/>
      <c r="F142" s="396"/>
      <c r="G142" s="1076"/>
      <c r="H142" s="1009"/>
      <c r="I142" s="1009"/>
      <c r="J142" s="1009"/>
      <c r="K142" s="1010" t="str">
        <f t="shared" si="41"/>
        <v/>
      </c>
      <c r="L142" s="1047" t="str">
        <f>IF(OR(($S142=""),($H142=""),($I142=""),($J142="")),"",VLOOKUP($S142,'TRC Values Pepco'!$I$45:$M$54,2,FALSE))</f>
        <v/>
      </c>
      <c r="M142" s="1048" t="str">
        <f>IF(OR(($S142=""),($H142=""),($I142=""),($J142="")),"",VLOOKUP($S142,'TRC Values Pepco'!$I$45:$M$54,3,FALSE))</f>
        <v/>
      </c>
      <c r="N142" s="1048" t="str">
        <f>IF(OR(($S142=""),($H142=""),($I142=""),($J142="")),"",VLOOKUP($S142,'TRC Values Pepco'!$I$45:$M$54,4,FALSE))</f>
        <v/>
      </c>
      <c r="O142" s="1048" t="str">
        <f>IF(OR(($S142=""),($H142=""),($I142=""),($J142="")),"",VLOOKUP($S142,'TRC Values Pepco'!$I$45:$M$54,5,FALSE))</f>
        <v/>
      </c>
      <c r="P142" s="1049" t="str">
        <f t="shared" si="42"/>
        <v/>
      </c>
      <c r="Q142" s="1050">
        <f t="shared" si="43"/>
        <v>0</v>
      </c>
      <c r="R142" s="1051" t="str">
        <f t="shared" si="44"/>
        <v/>
      </c>
      <c r="S142" s="1051" t="str">
        <f t="shared" si="45"/>
        <v/>
      </c>
      <c r="T142" s="1052" t="str">
        <f t="shared" si="46"/>
        <v/>
      </c>
      <c r="U142" s="1077"/>
      <c r="V142" s="1017"/>
      <c r="W142" s="1055" t="str">
        <f t="shared" si="47"/>
        <v/>
      </c>
      <c r="X142" s="1072"/>
      <c r="Y142" s="1057">
        <v>0</v>
      </c>
      <c r="Z142" s="402">
        <f t="shared" si="48"/>
        <v>0</v>
      </c>
      <c r="AA142" s="1058">
        <f t="shared" si="49"/>
        <v>0</v>
      </c>
      <c r="AB142" s="1059">
        <f t="shared" si="50"/>
        <v>0</v>
      </c>
      <c r="AC142" s="1059">
        <f t="shared" si="51"/>
        <v>0</v>
      </c>
      <c r="AD142" s="1060">
        <f t="shared" si="52"/>
        <v>0</v>
      </c>
      <c r="AE142" s="1061" t="s">
        <v>205</v>
      </c>
      <c r="AF142" s="395"/>
      <c r="AG142" s="429"/>
      <c r="AH142" s="1073"/>
      <c r="AI142" s="1074"/>
      <c r="AJ142" s="1074"/>
      <c r="AK142" s="1075"/>
      <c r="AL142" s="1065"/>
      <c r="AM142" s="1066" t="str">
        <f t="shared" si="53"/>
        <v/>
      </c>
      <c r="AN142" s="1067">
        <f t="shared" si="54"/>
        <v>0</v>
      </c>
      <c r="AO142" s="412"/>
      <c r="AP142" s="412"/>
      <c r="AQ142" s="1068">
        <f t="shared" si="55"/>
        <v>0</v>
      </c>
      <c r="AR142" s="414">
        <f t="shared" si="56"/>
        <v>0</v>
      </c>
      <c r="AS142" s="415">
        <f t="shared" si="57"/>
        <v>0</v>
      </c>
      <c r="AT142" s="415">
        <f t="shared" si="72"/>
        <v>0</v>
      </c>
      <c r="AU142" s="415">
        <f t="shared" si="58"/>
        <v>0</v>
      </c>
      <c r="AV142" s="416">
        <f t="shared" si="59"/>
        <v>0</v>
      </c>
      <c r="AW142" s="1069"/>
      <c r="AX142" s="406">
        <f t="shared" si="60"/>
        <v>0</v>
      </c>
      <c r="AY142" s="1060">
        <f t="shared" si="61"/>
        <v>0</v>
      </c>
      <c r="AZ142" s="1070">
        <f t="shared" si="62"/>
        <v>0</v>
      </c>
      <c r="BA142" s="407">
        <f t="shared" si="63"/>
        <v>0</v>
      </c>
      <c r="BB142" s="1071">
        <f t="shared" si="64"/>
        <v>0</v>
      </c>
      <c r="BC142" s="1059">
        <f t="shared" si="65"/>
        <v>0</v>
      </c>
      <c r="BD142" s="1059">
        <f t="shared" si="66"/>
        <v>0</v>
      </c>
      <c r="BE142" s="407">
        <f t="shared" si="67"/>
        <v>0</v>
      </c>
      <c r="BF142" s="1041">
        <f t="shared" si="68"/>
        <v>0.3</v>
      </c>
      <c r="BG142" s="421">
        <f t="shared" si="69"/>
        <v>0</v>
      </c>
      <c r="BH142" s="422"/>
      <c r="BI142" s="422"/>
      <c r="BJ142" s="421">
        <f t="shared" si="70"/>
        <v>0</v>
      </c>
      <c r="BK142" s="1044">
        <f t="shared" si="71"/>
        <v>0</v>
      </c>
      <c r="BL142" s="432"/>
      <c r="BM142" s="436"/>
      <c r="BN142" s="436"/>
      <c r="BO142" s="436"/>
      <c r="BP142" s="436"/>
      <c r="BQ142" s="436"/>
      <c r="BR142" s="436"/>
      <c r="BS142" s="436"/>
      <c r="BT142" s="436"/>
      <c r="BU142" s="436"/>
      <c r="BV142" s="436"/>
      <c r="BW142" s="436"/>
      <c r="BX142" s="436"/>
    </row>
    <row r="143" spans="1:76" s="437" customFormat="1" ht="27.95" customHeight="1">
      <c r="A143" s="1046">
        <v>126</v>
      </c>
      <c r="B143" s="429"/>
      <c r="C143" s="429"/>
      <c r="D143" s="395"/>
      <c r="E143" s="427"/>
      <c r="F143" s="396"/>
      <c r="G143" s="1076"/>
      <c r="H143" s="1009"/>
      <c r="I143" s="1009"/>
      <c r="J143" s="1009"/>
      <c r="K143" s="1010" t="str">
        <f t="shared" si="41"/>
        <v/>
      </c>
      <c r="L143" s="1047" t="str">
        <f>IF(OR(($S143=""),($H143=""),($I143=""),($J143="")),"",VLOOKUP($S143,'TRC Values Pepco'!$I$45:$M$54,2,FALSE))</f>
        <v/>
      </c>
      <c r="M143" s="1048" t="str">
        <f>IF(OR(($S143=""),($H143=""),($I143=""),($J143="")),"",VLOOKUP($S143,'TRC Values Pepco'!$I$45:$M$54,3,FALSE))</f>
        <v/>
      </c>
      <c r="N143" s="1048" t="str">
        <f>IF(OR(($S143=""),($H143=""),($I143=""),($J143="")),"",VLOOKUP($S143,'TRC Values Pepco'!$I$45:$M$54,4,FALSE))</f>
        <v/>
      </c>
      <c r="O143" s="1048" t="str">
        <f>IF(OR(($S143=""),($H143=""),($I143=""),($J143="")),"",VLOOKUP($S143,'TRC Values Pepco'!$I$45:$M$54,5,FALSE))</f>
        <v/>
      </c>
      <c r="P143" s="1049" t="str">
        <f t="shared" si="42"/>
        <v/>
      </c>
      <c r="Q143" s="1050">
        <f t="shared" si="43"/>
        <v>0</v>
      </c>
      <c r="R143" s="1051" t="str">
        <f t="shared" si="44"/>
        <v/>
      </c>
      <c r="S143" s="1051" t="str">
        <f t="shared" si="45"/>
        <v/>
      </c>
      <c r="T143" s="1052" t="str">
        <f t="shared" si="46"/>
        <v/>
      </c>
      <c r="U143" s="1077"/>
      <c r="V143" s="1017"/>
      <c r="W143" s="1055" t="str">
        <f t="shared" si="47"/>
        <v/>
      </c>
      <c r="X143" s="1072"/>
      <c r="Y143" s="1057">
        <v>0</v>
      </c>
      <c r="Z143" s="402">
        <f t="shared" si="48"/>
        <v>0</v>
      </c>
      <c r="AA143" s="1058">
        <f t="shared" si="49"/>
        <v>0</v>
      </c>
      <c r="AB143" s="1059">
        <f t="shared" si="50"/>
        <v>0</v>
      </c>
      <c r="AC143" s="1059">
        <f t="shared" si="51"/>
        <v>0</v>
      </c>
      <c r="AD143" s="1060">
        <f t="shared" si="52"/>
        <v>0</v>
      </c>
      <c r="AE143" s="1061" t="s">
        <v>205</v>
      </c>
      <c r="AF143" s="395"/>
      <c r="AG143" s="429"/>
      <c r="AH143" s="1073"/>
      <c r="AI143" s="1074"/>
      <c r="AJ143" s="1074"/>
      <c r="AK143" s="1075"/>
      <c r="AL143" s="1065"/>
      <c r="AM143" s="1066" t="str">
        <f t="shared" si="53"/>
        <v/>
      </c>
      <c r="AN143" s="1067">
        <f t="shared" si="54"/>
        <v>0</v>
      </c>
      <c r="AO143" s="412"/>
      <c r="AP143" s="412"/>
      <c r="AQ143" s="1068">
        <f t="shared" si="55"/>
        <v>0</v>
      </c>
      <c r="AR143" s="414">
        <f t="shared" si="56"/>
        <v>0</v>
      </c>
      <c r="AS143" s="415">
        <f t="shared" si="57"/>
        <v>0</v>
      </c>
      <c r="AT143" s="415">
        <f t="shared" si="72"/>
        <v>0</v>
      </c>
      <c r="AU143" s="415">
        <f t="shared" si="58"/>
        <v>0</v>
      </c>
      <c r="AV143" s="416">
        <f t="shared" si="59"/>
        <v>0</v>
      </c>
      <c r="AW143" s="1069"/>
      <c r="AX143" s="406">
        <f t="shared" si="60"/>
        <v>0</v>
      </c>
      <c r="AY143" s="1060">
        <f t="shared" si="61"/>
        <v>0</v>
      </c>
      <c r="AZ143" s="1070">
        <f t="shared" si="62"/>
        <v>0</v>
      </c>
      <c r="BA143" s="407">
        <f t="shared" si="63"/>
        <v>0</v>
      </c>
      <c r="BB143" s="1071">
        <f t="shared" si="64"/>
        <v>0</v>
      </c>
      <c r="BC143" s="1059">
        <f t="shared" si="65"/>
        <v>0</v>
      </c>
      <c r="BD143" s="1059">
        <f t="shared" si="66"/>
        <v>0</v>
      </c>
      <c r="BE143" s="407">
        <f t="shared" si="67"/>
        <v>0</v>
      </c>
      <c r="BF143" s="1041">
        <f t="shared" si="68"/>
        <v>0.3</v>
      </c>
      <c r="BG143" s="421">
        <f t="shared" si="69"/>
        <v>0</v>
      </c>
      <c r="BH143" s="422"/>
      <c r="BI143" s="422"/>
      <c r="BJ143" s="421">
        <f t="shared" si="70"/>
        <v>0</v>
      </c>
      <c r="BK143" s="1044">
        <f t="shared" si="71"/>
        <v>0</v>
      </c>
      <c r="BL143" s="432"/>
      <c r="BM143" s="436"/>
      <c r="BN143" s="436"/>
      <c r="BO143" s="436"/>
      <c r="BP143" s="436"/>
      <c r="BQ143" s="436"/>
      <c r="BR143" s="436"/>
      <c r="BS143" s="436"/>
      <c r="BT143" s="436"/>
      <c r="BU143" s="436"/>
      <c r="BV143" s="436"/>
      <c r="BW143" s="436"/>
      <c r="BX143" s="436"/>
    </row>
    <row r="144" spans="1:76" s="437" customFormat="1" ht="27.95" customHeight="1">
      <c r="A144" s="1046">
        <v>127</v>
      </c>
      <c r="B144" s="429"/>
      <c r="C144" s="429"/>
      <c r="D144" s="395"/>
      <c r="E144" s="427"/>
      <c r="F144" s="396"/>
      <c r="G144" s="1076"/>
      <c r="H144" s="1009"/>
      <c r="I144" s="1009"/>
      <c r="J144" s="1009"/>
      <c r="K144" s="1010" t="str">
        <f t="shared" si="41"/>
        <v/>
      </c>
      <c r="L144" s="1047" t="str">
        <f>IF(OR(($S144=""),($H144=""),($I144=""),($J144="")),"",VLOOKUP($S144,'TRC Values Pepco'!$I$45:$M$54,2,FALSE))</f>
        <v/>
      </c>
      <c r="M144" s="1048" t="str">
        <f>IF(OR(($S144=""),($H144=""),($I144=""),($J144="")),"",VLOOKUP($S144,'TRC Values Pepco'!$I$45:$M$54,3,FALSE))</f>
        <v/>
      </c>
      <c r="N144" s="1048" t="str">
        <f>IF(OR(($S144=""),($H144=""),($I144=""),($J144="")),"",VLOOKUP($S144,'TRC Values Pepco'!$I$45:$M$54,4,FALSE))</f>
        <v/>
      </c>
      <c r="O144" s="1048" t="str">
        <f>IF(OR(($S144=""),($H144=""),($I144=""),($J144="")),"",VLOOKUP($S144,'TRC Values Pepco'!$I$45:$M$54,5,FALSE))</f>
        <v/>
      </c>
      <c r="P144" s="1049" t="str">
        <f t="shared" si="42"/>
        <v/>
      </c>
      <c r="Q144" s="1050">
        <f t="shared" si="43"/>
        <v>0</v>
      </c>
      <c r="R144" s="1051" t="str">
        <f t="shared" si="44"/>
        <v/>
      </c>
      <c r="S144" s="1051" t="str">
        <f t="shared" si="45"/>
        <v/>
      </c>
      <c r="T144" s="1052" t="str">
        <f t="shared" si="46"/>
        <v/>
      </c>
      <c r="U144" s="1077"/>
      <c r="V144" s="1017"/>
      <c r="W144" s="1055" t="str">
        <f t="shared" si="47"/>
        <v/>
      </c>
      <c r="X144" s="1072"/>
      <c r="Y144" s="1057">
        <v>0</v>
      </c>
      <c r="Z144" s="402">
        <f t="shared" si="48"/>
        <v>0</v>
      </c>
      <c r="AA144" s="1058">
        <f t="shared" si="49"/>
        <v>0</v>
      </c>
      <c r="AB144" s="1059">
        <f t="shared" si="50"/>
        <v>0</v>
      </c>
      <c r="AC144" s="1059">
        <f t="shared" si="51"/>
        <v>0</v>
      </c>
      <c r="AD144" s="1060">
        <f t="shared" si="52"/>
        <v>0</v>
      </c>
      <c r="AE144" s="1061" t="s">
        <v>205</v>
      </c>
      <c r="AF144" s="395"/>
      <c r="AG144" s="429"/>
      <c r="AH144" s="1073"/>
      <c r="AI144" s="1074"/>
      <c r="AJ144" s="1074"/>
      <c r="AK144" s="1075"/>
      <c r="AL144" s="1065"/>
      <c r="AM144" s="1066" t="str">
        <f t="shared" si="53"/>
        <v/>
      </c>
      <c r="AN144" s="1067">
        <f t="shared" si="54"/>
        <v>0</v>
      </c>
      <c r="AO144" s="412"/>
      <c r="AP144" s="412"/>
      <c r="AQ144" s="1068">
        <f t="shared" si="55"/>
        <v>0</v>
      </c>
      <c r="AR144" s="414">
        <f t="shared" si="56"/>
        <v>0</v>
      </c>
      <c r="AS144" s="415">
        <f t="shared" si="57"/>
        <v>0</v>
      </c>
      <c r="AT144" s="415">
        <f t="shared" si="72"/>
        <v>0</v>
      </c>
      <c r="AU144" s="415">
        <f t="shared" si="58"/>
        <v>0</v>
      </c>
      <c r="AV144" s="416">
        <f t="shared" si="59"/>
        <v>0</v>
      </c>
      <c r="AW144" s="1069"/>
      <c r="AX144" s="406">
        <f t="shared" si="60"/>
        <v>0</v>
      </c>
      <c r="AY144" s="1060">
        <f t="shared" si="61"/>
        <v>0</v>
      </c>
      <c r="AZ144" s="1070">
        <f t="shared" si="62"/>
        <v>0</v>
      </c>
      <c r="BA144" s="407">
        <f t="shared" si="63"/>
        <v>0</v>
      </c>
      <c r="BB144" s="1071">
        <f t="shared" si="64"/>
        <v>0</v>
      </c>
      <c r="BC144" s="1059">
        <f t="shared" si="65"/>
        <v>0</v>
      </c>
      <c r="BD144" s="1059">
        <f t="shared" si="66"/>
        <v>0</v>
      </c>
      <c r="BE144" s="407">
        <f t="shared" si="67"/>
        <v>0</v>
      </c>
      <c r="BF144" s="1041">
        <f t="shared" si="68"/>
        <v>0.3</v>
      </c>
      <c r="BG144" s="421">
        <f t="shared" si="69"/>
        <v>0</v>
      </c>
      <c r="BH144" s="422"/>
      <c r="BI144" s="422"/>
      <c r="BJ144" s="421">
        <f t="shared" si="70"/>
        <v>0</v>
      </c>
      <c r="BK144" s="1044">
        <f t="shared" si="71"/>
        <v>0</v>
      </c>
      <c r="BL144" s="432"/>
      <c r="BM144" s="436"/>
      <c r="BN144" s="436"/>
      <c r="BO144" s="436"/>
      <c r="BP144" s="436"/>
      <c r="BQ144" s="436"/>
      <c r="BR144" s="436"/>
      <c r="BS144" s="436"/>
      <c r="BT144" s="436"/>
      <c r="BU144" s="436"/>
      <c r="BV144" s="436"/>
      <c r="BW144" s="436"/>
      <c r="BX144" s="436"/>
    </row>
    <row r="145" spans="1:76" s="437" customFormat="1" ht="27.95" customHeight="1">
      <c r="A145" s="1046">
        <v>128</v>
      </c>
      <c r="B145" s="429"/>
      <c r="C145" s="429"/>
      <c r="D145" s="395"/>
      <c r="E145" s="427"/>
      <c r="F145" s="396"/>
      <c r="G145" s="1076"/>
      <c r="H145" s="1009"/>
      <c r="I145" s="1009"/>
      <c r="J145" s="1009"/>
      <c r="K145" s="1010" t="str">
        <f t="shared" si="41"/>
        <v/>
      </c>
      <c r="L145" s="1047" t="str">
        <f>IF(OR(($S145=""),($H145=""),($I145=""),($J145="")),"",VLOOKUP($S145,'TRC Values Pepco'!$I$45:$M$54,2,FALSE))</f>
        <v/>
      </c>
      <c r="M145" s="1048" t="str">
        <f>IF(OR(($S145=""),($H145=""),($I145=""),($J145="")),"",VLOOKUP($S145,'TRC Values Pepco'!$I$45:$M$54,3,FALSE))</f>
        <v/>
      </c>
      <c r="N145" s="1048" t="str">
        <f>IF(OR(($S145=""),($H145=""),($I145=""),($J145="")),"",VLOOKUP($S145,'TRC Values Pepco'!$I$45:$M$54,4,FALSE))</f>
        <v/>
      </c>
      <c r="O145" s="1048" t="str">
        <f>IF(OR(($S145=""),($H145=""),($I145=""),($J145="")),"",VLOOKUP($S145,'TRC Values Pepco'!$I$45:$M$54,5,FALSE))</f>
        <v/>
      </c>
      <c r="P145" s="1049" t="str">
        <f t="shared" si="42"/>
        <v/>
      </c>
      <c r="Q145" s="1050">
        <f t="shared" si="43"/>
        <v>0</v>
      </c>
      <c r="R145" s="1051" t="str">
        <f t="shared" si="44"/>
        <v/>
      </c>
      <c r="S145" s="1051" t="str">
        <f t="shared" si="45"/>
        <v/>
      </c>
      <c r="T145" s="1052" t="str">
        <f t="shared" si="46"/>
        <v/>
      </c>
      <c r="U145" s="1077"/>
      <c r="V145" s="1017"/>
      <c r="W145" s="1055" t="str">
        <f t="shared" si="47"/>
        <v/>
      </c>
      <c r="X145" s="1072"/>
      <c r="Y145" s="1057">
        <v>0</v>
      </c>
      <c r="Z145" s="402">
        <f t="shared" si="48"/>
        <v>0</v>
      </c>
      <c r="AA145" s="1058">
        <f t="shared" si="49"/>
        <v>0</v>
      </c>
      <c r="AB145" s="1059">
        <f t="shared" si="50"/>
        <v>0</v>
      </c>
      <c r="AC145" s="1059">
        <f t="shared" si="51"/>
        <v>0</v>
      </c>
      <c r="AD145" s="1060">
        <f t="shared" si="52"/>
        <v>0</v>
      </c>
      <c r="AE145" s="1061" t="s">
        <v>205</v>
      </c>
      <c r="AF145" s="395"/>
      <c r="AG145" s="429"/>
      <c r="AH145" s="1073"/>
      <c r="AI145" s="1074"/>
      <c r="AJ145" s="1074"/>
      <c r="AK145" s="1075"/>
      <c r="AL145" s="1065"/>
      <c r="AM145" s="1066" t="str">
        <f t="shared" si="53"/>
        <v/>
      </c>
      <c r="AN145" s="1067">
        <f t="shared" si="54"/>
        <v>0</v>
      </c>
      <c r="AO145" s="412"/>
      <c r="AP145" s="412"/>
      <c r="AQ145" s="1068">
        <f t="shared" si="55"/>
        <v>0</v>
      </c>
      <c r="AR145" s="414">
        <f t="shared" si="56"/>
        <v>0</v>
      </c>
      <c r="AS145" s="415">
        <f t="shared" si="57"/>
        <v>0</v>
      </c>
      <c r="AT145" s="415">
        <f t="shared" si="72"/>
        <v>0</v>
      </c>
      <c r="AU145" s="415">
        <f t="shared" si="58"/>
        <v>0</v>
      </c>
      <c r="AV145" s="416">
        <f t="shared" si="59"/>
        <v>0</v>
      </c>
      <c r="AW145" s="1069"/>
      <c r="AX145" s="406">
        <f t="shared" si="60"/>
        <v>0</v>
      </c>
      <c r="AY145" s="1060">
        <f t="shared" si="61"/>
        <v>0</v>
      </c>
      <c r="AZ145" s="1070">
        <f t="shared" si="62"/>
        <v>0</v>
      </c>
      <c r="BA145" s="407">
        <f t="shared" si="63"/>
        <v>0</v>
      </c>
      <c r="BB145" s="1071">
        <f t="shared" si="64"/>
        <v>0</v>
      </c>
      <c r="BC145" s="1059">
        <f t="shared" si="65"/>
        <v>0</v>
      </c>
      <c r="BD145" s="1059">
        <f t="shared" si="66"/>
        <v>0</v>
      </c>
      <c r="BE145" s="407">
        <f t="shared" si="67"/>
        <v>0</v>
      </c>
      <c r="BF145" s="1041">
        <f t="shared" si="68"/>
        <v>0.3</v>
      </c>
      <c r="BG145" s="421">
        <f t="shared" si="69"/>
        <v>0</v>
      </c>
      <c r="BH145" s="422"/>
      <c r="BI145" s="422"/>
      <c r="BJ145" s="421">
        <f t="shared" si="70"/>
        <v>0</v>
      </c>
      <c r="BK145" s="1044">
        <f t="shared" si="71"/>
        <v>0</v>
      </c>
      <c r="BL145" s="432"/>
      <c r="BM145" s="436"/>
      <c r="BN145" s="436"/>
      <c r="BO145" s="436"/>
      <c r="BP145" s="436"/>
      <c r="BQ145" s="436"/>
      <c r="BR145" s="436"/>
      <c r="BS145" s="436"/>
      <c r="BT145" s="436"/>
      <c r="BU145" s="436"/>
      <c r="BV145" s="436"/>
      <c r="BW145" s="436"/>
      <c r="BX145" s="436"/>
    </row>
    <row r="146" spans="1:76" s="437" customFormat="1" ht="27.95" customHeight="1">
      <c r="A146" s="1046">
        <v>129</v>
      </c>
      <c r="B146" s="429"/>
      <c r="C146" s="429"/>
      <c r="D146" s="395"/>
      <c r="E146" s="427"/>
      <c r="F146" s="396"/>
      <c r="G146" s="1076"/>
      <c r="H146" s="1009"/>
      <c r="I146" s="1009"/>
      <c r="J146" s="1009"/>
      <c r="K146" s="1010" t="str">
        <f t="shared" ref="K146:K209" si="73">IF(AND((H146&gt;0),(I146&gt;0)),(H146*((($I146*52)-$J146)+1)),"")</f>
        <v/>
      </c>
      <c r="L146" s="1047" t="str">
        <f>IF(OR(($S146=""),($H146=""),($I146=""),($J146="")),"",VLOOKUP($S146,'TRC Values Pepco'!$I$45:$M$54,2,FALSE))</f>
        <v/>
      </c>
      <c r="M146" s="1048" t="str">
        <f>IF(OR(($S146=""),($H146=""),($I146=""),($J146="")),"",VLOOKUP($S146,'TRC Values Pepco'!$I$45:$M$54,3,FALSE))</f>
        <v/>
      </c>
      <c r="N146" s="1048" t="str">
        <f>IF(OR(($S146=""),($H146=""),($I146=""),($J146="")),"",VLOOKUP($S146,'TRC Values Pepco'!$I$45:$M$54,4,FALSE))</f>
        <v/>
      </c>
      <c r="O146" s="1048" t="str">
        <f>IF(OR(($S146=""),($H146=""),($I146=""),($J146="")),"",VLOOKUP($S146,'TRC Values Pepco'!$I$45:$M$54,5,FALSE))</f>
        <v/>
      </c>
      <c r="P146" s="1049" t="str">
        <f t="shared" ref="P146:P209" si="74">IF(($S146=""),"",SUM(L146:O146))</f>
        <v/>
      </c>
      <c r="Q146" s="1050">
        <f t="shared" ref="Q146:Q209" si="75">IF(AND(($F146="Y"),OR(($G146="None"),($G146="Natural Gas"),($G146="Fuel Oil"))),IF_COOLING,IF(AND(($F146="Y"),($G146="Electric Resistance")),(IF_COOLING+IF_ELECTRICRESISTANCE_HEAT),IF(AND(($F146="Y"),($G146="Heat Pump")),(IF_COOLING+IF_ELECTRICHPHEAT),IF(AND(($F146="N"),($G146="Electric Resistance")),IF_ELECTRICRESISTANCE_HEAT,IF(AND(($F146="N"),($G146="Heat Pump")),IF_ELECTRICHPHEAT,0)))))</f>
        <v>0</v>
      </c>
      <c r="R146" s="1051" t="str">
        <f t="shared" ref="R146:R209" si="76">IF((I146=""),"",IF((I146&lt;=5),"&lt;=5",I146))</f>
        <v/>
      </c>
      <c r="S146" s="1051" t="str">
        <f t="shared" ref="S146:S209" si="77">IF(AND((E146=""),(I146=""),(H146="")),"",IF((E146="exterior"),"Exterior",IF((H146&lt;=12),CONCATENATE(E146,R146,"&lt;=12"),IF((H146&lt;=16),CONCATENATE(E146,R146,"&lt;=16"),CONCATENATE(E146,R146,"other")))))</f>
        <v/>
      </c>
      <c r="T146" s="1052" t="str">
        <f t="shared" ref="T146:T209" si="78">IF(OR((E146=""),(D146="")),"",IF(AND((E146="Exterior"),(H146&lt;=12)),0,VLOOKUP(D146,BUILDINGTYPE_CF_TABLE,2,FALSE)))</f>
        <v/>
      </c>
      <c r="U146" s="1077"/>
      <c r="V146" s="1017"/>
      <c r="W146" s="1055" t="str">
        <f t="shared" ref="W146:W209" si="79">IF((V146=""),"",VLOOKUP($V146,LOOKUP_WATTAGES,3,0))</f>
        <v/>
      </c>
      <c r="X146" s="1072"/>
      <c r="Y146" s="1057">
        <v>0</v>
      </c>
      <c r="Z146" s="402">
        <f t="shared" ref="Z146:Z209" si="80">IF((V146=""),0,VLOOKUP($V146,LOOKUP_WATTAGES,2,0))</f>
        <v>0</v>
      </c>
      <c r="AA146" s="1058">
        <f t="shared" ref="AA146:AA209" si="81">IF(OR((D146=""),(E146="")),0,(((((X146*Z146)/1000)*(1-Y146))*IF(($F146="Y"),IF_DEMAND,1))*T146))</f>
        <v>0</v>
      </c>
      <c r="AB146" s="1059">
        <f t="shared" ref="AB146:AB209" si="82">IF((K146=""),0,(((((((X146*Z146)*K146)*OHAF)*ISR_FIXTURE)*IF(($F146="Y"),$Q146,1))*(1-Y146))/1000))</f>
        <v>0</v>
      </c>
      <c r="AC146" s="1059">
        <f t="shared" ref="AC146:AC209" si="83">IF((G146="Fuel Oil"),($AB146*IF_FUELOIL),0)</f>
        <v>0</v>
      </c>
      <c r="AD146" s="1060">
        <f t="shared" ref="AD146:AD209" si="84">IF(($G146="Natural Gas"),($AB146*IF_NATURALGAS),0)</f>
        <v>0</v>
      </c>
      <c r="AE146" s="1061" t="s">
        <v>205</v>
      </c>
      <c r="AF146" s="395"/>
      <c r="AG146" s="429"/>
      <c r="AH146" s="1073"/>
      <c r="AI146" s="1074"/>
      <c r="AJ146" s="1074"/>
      <c r="AK146" s="1075"/>
      <c r="AL146" s="1065"/>
      <c r="AM146" s="1066" t="str">
        <f t="shared" ref="AM146:AM209" si="85">IF(AND((AL146&gt;0),(K146&gt;0)),(AL146/K146),"")</f>
        <v/>
      </c>
      <c r="AN146" s="1067">
        <f t="shared" ref="AN146:AN209" si="86">X146</f>
        <v>0</v>
      </c>
      <c r="AO146" s="412"/>
      <c r="AP146" s="412"/>
      <c r="AQ146" s="1068">
        <f t="shared" ref="AQ146:AQ209" si="87">IF((Y146&gt;0),Y146,IF((AO146=""),0,(VLOOKUP($AO146,CONTROL_SAVINGS,3,0))))</f>
        <v>0</v>
      </c>
      <c r="AR146" s="414">
        <f t="shared" ref="AR146:AR209" si="88">AN146*AW146</f>
        <v>0</v>
      </c>
      <c r="AS146" s="415">
        <f t="shared" ref="AS146:AS209" si="89">IF((Y146&gt;0),1,0)</f>
        <v>0</v>
      </c>
      <c r="AT146" s="415">
        <f t="shared" si="72"/>
        <v>0</v>
      </c>
      <c r="AU146" s="415">
        <f t="shared" ref="AU146:AU209" si="90">IF(OR(($AP146=""),($AW146="")),0,IF(($AV146&gt;=VLOOKUP($AO146,CONTROLS_LOOKUP,3,FALSE)),0,1))</f>
        <v>0</v>
      </c>
      <c r="AV146" s="416">
        <f t="shared" ref="AV146:AV209" si="91">IF((AP146=""),0,((AN146*AW146)/AP146))</f>
        <v>0</v>
      </c>
      <c r="AW146" s="1069"/>
      <c r="AX146" s="406">
        <f t="shared" ref="AX146:AX209" si="92">IF(OR((D146=""),(E146="")),0,(((((AN146*AW146)/1000)*ISR_FIXTURE)*IF(($F146="Y"),IF_DEMAND,1))*T146))</f>
        <v>0</v>
      </c>
      <c r="AY146" s="1060">
        <f t="shared" ref="AY146:AY209" si="93">IF(ISNUMBER(AW146),((((((AN146*AW146)*K146)*OHAF)*ISR_FIXTURE)*IF(($F146="Y"),$Q146,1))/1000),0)</f>
        <v>0</v>
      </c>
      <c r="AZ146" s="1070">
        <f t="shared" ref="AZ146:AZ209" si="94">IF(($G146="Fuel Oil"),($AY146*IF_FUELOIL),0)</f>
        <v>0</v>
      </c>
      <c r="BA146" s="407">
        <f t="shared" ref="BA146:BA209" si="95">IF(($G146="Natural Gas"),($AY146*IF_NATURALGAS),0)</f>
        <v>0</v>
      </c>
      <c r="BB146" s="1071">
        <f t="shared" ref="BB146:BB209" si="96">IF(ISNUMBER(AA146),(AA146-AX146),"")</f>
        <v>0</v>
      </c>
      <c r="BC146" s="1059">
        <f t="shared" ref="BC146:BC209" si="97">IF(ISNUMBER(AB146),(AB146-AY146),"")</f>
        <v>0</v>
      </c>
      <c r="BD146" s="1059">
        <f t="shared" ref="BD146:BD209" si="98">IF(ISNUMBER(AC146),(AC146-AZ146),"")</f>
        <v>0</v>
      </c>
      <c r="BE146" s="407">
        <f t="shared" ref="BE146:BE209" si="99">IF(ISNUMBER(AD146),(AD146-BA146),"")</f>
        <v>0</v>
      </c>
      <c r="BF146" s="1041">
        <f t="shared" ref="BF146:BF209" si="100">IF(AND((AF146="screw-in CFL"),(AW146&lt;=42)),0,INCENTIVE)</f>
        <v>0.3</v>
      </c>
      <c r="BG146" s="421">
        <f t="shared" ref="BG146:BG209" si="101">IF(ISNUMBER(BC146),(BF146*BC146),"")</f>
        <v>0</v>
      </c>
      <c r="BH146" s="422"/>
      <c r="BI146" s="422"/>
      <c r="BJ146" s="421">
        <f t="shared" ref="BJ146:BJ209" si="102">BI146+BH146</f>
        <v>0</v>
      </c>
      <c r="BK146" s="1044">
        <f t="shared" ref="BK146:BK209" si="103">IF(AND((X146&gt;0),(Z146&gt;0),(AN146&gt;0),(AW146&gt;0)),(((X146*Z146)-(AN146*AW146))/((X146*Z146))),0)</f>
        <v>0</v>
      </c>
      <c r="BL146" s="432"/>
      <c r="BM146" s="436"/>
      <c r="BN146" s="436"/>
      <c r="BO146" s="436"/>
      <c r="BP146" s="436"/>
      <c r="BQ146" s="436"/>
      <c r="BR146" s="436"/>
      <c r="BS146" s="436"/>
      <c r="BT146" s="436"/>
      <c r="BU146" s="436"/>
      <c r="BV146" s="436"/>
      <c r="BW146" s="436"/>
      <c r="BX146" s="436"/>
    </row>
    <row r="147" spans="1:76" s="437" customFormat="1" ht="27.95" customHeight="1">
      <c r="A147" s="1046">
        <v>130</v>
      </c>
      <c r="B147" s="429"/>
      <c r="C147" s="429"/>
      <c r="D147" s="395"/>
      <c r="E147" s="427"/>
      <c r="F147" s="396"/>
      <c r="G147" s="1076"/>
      <c r="H147" s="1009"/>
      <c r="I147" s="1009"/>
      <c r="J147" s="1009"/>
      <c r="K147" s="1010" t="str">
        <f t="shared" si="73"/>
        <v/>
      </c>
      <c r="L147" s="1047" t="str">
        <f>IF(OR(($S147=""),($H147=""),($I147=""),($J147="")),"",VLOOKUP($S147,'TRC Values Pepco'!$I$45:$M$54,2,FALSE))</f>
        <v/>
      </c>
      <c r="M147" s="1048" t="str">
        <f>IF(OR(($S147=""),($H147=""),($I147=""),($J147="")),"",VLOOKUP($S147,'TRC Values Pepco'!$I$45:$M$54,3,FALSE))</f>
        <v/>
      </c>
      <c r="N147" s="1048" t="str">
        <f>IF(OR(($S147=""),($H147=""),($I147=""),($J147="")),"",VLOOKUP($S147,'TRC Values Pepco'!$I$45:$M$54,4,FALSE))</f>
        <v/>
      </c>
      <c r="O147" s="1048" t="str">
        <f>IF(OR(($S147=""),($H147=""),($I147=""),($J147="")),"",VLOOKUP($S147,'TRC Values Pepco'!$I$45:$M$54,5,FALSE))</f>
        <v/>
      </c>
      <c r="P147" s="1049" t="str">
        <f t="shared" si="74"/>
        <v/>
      </c>
      <c r="Q147" s="1050">
        <f t="shared" si="75"/>
        <v>0</v>
      </c>
      <c r="R147" s="1051" t="str">
        <f t="shared" si="76"/>
        <v/>
      </c>
      <c r="S147" s="1051" t="str">
        <f t="shared" si="77"/>
        <v/>
      </c>
      <c r="T147" s="1052" t="str">
        <f t="shared" si="78"/>
        <v/>
      </c>
      <c r="U147" s="1077"/>
      <c r="V147" s="1017"/>
      <c r="W147" s="1055" t="str">
        <f t="shared" si="79"/>
        <v/>
      </c>
      <c r="X147" s="1072"/>
      <c r="Y147" s="1057">
        <v>0</v>
      </c>
      <c r="Z147" s="402">
        <f t="shared" si="80"/>
        <v>0</v>
      </c>
      <c r="AA147" s="1058">
        <f t="shared" si="81"/>
        <v>0</v>
      </c>
      <c r="AB147" s="1059">
        <f t="shared" si="82"/>
        <v>0</v>
      </c>
      <c r="AC147" s="1059">
        <f t="shared" si="83"/>
        <v>0</v>
      </c>
      <c r="AD147" s="1060">
        <f t="shared" si="84"/>
        <v>0</v>
      </c>
      <c r="AE147" s="1061" t="s">
        <v>205</v>
      </c>
      <c r="AF147" s="395"/>
      <c r="AG147" s="429"/>
      <c r="AH147" s="1073"/>
      <c r="AI147" s="1074"/>
      <c r="AJ147" s="1074"/>
      <c r="AK147" s="1075"/>
      <c r="AL147" s="1065"/>
      <c r="AM147" s="1066" t="str">
        <f t="shared" si="85"/>
        <v/>
      </c>
      <c r="AN147" s="1067">
        <f t="shared" si="86"/>
        <v>0</v>
      </c>
      <c r="AO147" s="412"/>
      <c r="AP147" s="412"/>
      <c r="AQ147" s="1068">
        <f t="shared" si="87"/>
        <v>0</v>
      </c>
      <c r="AR147" s="414">
        <f t="shared" si="88"/>
        <v>0</v>
      </c>
      <c r="AS147" s="415">
        <f t="shared" si="89"/>
        <v>0</v>
      </c>
      <c r="AT147" s="415">
        <f t="shared" ref="AT147:AT210" si="104">IF(OR(($AP147=""),($AW147="")),0,IF(($AV147&gt;=VLOOKUP($AO147,CONTROLS_LOOKUP,2,FALSE)),0,1))</f>
        <v>0</v>
      </c>
      <c r="AU147" s="415">
        <f t="shared" si="90"/>
        <v>0</v>
      </c>
      <c r="AV147" s="416">
        <f t="shared" si="91"/>
        <v>0</v>
      </c>
      <c r="AW147" s="1069"/>
      <c r="AX147" s="406">
        <f t="shared" si="92"/>
        <v>0</v>
      </c>
      <c r="AY147" s="1060">
        <f t="shared" si="93"/>
        <v>0</v>
      </c>
      <c r="AZ147" s="1070">
        <f t="shared" si="94"/>
        <v>0</v>
      </c>
      <c r="BA147" s="407">
        <f t="shared" si="95"/>
        <v>0</v>
      </c>
      <c r="BB147" s="1071">
        <f t="shared" si="96"/>
        <v>0</v>
      </c>
      <c r="BC147" s="1059">
        <f t="shared" si="97"/>
        <v>0</v>
      </c>
      <c r="BD147" s="1059">
        <f t="shared" si="98"/>
        <v>0</v>
      </c>
      <c r="BE147" s="407">
        <f t="shared" si="99"/>
        <v>0</v>
      </c>
      <c r="BF147" s="1041">
        <f t="shared" si="100"/>
        <v>0.3</v>
      </c>
      <c r="BG147" s="421">
        <f t="shared" si="101"/>
        <v>0</v>
      </c>
      <c r="BH147" s="422"/>
      <c r="BI147" s="422"/>
      <c r="BJ147" s="421">
        <f t="shared" si="102"/>
        <v>0</v>
      </c>
      <c r="BK147" s="1044">
        <f t="shared" si="103"/>
        <v>0</v>
      </c>
      <c r="BL147" s="432"/>
      <c r="BM147" s="436"/>
      <c r="BN147" s="436"/>
      <c r="BO147" s="436"/>
      <c r="BP147" s="436"/>
      <c r="BQ147" s="436"/>
      <c r="BR147" s="436"/>
      <c r="BS147" s="436"/>
      <c r="BT147" s="436"/>
      <c r="BU147" s="436"/>
      <c r="BV147" s="436"/>
      <c r="BW147" s="436"/>
      <c r="BX147" s="436"/>
    </row>
    <row r="148" spans="1:76" s="437" customFormat="1" ht="27.95" customHeight="1">
      <c r="A148" s="1046">
        <v>131</v>
      </c>
      <c r="B148" s="429"/>
      <c r="C148" s="429"/>
      <c r="D148" s="395"/>
      <c r="E148" s="427"/>
      <c r="F148" s="396"/>
      <c r="G148" s="1076"/>
      <c r="H148" s="1009"/>
      <c r="I148" s="1009"/>
      <c r="J148" s="1009"/>
      <c r="K148" s="1010" t="str">
        <f t="shared" si="73"/>
        <v/>
      </c>
      <c r="L148" s="1047" t="str">
        <f>IF(OR(($S148=""),($H148=""),($I148=""),($J148="")),"",VLOOKUP($S148,'TRC Values Pepco'!$I$45:$M$54,2,FALSE))</f>
        <v/>
      </c>
      <c r="M148" s="1048" t="str">
        <f>IF(OR(($S148=""),($H148=""),($I148=""),($J148="")),"",VLOOKUP($S148,'TRC Values Pepco'!$I$45:$M$54,3,FALSE))</f>
        <v/>
      </c>
      <c r="N148" s="1048" t="str">
        <f>IF(OR(($S148=""),($H148=""),($I148=""),($J148="")),"",VLOOKUP($S148,'TRC Values Pepco'!$I$45:$M$54,4,FALSE))</f>
        <v/>
      </c>
      <c r="O148" s="1048" t="str">
        <f>IF(OR(($S148=""),($H148=""),($I148=""),($J148="")),"",VLOOKUP($S148,'TRC Values Pepco'!$I$45:$M$54,5,FALSE))</f>
        <v/>
      </c>
      <c r="P148" s="1049" t="str">
        <f t="shared" si="74"/>
        <v/>
      </c>
      <c r="Q148" s="1050">
        <f t="shared" si="75"/>
        <v>0</v>
      </c>
      <c r="R148" s="1051" t="str">
        <f t="shared" si="76"/>
        <v/>
      </c>
      <c r="S148" s="1051" t="str">
        <f t="shared" si="77"/>
        <v/>
      </c>
      <c r="T148" s="1052" t="str">
        <f t="shared" si="78"/>
        <v/>
      </c>
      <c r="U148" s="1077"/>
      <c r="V148" s="1017"/>
      <c r="W148" s="1055" t="str">
        <f t="shared" si="79"/>
        <v/>
      </c>
      <c r="X148" s="1072"/>
      <c r="Y148" s="1057">
        <v>0</v>
      </c>
      <c r="Z148" s="402">
        <f t="shared" si="80"/>
        <v>0</v>
      </c>
      <c r="AA148" s="1058">
        <f t="shared" si="81"/>
        <v>0</v>
      </c>
      <c r="AB148" s="1059">
        <f t="shared" si="82"/>
        <v>0</v>
      </c>
      <c r="AC148" s="1059">
        <f t="shared" si="83"/>
        <v>0</v>
      </c>
      <c r="AD148" s="1060">
        <f t="shared" si="84"/>
        <v>0</v>
      </c>
      <c r="AE148" s="1061" t="s">
        <v>205</v>
      </c>
      <c r="AF148" s="395"/>
      <c r="AG148" s="429"/>
      <c r="AH148" s="1073"/>
      <c r="AI148" s="1074"/>
      <c r="AJ148" s="1074"/>
      <c r="AK148" s="1075"/>
      <c r="AL148" s="1065"/>
      <c r="AM148" s="1066" t="str">
        <f t="shared" si="85"/>
        <v/>
      </c>
      <c r="AN148" s="1067">
        <f t="shared" si="86"/>
        <v>0</v>
      </c>
      <c r="AO148" s="412"/>
      <c r="AP148" s="412"/>
      <c r="AQ148" s="1068">
        <f t="shared" si="87"/>
        <v>0</v>
      </c>
      <c r="AR148" s="414">
        <f t="shared" si="88"/>
        <v>0</v>
      </c>
      <c r="AS148" s="415">
        <f t="shared" si="89"/>
        <v>0</v>
      </c>
      <c r="AT148" s="415">
        <f t="shared" si="104"/>
        <v>0</v>
      </c>
      <c r="AU148" s="415">
        <f t="shared" si="90"/>
        <v>0</v>
      </c>
      <c r="AV148" s="416">
        <f t="shared" si="91"/>
        <v>0</v>
      </c>
      <c r="AW148" s="1069"/>
      <c r="AX148" s="406">
        <f t="shared" si="92"/>
        <v>0</v>
      </c>
      <c r="AY148" s="1060">
        <f t="shared" si="93"/>
        <v>0</v>
      </c>
      <c r="AZ148" s="1070">
        <f t="shared" si="94"/>
        <v>0</v>
      </c>
      <c r="BA148" s="407">
        <f t="shared" si="95"/>
        <v>0</v>
      </c>
      <c r="BB148" s="1071">
        <f t="shared" si="96"/>
        <v>0</v>
      </c>
      <c r="BC148" s="1059">
        <f t="shared" si="97"/>
        <v>0</v>
      </c>
      <c r="BD148" s="1059">
        <f t="shared" si="98"/>
        <v>0</v>
      </c>
      <c r="BE148" s="407">
        <f t="shared" si="99"/>
        <v>0</v>
      </c>
      <c r="BF148" s="1041">
        <f t="shared" si="100"/>
        <v>0.3</v>
      </c>
      <c r="BG148" s="421">
        <f t="shared" si="101"/>
        <v>0</v>
      </c>
      <c r="BH148" s="422"/>
      <c r="BI148" s="422"/>
      <c r="BJ148" s="421">
        <f t="shared" si="102"/>
        <v>0</v>
      </c>
      <c r="BK148" s="1044">
        <f t="shared" si="103"/>
        <v>0</v>
      </c>
      <c r="BL148" s="432"/>
      <c r="BM148" s="436"/>
      <c r="BN148" s="436"/>
      <c r="BO148" s="436"/>
      <c r="BP148" s="436"/>
      <c r="BQ148" s="436"/>
      <c r="BR148" s="436"/>
      <c r="BS148" s="436"/>
      <c r="BT148" s="436"/>
      <c r="BU148" s="436"/>
      <c r="BV148" s="436"/>
      <c r="BW148" s="436"/>
      <c r="BX148" s="436"/>
    </row>
    <row r="149" spans="1:76" s="437" customFormat="1" ht="27.95" customHeight="1">
      <c r="A149" s="1046">
        <v>132</v>
      </c>
      <c r="B149" s="429"/>
      <c r="C149" s="429"/>
      <c r="D149" s="395"/>
      <c r="E149" s="427"/>
      <c r="F149" s="396"/>
      <c r="G149" s="1076"/>
      <c r="H149" s="1009"/>
      <c r="I149" s="1009"/>
      <c r="J149" s="1009"/>
      <c r="K149" s="1010" t="str">
        <f t="shared" si="73"/>
        <v/>
      </c>
      <c r="L149" s="1047" t="str">
        <f>IF(OR(($S149=""),($H149=""),($I149=""),($J149="")),"",VLOOKUP($S149,'TRC Values Pepco'!$I$45:$M$54,2,FALSE))</f>
        <v/>
      </c>
      <c r="M149" s="1048" t="str">
        <f>IF(OR(($S149=""),($H149=""),($I149=""),($J149="")),"",VLOOKUP($S149,'TRC Values Pepco'!$I$45:$M$54,3,FALSE))</f>
        <v/>
      </c>
      <c r="N149" s="1048" t="str">
        <f>IF(OR(($S149=""),($H149=""),($I149=""),($J149="")),"",VLOOKUP($S149,'TRC Values Pepco'!$I$45:$M$54,4,FALSE))</f>
        <v/>
      </c>
      <c r="O149" s="1048" t="str">
        <f>IF(OR(($S149=""),($H149=""),($I149=""),($J149="")),"",VLOOKUP($S149,'TRC Values Pepco'!$I$45:$M$54,5,FALSE))</f>
        <v/>
      </c>
      <c r="P149" s="1049" t="str">
        <f t="shared" si="74"/>
        <v/>
      </c>
      <c r="Q149" s="1050">
        <f t="shared" si="75"/>
        <v>0</v>
      </c>
      <c r="R149" s="1051" t="str">
        <f t="shared" si="76"/>
        <v/>
      </c>
      <c r="S149" s="1051" t="str">
        <f t="shared" si="77"/>
        <v/>
      </c>
      <c r="T149" s="1052" t="str">
        <f t="shared" si="78"/>
        <v/>
      </c>
      <c r="U149" s="1077"/>
      <c r="V149" s="1017"/>
      <c r="W149" s="1055" t="str">
        <f t="shared" si="79"/>
        <v/>
      </c>
      <c r="X149" s="1072"/>
      <c r="Y149" s="1057">
        <v>0</v>
      </c>
      <c r="Z149" s="402">
        <f t="shared" si="80"/>
        <v>0</v>
      </c>
      <c r="AA149" s="1058">
        <f t="shared" si="81"/>
        <v>0</v>
      </c>
      <c r="AB149" s="1059">
        <f t="shared" si="82"/>
        <v>0</v>
      </c>
      <c r="AC149" s="1059">
        <f t="shared" si="83"/>
        <v>0</v>
      </c>
      <c r="AD149" s="1060">
        <f t="shared" si="84"/>
        <v>0</v>
      </c>
      <c r="AE149" s="1061" t="s">
        <v>205</v>
      </c>
      <c r="AF149" s="395"/>
      <c r="AG149" s="429"/>
      <c r="AH149" s="1073"/>
      <c r="AI149" s="1074"/>
      <c r="AJ149" s="1074"/>
      <c r="AK149" s="1075"/>
      <c r="AL149" s="1065"/>
      <c r="AM149" s="1066" t="str">
        <f t="shared" si="85"/>
        <v/>
      </c>
      <c r="AN149" s="1067">
        <f t="shared" si="86"/>
        <v>0</v>
      </c>
      <c r="AO149" s="412"/>
      <c r="AP149" s="412"/>
      <c r="AQ149" s="1068">
        <f t="shared" si="87"/>
        <v>0</v>
      </c>
      <c r="AR149" s="414">
        <f t="shared" si="88"/>
        <v>0</v>
      </c>
      <c r="AS149" s="415">
        <f t="shared" si="89"/>
        <v>0</v>
      </c>
      <c r="AT149" s="415">
        <f t="shared" si="104"/>
        <v>0</v>
      </c>
      <c r="AU149" s="415">
        <f t="shared" si="90"/>
        <v>0</v>
      </c>
      <c r="AV149" s="416">
        <f t="shared" si="91"/>
        <v>0</v>
      </c>
      <c r="AW149" s="1069"/>
      <c r="AX149" s="406">
        <f t="shared" si="92"/>
        <v>0</v>
      </c>
      <c r="AY149" s="1060">
        <f t="shared" si="93"/>
        <v>0</v>
      </c>
      <c r="AZ149" s="1070">
        <f t="shared" si="94"/>
        <v>0</v>
      </c>
      <c r="BA149" s="407">
        <f t="shared" si="95"/>
        <v>0</v>
      </c>
      <c r="BB149" s="1071">
        <f t="shared" si="96"/>
        <v>0</v>
      </c>
      <c r="BC149" s="1059">
        <f t="shared" si="97"/>
        <v>0</v>
      </c>
      <c r="BD149" s="1059">
        <f t="shared" si="98"/>
        <v>0</v>
      </c>
      <c r="BE149" s="407">
        <f t="shared" si="99"/>
        <v>0</v>
      </c>
      <c r="BF149" s="1041">
        <f t="shared" si="100"/>
        <v>0.3</v>
      </c>
      <c r="BG149" s="421">
        <f t="shared" si="101"/>
        <v>0</v>
      </c>
      <c r="BH149" s="422"/>
      <c r="BI149" s="422"/>
      <c r="BJ149" s="421">
        <f t="shared" si="102"/>
        <v>0</v>
      </c>
      <c r="BK149" s="1044">
        <f t="shared" si="103"/>
        <v>0</v>
      </c>
      <c r="BL149" s="432"/>
      <c r="BM149" s="436"/>
      <c r="BN149" s="436"/>
      <c r="BO149" s="436"/>
      <c r="BP149" s="436"/>
      <c r="BQ149" s="436"/>
      <c r="BR149" s="436"/>
      <c r="BS149" s="436"/>
      <c r="BT149" s="436"/>
      <c r="BU149" s="436"/>
      <c r="BV149" s="436"/>
      <c r="BW149" s="436"/>
      <c r="BX149" s="436"/>
    </row>
    <row r="150" spans="1:76" s="437" customFormat="1" ht="27.95" customHeight="1">
      <c r="A150" s="1046">
        <v>133</v>
      </c>
      <c r="B150" s="429"/>
      <c r="C150" s="429"/>
      <c r="D150" s="395"/>
      <c r="E150" s="427"/>
      <c r="F150" s="396"/>
      <c r="G150" s="1076"/>
      <c r="H150" s="1009"/>
      <c r="I150" s="1009"/>
      <c r="J150" s="1009"/>
      <c r="K150" s="1010" t="str">
        <f t="shared" si="73"/>
        <v/>
      </c>
      <c r="L150" s="1047" t="str">
        <f>IF(OR(($S150=""),($H150=""),($I150=""),($J150="")),"",VLOOKUP($S150,'TRC Values Pepco'!$I$45:$M$54,2,FALSE))</f>
        <v/>
      </c>
      <c r="M150" s="1048" t="str">
        <f>IF(OR(($S150=""),($H150=""),($I150=""),($J150="")),"",VLOOKUP($S150,'TRC Values Pepco'!$I$45:$M$54,3,FALSE))</f>
        <v/>
      </c>
      <c r="N150" s="1048" t="str">
        <f>IF(OR(($S150=""),($H150=""),($I150=""),($J150="")),"",VLOOKUP($S150,'TRC Values Pepco'!$I$45:$M$54,4,FALSE))</f>
        <v/>
      </c>
      <c r="O150" s="1048" t="str">
        <f>IF(OR(($S150=""),($H150=""),($I150=""),($J150="")),"",VLOOKUP($S150,'TRC Values Pepco'!$I$45:$M$54,5,FALSE))</f>
        <v/>
      </c>
      <c r="P150" s="1049" t="str">
        <f t="shared" si="74"/>
        <v/>
      </c>
      <c r="Q150" s="1050">
        <f t="shared" si="75"/>
        <v>0</v>
      </c>
      <c r="R150" s="1051" t="str">
        <f t="shared" si="76"/>
        <v/>
      </c>
      <c r="S150" s="1051" t="str">
        <f t="shared" si="77"/>
        <v/>
      </c>
      <c r="T150" s="1052" t="str">
        <f t="shared" si="78"/>
        <v/>
      </c>
      <c r="U150" s="1077"/>
      <c r="V150" s="1017"/>
      <c r="W150" s="1055" t="str">
        <f t="shared" si="79"/>
        <v/>
      </c>
      <c r="X150" s="1072"/>
      <c r="Y150" s="1057">
        <v>0</v>
      </c>
      <c r="Z150" s="402">
        <f t="shared" si="80"/>
        <v>0</v>
      </c>
      <c r="AA150" s="1058">
        <f t="shared" si="81"/>
        <v>0</v>
      </c>
      <c r="AB150" s="1059">
        <f t="shared" si="82"/>
        <v>0</v>
      </c>
      <c r="AC150" s="1059">
        <f t="shared" si="83"/>
        <v>0</v>
      </c>
      <c r="AD150" s="1060">
        <f t="shared" si="84"/>
        <v>0</v>
      </c>
      <c r="AE150" s="1061" t="s">
        <v>205</v>
      </c>
      <c r="AF150" s="395"/>
      <c r="AG150" s="429"/>
      <c r="AH150" s="1073"/>
      <c r="AI150" s="1074"/>
      <c r="AJ150" s="1074"/>
      <c r="AK150" s="1075"/>
      <c r="AL150" s="1065"/>
      <c r="AM150" s="1066" t="str">
        <f t="shared" si="85"/>
        <v/>
      </c>
      <c r="AN150" s="1067">
        <f t="shared" si="86"/>
        <v>0</v>
      </c>
      <c r="AO150" s="412"/>
      <c r="AP150" s="412"/>
      <c r="AQ150" s="1068">
        <f t="shared" si="87"/>
        <v>0</v>
      </c>
      <c r="AR150" s="414">
        <f t="shared" si="88"/>
        <v>0</v>
      </c>
      <c r="AS150" s="415">
        <f t="shared" si="89"/>
        <v>0</v>
      </c>
      <c r="AT150" s="415">
        <f t="shared" si="104"/>
        <v>0</v>
      </c>
      <c r="AU150" s="415">
        <f t="shared" si="90"/>
        <v>0</v>
      </c>
      <c r="AV150" s="416">
        <f t="shared" si="91"/>
        <v>0</v>
      </c>
      <c r="AW150" s="1069"/>
      <c r="AX150" s="406">
        <f t="shared" si="92"/>
        <v>0</v>
      </c>
      <c r="AY150" s="1060">
        <f t="shared" si="93"/>
        <v>0</v>
      </c>
      <c r="AZ150" s="1070">
        <f t="shared" si="94"/>
        <v>0</v>
      </c>
      <c r="BA150" s="407">
        <f t="shared" si="95"/>
        <v>0</v>
      </c>
      <c r="BB150" s="1071">
        <f t="shared" si="96"/>
        <v>0</v>
      </c>
      <c r="BC150" s="1059">
        <f t="shared" si="97"/>
        <v>0</v>
      </c>
      <c r="BD150" s="1059">
        <f t="shared" si="98"/>
        <v>0</v>
      </c>
      <c r="BE150" s="407">
        <f t="shared" si="99"/>
        <v>0</v>
      </c>
      <c r="BF150" s="1041">
        <f t="shared" si="100"/>
        <v>0.3</v>
      </c>
      <c r="BG150" s="421">
        <f t="shared" si="101"/>
        <v>0</v>
      </c>
      <c r="BH150" s="422"/>
      <c r="BI150" s="422"/>
      <c r="BJ150" s="421">
        <f t="shared" si="102"/>
        <v>0</v>
      </c>
      <c r="BK150" s="1044">
        <f t="shared" si="103"/>
        <v>0</v>
      </c>
      <c r="BL150" s="432"/>
      <c r="BM150" s="436"/>
      <c r="BN150" s="436"/>
      <c r="BO150" s="436"/>
      <c r="BP150" s="436"/>
      <c r="BQ150" s="436"/>
      <c r="BR150" s="436"/>
      <c r="BS150" s="436"/>
      <c r="BT150" s="436"/>
      <c r="BU150" s="436"/>
      <c r="BV150" s="436"/>
      <c r="BW150" s="436"/>
      <c r="BX150" s="436"/>
    </row>
    <row r="151" spans="1:76" s="437" customFormat="1" ht="27.95" customHeight="1">
      <c r="A151" s="1046">
        <v>134</v>
      </c>
      <c r="B151" s="429"/>
      <c r="C151" s="429"/>
      <c r="D151" s="395"/>
      <c r="E151" s="427"/>
      <c r="F151" s="396"/>
      <c r="G151" s="1076"/>
      <c r="H151" s="1009"/>
      <c r="I151" s="1009"/>
      <c r="J151" s="1009"/>
      <c r="K151" s="1010" t="str">
        <f t="shared" si="73"/>
        <v/>
      </c>
      <c r="L151" s="1047" t="str">
        <f>IF(OR(($S151=""),($H151=""),($I151=""),($J151="")),"",VLOOKUP($S151,'TRC Values Pepco'!$I$45:$M$54,2,FALSE))</f>
        <v/>
      </c>
      <c r="M151" s="1048" t="str">
        <f>IF(OR(($S151=""),($H151=""),($I151=""),($J151="")),"",VLOOKUP($S151,'TRC Values Pepco'!$I$45:$M$54,3,FALSE))</f>
        <v/>
      </c>
      <c r="N151" s="1048" t="str">
        <f>IF(OR(($S151=""),($H151=""),($I151=""),($J151="")),"",VLOOKUP($S151,'TRC Values Pepco'!$I$45:$M$54,4,FALSE))</f>
        <v/>
      </c>
      <c r="O151" s="1048" t="str">
        <f>IF(OR(($S151=""),($H151=""),($I151=""),($J151="")),"",VLOOKUP($S151,'TRC Values Pepco'!$I$45:$M$54,5,FALSE))</f>
        <v/>
      </c>
      <c r="P151" s="1049" t="str">
        <f t="shared" si="74"/>
        <v/>
      </c>
      <c r="Q151" s="1050">
        <f t="shared" si="75"/>
        <v>0</v>
      </c>
      <c r="R151" s="1051" t="str">
        <f t="shared" si="76"/>
        <v/>
      </c>
      <c r="S151" s="1051" t="str">
        <f t="shared" si="77"/>
        <v/>
      </c>
      <c r="T151" s="1052" t="str">
        <f t="shared" si="78"/>
        <v/>
      </c>
      <c r="U151" s="1077"/>
      <c r="V151" s="1017"/>
      <c r="W151" s="1055" t="str">
        <f t="shared" si="79"/>
        <v/>
      </c>
      <c r="X151" s="1072"/>
      <c r="Y151" s="1057">
        <v>0</v>
      </c>
      <c r="Z151" s="402">
        <f t="shared" si="80"/>
        <v>0</v>
      </c>
      <c r="AA151" s="1058">
        <f t="shared" si="81"/>
        <v>0</v>
      </c>
      <c r="AB151" s="1059">
        <f t="shared" si="82"/>
        <v>0</v>
      </c>
      <c r="AC151" s="1059">
        <f t="shared" si="83"/>
        <v>0</v>
      </c>
      <c r="AD151" s="1060">
        <f t="shared" si="84"/>
        <v>0</v>
      </c>
      <c r="AE151" s="1061" t="s">
        <v>205</v>
      </c>
      <c r="AF151" s="395"/>
      <c r="AG151" s="429"/>
      <c r="AH151" s="1073"/>
      <c r="AI151" s="1074"/>
      <c r="AJ151" s="1074"/>
      <c r="AK151" s="1075"/>
      <c r="AL151" s="1065"/>
      <c r="AM151" s="1066" t="str">
        <f t="shared" si="85"/>
        <v/>
      </c>
      <c r="AN151" s="1067">
        <f t="shared" si="86"/>
        <v>0</v>
      </c>
      <c r="AO151" s="412"/>
      <c r="AP151" s="412"/>
      <c r="AQ151" s="1068">
        <f t="shared" si="87"/>
        <v>0</v>
      </c>
      <c r="AR151" s="414">
        <f t="shared" si="88"/>
        <v>0</v>
      </c>
      <c r="AS151" s="415">
        <f t="shared" si="89"/>
        <v>0</v>
      </c>
      <c r="AT151" s="415">
        <f t="shared" si="104"/>
        <v>0</v>
      </c>
      <c r="AU151" s="415">
        <f t="shared" si="90"/>
        <v>0</v>
      </c>
      <c r="AV151" s="416">
        <f t="shared" si="91"/>
        <v>0</v>
      </c>
      <c r="AW151" s="1069"/>
      <c r="AX151" s="406">
        <f t="shared" si="92"/>
        <v>0</v>
      </c>
      <c r="AY151" s="1060">
        <f t="shared" si="93"/>
        <v>0</v>
      </c>
      <c r="AZ151" s="1070">
        <f t="shared" si="94"/>
        <v>0</v>
      </c>
      <c r="BA151" s="407">
        <f t="shared" si="95"/>
        <v>0</v>
      </c>
      <c r="BB151" s="1071">
        <f t="shared" si="96"/>
        <v>0</v>
      </c>
      <c r="BC151" s="1059">
        <f t="shared" si="97"/>
        <v>0</v>
      </c>
      <c r="BD151" s="1059">
        <f t="shared" si="98"/>
        <v>0</v>
      </c>
      <c r="BE151" s="407">
        <f t="shared" si="99"/>
        <v>0</v>
      </c>
      <c r="BF151" s="1041">
        <f t="shared" si="100"/>
        <v>0.3</v>
      </c>
      <c r="BG151" s="421">
        <f t="shared" si="101"/>
        <v>0</v>
      </c>
      <c r="BH151" s="422"/>
      <c r="BI151" s="422"/>
      <c r="BJ151" s="421">
        <f t="shared" si="102"/>
        <v>0</v>
      </c>
      <c r="BK151" s="1044">
        <f t="shared" si="103"/>
        <v>0</v>
      </c>
      <c r="BL151" s="432"/>
      <c r="BM151" s="436"/>
      <c r="BN151" s="436"/>
      <c r="BO151" s="436"/>
      <c r="BP151" s="436"/>
      <c r="BQ151" s="436"/>
      <c r="BR151" s="436"/>
      <c r="BS151" s="436"/>
      <c r="BT151" s="436"/>
      <c r="BU151" s="436"/>
      <c r="BV151" s="436"/>
      <c r="BW151" s="436"/>
      <c r="BX151" s="436"/>
    </row>
    <row r="152" spans="1:76" s="437" customFormat="1" ht="27.95" customHeight="1">
      <c r="A152" s="1046">
        <v>135</v>
      </c>
      <c r="B152" s="429"/>
      <c r="C152" s="429"/>
      <c r="D152" s="395"/>
      <c r="E152" s="427"/>
      <c r="F152" s="396"/>
      <c r="G152" s="1076"/>
      <c r="H152" s="1009"/>
      <c r="I152" s="1009"/>
      <c r="J152" s="1009"/>
      <c r="K152" s="1010" t="str">
        <f t="shared" si="73"/>
        <v/>
      </c>
      <c r="L152" s="1047" t="str">
        <f>IF(OR(($S152=""),($H152=""),($I152=""),($J152="")),"",VLOOKUP($S152,'TRC Values Pepco'!$I$45:$M$54,2,FALSE))</f>
        <v/>
      </c>
      <c r="M152" s="1048" t="str">
        <f>IF(OR(($S152=""),($H152=""),($I152=""),($J152="")),"",VLOOKUP($S152,'TRC Values Pepco'!$I$45:$M$54,3,FALSE))</f>
        <v/>
      </c>
      <c r="N152" s="1048" t="str">
        <f>IF(OR(($S152=""),($H152=""),($I152=""),($J152="")),"",VLOOKUP($S152,'TRC Values Pepco'!$I$45:$M$54,4,FALSE))</f>
        <v/>
      </c>
      <c r="O152" s="1048" t="str">
        <f>IF(OR(($S152=""),($H152=""),($I152=""),($J152="")),"",VLOOKUP($S152,'TRC Values Pepco'!$I$45:$M$54,5,FALSE))</f>
        <v/>
      </c>
      <c r="P152" s="1049" t="str">
        <f t="shared" si="74"/>
        <v/>
      </c>
      <c r="Q152" s="1050">
        <f t="shared" si="75"/>
        <v>0</v>
      </c>
      <c r="R152" s="1051" t="str">
        <f t="shared" si="76"/>
        <v/>
      </c>
      <c r="S152" s="1051" t="str">
        <f t="shared" si="77"/>
        <v/>
      </c>
      <c r="T152" s="1052" t="str">
        <f t="shared" si="78"/>
        <v/>
      </c>
      <c r="U152" s="1077"/>
      <c r="V152" s="1017"/>
      <c r="W152" s="1055" t="str">
        <f t="shared" si="79"/>
        <v/>
      </c>
      <c r="X152" s="1072"/>
      <c r="Y152" s="1057">
        <v>0</v>
      </c>
      <c r="Z152" s="402">
        <f t="shared" si="80"/>
        <v>0</v>
      </c>
      <c r="AA152" s="1058">
        <f t="shared" si="81"/>
        <v>0</v>
      </c>
      <c r="AB152" s="1059">
        <f t="shared" si="82"/>
        <v>0</v>
      </c>
      <c r="AC152" s="1059">
        <f t="shared" si="83"/>
        <v>0</v>
      </c>
      <c r="AD152" s="1060">
        <f t="shared" si="84"/>
        <v>0</v>
      </c>
      <c r="AE152" s="1061" t="s">
        <v>205</v>
      </c>
      <c r="AF152" s="395"/>
      <c r="AG152" s="429"/>
      <c r="AH152" s="1073"/>
      <c r="AI152" s="1074"/>
      <c r="AJ152" s="1074"/>
      <c r="AK152" s="1075"/>
      <c r="AL152" s="1065"/>
      <c r="AM152" s="1066" t="str">
        <f t="shared" si="85"/>
        <v/>
      </c>
      <c r="AN152" s="1067">
        <f t="shared" si="86"/>
        <v>0</v>
      </c>
      <c r="AO152" s="412"/>
      <c r="AP152" s="412"/>
      <c r="AQ152" s="1068">
        <f t="shared" si="87"/>
        <v>0</v>
      </c>
      <c r="AR152" s="414">
        <f t="shared" si="88"/>
        <v>0</v>
      </c>
      <c r="AS152" s="415">
        <f t="shared" si="89"/>
        <v>0</v>
      </c>
      <c r="AT152" s="415">
        <f t="shared" si="104"/>
        <v>0</v>
      </c>
      <c r="AU152" s="415">
        <f t="shared" si="90"/>
        <v>0</v>
      </c>
      <c r="AV152" s="416">
        <f t="shared" si="91"/>
        <v>0</v>
      </c>
      <c r="AW152" s="1069"/>
      <c r="AX152" s="406">
        <f t="shared" si="92"/>
        <v>0</v>
      </c>
      <c r="AY152" s="1060">
        <f t="shared" si="93"/>
        <v>0</v>
      </c>
      <c r="AZ152" s="1070">
        <f t="shared" si="94"/>
        <v>0</v>
      </c>
      <c r="BA152" s="407">
        <f t="shared" si="95"/>
        <v>0</v>
      </c>
      <c r="BB152" s="1071">
        <f t="shared" si="96"/>
        <v>0</v>
      </c>
      <c r="BC152" s="1059">
        <f t="shared" si="97"/>
        <v>0</v>
      </c>
      <c r="BD152" s="1059">
        <f t="shared" si="98"/>
        <v>0</v>
      </c>
      <c r="BE152" s="407">
        <f t="shared" si="99"/>
        <v>0</v>
      </c>
      <c r="BF152" s="1041">
        <f t="shared" si="100"/>
        <v>0.3</v>
      </c>
      <c r="BG152" s="421">
        <f t="shared" si="101"/>
        <v>0</v>
      </c>
      <c r="BH152" s="422"/>
      <c r="BI152" s="422"/>
      <c r="BJ152" s="421">
        <f t="shared" si="102"/>
        <v>0</v>
      </c>
      <c r="BK152" s="1044">
        <f t="shared" si="103"/>
        <v>0</v>
      </c>
      <c r="BL152" s="432"/>
      <c r="BM152" s="436"/>
      <c r="BN152" s="436"/>
      <c r="BO152" s="436"/>
      <c r="BP152" s="436"/>
      <c r="BQ152" s="436"/>
      <c r="BR152" s="436"/>
      <c r="BS152" s="436"/>
      <c r="BT152" s="436"/>
      <c r="BU152" s="436"/>
      <c r="BV152" s="436"/>
      <c r="BW152" s="436"/>
      <c r="BX152" s="436"/>
    </row>
    <row r="153" spans="1:76" s="437" customFormat="1" ht="27.95" customHeight="1">
      <c r="A153" s="1046">
        <v>136</v>
      </c>
      <c r="B153" s="429"/>
      <c r="C153" s="429"/>
      <c r="D153" s="395"/>
      <c r="E153" s="427"/>
      <c r="F153" s="396"/>
      <c r="G153" s="1076"/>
      <c r="H153" s="1009"/>
      <c r="I153" s="1009"/>
      <c r="J153" s="1009"/>
      <c r="K153" s="1010" t="str">
        <f t="shared" si="73"/>
        <v/>
      </c>
      <c r="L153" s="1047" t="str">
        <f>IF(OR(($S153=""),($H153=""),($I153=""),($J153="")),"",VLOOKUP($S153,'TRC Values Pepco'!$I$45:$M$54,2,FALSE))</f>
        <v/>
      </c>
      <c r="M153" s="1048" t="str">
        <f>IF(OR(($S153=""),($H153=""),($I153=""),($J153="")),"",VLOOKUP($S153,'TRC Values Pepco'!$I$45:$M$54,3,FALSE))</f>
        <v/>
      </c>
      <c r="N153" s="1048" t="str">
        <f>IF(OR(($S153=""),($H153=""),($I153=""),($J153="")),"",VLOOKUP($S153,'TRC Values Pepco'!$I$45:$M$54,4,FALSE))</f>
        <v/>
      </c>
      <c r="O153" s="1048" t="str">
        <f>IF(OR(($S153=""),($H153=""),($I153=""),($J153="")),"",VLOOKUP($S153,'TRC Values Pepco'!$I$45:$M$54,5,FALSE))</f>
        <v/>
      </c>
      <c r="P153" s="1049" t="str">
        <f t="shared" si="74"/>
        <v/>
      </c>
      <c r="Q153" s="1050">
        <f t="shared" si="75"/>
        <v>0</v>
      </c>
      <c r="R153" s="1051" t="str">
        <f t="shared" si="76"/>
        <v/>
      </c>
      <c r="S153" s="1051" t="str">
        <f t="shared" si="77"/>
        <v/>
      </c>
      <c r="T153" s="1052" t="str">
        <f t="shared" si="78"/>
        <v/>
      </c>
      <c r="U153" s="1077"/>
      <c r="V153" s="1017"/>
      <c r="W153" s="1055" t="str">
        <f t="shared" si="79"/>
        <v/>
      </c>
      <c r="X153" s="1072"/>
      <c r="Y153" s="1057">
        <v>0</v>
      </c>
      <c r="Z153" s="402">
        <f t="shared" si="80"/>
        <v>0</v>
      </c>
      <c r="AA153" s="1058">
        <f t="shared" si="81"/>
        <v>0</v>
      </c>
      <c r="AB153" s="1059">
        <f t="shared" si="82"/>
        <v>0</v>
      </c>
      <c r="AC153" s="1059">
        <f t="shared" si="83"/>
        <v>0</v>
      </c>
      <c r="AD153" s="1060">
        <f t="shared" si="84"/>
        <v>0</v>
      </c>
      <c r="AE153" s="1061" t="s">
        <v>205</v>
      </c>
      <c r="AF153" s="395"/>
      <c r="AG153" s="429"/>
      <c r="AH153" s="1073"/>
      <c r="AI153" s="1074"/>
      <c r="AJ153" s="1074"/>
      <c r="AK153" s="1075"/>
      <c r="AL153" s="1065"/>
      <c r="AM153" s="1066" t="str">
        <f t="shared" si="85"/>
        <v/>
      </c>
      <c r="AN153" s="1067">
        <f t="shared" si="86"/>
        <v>0</v>
      </c>
      <c r="AO153" s="412"/>
      <c r="AP153" s="412"/>
      <c r="AQ153" s="1068">
        <f t="shared" si="87"/>
        <v>0</v>
      </c>
      <c r="AR153" s="414">
        <f t="shared" si="88"/>
        <v>0</v>
      </c>
      <c r="AS153" s="415">
        <f t="shared" si="89"/>
        <v>0</v>
      </c>
      <c r="AT153" s="415">
        <f t="shared" si="104"/>
        <v>0</v>
      </c>
      <c r="AU153" s="415">
        <f t="shared" si="90"/>
        <v>0</v>
      </c>
      <c r="AV153" s="416">
        <f t="shared" si="91"/>
        <v>0</v>
      </c>
      <c r="AW153" s="1069"/>
      <c r="AX153" s="406">
        <f t="shared" si="92"/>
        <v>0</v>
      </c>
      <c r="AY153" s="1060">
        <f t="shared" si="93"/>
        <v>0</v>
      </c>
      <c r="AZ153" s="1070">
        <f t="shared" si="94"/>
        <v>0</v>
      </c>
      <c r="BA153" s="407">
        <f t="shared" si="95"/>
        <v>0</v>
      </c>
      <c r="BB153" s="1071">
        <f t="shared" si="96"/>
        <v>0</v>
      </c>
      <c r="BC153" s="1059">
        <f t="shared" si="97"/>
        <v>0</v>
      </c>
      <c r="BD153" s="1059">
        <f t="shared" si="98"/>
        <v>0</v>
      </c>
      <c r="BE153" s="407">
        <f t="shared" si="99"/>
        <v>0</v>
      </c>
      <c r="BF153" s="1041">
        <f t="shared" si="100"/>
        <v>0.3</v>
      </c>
      <c r="BG153" s="421">
        <f t="shared" si="101"/>
        <v>0</v>
      </c>
      <c r="BH153" s="422"/>
      <c r="BI153" s="422"/>
      <c r="BJ153" s="421">
        <f t="shared" si="102"/>
        <v>0</v>
      </c>
      <c r="BK153" s="1044">
        <f t="shared" si="103"/>
        <v>0</v>
      </c>
      <c r="BL153" s="432"/>
      <c r="BM153" s="436"/>
      <c r="BN153" s="436"/>
      <c r="BO153" s="436"/>
      <c r="BP153" s="436"/>
      <c r="BQ153" s="436"/>
      <c r="BR153" s="436"/>
      <c r="BS153" s="436"/>
      <c r="BT153" s="436"/>
      <c r="BU153" s="436"/>
      <c r="BV153" s="436"/>
      <c r="BW153" s="436"/>
      <c r="BX153" s="436"/>
    </row>
    <row r="154" spans="1:76" s="437" customFormat="1" ht="27.95" customHeight="1">
      <c r="A154" s="1046">
        <v>137</v>
      </c>
      <c r="B154" s="429"/>
      <c r="C154" s="429"/>
      <c r="D154" s="395"/>
      <c r="E154" s="427"/>
      <c r="F154" s="396"/>
      <c r="G154" s="1076"/>
      <c r="H154" s="1009"/>
      <c r="I154" s="1009"/>
      <c r="J154" s="1009"/>
      <c r="K154" s="1010" t="str">
        <f t="shared" si="73"/>
        <v/>
      </c>
      <c r="L154" s="1047" t="str">
        <f>IF(OR(($S154=""),($H154=""),($I154=""),($J154="")),"",VLOOKUP($S154,'TRC Values Pepco'!$I$45:$M$54,2,FALSE))</f>
        <v/>
      </c>
      <c r="M154" s="1048" t="str">
        <f>IF(OR(($S154=""),($H154=""),($I154=""),($J154="")),"",VLOOKUP($S154,'TRC Values Pepco'!$I$45:$M$54,3,FALSE))</f>
        <v/>
      </c>
      <c r="N154" s="1048" t="str">
        <f>IF(OR(($S154=""),($H154=""),($I154=""),($J154="")),"",VLOOKUP($S154,'TRC Values Pepco'!$I$45:$M$54,4,FALSE))</f>
        <v/>
      </c>
      <c r="O154" s="1048" t="str">
        <f>IF(OR(($S154=""),($H154=""),($I154=""),($J154="")),"",VLOOKUP($S154,'TRC Values Pepco'!$I$45:$M$54,5,FALSE))</f>
        <v/>
      </c>
      <c r="P154" s="1049" t="str">
        <f t="shared" si="74"/>
        <v/>
      </c>
      <c r="Q154" s="1050">
        <f t="shared" si="75"/>
        <v>0</v>
      </c>
      <c r="R154" s="1051" t="str">
        <f t="shared" si="76"/>
        <v/>
      </c>
      <c r="S154" s="1051" t="str">
        <f t="shared" si="77"/>
        <v/>
      </c>
      <c r="T154" s="1052" t="str">
        <f t="shared" si="78"/>
        <v/>
      </c>
      <c r="U154" s="1077"/>
      <c r="V154" s="1017"/>
      <c r="W154" s="1055" t="str">
        <f t="shared" si="79"/>
        <v/>
      </c>
      <c r="X154" s="1072"/>
      <c r="Y154" s="1057">
        <v>0</v>
      </c>
      <c r="Z154" s="402">
        <f t="shared" si="80"/>
        <v>0</v>
      </c>
      <c r="AA154" s="1058">
        <f t="shared" si="81"/>
        <v>0</v>
      </c>
      <c r="AB154" s="1059">
        <f t="shared" si="82"/>
        <v>0</v>
      </c>
      <c r="AC154" s="1059">
        <f t="shared" si="83"/>
        <v>0</v>
      </c>
      <c r="AD154" s="1060">
        <f t="shared" si="84"/>
        <v>0</v>
      </c>
      <c r="AE154" s="1061" t="s">
        <v>205</v>
      </c>
      <c r="AF154" s="395"/>
      <c r="AG154" s="429"/>
      <c r="AH154" s="1073"/>
      <c r="AI154" s="1074"/>
      <c r="AJ154" s="1074"/>
      <c r="AK154" s="1075"/>
      <c r="AL154" s="1065"/>
      <c r="AM154" s="1066" t="str">
        <f t="shared" si="85"/>
        <v/>
      </c>
      <c r="AN154" s="1067">
        <f t="shared" si="86"/>
        <v>0</v>
      </c>
      <c r="AO154" s="412"/>
      <c r="AP154" s="412"/>
      <c r="AQ154" s="1068">
        <f t="shared" si="87"/>
        <v>0</v>
      </c>
      <c r="AR154" s="414">
        <f t="shared" si="88"/>
        <v>0</v>
      </c>
      <c r="AS154" s="415">
        <f t="shared" si="89"/>
        <v>0</v>
      </c>
      <c r="AT154" s="415">
        <f t="shared" si="104"/>
        <v>0</v>
      </c>
      <c r="AU154" s="415">
        <f t="shared" si="90"/>
        <v>0</v>
      </c>
      <c r="AV154" s="416">
        <f t="shared" si="91"/>
        <v>0</v>
      </c>
      <c r="AW154" s="1069"/>
      <c r="AX154" s="406">
        <f t="shared" si="92"/>
        <v>0</v>
      </c>
      <c r="AY154" s="1060">
        <f t="shared" si="93"/>
        <v>0</v>
      </c>
      <c r="AZ154" s="1070">
        <f t="shared" si="94"/>
        <v>0</v>
      </c>
      <c r="BA154" s="407">
        <f t="shared" si="95"/>
        <v>0</v>
      </c>
      <c r="BB154" s="1071">
        <f t="shared" si="96"/>
        <v>0</v>
      </c>
      <c r="BC154" s="1059">
        <f t="shared" si="97"/>
        <v>0</v>
      </c>
      <c r="BD154" s="1059">
        <f t="shared" si="98"/>
        <v>0</v>
      </c>
      <c r="BE154" s="407">
        <f t="shared" si="99"/>
        <v>0</v>
      </c>
      <c r="BF154" s="1041">
        <f t="shared" si="100"/>
        <v>0.3</v>
      </c>
      <c r="BG154" s="421">
        <f t="shared" si="101"/>
        <v>0</v>
      </c>
      <c r="BH154" s="422"/>
      <c r="BI154" s="422"/>
      <c r="BJ154" s="421">
        <f t="shared" si="102"/>
        <v>0</v>
      </c>
      <c r="BK154" s="1044">
        <f t="shared" si="103"/>
        <v>0</v>
      </c>
      <c r="BL154" s="432"/>
      <c r="BM154" s="436"/>
      <c r="BN154" s="436"/>
      <c r="BO154" s="436"/>
      <c r="BP154" s="436"/>
      <c r="BQ154" s="436"/>
      <c r="BR154" s="436"/>
      <c r="BS154" s="436"/>
      <c r="BT154" s="436"/>
      <c r="BU154" s="436"/>
      <c r="BV154" s="436"/>
      <c r="BW154" s="436"/>
      <c r="BX154" s="436"/>
    </row>
    <row r="155" spans="1:76" s="437" customFormat="1" ht="27.95" customHeight="1">
      <c r="A155" s="1046">
        <v>138</v>
      </c>
      <c r="B155" s="429"/>
      <c r="C155" s="429"/>
      <c r="D155" s="395"/>
      <c r="E155" s="427"/>
      <c r="F155" s="396"/>
      <c r="G155" s="1076"/>
      <c r="H155" s="1009"/>
      <c r="I155" s="1009"/>
      <c r="J155" s="1009"/>
      <c r="K155" s="1010" t="str">
        <f t="shared" si="73"/>
        <v/>
      </c>
      <c r="L155" s="1047" t="str">
        <f>IF(OR(($S155=""),($H155=""),($I155=""),($J155="")),"",VLOOKUP($S155,'TRC Values Pepco'!$I$45:$M$54,2,FALSE))</f>
        <v/>
      </c>
      <c r="M155" s="1048" t="str">
        <f>IF(OR(($S155=""),($H155=""),($I155=""),($J155="")),"",VLOOKUP($S155,'TRC Values Pepco'!$I$45:$M$54,3,FALSE))</f>
        <v/>
      </c>
      <c r="N155" s="1048" t="str">
        <f>IF(OR(($S155=""),($H155=""),($I155=""),($J155="")),"",VLOOKUP($S155,'TRC Values Pepco'!$I$45:$M$54,4,FALSE))</f>
        <v/>
      </c>
      <c r="O155" s="1048" t="str">
        <f>IF(OR(($S155=""),($H155=""),($I155=""),($J155="")),"",VLOOKUP($S155,'TRC Values Pepco'!$I$45:$M$54,5,FALSE))</f>
        <v/>
      </c>
      <c r="P155" s="1049" t="str">
        <f t="shared" si="74"/>
        <v/>
      </c>
      <c r="Q155" s="1050">
        <f t="shared" si="75"/>
        <v>0</v>
      </c>
      <c r="R155" s="1051" t="str">
        <f t="shared" si="76"/>
        <v/>
      </c>
      <c r="S155" s="1051" t="str">
        <f t="shared" si="77"/>
        <v/>
      </c>
      <c r="T155" s="1052" t="str">
        <f t="shared" si="78"/>
        <v/>
      </c>
      <c r="U155" s="1077"/>
      <c r="V155" s="1017"/>
      <c r="W155" s="1055" t="str">
        <f t="shared" si="79"/>
        <v/>
      </c>
      <c r="X155" s="1072"/>
      <c r="Y155" s="1057">
        <v>0</v>
      </c>
      <c r="Z155" s="402">
        <f t="shared" si="80"/>
        <v>0</v>
      </c>
      <c r="AA155" s="1058">
        <f t="shared" si="81"/>
        <v>0</v>
      </c>
      <c r="AB155" s="1059">
        <f t="shared" si="82"/>
        <v>0</v>
      </c>
      <c r="AC155" s="1059">
        <f t="shared" si="83"/>
        <v>0</v>
      </c>
      <c r="AD155" s="1060">
        <f t="shared" si="84"/>
        <v>0</v>
      </c>
      <c r="AE155" s="1061" t="s">
        <v>205</v>
      </c>
      <c r="AF155" s="395"/>
      <c r="AG155" s="429"/>
      <c r="AH155" s="1073"/>
      <c r="AI155" s="1074"/>
      <c r="AJ155" s="1074"/>
      <c r="AK155" s="1075"/>
      <c r="AL155" s="1065"/>
      <c r="AM155" s="1066" t="str">
        <f t="shared" si="85"/>
        <v/>
      </c>
      <c r="AN155" s="1067">
        <f t="shared" si="86"/>
        <v>0</v>
      </c>
      <c r="AO155" s="412"/>
      <c r="AP155" s="412"/>
      <c r="AQ155" s="1068">
        <f t="shared" si="87"/>
        <v>0</v>
      </c>
      <c r="AR155" s="414">
        <f t="shared" si="88"/>
        <v>0</v>
      </c>
      <c r="AS155" s="415">
        <f t="shared" si="89"/>
        <v>0</v>
      </c>
      <c r="AT155" s="415">
        <f t="shared" si="104"/>
        <v>0</v>
      </c>
      <c r="AU155" s="415">
        <f t="shared" si="90"/>
        <v>0</v>
      </c>
      <c r="AV155" s="416">
        <f t="shared" si="91"/>
        <v>0</v>
      </c>
      <c r="AW155" s="1069"/>
      <c r="AX155" s="406">
        <f t="shared" si="92"/>
        <v>0</v>
      </c>
      <c r="AY155" s="1060">
        <f t="shared" si="93"/>
        <v>0</v>
      </c>
      <c r="AZ155" s="1070">
        <f t="shared" si="94"/>
        <v>0</v>
      </c>
      <c r="BA155" s="407">
        <f t="shared" si="95"/>
        <v>0</v>
      </c>
      <c r="BB155" s="1071">
        <f t="shared" si="96"/>
        <v>0</v>
      </c>
      <c r="BC155" s="1059">
        <f t="shared" si="97"/>
        <v>0</v>
      </c>
      <c r="BD155" s="1059">
        <f t="shared" si="98"/>
        <v>0</v>
      </c>
      <c r="BE155" s="407">
        <f t="shared" si="99"/>
        <v>0</v>
      </c>
      <c r="BF155" s="1041">
        <f t="shared" si="100"/>
        <v>0.3</v>
      </c>
      <c r="BG155" s="421">
        <f t="shared" si="101"/>
        <v>0</v>
      </c>
      <c r="BH155" s="422"/>
      <c r="BI155" s="422"/>
      <c r="BJ155" s="421">
        <f t="shared" si="102"/>
        <v>0</v>
      </c>
      <c r="BK155" s="1044">
        <f t="shared" si="103"/>
        <v>0</v>
      </c>
      <c r="BL155" s="432"/>
      <c r="BM155" s="436"/>
      <c r="BN155" s="436"/>
      <c r="BO155" s="436"/>
      <c r="BP155" s="436"/>
      <c r="BQ155" s="436"/>
      <c r="BR155" s="436"/>
      <c r="BS155" s="436"/>
      <c r="BT155" s="436"/>
      <c r="BU155" s="436"/>
      <c r="BV155" s="436"/>
      <c r="BW155" s="436"/>
      <c r="BX155" s="436"/>
    </row>
    <row r="156" spans="1:76" s="437" customFormat="1" ht="27.95" customHeight="1">
      <c r="A156" s="1046">
        <v>139</v>
      </c>
      <c r="B156" s="429"/>
      <c r="C156" s="429"/>
      <c r="D156" s="395"/>
      <c r="E156" s="427"/>
      <c r="F156" s="396"/>
      <c r="G156" s="1076"/>
      <c r="H156" s="1009"/>
      <c r="I156" s="1009"/>
      <c r="J156" s="1009"/>
      <c r="K156" s="1010" t="str">
        <f t="shared" si="73"/>
        <v/>
      </c>
      <c r="L156" s="1047" t="str">
        <f>IF(OR(($S156=""),($H156=""),($I156=""),($J156="")),"",VLOOKUP($S156,'TRC Values Pepco'!$I$45:$M$54,2,FALSE))</f>
        <v/>
      </c>
      <c r="M156" s="1048" t="str">
        <f>IF(OR(($S156=""),($H156=""),($I156=""),($J156="")),"",VLOOKUP($S156,'TRC Values Pepco'!$I$45:$M$54,3,FALSE))</f>
        <v/>
      </c>
      <c r="N156" s="1048" t="str">
        <f>IF(OR(($S156=""),($H156=""),($I156=""),($J156="")),"",VLOOKUP($S156,'TRC Values Pepco'!$I$45:$M$54,4,FALSE))</f>
        <v/>
      </c>
      <c r="O156" s="1048" t="str">
        <f>IF(OR(($S156=""),($H156=""),($I156=""),($J156="")),"",VLOOKUP($S156,'TRC Values Pepco'!$I$45:$M$54,5,FALSE))</f>
        <v/>
      </c>
      <c r="P156" s="1049" t="str">
        <f t="shared" si="74"/>
        <v/>
      </c>
      <c r="Q156" s="1050">
        <f t="shared" si="75"/>
        <v>0</v>
      </c>
      <c r="R156" s="1051" t="str">
        <f t="shared" si="76"/>
        <v/>
      </c>
      <c r="S156" s="1051" t="str">
        <f t="shared" si="77"/>
        <v/>
      </c>
      <c r="T156" s="1052" t="str">
        <f t="shared" si="78"/>
        <v/>
      </c>
      <c r="U156" s="1077"/>
      <c r="V156" s="1017"/>
      <c r="W156" s="1055" t="str">
        <f t="shared" si="79"/>
        <v/>
      </c>
      <c r="X156" s="1072"/>
      <c r="Y156" s="1057">
        <v>0</v>
      </c>
      <c r="Z156" s="402">
        <f t="shared" si="80"/>
        <v>0</v>
      </c>
      <c r="AA156" s="1058">
        <f t="shared" si="81"/>
        <v>0</v>
      </c>
      <c r="AB156" s="1059">
        <f t="shared" si="82"/>
        <v>0</v>
      </c>
      <c r="AC156" s="1059">
        <f t="shared" si="83"/>
        <v>0</v>
      </c>
      <c r="AD156" s="1060">
        <f t="shared" si="84"/>
        <v>0</v>
      </c>
      <c r="AE156" s="1061" t="s">
        <v>205</v>
      </c>
      <c r="AF156" s="395"/>
      <c r="AG156" s="429"/>
      <c r="AH156" s="1073"/>
      <c r="AI156" s="1074"/>
      <c r="AJ156" s="1074"/>
      <c r="AK156" s="1075"/>
      <c r="AL156" s="1065"/>
      <c r="AM156" s="1066" t="str">
        <f t="shared" si="85"/>
        <v/>
      </c>
      <c r="AN156" s="1067">
        <f t="shared" si="86"/>
        <v>0</v>
      </c>
      <c r="AO156" s="412"/>
      <c r="AP156" s="412"/>
      <c r="AQ156" s="1068">
        <f t="shared" si="87"/>
        <v>0</v>
      </c>
      <c r="AR156" s="414">
        <f t="shared" si="88"/>
        <v>0</v>
      </c>
      <c r="AS156" s="415">
        <f t="shared" si="89"/>
        <v>0</v>
      </c>
      <c r="AT156" s="415">
        <f t="shared" si="104"/>
        <v>0</v>
      </c>
      <c r="AU156" s="415">
        <f t="shared" si="90"/>
        <v>0</v>
      </c>
      <c r="AV156" s="416">
        <f t="shared" si="91"/>
        <v>0</v>
      </c>
      <c r="AW156" s="1069"/>
      <c r="AX156" s="406">
        <f t="shared" si="92"/>
        <v>0</v>
      </c>
      <c r="AY156" s="1060">
        <f t="shared" si="93"/>
        <v>0</v>
      </c>
      <c r="AZ156" s="1070">
        <f t="shared" si="94"/>
        <v>0</v>
      </c>
      <c r="BA156" s="407">
        <f t="shared" si="95"/>
        <v>0</v>
      </c>
      <c r="BB156" s="1071">
        <f t="shared" si="96"/>
        <v>0</v>
      </c>
      <c r="BC156" s="1059">
        <f t="shared" si="97"/>
        <v>0</v>
      </c>
      <c r="BD156" s="1059">
        <f t="shared" si="98"/>
        <v>0</v>
      </c>
      <c r="BE156" s="407">
        <f t="shared" si="99"/>
        <v>0</v>
      </c>
      <c r="BF156" s="1041">
        <f t="shared" si="100"/>
        <v>0.3</v>
      </c>
      <c r="BG156" s="421">
        <f t="shared" si="101"/>
        <v>0</v>
      </c>
      <c r="BH156" s="422"/>
      <c r="BI156" s="422"/>
      <c r="BJ156" s="421">
        <f t="shared" si="102"/>
        <v>0</v>
      </c>
      <c r="BK156" s="1044">
        <f t="shared" si="103"/>
        <v>0</v>
      </c>
      <c r="BL156" s="432"/>
      <c r="BM156" s="436"/>
      <c r="BN156" s="436"/>
      <c r="BO156" s="436"/>
      <c r="BP156" s="436"/>
      <c r="BQ156" s="436"/>
      <c r="BR156" s="436"/>
      <c r="BS156" s="436"/>
      <c r="BT156" s="436"/>
      <c r="BU156" s="436"/>
      <c r="BV156" s="436"/>
      <c r="BW156" s="436"/>
      <c r="BX156" s="436"/>
    </row>
    <row r="157" spans="1:76" s="437" customFormat="1" ht="27.95" customHeight="1">
      <c r="A157" s="1046">
        <v>140</v>
      </c>
      <c r="B157" s="429"/>
      <c r="C157" s="429"/>
      <c r="D157" s="395"/>
      <c r="E157" s="427"/>
      <c r="F157" s="396"/>
      <c r="G157" s="1076"/>
      <c r="H157" s="1009"/>
      <c r="I157" s="1009"/>
      <c r="J157" s="1009"/>
      <c r="K157" s="1010" t="str">
        <f t="shared" si="73"/>
        <v/>
      </c>
      <c r="L157" s="1047" t="str">
        <f>IF(OR(($S157=""),($H157=""),($I157=""),($J157="")),"",VLOOKUP($S157,'TRC Values Pepco'!$I$45:$M$54,2,FALSE))</f>
        <v/>
      </c>
      <c r="M157" s="1048" t="str">
        <f>IF(OR(($S157=""),($H157=""),($I157=""),($J157="")),"",VLOOKUP($S157,'TRC Values Pepco'!$I$45:$M$54,3,FALSE))</f>
        <v/>
      </c>
      <c r="N157" s="1048" t="str">
        <f>IF(OR(($S157=""),($H157=""),($I157=""),($J157="")),"",VLOOKUP($S157,'TRC Values Pepco'!$I$45:$M$54,4,FALSE))</f>
        <v/>
      </c>
      <c r="O157" s="1048" t="str">
        <f>IF(OR(($S157=""),($H157=""),($I157=""),($J157="")),"",VLOOKUP($S157,'TRC Values Pepco'!$I$45:$M$54,5,FALSE))</f>
        <v/>
      </c>
      <c r="P157" s="1049" t="str">
        <f t="shared" si="74"/>
        <v/>
      </c>
      <c r="Q157" s="1050">
        <f t="shared" si="75"/>
        <v>0</v>
      </c>
      <c r="R157" s="1051" t="str">
        <f t="shared" si="76"/>
        <v/>
      </c>
      <c r="S157" s="1051" t="str">
        <f t="shared" si="77"/>
        <v/>
      </c>
      <c r="T157" s="1052" t="str">
        <f t="shared" si="78"/>
        <v/>
      </c>
      <c r="U157" s="1077"/>
      <c r="V157" s="1017"/>
      <c r="W157" s="1055" t="str">
        <f t="shared" si="79"/>
        <v/>
      </c>
      <c r="X157" s="1072"/>
      <c r="Y157" s="1057">
        <v>0</v>
      </c>
      <c r="Z157" s="402">
        <f t="shared" si="80"/>
        <v>0</v>
      </c>
      <c r="AA157" s="1058">
        <f t="shared" si="81"/>
        <v>0</v>
      </c>
      <c r="AB157" s="1059">
        <f t="shared" si="82"/>
        <v>0</v>
      </c>
      <c r="AC157" s="1059">
        <f t="shared" si="83"/>
        <v>0</v>
      </c>
      <c r="AD157" s="1060">
        <f t="shared" si="84"/>
        <v>0</v>
      </c>
      <c r="AE157" s="1061" t="s">
        <v>205</v>
      </c>
      <c r="AF157" s="395"/>
      <c r="AG157" s="429"/>
      <c r="AH157" s="1073"/>
      <c r="AI157" s="1074"/>
      <c r="AJ157" s="1074"/>
      <c r="AK157" s="1075"/>
      <c r="AL157" s="1065"/>
      <c r="AM157" s="1066" t="str">
        <f t="shared" si="85"/>
        <v/>
      </c>
      <c r="AN157" s="1067">
        <f t="shared" si="86"/>
        <v>0</v>
      </c>
      <c r="AO157" s="412"/>
      <c r="AP157" s="412"/>
      <c r="AQ157" s="1068">
        <f t="shared" si="87"/>
        <v>0</v>
      </c>
      <c r="AR157" s="414">
        <f t="shared" si="88"/>
        <v>0</v>
      </c>
      <c r="AS157" s="415">
        <f t="shared" si="89"/>
        <v>0</v>
      </c>
      <c r="AT157" s="415">
        <f t="shared" si="104"/>
        <v>0</v>
      </c>
      <c r="AU157" s="415">
        <f t="shared" si="90"/>
        <v>0</v>
      </c>
      <c r="AV157" s="416">
        <f t="shared" si="91"/>
        <v>0</v>
      </c>
      <c r="AW157" s="1069"/>
      <c r="AX157" s="406">
        <f t="shared" si="92"/>
        <v>0</v>
      </c>
      <c r="AY157" s="1060">
        <f t="shared" si="93"/>
        <v>0</v>
      </c>
      <c r="AZ157" s="1070">
        <f t="shared" si="94"/>
        <v>0</v>
      </c>
      <c r="BA157" s="407">
        <f t="shared" si="95"/>
        <v>0</v>
      </c>
      <c r="BB157" s="1071">
        <f t="shared" si="96"/>
        <v>0</v>
      </c>
      <c r="BC157" s="1059">
        <f t="shared" si="97"/>
        <v>0</v>
      </c>
      <c r="BD157" s="1059">
        <f t="shared" si="98"/>
        <v>0</v>
      </c>
      <c r="BE157" s="407">
        <f t="shared" si="99"/>
        <v>0</v>
      </c>
      <c r="BF157" s="1041">
        <f t="shared" si="100"/>
        <v>0.3</v>
      </c>
      <c r="BG157" s="421">
        <f t="shared" si="101"/>
        <v>0</v>
      </c>
      <c r="BH157" s="422"/>
      <c r="BI157" s="422"/>
      <c r="BJ157" s="421">
        <f t="shared" si="102"/>
        <v>0</v>
      </c>
      <c r="BK157" s="1044">
        <f t="shared" si="103"/>
        <v>0</v>
      </c>
      <c r="BL157" s="432"/>
      <c r="BM157" s="436"/>
      <c r="BN157" s="436"/>
      <c r="BO157" s="436"/>
      <c r="BP157" s="436"/>
      <c r="BQ157" s="436"/>
      <c r="BR157" s="436"/>
      <c r="BS157" s="436"/>
      <c r="BT157" s="436"/>
      <c r="BU157" s="436"/>
      <c r="BV157" s="436"/>
      <c r="BW157" s="436"/>
      <c r="BX157" s="436"/>
    </row>
    <row r="158" spans="1:76" s="437" customFormat="1" ht="27.95" customHeight="1">
      <c r="A158" s="1046">
        <v>141</v>
      </c>
      <c r="B158" s="429"/>
      <c r="C158" s="429"/>
      <c r="D158" s="395"/>
      <c r="E158" s="427"/>
      <c r="F158" s="396"/>
      <c r="G158" s="1076"/>
      <c r="H158" s="1009"/>
      <c r="I158" s="1009"/>
      <c r="J158" s="1009"/>
      <c r="K158" s="1010" t="str">
        <f t="shared" si="73"/>
        <v/>
      </c>
      <c r="L158" s="1047" t="str">
        <f>IF(OR(($S158=""),($H158=""),($I158=""),($J158="")),"",VLOOKUP($S158,'TRC Values Pepco'!$I$45:$M$54,2,FALSE))</f>
        <v/>
      </c>
      <c r="M158" s="1048" t="str">
        <f>IF(OR(($S158=""),($H158=""),($I158=""),($J158="")),"",VLOOKUP($S158,'TRC Values Pepco'!$I$45:$M$54,3,FALSE))</f>
        <v/>
      </c>
      <c r="N158" s="1048" t="str">
        <f>IF(OR(($S158=""),($H158=""),($I158=""),($J158="")),"",VLOOKUP($S158,'TRC Values Pepco'!$I$45:$M$54,4,FALSE))</f>
        <v/>
      </c>
      <c r="O158" s="1048" t="str">
        <f>IF(OR(($S158=""),($H158=""),($I158=""),($J158="")),"",VLOOKUP($S158,'TRC Values Pepco'!$I$45:$M$54,5,FALSE))</f>
        <v/>
      </c>
      <c r="P158" s="1049" t="str">
        <f t="shared" si="74"/>
        <v/>
      </c>
      <c r="Q158" s="1050">
        <f t="shared" si="75"/>
        <v>0</v>
      </c>
      <c r="R158" s="1051" t="str">
        <f t="shared" si="76"/>
        <v/>
      </c>
      <c r="S158" s="1051" t="str">
        <f t="shared" si="77"/>
        <v/>
      </c>
      <c r="T158" s="1052" t="str">
        <f t="shared" si="78"/>
        <v/>
      </c>
      <c r="U158" s="1077"/>
      <c r="V158" s="1017"/>
      <c r="W158" s="1055" t="str">
        <f t="shared" si="79"/>
        <v/>
      </c>
      <c r="X158" s="1072"/>
      <c r="Y158" s="1057">
        <v>0</v>
      </c>
      <c r="Z158" s="402">
        <f t="shared" si="80"/>
        <v>0</v>
      </c>
      <c r="AA158" s="1058">
        <f t="shared" si="81"/>
        <v>0</v>
      </c>
      <c r="AB158" s="1059">
        <f t="shared" si="82"/>
        <v>0</v>
      </c>
      <c r="AC158" s="1059">
        <f t="shared" si="83"/>
        <v>0</v>
      </c>
      <c r="AD158" s="1060">
        <f t="shared" si="84"/>
        <v>0</v>
      </c>
      <c r="AE158" s="1061" t="s">
        <v>205</v>
      </c>
      <c r="AF158" s="395"/>
      <c r="AG158" s="429"/>
      <c r="AH158" s="1073"/>
      <c r="AI158" s="1074"/>
      <c r="AJ158" s="1074"/>
      <c r="AK158" s="1075"/>
      <c r="AL158" s="1065"/>
      <c r="AM158" s="1066" t="str">
        <f t="shared" si="85"/>
        <v/>
      </c>
      <c r="AN158" s="1067">
        <f t="shared" si="86"/>
        <v>0</v>
      </c>
      <c r="AO158" s="412"/>
      <c r="AP158" s="412"/>
      <c r="AQ158" s="1068">
        <f t="shared" si="87"/>
        <v>0</v>
      </c>
      <c r="AR158" s="414">
        <f t="shared" si="88"/>
        <v>0</v>
      </c>
      <c r="AS158" s="415">
        <f t="shared" si="89"/>
        <v>0</v>
      </c>
      <c r="AT158" s="415">
        <f t="shared" si="104"/>
        <v>0</v>
      </c>
      <c r="AU158" s="415">
        <f t="shared" si="90"/>
        <v>0</v>
      </c>
      <c r="AV158" s="416">
        <f t="shared" si="91"/>
        <v>0</v>
      </c>
      <c r="AW158" s="1069"/>
      <c r="AX158" s="406">
        <f t="shared" si="92"/>
        <v>0</v>
      </c>
      <c r="AY158" s="1060">
        <f t="shared" si="93"/>
        <v>0</v>
      </c>
      <c r="AZ158" s="1070">
        <f t="shared" si="94"/>
        <v>0</v>
      </c>
      <c r="BA158" s="407">
        <f t="shared" si="95"/>
        <v>0</v>
      </c>
      <c r="BB158" s="1071">
        <f t="shared" si="96"/>
        <v>0</v>
      </c>
      <c r="BC158" s="1059">
        <f t="shared" si="97"/>
        <v>0</v>
      </c>
      <c r="BD158" s="1059">
        <f t="shared" si="98"/>
        <v>0</v>
      </c>
      <c r="BE158" s="407">
        <f t="shared" si="99"/>
        <v>0</v>
      </c>
      <c r="BF158" s="1041">
        <f t="shared" si="100"/>
        <v>0.3</v>
      </c>
      <c r="BG158" s="421">
        <f t="shared" si="101"/>
        <v>0</v>
      </c>
      <c r="BH158" s="422"/>
      <c r="BI158" s="422"/>
      <c r="BJ158" s="421">
        <f t="shared" si="102"/>
        <v>0</v>
      </c>
      <c r="BK158" s="1044">
        <f t="shared" si="103"/>
        <v>0</v>
      </c>
      <c r="BL158" s="432"/>
      <c r="BM158" s="436"/>
      <c r="BN158" s="436"/>
      <c r="BO158" s="436"/>
      <c r="BP158" s="436"/>
      <c r="BQ158" s="436"/>
      <c r="BR158" s="436"/>
      <c r="BS158" s="436"/>
      <c r="BT158" s="436"/>
      <c r="BU158" s="436"/>
      <c r="BV158" s="436"/>
      <c r="BW158" s="436"/>
      <c r="BX158" s="436"/>
    </row>
    <row r="159" spans="1:76" s="437" customFormat="1" ht="27.95" customHeight="1">
      <c r="A159" s="1046">
        <v>142</v>
      </c>
      <c r="B159" s="429"/>
      <c r="C159" s="429"/>
      <c r="D159" s="395"/>
      <c r="E159" s="427"/>
      <c r="F159" s="396"/>
      <c r="G159" s="1076"/>
      <c r="H159" s="1009"/>
      <c r="I159" s="1009"/>
      <c r="J159" s="1009"/>
      <c r="K159" s="1010" t="str">
        <f t="shared" si="73"/>
        <v/>
      </c>
      <c r="L159" s="1047" t="str">
        <f>IF(OR(($S159=""),($H159=""),($I159=""),($J159="")),"",VLOOKUP($S159,'TRC Values Pepco'!$I$45:$M$54,2,FALSE))</f>
        <v/>
      </c>
      <c r="M159" s="1048" t="str">
        <f>IF(OR(($S159=""),($H159=""),($I159=""),($J159="")),"",VLOOKUP($S159,'TRC Values Pepco'!$I$45:$M$54,3,FALSE))</f>
        <v/>
      </c>
      <c r="N159" s="1048" t="str">
        <f>IF(OR(($S159=""),($H159=""),($I159=""),($J159="")),"",VLOOKUP($S159,'TRC Values Pepco'!$I$45:$M$54,4,FALSE))</f>
        <v/>
      </c>
      <c r="O159" s="1048" t="str">
        <f>IF(OR(($S159=""),($H159=""),($I159=""),($J159="")),"",VLOOKUP($S159,'TRC Values Pepco'!$I$45:$M$54,5,FALSE))</f>
        <v/>
      </c>
      <c r="P159" s="1049" t="str">
        <f t="shared" si="74"/>
        <v/>
      </c>
      <c r="Q159" s="1050">
        <f t="shared" si="75"/>
        <v>0</v>
      </c>
      <c r="R159" s="1051" t="str">
        <f t="shared" si="76"/>
        <v/>
      </c>
      <c r="S159" s="1051" t="str">
        <f t="shared" si="77"/>
        <v/>
      </c>
      <c r="T159" s="1052" t="str">
        <f t="shared" si="78"/>
        <v/>
      </c>
      <c r="U159" s="1077"/>
      <c r="V159" s="1017"/>
      <c r="W159" s="1055" t="str">
        <f t="shared" si="79"/>
        <v/>
      </c>
      <c r="X159" s="1072"/>
      <c r="Y159" s="1057">
        <v>0</v>
      </c>
      <c r="Z159" s="402">
        <f t="shared" si="80"/>
        <v>0</v>
      </c>
      <c r="AA159" s="1058">
        <f t="shared" si="81"/>
        <v>0</v>
      </c>
      <c r="AB159" s="1059">
        <f t="shared" si="82"/>
        <v>0</v>
      </c>
      <c r="AC159" s="1059">
        <f t="shared" si="83"/>
        <v>0</v>
      </c>
      <c r="AD159" s="1060">
        <f t="shared" si="84"/>
        <v>0</v>
      </c>
      <c r="AE159" s="1061" t="s">
        <v>205</v>
      </c>
      <c r="AF159" s="395"/>
      <c r="AG159" s="429"/>
      <c r="AH159" s="1073"/>
      <c r="AI159" s="1074"/>
      <c r="AJ159" s="1074"/>
      <c r="AK159" s="1075"/>
      <c r="AL159" s="1065"/>
      <c r="AM159" s="1066" t="str">
        <f t="shared" si="85"/>
        <v/>
      </c>
      <c r="AN159" s="1067">
        <f t="shared" si="86"/>
        <v>0</v>
      </c>
      <c r="AO159" s="412"/>
      <c r="AP159" s="412"/>
      <c r="AQ159" s="1068">
        <f t="shared" si="87"/>
        <v>0</v>
      </c>
      <c r="AR159" s="414">
        <f t="shared" si="88"/>
        <v>0</v>
      </c>
      <c r="AS159" s="415">
        <f t="shared" si="89"/>
        <v>0</v>
      </c>
      <c r="AT159" s="415">
        <f t="shared" si="104"/>
        <v>0</v>
      </c>
      <c r="AU159" s="415">
        <f t="shared" si="90"/>
        <v>0</v>
      </c>
      <c r="AV159" s="416">
        <f t="shared" si="91"/>
        <v>0</v>
      </c>
      <c r="AW159" s="1069"/>
      <c r="AX159" s="406">
        <f t="shared" si="92"/>
        <v>0</v>
      </c>
      <c r="AY159" s="1060">
        <f t="shared" si="93"/>
        <v>0</v>
      </c>
      <c r="AZ159" s="1070">
        <f t="shared" si="94"/>
        <v>0</v>
      </c>
      <c r="BA159" s="407">
        <f t="shared" si="95"/>
        <v>0</v>
      </c>
      <c r="BB159" s="1071">
        <f t="shared" si="96"/>
        <v>0</v>
      </c>
      <c r="BC159" s="1059">
        <f t="shared" si="97"/>
        <v>0</v>
      </c>
      <c r="BD159" s="1059">
        <f t="shared" si="98"/>
        <v>0</v>
      </c>
      <c r="BE159" s="407">
        <f t="shared" si="99"/>
        <v>0</v>
      </c>
      <c r="BF159" s="1041">
        <f t="shared" si="100"/>
        <v>0.3</v>
      </c>
      <c r="BG159" s="421">
        <f t="shared" si="101"/>
        <v>0</v>
      </c>
      <c r="BH159" s="422"/>
      <c r="BI159" s="422"/>
      <c r="BJ159" s="421">
        <f t="shared" si="102"/>
        <v>0</v>
      </c>
      <c r="BK159" s="1044">
        <f t="shared" si="103"/>
        <v>0</v>
      </c>
      <c r="BL159" s="432"/>
      <c r="BM159" s="436"/>
      <c r="BN159" s="436"/>
      <c r="BO159" s="436"/>
      <c r="BP159" s="436"/>
      <c r="BQ159" s="436"/>
      <c r="BR159" s="436"/>
      <c r="BS159" s="436"/>
      <c r="BT159" s="436"/>
      <c r="BU159" s="436"/>
      <c r="BV159" s="436"/>
      <c r="BW159" s="436"/>
      <c r="BX159" s="436"/>
    </row>
    <row r="160" spans="1:76" s="437" customFormat="1" ht="27.95" customHeight="1">
      <c r="A160" s="1046">
        <v>143</v>
      </c>
      <c r="B160" s="429"/>
      <c r="C160" s="429"/>
      <c r="D160" s="395"/>
      <c r="E160" s="427"/>
      <c r="F160" s="396"/>
      <c r="G160" s="1076"/>
      <c r="H160" s="1009"/>
      <c r="I160" s="1009"/>
      <c r="J160" s="1009"/>
      <c r="K160" s="1010" t="str">
        <f t="shared" si="73"/>
        <v/>
      </c>
      <c r="L160" s="1047" t="str">
        <f>IF(OR(($S160=""),($H160=""),($I160=""),($J160="")),"",VLOOKUP($S160,'TRC Values Pepco'!$I$45:$M$54,2,FALSE))</f>
        <v/>
      </c>
      <c r="M160" s="1048" t="str">
        <f>IF(OR(($S160=""),($H160=""),($I160=""),($J160="")),"",VLOOKUP($S160,'TRC Values Pepco'!$I$45:$M$54,3,FALSE))</f>
        <v/>
      </c>
      <c r="N160" s="1048" t="str">
        <f>IF(OR(($S160=""),($H160=""),($I160=""),($J160="")),"",VLOOKUP($S160,'TRC Values Pepco'!$I$45:$M$54,4,FALSE))</f>
        <v/>
      </c>
      <c r="O160" s="1048" t="str">
        <f>IF(OR(($S160=""),($H160=""),($I160=""),($J160="")),"",VLOOKUP($S160,'TRC Values Pepco'!$I$45:$M$54,5,FALSE))</f>
        <v/>
      </c>
      <c r="P160" s="1049" t="str">
        <f t="shared" si="74"/>
        <v/>
      </c>
      <c r="Q160" s="1050">
        <f t="shared" si="75"/>
        <v>0</v>
      </c>
      <c r="R160" s="1051" t="str">
        <f t="shared" si="76"/>
        <v/>
      </c>
      <c r="S160" s="1051" t="str">
        <f t="shared" si="77"/>
        <v/>
      </c>
      <c r="T160" s="1052" t="str">
        <f t="shared" si="78"/>
        <v/>
      </c>
      <c r="U160" s="1077"/>
      <c r="V160" s="1017"/>
      <c r="W160" s="1055" t="str">
        <f t="shared" si="79"/>
        <v/>
      </c>
      <c r="X160" s="1072"/>
      <c r="Y160" s="1057">
        <v>0</v>
      </c>
      <c r="Z160" s="402">
        <f t="shared" si="80"/>
        <v>0</v>
      </c>
      <c r="AA160" s="1058">
        <f t="shared" si="81"/>
        <v>0</v>
      </c>
      <c r="AB160" s="1059">
        <f t="shared" si="82"/>
        <v>0</v>
      </c>
      <c r="AC160" s="1059">
        <f t="shared" si="83"/>
        <v>0</v>
      </c>
      <c r="AD160" s="1060">
        <f t="shared" si="84"/>
        <v>0</v>
      </c>
      <c r="AE160" s="1061" t="s">
        <v>205</v>
      </c>
      <c r="AF160" s="395"/>
      <c r="AG160" s="429"/>
      <c r="AH160" s="1073"/>
      <c r="AI160" s="1074"/>
      <c r="AJ160" s="1074"/>
      <c r="AK160" s="1075"/>
      <c r="AL160" s="1065"/>
      <c r="AM160" s="1066" t="str">
        <f t="shared" si="85"/>
        <v/>
      </c>
      <c r="AN160" s="1067">
        <f t="shared" si="86"/>
        <v>0</v>
      </c>
      <c r="AO160" s="412"/>
      <c r="AP160" s="412"/>
      <c r="AQ160" s="1068">
        <f t="shared" si="87"/>
        <v>0</v>
      </c>
      <c r="AR160" s="414">
        <f t="shared" si="88"/>
        <v>0</v>
      </c>
      <c r="AS160" s="415">
        <f t="shared" si="89"/>
        <v>0</v>
      </c>
      <c r="AT160" s="415">
        <f t="shared" si="104"/>
        <v>0</v>
      </c>
      <c r="AU160" s="415">
        <f t="shared" si="90"/>
        <v>0</v>
      </c>
      <c r="AV160" s="416">
        <f t="shared" si="91"/>
        <v>0</v>
      </c>
      <c r="AW160" s="1069"/>
      <c r="AX160" s="406">
        <f t="shared" si="92"/>
        <v>0</v>
      </c>
      <c r="AY160" s="1060">
        <f t="shared" si="93"/>
        <v>0</v>
      </c>
      <c r="AZ160" s="1070">
        <f t="shared" si="94"/>
        <v>0</v>
      </c>
      <c r="BA160" s="407">
        <f t="shared" si="95"/>
        <v>0</v>
      </c>
      <c r="BB160" s="1071">
        <f t="shared" si="96"/>
        <v>0</v>
      </c>
      <c r="BC160" s="1059">
        <f t="shared" si="97"/>
        <v>0</v>
      </c>
      <c r="BD160" s="1059">
        <f t="shared" si="98"/>
        <v>0</v>
      </c>
      <c r="BE160" s="407">
        <f t="shared" si="99"/>
        <v>0</v>
      </c>
      <c r="BF160" s="1041">
        <f t="shared" si="100"/>
        <v>0.3</v>
      </c>
      <c r="BG160" s="421">
        <f t="shared" si="101"/>
        <v>0</v>
      </c>
      <c r="BH160" s="422"/>
      <c r="BI160" s="422"/>
      <c r="BJ160" s="421">
        <f t="shared" si="102"/>
        <v>0</v>
      </c>
      <c r="BK160" s="1044">
        <f t="shared" si="103"/>
        <v>0</v>
      </c>
      <c r="BL160" s="432"/>
      <c r="BM160" s="436"/>
      <c r="BN160" s="436"/>
      <c r="BO160" s="436"/>
      <c r="BP160" s="436"/>
      <c r="BQ160" s="436"/>
      <c r="BR160" s="436"/>
      <c r="BS160" s="436"/>
      <c r="BT160" s="436"/>
      <c r="BU160" s="436"/>
      <c r="BV160" s="436"/>
      <c r="BW160" s="436"/>
      <c r="BX160" s="436"/>
    </row>
    <row r="161" spans="1:76" s="437" customFormat="1" ht="27.95" customHeight="1">
      <c r="A161" s="1046">
        <v>144</v>
      </c>
      <c r="B161" s="429"/>
      <c r="C161" s="429"/>
      <c r="D161" s="395"/>
      <c r="E161" s="427"/>
      <c r="F161" s="396"/>
      <c r="G161" s="1076"/>
      <c r="H161" s="1009"/>
      <c r="I161" s="1009"/>
      <c r="J161" s="1009"/>
      <c r="K161" s="1010" t="str">
        <f t="shared" si="73"/>
        <v/>
      </c>
      <c r="L161" s="1047" t="str">
        <f>IF(OR(($S161=""),($H161=""),($I161=""),($J161="")),"",VLOOKUP($S161,'TRC Values Pepco'!$I$45:$M$54,2,FALSE))</f>
        <v/>
      </c>
      <c r="M161" s="1048" t="str">
        <f>IF(OR(($S161=""),($H161=""),($I161=""),($J161="")),"",VLOOKUP($S161,'TRC Values Pepco'!$I$45:$M$54,3,FALSE))</f>
        <v/>
      </c>
      <c r="N161" s="1048" t="str">
        <f>IF(OR(($S161=""),($H161=""),($I161=""),($J161="")),"",VLOOKUP($S161,'TRC Values Pepco'!$I$45:$M$54,4,FALSE))</f>
        <v/>
      </c>
      <c r="O161" s="1048" t="str">
        <f>IF(OR(($S161=""),($H161=""),($I161=""),($J161="")),"",VLOOKUP($S161,'TRC Values Pepco'!$I$45:$M$54,5,FALSE))</f>
        <v/>
      </c>
      <c r="P161" s="1049" t="str">
        <f t="shared" si="74"/>
        <v/>
      </c>
      <c r="Q161" s="1050">
        <f t="shared" si="75"/>
        <v>0</v>
      </c>
      <c r="R161" s="1051" t="str">
        <f t="shared" si="76"/>
        <v/>
      </c>
      <c r="S161" s="1051" t="str">
        <f t="shared" si="77"/>
        <v/>
      </c>
      <c r="T161" s="1052" t="str">
        <f t="shared" si="78"/>
        <v/>
      </c>
      <c r="U161" s="1077"/>
      <c r="V161" s="1017"/>
      <c r="W161" s="1055" t="str">
        <f t="shared" si="79"/>
        <v/>
      </c>
      <c r="X161" s="1072"/>
      <c r="Y161" s="1057">
        <v>0</v>
      </c>
      <c r="Z161" s="402">
        <f t="shared" si="80"/>
        <v>0</v>
      </c>
      <c r="AA161" s="1058">
        <f t="shared" si="81"/>
        <v>0</v>
      </c>
      <c r="AB161" s="1059">
        <f t="shared" si="82"/>
        <v>0</v>
      </c>
      <c r="AC161" s="1059">
        <f t="shared" si="83"/>
        <v>0</v>
      </c>
      <c r="AD161" s="1060">
        <f t="shared" si="84"/>
        <v>0</v>
      </c>
      <c r="AE161" s="1061" t="s">
        <v>205</v>
      </c>
      <c r="AF161" s="395"/>
      <c r="AG161" s="429"/>
      <c r="AH161" s="1073"/>
      <c r="AI161" s="1074"/>
      <c r="AJ161" s="1074"/>
      <c r="AK161" s="1075"/>
      <c r="AL161" s="1065"/>
      <c r="AM161" s="1066" t="str">
        <f t="shared" si="85"/>
        <v/>
      </c>
      <c r="AN161" s="1067">
        <f t="shared" si="86"/>
        <v>0</v>
      </c>
      <c r="AO161" s="412"/>
      <c r="AP161" s="412"/>
      <c r="AQ161" s="1068">
        <f t="shared" si="87"/>
        <v>0</v>
      </c>
      <c r="AR161" s="414">
        <f t="shared" si="88"/>
        <v>0</v>
      </c>
      <c r="AS161" s="415">
        <f t="shared" si="89"/>
        <v>0</v>
      </c>
      <c r="AT161" s="415">
        <f t="shared" si="104"/>
        <v>0</v>
      </c>
      <c r="AU161" s="415">
        <f t="shared" si="90"/>
        <v>0</v>
      </c>
      <c r="AV161" s="416">
        <f t="shared" si="91"/>
        <v>0</v>
      </c>
      <c r="AW161" s="1069"/>
      <c r="AX161" s="406">
        <f t="shared" si="92"/>
        <v>0</v>
      </c>
      <c r="AY161" s="1060">
        <f t="shared" si="93"/>
        <v>0</v>
      </c>
      <c r="AZ161" s="1070">
        <f t="shared" si="94"/>
        <v>0</v>
      </c>
      <c r="BA161" s="407">
        <f t="shared" si="95"/>
        <v>0</v>
      </c>
      <c r="BB161" s="1071">
        <f t="shared" si="96"/>
        <v>0</v>
      </c>
      <c r="BC161" s="1059">
        <f t="shared" si="97"/>
        <v>0</v>
      </c>
      <c r="BD161" s="1059">
        <f t="shared" si="98"/>
        <v>0</v>
      </c>
      <c r="BE161" s="407">
        <f t="shared" si="99"/>
        <v>0</v>
      </c>
      <c r="BF161" s="1041">
        <f t="shared" si="100"/>
        <v>0.3</v>
      </c>
      <c r="BG161" s="421">
        <f t="shared" si="101"/>
        <v>0</v>
      </c>
      <c r="BH161" s="422"/>
      <c r="BI161" s="422"/>
      <c r="BJ161" s="421">
        <f t="shared" si="102"/>
        <v>0</v>
      </c>
      <c r="BK161" s="1044">
        <f t="shared" si="103"/>
        <v>0</v>
      </c>
      <c r="BL161" s="432"/>
      <c r="BM161" s="436"/>
      <c r="BN161" s="436"/>
      <c r="BO161" s="436"/>
      <c r="BP161" s="436"/>
      <c r="BQ161" s="436"/>
      <c r="BR161" s="436"/>
      <c r="BS161" s="436"/>
      <c r="BT161" s="436"/>
      <c r="BU161" s="436"/>
      <c r="BV161" s="436"/>
      <c r="BW161" s="436"/>
      <c r="BX161" s="436"/>
    </row>
    <row r="162" spans="1:76" s="437" customFormat="1" ht="27.95" customHeight="1">
      <c r="A162" s="1046">
        <v>145</v>
      </c>
      <c r="B162" s="429"/>
      <c r="C162" s="429"/>
      <c r="D162" s="395"/>
      <c r="E162" s="427"/>
      <c r="F162" s="396"/>
      <c r="G162" s="1076"/>
      <c r="H162" s="1009"/>
      <c r="I162" s="1009"/>
      <c r="J162" s="1009"/>
      <c r="K162" s="1010" t="str">
        <f t="shared" si="73"/>
        <v/>
      </c>
      <c r="L162" s="1047" t="str">
        <f>IF(OR(($S162=""),($H162=""),($I162=""),($J162="")),"",VLOOKUP($S162,'TRC Values Pepco'!$I$45:$M$54,2,FALSE))</f>
        <v/>
      </c>
      <c r="M162" s="1048" t="str">
        <f>IF(OR(($S162=""),($H162=""),($I162=""),($J162="")),"",VLOOKUP($S162,'TRC Values Pepco'!$I$45:$M$54,3,FALSE))</f>
        <v/>
      </c>
      <c r="N162" s="1048" t="str">
        <f>IF(OR(($S162=""),($H162=""),($I162=""),($J162="")),"",VLOOKUP($S162,'TRC Values Pepco'!$I$45:$M$54,4,FALSE))</f>
        <v/>
      </c>
      <c r="O162" s="1048" t="str">
        <f>IF(OR(($S162=""),($H162=""),($I162=""),($J162="")),"",VLOOKUP($S162,'TRC Values Pepco'!$I$45:$M$54,5,FALSE))</f>
        <v/>
      </c>
      <c r="P162" s="1049" t="str">
        <f t="shared" si="74"/>
        <v/>
      </c>
      <c r="Q162" s="1050">
        <f t="shared" si="75"/>
        <v>0</v>
      </c>
      <c r="R162" s="1051" t="str">
        <f t="shared" si="76"/>
        <v/>
      </c>
      <c r="S162" s="1051" t="str">
        <f t="shared" si="77"/>
        <v/>
      </c>
      <c r="T162" s="1052" t="str">
        <f t="shared" si="78"/>
        <v/>
      </c>
      <c r="U162" s="1077"/>
      <c r="V162" s="1017"/>
      <c r="W162" s="1055" t="str">
        <f t="shared" si="79"/>
        <v/>
      </c>
      <c r="X162" s="1072"/>
      <c r="Y162" s="1057">
        <v>0</v>
      </c>
      <c r="Z162" s="402">
        <f t="shared" si="80"/>
        <v>0</v>
      </c>
      <c r="AA162" s="1058">
        <f t="shared" si="81"/>
        <v>0</v>
      </c>
      <c r="AB162" s="1059">
        <f t="shared" si="82"/>
        <v>0</v>
      </c>
      <c r="AC162" s="1059">
        <f t="shared" si="83"/>
        <v>0</v>
      </c>
      <c r="AD162" s="1060">
        <f t="shared" si="84"/>
        <v>0</v>
      </c>
      <c r="AE162" s="1061" t="s">
        <v>205</v>
      </c>
      <c r="AF162" s="395"/>
      <c r="AG162" s="429"/>
      <c r="AH162" s="1073"/>
      <c r="AI162" s="1074"/>
      <c r="AJ162" s="1074"/>
      <c r="AK162" s="1075"/>
      <c r="AL162" s="1065"/>
      <c r="AM162" s="1066" t="str">
        <f t="shared" si="85"/>
        <v/>
      </c>
      <c r="AN162" s="1067">
        <f t="shared" si="86"/>
        <v>0</v>
      </c>
      <c r="AO162" s="412"/>
      <c r="AP162" s="412"/>
      <c r="AQ162" s="1068">
        <f t="shared" si="87"/>
        <v>0</v>
      </c>
      <c r="AR162" s="414">
        <f t="shared" si="88"/>
        <v>0</v>
      </c>
      <c r="AS162" s="415">
        <f t="shared" si="89"/>
        <v>0</v>
      </c>
      <c r="AT162" s="415">
        <f t="shared" si="104"/>
        <v>0</v>
      </c>
      <c r="AU162" s="415">
        <f t="shared" si="90"/>
        <v>0</v>
      </c>
      <c r="AV162" s="416">
        <f t="shared" si="91"/>
        <v>0</v>
      </c>
      <c r="AW162" s="1069"/>
      <c r="AX162" s="406">
        <f t="shared" si="92"/>
        <v>0</v>
      </c>
      <c r="AY162" s="1060">
        <f t="shared" si="93"/>
        <v>0</v>
      </c>
      <c r="AZ162" s="1070">
        <f t="shared" si="94"/>
        <v>0</v>
      </c>
      <c r="BA162" s="407">
        <f t="shared" si="95"/>
        <v>0</v>
      </c>
      <c r="BB162" s="1071">
        <f t="shared" si="96"/>
        <v>0</v>
      </c>
      <c r="BC162" s="1059">
        <f t="shared" si="97"/>
        <v>0</v>
      </c>
      <c r="BD162" s="1059">
        <f t="shared" si="98"/>
        <v>0</v>
      </c>
      <c r="BE162" s="407">
        <f t="shared" si="99"/>
        <v>0</v>
      </c>
      <c r="BF162" s="1041">
        <f t="shared" si="100"/>
        <v>0.3</v>
      </c>
      <c r="BG162" s="421">
        <f t="shared" si="101"/>
        <v>0</v>
      </c>
      <c r="BH162" s="422"/>
      <c r="BI162" s="422"/>
      <c r="BJ162" s="421">
        <f t="shared" si="102"/>
        <v>0</v>
      </c>
      <c r="BK162" s="1044">
        <f t="shared" si="103"/>
        <v>0</v>
      </c>
      <c r="BL162" s="432"/>
      <c r="BM162" s="436"/>
      <c r="BN162" s="436"/>
      <c r="BO162" s="436"/>
      <c r="BP162" s="436"/>
      <c r="BQ162" s="436"/>
      <c r="BR162" s="436"/>
      <c r="BS162" s="436"/>
      <c r="BT162" s="436"/>
      <c r="BU162" s="436"/>
      <c r="BV162" s="436"/>
      <c r="BW162" s="436"/>
      <c r="BX162" s="436"/>
    </row>
    <row r="163" spans="1:76" s="437" customFormat="1" ht="27.95" customHeight="1">
      <c r="A163" s="1046">
        <v>146</v>
      </c>
      <c r="B163" s="429"/>
      <c r="C163" s="429"/>
      <c r="D163" s="395"/>
      <c r="E163" s="427"/>
      <c r="F163" s="396"/>
      <c r="G163" s="1076"/>
      <c r="H163" s="1009"/>
      <c r="I163" s="1009"/>
      <c r="J163" s="1009"/>
      <c r="K163" s="1010" t="str">
        <f t="shared" si="73"/>
        <v/>
      </c>
      <c r="L163" s="1047" t="str">
        <f>IF(OR(($S163=""),($H163=""),($I163=""),($J163="")),"",VLOOKUP($S163,'TRC Values Pepco'!$I$45:$M$54,2,FALSE))</f>
        <v/>
      </c>
      <c r="M163" s="1048" t="str">
        <f>IF(OR(($S163=""),($H163=""),($I163=""),($J163="")),"",VLOOKUP($S163,'TRC Values Pepco'!$I$45:$M$54,3,FALSE))</f>
        <v/>
      </c>
      <c r="N163" s="1048" t="str">
        <f>IF(OR(($S163=""),($H163=""),($I163=""),($J163="")),"",VLOOKUP($S163,'TRC Values Pepco'!$I$45:$M$54,4,FALSE))</f>
        <v/>
      </c>
      <c r="O163" s="1048" t="str">
        <f>IF(OR(($S163=""),($H163=""),($I163=""),($J163="")),"",VLOOKUP($S163,'TRC Values Pepco'!$I$45:$M$54,5,FALSE))</f>
        <v/>
      </c>
      <c r="P163" s="1049" t="str">
        <f t="shared" si="74"/>
        <v/>
      </c>
      <c r="Q163" s="1050">
        <f t="shared" si="75"/>
        <v>0</v>
      </c>
      <c r="R163" s="1051" t="str">
        <f t="shared" si="76"/>
        <v/>
      </c>
      <c r="S163" s="1051" t="str">
        <f t="shared" si="77"/>
        <v/>
      </c>
      <c r="T163" s="1052" t="str">
        <f t="shared" si="78"/>
        <v/>
      </c>
      <c r="U163" s="1077"/>
      <c r="V163" s="1017"/>
      <c r="W163" s="1055" t="str">
        <f t="shared" si="79"/>
        <v/>
      </c>
      <c r="X163" s="1072"/>
      <c r="Y163" s="1057">
        <v>0</v>
      </c>
      <c r="Z163" s="402">
        <f t="shared" si="80"/>
        <v>0</v>
      </c>
      <c r="AA163" s="1058">
        <f t="shared" si="81"/>
        <v>0</v>
      </c>
      <c r="AB163" s="1059">
        <f t="shared" si="82"/>
        <v>0</v>
      </c>
      <c r="AC163" s="1059">
        <f t="shared" si="83"/>
        <v>0</v>
      </c>
      <c r="AD163" s="1060">
        <f t="shared" si="84"/>
        <v>0</v>
      </c>
      <c r="AE163" s="1061" t="s">
        <v>205</v>
      </c>
      <c r="AF163" s="395"/>
      <c r="AG163" s="429"/>
      <c r="AH163" s="1073"/>
      <c r="AI163" s="1074"/>
      <c r="AJ163" s="1074"/>
      <c r="AK163" s="1075"/>
      <c r="AL163" s="1065"/>
      <c r="AM163" s="1066" t="str">
        <f t="shared" si="85"/>
        <v/>
      </c>
      <c r="AN163" s="1067">
        <f t="shared" si="86"/>
        <v>0</v>
      </c>
      <c r="AO163" s="412"/>
      <c r="AP163" s="412"/>
      <c r="AQ163" s="1068">
        <f t="shared" si="87"/>
        <v>0</v>
      </c>
      <c r="AR163" s="414">
        <f t="shared" si="88"/>
        <v>0</v>
      </c>
      <c r="AS163" s="415">
        <f t="shared" si="89"/>
        <v>0</v>
      </c>
      <c r="AT163" s="415">
        <f t="shared" si="104"/>
        <v>0</v>
      </c>
      <c r="AU163" s="415">
        <f t="shared" si="90"/>
        <v>0</v>
      </c>
      <c r="AV163" s="416">
        <f t="shared" si="91"/>
        <v>0</v>
      </c>
      <c r="AW163" s="1069"/>
      <c r="AX163" s="406">
        <f t="shared" si="92"/>
        <v>0</v>
      </c>
      <c r="AY163" s="1060">
        <f t="shared" si="93"/>
        <v>0</v>
      </c>
      <c r="AZ163" s="1070">
        <f t="shared" si="94"/>
        <v>0</v>
      </c>
      <c r="BA163" s="407">
        <f t="shared" si="95"/>
        <v>0</v>
      </c>
      <c r="BB163" s="1071">
        <f t="shared" si="96"/>
        <v>0</v>
      </c>
      <c r="BC163" s="1059">
        <f t="shared" si="97"/>
        <v>0</v>
      </c>
      <c r="BD163" s="1059">
        <f t="shared" si="98"/>
        <v>0</v>
      </c>
      <c r="BE163" s="407">
        <f t="shared" si="99"/>
        <v>0</v>
      </c>
      <c r="BF163" s="1041">
        <f t="shared" si="100"/>
        <v>0.3</v>
      </c>
      <c r="BG163" s="421">
        <f t="shared" si="101"/>
        <v>0</v>
      </c>
      <c r="BH163" s="422"/>
      <c r="BI163" s="422"/>
      <c r="BJ163" s="421">
        <f t="shared" si="102"/>
        <v>0</v>
      </c>
      <c r="BK163" s="1044">
        <f t="shared" si="103"/>
        <v>0</v>
      </c>
      <c r="BL163" s="432"/>
      <c r="BM163" s="436"/>
      <c r="BN163" s="436"/>
      <c r="BO163" s="436"/>
      <c r="BP163" s="436"/>
      <c r="BQ163" s="436"/>
      <c r="BR163" s="436"/>
      <c r="BS163" s="436"/>
      <c r="BT163" s="436"/>
      <c r="BU163" s="436"/>
      <c r="BV163" s="436"/>
      <c r="BW163" s="436"/>
      <c r="BX163" s="436"/>
    </row>
    <row r="164" spans="1:76" s="437" customFormat="1" ht="27.95" customHeight="1">
      <c r="A164" s="1046">
        <v>147</v>
      </c>
      <c r="B164" s="429"/>
      <c r="C164" s="429"/>
      <c r="D164" s="395"/>
      <c r="E164" s="427"/>
      <c r="F164" s="396"/>
      <c r="G164" s="1076"/>
      <c r="H164" s="1009"/>
      <c r="I164" s="1009"/>
      <c r="J164" s="1009"/>
      <c r="K164" s="1010" t="str">
        <f t="shared" si="73"/>
        <v/>
      </c>
      <c r="L164" s="1047" t="str">
        <f>IF(OR(($S164=""),($H164=""),($I164=""),($J164="")),"",VLOOKUP($S164,'TRC Values Pepco'!$I$45:$M$54,2,FALSE))</f>
        <v/>
      </c>
      <c r="M164" s="1048" t="str">
        <f>IF(OR(($S164=""),($H164=""),($I164=""),($J164="")),"",VLOOKUP($S164,'TRC Values Pepco'!$I$45:$M$54,3,FALSE))</f>
        <v/>
      </c>
      <c r="N164" s="1048" t="str">
        <f>IF(OR(($S164=""),($H164=""),($I164=""),($J164="")),"",VLOOKUP($S164,'TRC Values Pepco'!$I$45:$M$54,4,FALSE))</f>
        <v/>
      </c>
      <c r="O164" s="1048" t="str">
        <f>IF(OR(($S164=""),($H164=""),($I164=""),($J164="")),"",VLOOKUP($S164,'TRC Values Pepco'!$I$45:$M$54,5,FALSE))</f>
        <v/>
      </c>
      <c r="P164" s="1049" t="str">
        <f t="shared" si="74"/>
        <v/>
      </c>
      <c r="Q164" s="1050">
        <f t="shared" si="75"/>
        <v>0</v>
      </c>
      <c r="R164" s="1051" t="str">
        <f t="shared" si="76"/>
        <v/>
      </c>
      <c r="S164" s="1051" t="str">
        <f t="shared" si="77"/>
        <v/>
      </c>
      <c r="T164" s="1052" t="str">
        <f t="shared" si="78"/>
        <v/>
      </c>
      <c r="U164" s="1077"/>
      <c r="V164" s="1017"/>
      <c r="W164" s="1055" t="str">
        <f t="shared" si="79"/>
        <v/>
      </c>
      <c r="X164" s="1072"/>
      <c r="Y164" s="1057">
        <v>0</v>
      </c>
      <c r="Z164" s="402">
        <f t="shared" si="80"/>
        <v>0</v>
      </c>
      <c r="AA164" s="1058">
        <f t="shared" si="81"/>
        <v>0</v>
      </c>
      <c r="AB164" s="1059">
        <f t="shared" si="82"/>
        <v>0</v>
      </c>
      <c r="AC164" s="1059">
        <f t="shared" si="83"/>
        <v>0</v>
      </c>
      <c r="AD164" s="1060">
        <f t="shared" si="84"/>
        <v>0</v>
      </c>
      <c r="AE164" s="1061" t="s">
        <v>205</v>
      </c>
      <c r="AF164" s="395"/>
      <c r="AG164" s="429"/>
      <c r="AH164" s="1073"/>
      <c r="AI164" s="1074"/>
      <c r="AJ164" s="1074"/>
      <c r="AK164" s="1075"/>
      <c r="AL164" s="1065"/>
      <c r="AM164" s="1066" t="str">
        <f t="shared" si="85"/>
        <v/>
      </c>
      <c r="AN164" s="1067">
        <f t="shared" si="86"/>
        <v>0</v>
      </c>
      <c r="AO164" s="412"/>
      <c r="AP164" s="412"/>
      <c r="AQ164" s="1068">
        <f t="shared" si="87"/>
        <v>0</v>
      </c>
      <c r="AR164" s="414">
        <f t="shared" si="88"/>
        <v>0</v>
      </c>
      <c r="AS164" s="415">
        <f t="shared" si="89"/>
        <v>0</v>
      </c>
      <c r="AT164" s="415">
        <f t="shared" si="104"/>
        <v>0</v>
      </c>
      <c r="AU164" s="415">
        <f t="shared" si="90"/>
        <v>0</v>
      </c>
      <c r="AV164" s="416">
        <f t="shared" si="91"/>
        <v>0</v>
      </c>
      <c r="AW164" s="1069"/>
      <c r="AX164" s="406">
        <f t="shared" si="92"/>
        <v>0</v>
      </c>
      <c r="AY164" s="1060">
        <f t="shared" si="93"/>
        <v>0</v>
      </c>
      <c r="AZ164" s="1070">
        <f t="shared" si="94"/>
        <v>0</v>
      </c>
      <c r="BA164" s="407">
        <f t="shared" si="95"/>
        <v>0</v>
      </c>
      <c r="BB164" s="1071">
        <f t="shared" si="96"/>
        <v>0</v>
      </c>
      <c r="BC164" s="1059">
        <f t="shared" si="97"/>
        <v>0</v>
      </c>
      <c r="BD164" s="1059">
        <f t="shared" si="98"/>
        <v>0</v>
      </c>
      <c r="BE164" s="407">
        <f t="shared" si="99"/>
        <v>0</v>
      </c>
      <c r="BF164" s="1041">
        <f t="shared" si="100"/>
        <v>0.3</v>
      </c>
      <c r="BG164" s="421">
        <f t="shared" si="101"/>
        <v>0</v>
      </c>
      <c r="BH164" s="422"/>
      <c r="BI164" s="422"/>
      <c r="BJ164" s="421">
        <f t="shared" si="102"/>
        <v>0</v>
      </c>
      <c r="BK164" s="1044">
        <f t="shared" si="103"/>
        <v>0</v>
      </c>
      <c r="BL164" s="432"/>
      <c r="BM164" s="436"/>
      <c r="BN164" s="436"/>
      <c r="BO164" s="436"/>
      <c r="BP164" s="436"/>
      <c r="BQ164" s="436"/>
      <c r="BR164" s="436"/>
      <c r="BS164" s="436"/>
      <c r="BT164" s="436"/>
      <c r="BU164" s="436"/>
      <c r="BV164" s="436"/>
      <c r="BW164" s="436"/>
      <c r="BX164" s="436"/>
    </row>
    <row r="165" spans="1:76" s="437" customFormat="1" ht="27.95" customHeight="1">
      <c r="A165" s="1046">
        <v>148</v>
      </c>
      <c r="B165" s="429"/>
      <c r="C165" s="429"/>
      <c r="D165" s="395"/>
      <c r="E165" s="427"/>
      <c r="F165" s="396"/>
      <c r="G165" s="1076"/>
      <c r="H165" s="1009"/>
      <c r="I165" s="1009"/>
      <c r="J165" s="1009"/>
      <c r="K165" s="1010" t="str">
        <f t="shared" si="73"/>
        <v/>
      </c>
      <c r="L165" s="1047" t="str">
        <f>IF(OR(($S165=""),($H165=""),($I165=""),($J165="")),"",VLOOKUP($S165,'TRC Values Pepco'!$I$45:$M$54,2,FALSE))</f>
        <v/>
      </c>
      <c r="M165" s="1048" t="str">
        <f>IF(OR(($S165=""),($H165=""),($I165=""),($J165="")),"",VLOOKUP($S165,'TRC Values Pepco'!$I$45:$M$54,3,FALSE))</f>
        <v/>
      </c>
      <c r="N165" s="1048" t="str">
        <f>IF(OR(($S165=""),($H165=""),($I165=""),($J165="")),"",VLOOKUP($S165,'TRC Values Pepco'!$I$45:$M$54,4,FALSE))</f>
        <v/>
      </c>
      <c r="O165" s="1048" t="str">
        <f>IF(OR(($S165=""),($H165=""),($I165=""),($J165="")),"",VLOOKUP($S165,'TRC Values Pepco'!$I$45:$M$54,5,FALSE))</f>
        <v/>
      </c>
      <c r="P165" s="1049" t="str">
        <f t="shared" si="74"/>
        <v/>
      </c>
      <c r="Q165" s="1050">
        <f t="shared" si="75"/>
        <v>0</v>
      </c>
      <c r="R165" s="1051" t="str">
        <f t="shared" si="76"/>
        <v/>
      </c>
      <c r="S165" s="1051" t="str">
        <f t="shared" si="77"/>
        <v/>
      </c>
      <c r="T165" s="1052" t="str">
        <f t="shared" si="78"/>
        <v/>
      </c>
      <c r="U165" s="1077"/>
      <c r="V165" s="1017"/>
      <c r="W165" s="1055" t="str">
        <f t="shared" si="79"/>
        <v/>
      </c>
      <c r="X165" s="1072"/>
      <c r="Y165" s="1057">
        <v>0</v>
      </c>
      <c r="Z165" s="402">
        <f t="shared" si="80"/>
        <v>0</v>
      </c>
      <c r="AA165" s="1058">
        <f t="shared" si="81"/>
        <v>0</v>
      </c>
      <c r="AB165" s="1059">
        <f t="shared" si="82"/>
        <v>0</v>
      </c>
      <c r="AC165" s="1059">
        <f t="shared" si="83"/>
        <v>0</v>
      </c>
      <c r="AD165" s="1060">
        <f t="shared" si="84"/>
        <v>0</v>
      </c>
      <c r="AE165" s="1061" t="s">
        <v>205</v>
      </c>
      <c r="AF165" s="395"/>
      <c r="AG165" s="429"/>
      <c r="AH165" s="1073"/>
      <c r="AI165" s="1074"/>
      <c r="AJ165" s="1074"/>
      <c r="AK165" s="1075"/>
      <c r="AL165" s="1065"/>
      <c r="AM165" s="1066" t="str">
        <f t="shared" si="85"/>
        <v/>
      </c>
      <c r="AN165" s="1067">
        <f t="shared" si="86"/>
        <v>0</v>
      </c>
      <c r="AO165" s="412"/>
      <c r="AP165" s="412"/>
      <c r="AQ165" s="1068">
        <f t="shared" si="87"/>
        <v>0</v>
      </c>
      <c r="AR165" s="414">
        <f t="shared" si="88"/>
        <v>0</v>
      </c>
      <c r="AS165" s="415">
        <f t="shared" si="89"/>
        <v>0</v>
      </c>
      <c r="AT165" s="415">
        <f t="shared" si="104"/>
        <v>0</v>
      </c>
      <c r="AU165" s="415">
        <f t="shared" si="90"/>
        <v>0</v>
      </c>
      <c r="AV165" s="416">
        <f t="shared" si="91"/>
        <v>0</v>
      </c>
      <c r="AW165" s="1069"/>
      <c r="AX165" s="406">
        <f t="shared" si="92"/>
        <v>0</v>
      </c>
      <c r="AY165" s="1060">
        <f t="shared" si="93"/>
        <v>0</v>
      </c>
      <c r="AZ165" s="1070">
        <f t="shared" si="94"/>
        <v>0</v>
      </c>
      <c r="BA165" s="407">
        <f t="shared" si="95"/>
        <v>0</v>
      </c>
      <c r="BB165" s="1071">
        <f t="shared" si="96"/>
        <v>0</v>
      </c>
      <c r="BC165" s="1059">
        <f t="shared" si="97"/>
        <v>0</v>
      </c>
      <c r="BD165" s="1059">
        <f t="shared" si="98"/>
        <v>0</v>
      </c>
      <c r="BE165" s="407">
        <f t="shared" si="99"/>
        <v>0</v>
      </c>
      <c r="BF165" s="1041">
        <f t="shared" si="100"/>
        <v>0.3</v>
      </c>
      <c r="BG165" s="421">
        <f t="shared" si="101"/>
        <v>0</v>
      </c>
      <c r="BH165" s="422"/>
      <c r="BI165" s="422"/>
      <c r="BJ165" s="421">
        <f t="shared" si="102"/>
        <v>0</v>
      </c>
      <c r="BK165" s="1044">
        <f t="shared" si="103"/>
        <v>0</v>
      </c>
      <c r="BL165" s="432"/>
      <c r="BM165" s="436"/>
      <c r="BN165" s="436"/>
      <c r="BO165" s="436"/>
      <c r="BP165" s="436"/>
      <c r="BQ165" s="436"/>
      <c r="BR165" s="436"/>
      <c r="BS165" s="436"/>
      <c r="BT165" s="436"/>
      <c r="BU165" s="436"/>
      <c r="BV165" s="436"/>
      <c r="BW165" s="436"/>
      <c r="BX165" s="436"/>
    </row>
    <row r="166" spans="1:76" s="437" customFormat="1" ht="27.95" customHeight="1">
      <c r="A166" s="1046">
        <v>149</v>
      </c>
      <c r="B166" s="429"/>
      <c r="C166" s="429"/>
      <c r="D166" s="395"/>
      <c r="E166" s="427"/>
      <c r="F166" s="396"/>
      <c r="G166" s="1076"/>
      <c r="H166" s="1009"/>
      <c r="I166" s="1009"/>
      <c r="J166" s="1009"/>
      <c r="K166" s="1010" t="str">
        <f t="shared" si="73"/>
        <v/>
      </c>
      <c r="L166" s="1047" t="str">
        <f>IF(OR(($S166=""),($H166=""),($I166=""),($J166="")),"",VLOOKUP($S166,'TRC Values Pepco'!$I$45:$M$54,2,FALSE))</f>
        <v/>
      </c>
      <c r="M166" s="1048" t="str">
        <f>IF(OR(($S166=""),($H166=""),($I166=""),($J166="")),"",VLOOKUP($S166,'TRC Values Pepco'!$I$45:$M$54,3,FALSE))</f>
        <v/>
      </c>
      <c r="N166" s="1048" t="str">
        <f>IF(OR(($S166=""),($H166=""),($I166=""),($J166="")),"",VLOOKUP($S166,'TRC Values Pepco'!$I$45:$M$54,4,FALSE))</f>
        <v/>
      </c>
      <c r="O166" s="1048" t="str">
        <f>IF(OR(($S166=""),($H166=""),($I166=""),($J166="")),"",VLOOKUP($S166,'TRC Values Pepco'!$I$45:$M$54,5,FALSE))</f>
        <v/>
      </c>
      <c r="P166" s="1049" t="str">
        <f t="shared" si="74"/>
        <v/>
      </c>
      <c r="Q166" s="1050">
        <f t="shared" si="75"/>
        <v>0</v>
      </c>
      <c r="R166" s="1051" t="str">
        <f t="shared" si="76"/>
        <v/>
      </c>
      <c r="S166" s="1051" t="str">
        <f t="shared" si="77"/>
        <v/>
      </c>
      <c r="T166" s="1052" t="str">
        <f t="shared" si="78"/>
        <v/>
      </c>
      <c r="U166" s="1077"/>
      <c r="V166" s="1017"/>
      <c r="W166" s="1055" t="str">
        <f t="shared" si="79"/>
        <v/>
      </c>
      <c r="X166" s="1072"/>
      <c r="Y166" s="1057">
        <v>0</v>
      </c>
      <c r="Z166" s="402">
        <f t="shared" si="80"/>
        <v>0</v>
      </c>
      <c r="AA166" s="1058">
        <f t="shared" si="81"/>
        <v>0</v>
      </c>
      <c r="AB166" s="1059">
        <f t="shared" si="82"/>
        <v>0</v>
      </c>
      <c r="AC166" s="1059">
        <f t="shared" si="83"/>
        <v>0</v>
      </c>
      <c r="AD166" s="1060">
        <f t="shared" si="84"/>
        <v>0</v>
      </c>
      <c r="AE166" s="1061" t="s">
        <v>205</v>
      </c>
      <c r="AF166" s="395"/>
      <c r="AG166" s="429"/>
      <c r="AH166" s="1073"/>
      <c r="AI166" s="1074"/>
      <c r="AJ166" s="1074"/>
      <c r="AK166" s="1075"/>
      <c r="AL166" s="1065"/>
      <c r="AM166" s="1066" t="str">
        <f t="shared" si="85"/>
        <v/>
      </c>
      <c r="AN166" s="1067">
        <f t="shared" si="86"/>
        <v>0</v>
      </c>
      <c r="AO166" s="412"/>
      <c r="AP166" s="412"/>
      <c r="AQ166" s="1068">
        <f t="shared" si="87"/>
        <v>0</v>
      </c>
      <c r="AR166" s="414">
        <f t="shared" si="88"/>
        <v>0</v>
      </c>
      <c r="AS166" s="415">
        <f t="shared" si="89"/>
        <v>0</v>
      </c>
      <c r="AT166" s="415">
        <f t="shared" si="104"/>
        <v>0</v>
      </c>
      <c r="AU166" s="415">
        <f t="shared" si="90"/>
        <v>0</v>
      </c>
      <c r="AV166" s="416">
        <f t="shared" si="91"/>
        <v>0</v>
      </c>
      <c r="AW166" s="1069"/>
      <c r="AX166" s="406">
        <f t="shared" si="92"/>
        <v>0</v>
      </c>
      <c r="AY166" s="1060">
        <f t="shared" si="93"/>
        <v>0</v>
      </c>
      <c r="AZ166" s="1070">
        <f t="shared" si="94"/>
        <v>0</v>
      </c>
      <c r="BA166" s="407">
        <f t="shared" si="95"/>
        <v>0</v>
      </c>
      <c r="BB166" s="1071">
        <f t="shared" si="96"/>
        <v>0</v>
      </c>
      <c r="BC166" s="1059">
        <f t="shared" si="97"/>
        <v>0</v>
      </c>
      <c r="BD166" s="1059">
        <f t="shared" si="98"/>
        <v>0</v>
      </c>
      <c r="BE166" s="407">
        <f t="shared" si="99"/>
        <v>0</v>
      </c>
      <c r="BF166" s="1041">
        <f t="shared" si="100"/>
        <v>0.3</v>
      </c>
      <c r="BG166" s="421">
        <f t="shared" si="101"/>
        <v>0</v>
      </c>
      <c r="BH166" s="422"/>
      <c r="BI166" s="422"/>
      <c r="BJ166" s="421">
        <f t="shared" si="102"/>
        <v>0</v>
      </c>
      <c r="BK166" s="1044">
        <f t="shared" si="103"/>
        <v>0</v>
      </c>
      <c r="BL166" s="432"/>
      <c r="BM166" s="436"/>
      <c r="BN166" s="436"/>
      <c r="BO166" s="436"/>
      <c r="BP166" s="436"/>
      <c r="BQ166" s="436"/>
      <c r="BR166" s="436"/>
      <c r="BS166" s="436"/>
      <c r="BT166" s="436"/>
      <c r="BU166" s="436"/>
      <c r="BV166" s="436"/>
      <c r="BW166" s="436"/>
      <c r="BX166" s="436"/>
    </row>
    <row r="167" spans="1:76" s="437" customFormat="1" ht="27.95" customHeight="1">
      <c r="A167" s="1046">
        <v>150</v>
      </c>
      <c r="B167" s="429"/>
      <c r="C167" s="429"/>
      <c r="D167" s="395"/>
      <c r="E167" s="427"/>
      <c r="F167" s="396"/>
      <c r="G167" s="1076"/>
      <c r="H167" s="1009"/>
      <c r="I167" s="1009"/>
      <c r="J167" s="1009"/>
      <c r="K167" s="1010" t="str">
        <f t="shared" si="73"/>
        <v/>
      </c>
      <c r="L167" s="1047" t="str">
        <f>IF(OR(($S167=""),($H167=""),($I167=""),($J167="")),"",VLOOKUP($S167,'TRC Values Pepco'!$I$45:$M$54,2,FALSE))</f>
        <v/>
      </c>
      <c r="M167" s="1048" t="str">
        <f>IF(OR(($S167=""),($H167=""),($I167=""),($J167="")),"",VLOOKUP($S167,'TRC Values Pepco'!$I$45:$M$54,3,FALSE))</f>
        <v/>
      </c>
      <c r="N167" s="1048" t="str">
        <f>IF(OR(($S167=""),($H167=""),($I167=""),($J167="")),"",VLOOKUP($S167,'TRC Values Pepco'!$I$45:$M$54,4,FALSE))</f>
        <v/>
      </c>
      <c r="O167" s="1048" t="str">
        <f>IF(OR(($S167=""),($H167=""),($I167=""),($J167="")),"",VLOOKUP($S167,'TRC Values Pepco'!$I$45:$M$54,5,FALSE))</f>
        <v/>
      </c>
      <c r="P167" s="1049" t="str">
        <f t="shared" si="74"/>
        <v/>
      </c>
      <c r="Q167" s="1050">
        <f t="shared" si="75"/>
        <v>0</v>
      </c>
      <c r="R167" s="1051" t="str">
        <f t="shared" si="76"/>
        <v/>
      </c>
      <c r="S167" s="1051" t="str">
        <f t="shared" si="77"/>
        <v/>
      </c>
      <c r="T167" s="1052" t="str">
        <f t="shared" si="78"/>
        <v/>
      </c>
      <c r="U167" s="1077"/>
      <c r="V167" s="1017"/>
      <c r="W167" s="1055" t="str">
        <f t="shared" si="79"/>
        <v/>
      </c>
      <c r="X167" s="1072"/>
      <c r="Y167" s="1057">
        <v>0</v>
      </c>
      <c r="Z167" s="402">
        <f t="shared" si="80"/>
        <v>0</v>
      </c>
      <c r="AA167" s="1058">
        <f t="shared" si="81"/>
        <v>0</v>
      </c>
      <c r="AB167" s="1059">
        <f t="shared" si="82"/>
        <v>0</v>
      </c>
      <c r="AC167" s="1059">
        <f t="shared" si="83"/>
        <v>0</v>
      </c>
      <c r="AD167" s="1060">
        <f t="shared" si="84"/>
        <v>0</v>
      </c>
      <c r="AE167" s="1061" t="s">
        <v>205</v>
      </c>
      <c r="AF167" s="395"/>
      <c r="AG167" s="429"/>
      <c r="AH167" s="1073"/>
      <c r="AI167" s="1074"/>
      <c r="AJ167" s="1074"/>
      <c r="AK167" s="1075"/>
      <c r="AL167" s="1065"/>
      <c r="AM167" s="1066" t="str">
        <f t="shared" si="85"/>
        <v/>
      </c>
      <c r="AN167" s="1067">
        <f t="shared" si="86"/>
        <v>0</v>
      </c>
      <c r="AO167" s="412"/>
      <c r="AP167" s="412"/>
      <c r="AQ167" s="1068">
        <f t="shared" si="87"/>
        <v>0</v>
      </c>
      <c r="AR167" s="414">
        <f t="shared" si="88"/>
        <v>0</v>
      </c>
      <c r="AS167" s="415">
        <f t="shared" si="89"/>
        <v>0</v>
      </c>
      <c r="AT167" s="415">
        <f t="shared" si="104"/>
        <v>0</v>
      </c>
      <c r="AU167" s="415">
        <f t="shared" si="90"/>
        <v>0</v>
      </c>
      <c r="AV167" s="416">
        <f t="shared" si="91"/>
        <v>0</v>
      </c>
      <c r="AW167" s="1069"/>
      <c r="AX167" s="406">
        <f t="shared" si="92"/>
        <v>0</v>
      </c>
      <c r="AY167" s="1060">
        <f t="shared" si="93"/>
        <v>0</v>
      </c>
      <c r="AZ167" s="1070">
        <f t="shared" si="94"/>
        <v>0</v>
      </c>
      <c r="BA167" s="407">
        <f t="shared" si="95"/>
        <v>0</v>
      </c>
      <c r="BB167" s="1071">
        <f t="shared" si="96"/>
        <v>0</v>
      </c>
      <c r="BC167" s="1059">
        <f t="shared" si="97"/>
        <v>0</v>
      </c>
      <c r="BD167" s="1059">
        <f t="shared" si="98"/>
        <v>0</v>
      </c>
      <c r="BE167" s="407">
        <f t="shared" si="99"/>
        <v>0</v>
      </c>
      <c r="BF167" s="1041">
        <f t="shared" si="100"/>
        <v>0.3</v>
      </c>
      <c r="BG167" s="421">
        <f t="shared" si="101"/>
        <v>0</v>
      </c>
      <c r="BH167" s="422"/>
      <c r="BI167" s="422"/>
      <c r="BJ167" s="421">
        <f t="shared" si="102"/>
        <v>0</v>
      </c>
      <c r="BK167" s="1044">
        <f t="shared" si="103"/>
        <v>0</v>
      </c>
      <c r="BL167" s="432"/>
      <c r="BM167" s="436"/>
      <c r="BN167" s="436"/>
      <c r="BO167" s="436"/>
      <c r="BP167" s="436"/>
      <c r="BQ167" s="436"/>
      <c r="BR167" s="436"/>
      <c r="BS167" s="436"/>
      <c r="BT167" s="436"/>
      <c r="BU167" s="436"/>
      <c r="BV167" s="436"/>
      <c r="BW167" s="436"/>
      <c r="BX167" s="436"/>
    </row>
    <row r="168" spans="1:76" s="437" customFormat="1" ht="27.95" customHeight="1">
      <c r="A168" s="1046">
        <v>151</v>
      </c>
      <c r="B168" s="429"/>
      <c r="C168" s="429"/>
      <c r="D168" s="395"/>
      <c r="E168" s="427"/>
      <c r="F168" s="396"/>
      <c r="G168" s="1076"/>
      <c r="H168" s="1009"/>
      <c r="I168" s="1009"/>
      <c r="J168" s="1009"/>
      <c r="K168" s="1010" t="str">
        <f t="shared" si="73"/>
        <v/>
      </c>
      <c r="L168" s="1047" t="str">
        <f>IF(OR(($S168=""),($H168=""),($I168=""),($J168="")),"",VLOOKUP($S168,'TRC Values Pepco'!$I$45:$M$54,2,FALSE))</f>
        <v/>
      </c>
      <c r="M168" s="1048" t="str">
        <f>IF(OR(($S168=""),($H168=""),($I168=""),($J168="")),"",VLOOKUP($S168,'TRC Values Pepco'!$I$45:$M$54,3,FALSE))</f>
        <v/>
      </c>
      <c r="N168" s="1048" t="str">
        <f>IF(OR(($S168=""),($H168=""),($I168=""),($J168="")),"",VLOOKUP($S168,'TRC Values Pepco'!$I$45:$M$54,4,FALSE))</f>
        <v/>
      </c>
      <c r="O168" s="1048" t="str">
        <f>IF(OR(($S168=""),($H168=""),($I168=""),($J168="")),"",VLOOKUP($S168,'TRC Values Pepco'!$I$45:$M$54,5,FALSE))</f>
        <v/>
      </c>
      <c r="P168" s="1049" t="str">
        <f t="shared" si="74"/>
        <v/>
      </c>
      <c r="Q168" s="1050">
        <f t="shared" si="75"/>
        <v>0</v>
      </c>
      <c r="R168" s="1051" t="str">
        <f t="shared" si="76"/>
        <v/>
      </c>
      <c r="S168" s="1051" t="str">
        <f t="shared" si="77"/>
        <v/>
      </c>
      <c r="T168" s="1052" t="str">
        <f t="shared" si="78"/>
        <v/>
      </c>
      <c r="U168" s="1077"/>
      <c r="V168" s="1017"/>
      <c r="W168" s="1055" t="str">
        <f t="shared" si="79"/>
        <v/>
      </c>
      <c r="X168" s="1072"/>
      <c r="Y168" s="1057">
        <v>0</v>
      </c>
      <c r="Z168" s="402">
        <f t="shared" si="80"/>
        <v>0</v>
      </c>
      <c r="AA168" s="1058">
        <f t="shared" si="81"/>
        <v>0</v>
      </c>
      <c r="AB168" s="1059">
        <f t="shared" si="82"/>
        <v>0</v>
      </c>
      <c r="AC168" s="1059">
        <f t="shared" si="83"/>
        <v>0</v>
      </c>
      <c r="AD168" s="1060">
        <f t="shared" si="84"/>
        <v>0</v>
      </c>
      <c r="AE168" s="1061" t="s">
        <v>205</v>
      </c>
      <c r="AF168" s="395"/>
      <c r="AG168" s="429"/>
      <c r="AH168" s="1073"/>
      <c r="AI168" s="1074"/>
      <c r="AJ168" s="1074"/>
      <c r="AK168" s="1075"/>
      <c r="AL168" s="1065"/>
      <c r="AM168" s="1066" t="str">
        <f t="shared" si="85"/>
        <v/>
      </c>
      <c r="AN168" s="1067">
        <f t="shared" si="86"/>
        <v>0</v>
      </c>
      <c r="AO168" s="412"/>
      <c r="AP168" s="412"/>
      <c r="AQ168" s="1068">
        <f t="shared" si="87"/>
        <v>0</v>
      </c>
      <c r="AR168" s="414">
        <f t="shared" si="88"/>
        <v>0</v>
      </c>
      <c r="AS168" s="415">
        <f t="shared" si="89"/>
        <v>0</v>
      </c>
      <c r="AT168" s="415">
        <f t="shared" si="104"/>
        <v>0</v>
      </c>
      <c r="AU168" s="415">
        <f t="shared" si="90"/>
        <v>0</v>
      </c>
      <c r="AV168" s="416">
        <f t="shared" si="91"/>
        <v>0</v>
      </c>
      <c r="AW168" s="1069"/>
      <c r="AX168" s="406">
        <f t="shared" si="92"/>
        <v>0</v>
      </c>
      <c r="AY168" s="1060">
        <f t="shared" si="93"/>
        <v>0</v>
      </c>
      <c r="AZ168" s="1070">
        <f t="shared" si="94"/>
        <v>0</v>
      </c>
      <c r="BA168" s="407">
        <f t="shared" si="95"/>
        <v>0</v>
      </c>
      <c r="BB168" s="1071">
        <f t="shared" si="96"/>
        <v>0</v>
      </c>
      <c r="BC168" s="1059">
        <f t="shared" si="97"/>
        <v>0</v>
      </c>
      <c r="BD168" s="1059">
        <f t="shared" si="98"/>
        <v>0</v>
      </c>
      <c r="BE168" s="407">
        <f t="shared" si="99"/>
        <v>0</v>
      </c>
      <c r="BF168" s="1041">
        <f t="shared" si="100"/>
        <v>0.3</v>
      </c>
      <c r="BG168" s="421">
        <f t="shared" si="101"/>
        <v>0</v>
      </c>
      <c r="BH168" s="422"/>
      <c r="BI168" s="422"/>
      <c r="BJ168" s="421">
        <f t="shared" si="102"/>
        <v>0</v>
      </c>
      <c r="BK168" s="1044">
        <f t="shared" si="103"/>
        <v>0</v>
      </c>
      <c r="BL168" s="432"/>
      <c r="BM168" s="436"/>
      <c r="BN168" s="436"/>
      <c r="BO168" s="436"/>
      <c r="BP168" s="436"/>
      <c r="BQ168" s="436"/>
      <c r="BR168" s="436"/>
      <c r="BS168" s="436"/>
      <c r="BT168" s="436"/>
      <c r="BU168" s="436"/>
      <c r="BV168" s="436"/>
      <c r="BW168" s="436"/>
      <c r="BX168" s="436"/>
    </row>
    <row r="169" spans="1:76" s="437" customFormat="1" ht="27.95" customHeight="1">
      <c r="A169" s="1046">
        <v>152</v>
      </c>
      <c r="B169" s="429"/>
      <c r="C169" s="429"/>
      <c r="D169" s="395"/>
      <c r="E169" s="427"/>
      <c r="F169" s="396"/>
      <c r="G169" s="1076"/>
      <c r="H169" s="1009"/>
      <c r="I169" s="1009"/>
      <c r="J169" s="1009"/>
      <c r="K169" s="1010" t="str">
        <f t="shared" si="73"/>
        <v/>
      </c>
      <c r="L169" s="1047" t="str">
        <f>IF(OR(($S169=""),($H169=""),($I169=""),($J169="")),"",VLOOKUP($S169,'TRC Values Pepco'!$I$45:$M$54,2,FALSE))</f>
        <v/>
      </c>
      <c r="M169" s="1048" t="str">
        <f>IF(OR(($S169=""),($H169=""),($I169=""),($J169="")),"",VLOOKUP($S169,'TRC Values Pepco'!$I$45:$M$54,3,FALSE))</f>
        <v/>
      </c>
      <c r="N169" s="1048" t="str">
        <f>IF(OR(($S169=""),($H169=""),($I169=""),($J169="")),"",VLOOKUP($S169,'TRC Values Pepco'!$I$45:$M$54,4,FALSE))</f>
        <v/>
      </c>
      <c r="O169" s="1048" t="str">
        <f>IF(OR(($S169=""),($H169=""),($I169=""),($J169="")),"",VLOOKUP($S169,'TRC Values Pepco'!$I$45:$M$54,5,FALSE))</f>
        <v/>
      </c>
      <c r="P169" s="1049" t="str">
        <f t="shared" si="74"/>
        <v/>
      </c>
      <c r="Q169" s="1050">
        <f t="shared" si="75"/>
        <v>0</v>
      </c>
      <c r="R169" s="1051" t="str">
        <f t="shared" si="76"/>
        <v/>
      </c>
      <c r="S169" s="1051" t="str">
        <f t="shared" si="77"/>
        <v/>
      </c>
      <c r="T169" s="1052" t="str">
        <f t="shared" si="78"/>
        <v/>
      </c>
      <c r="U169" s="1077"/>
      <c r="V169" s="1017"/>
      <c r="W169" s="1055" t="str">
        <f t="shared" si="79"/>
        <v/>
      </c>
      <c r="X169" s="1072"/>
      <c r="Y169" s="1057">
        <v>0</v>
      </c>
      <c r="Z169" s="402">
        <f t="shared" si="80"/>
        <v>0</v>
      </c>
      <c r="AA169" s="1058">
        <f t="shared" si="81"/>
        <v>0</v>
      </c>
      <c r="AB169" s="1059">
        <f t="shared" si="82"/>
        <v>0</v>
      </c>
      <c r="AC169" s="1059">
        <f t="shared" si="83"/>
        <v>0</v>
      </c>
      <c r="AD169" s="1060">
        <f t="shared" si="84"/>
        <v>0</v>
      </c>
      <c r="AE169" s="1061" t="s">
        <v>205</v>
      </c>
      <c r="AF169" s="395"/>
      <c r="AG169" s="429"/>
      <c r="AH169" s="1073"/>
      <c r="AI169" s="1074"/>
      <c r="AJ169" s="1074"/>
      <c r="AK169" s="1075"/>
      <c r="AL169" s="1065"/>
      <c r="AM169" s="1066" t="str">
        <f t="shared" si="85"/>
        <v/>
      </c>
      <c r="AN169" s="1067">
        <f t="shared" si="86"/>
        <v>0</v>
      </c>
      <c r="AO169" s="412"/>
      <c r="AP169" s="412"/>
      <c r="AQ169" s="1068">
        <f t="shared" si="87"/>
        <v>0</v>
      </c>
      <c r="AR169" s="414">
        <f t="shared" si="88"/>
        <v>0</v>
      </c>
      <c r="AS169" s="415">
        <f t="shared" si="89"/>
        <v>0</v>
      </c>
      <c r="AT169" s="415">
        <f t="shared" si="104"/>
        <v>0</v>
      </c>
      <c r="AU169" s="415">
        <f t="shared" si="90"/>
        <v>0</v>
      </c>
      <c r="AV169" s="416">
        <f t="shared" si="91"/>
        <v>0</v>
      </c>
      <c r="AW169" s="1069"/>
      <c r="AX169" s="406">
        <f t="shared" si="92"/>
        <v>0</v>
      </c>
      <c r="AY169" s="1060">
        <f t="shared" si="93"/>
        <v>0</v>
      </c>
      <c r="AZ169" s="1070">
        <f t="shared" si="94"/>
        <v>0</v>
      </c>
      <c r="BA169" s="407">
        <f t="shared" si="95"/>
        <v>0</v>
      </c>
      <c r="BB169" s="1071">
        <f t="shared" si="96"/>
        <v>0</v>
      </c>
      <c r="BC169" s="1059">
        <f t="shared" si="97"/>
        <v>0</v>
      </c>
      <c r="BD169" s="1059">
        <f t="shared" si="98"/>
        <v>0</v>
      </c>
      <c r="BE169" s="407">
        <f t="shared" si="99"/>
        <v>0</v>
      </c>
      <c r="BF169" s="1041">
        <f t="shared" si="100"/>
        <v>0.3</v>
      </c>
      <c r="BG169" s="421">
        <f t="shared" si="101"/>
        <v>0</v>
      </c>
      <c r="BH169" s="422"/>
      <c r="BI169" s="422"/>
      <c r="BJ169" s="421">
        <f t="shared" si="102"/>
        <v>0</v>
      </c>
      <c r="BK169" s="1044">
        <f t="shared" si="103"/>
        <v>0</v>
      </c>
      <c r="BL169" s="432"/>
      <c r="BM169" s="436"/>
      <c r="BN169" s="436"/>
      <c r="BO169" s="436"/>
      <c r="BP169" s="436"/>
      <c r="BQ169" s="436"/>
      <c r="BR169" s="436"/>
      <c r="BS169" s="436"/>
      <c r="BT169" s="436"/>
      <c r="BU169" s="436"/>
      <c r="BV169" s="436"/>
      <c r="BW169" s="436"/>
      <c r="BX169" s="436"/>
    </row>
    <row r="170" spans="1:76" s="437" customFormat="1" ht="27.95" customHeight="1">
      <c r="A170" s="1046">
        <v>153</v>
      </c>
      <c r="B170" s="429"/>
      <c r="C170" s="429"/>
      <c r="D170" s="395"/>
      <c r="E170" s="427"/>
      <c r="F170" s="396"/>
      <c r="G170" s="1076"/>
      <c r="H170" s="1009"/>
      <c r="I170" s="1009"/>
      <c r="J170" s="1009"/>
      <c r="K170" s="1010" t="str">
        <f t="shared" si="73"/>
        <v/>
      </c>
      <c r="L170" s="1047" t="str">
        <f>IF(OR(($S170=""),($H170=""),($I170=""),($J170="")),"",VLOOKUP($S170,'TRC Values Pepco'!$I$45:$M$54,2,FALSE))</f>
        <v/>
      </c>
      <c r="M170" s="1048" t="str">
        <f>IF(OR(($S170=""),($H170=""),($I170=""),($J170="")),"",VLOOKUP($S170,'TRC Values Pepco'!$I$45:$M$54,3,FALSE))</f>
        <v/>
      </c>
      <c r="N170" s="1048" t="str">
        <f>IF(OR(($S170=""),($H170=""),($I170=""),($J170="")),"",VLOOKUP($S170,'TRC Values Pepco'!$I$45:$M$54,4,FALSE))</f>
        <v/>
      </c>
      <c r="O170" s="1048" t="str">
        <f>IF(OR(($S170=""),($H170=""),($I170=""),($J170="")),"",VLOOKUP($S170,'TRC Values Pepco'!$I$45:$M$54,5,FALSE))</f>
        <v/>
      </c>
      <c r="P170" s="1049" t="str">
        <f t="shared" si="74"/>
        <v/>
      </c>
      <c r="Q170" s="1050">
        <f t="shared" si="75"/>
        <v>0</v>
      </c>
      <c r="R170" s="1051" t="str">
        <f t="shared" si="76"/>
        <v/>
      </c>
      <c r="S170" s="1051" t="str">
        <f t="shared" si="77"/>
        <v/>
      </c>
      <c r="T170" s="1052" t="str">
        <f t="shared" si="78"/>
        <v/>
      </c>
      <c r="U170" s="1077"/>
      <c r="V170" s="1017"/>
      <c r="W170" s="1055" t="str">
        <f t="shared" si="79"/>
        <v/>
      </c>
      <c r="X170" s="1072"/>
      <c r="Y170" s="1057">
        <v>0</v>
      </c>
      <c r="Z170" s="402">
        <f t="shared" si="80"/>
        <v>0</v>
      </c>
      <c r="AA170" s="1058">
        <f t="shared" si="81"/>
        <v>0</v>
      </c>
      <c r="AB170" s="1059">
        <f t="shared" si="82"/>
        <v>0</v>
      </c>
      <c r="AC170" s="1059">
        <f t="shared" si="83"/>
        <v>0</v>
      </c>
      <c r="AD170" s="1060">
        <f t="shared" si="84"/>
        <v>0</v>
      </c>
      <c r="AE170" s="1061" t="s">
        <v>205</v>
      </c>
      <c r="AF170" s="395"/>
      <c r="AG170" s="429"/>
      <c r="AH170" s="1073"/>
      <c r="AI170" s="1074"/>
      <c r="AJ170" s="1074"/>
      <c r="AK170" s="1075"/>
      <c r="AL170" s="1065"/>
      <c r="AM170" s="1066" t="str">
        <f t="shared" si="85"/>
        <v/>
      </c>
      <c r="AN170" s="1067">
        <f t="shared" si="86"/>
        <v>0</v>
      </c>
      <c r="AO170" s="412"/>
      <c r="AP170" s="412"/>
      <c r="AQ170" s="1068">
        <f t="shared" si="87"/>
        <v>0</v>
      </c>
      <c r="AR170" s="414">
        <f t="shared" si="88"/>
        <v>0</v>
      </c>
      <c r="AS170" s="415">
        <f t="shared" si="89"/>
        <v>0</v>
      </c>
      <c r="AT170" s="415">
        <f t="shared" si="104"/>
        <v>0</v>
      </c>
      <c r="AU170" s="415">
        <f t="shared" si="90"/>
        <v>0</v>
      </c>
      <c r="AV170" s="416">
        <f t="shared" si="91"/>
        <v>0</v>
      </c>
      <c r="AW170" s="1069"/>
      <c r="AX170" s="406">
        <f t="shared" si="92"/>
        <v>0</v>
      </c>
      <c r="AY170" s="1060">
        <f t="shared" si="93"/>
        <v>0</v>
      </c>
      <c r="AZ170" s="1070">
        <f t="shared" si="94"/>
        <v>0</v>
      </c>
      <c r="BA170" s="407">
        <f t="shared" si="95"/>
        <v>0</v>
      </c>
      <c r="BB170" s="1071">
        <f t="shared" si="96"/>
        <v>0</v>
      </c>
      <c r="BC170" s="1059">
        <f t="shared" si="97"/>
        <v>0</v>
      </c>
      <c r="BD170" s="1059">
        <f t="shared" si="98"/>
        <v>0</v>
      </c>
      <c r="BE170" s="407">
        <f t="shared" si="99"/>
        <v>0</v>
      </c>
      <c r="BF170" s="1041">
        <f t="shared" si="100"/>
        <v>0.3</v>
      </c>
      <c r="BG170" s="421">
        <f t="shared" si="101"/>
        <v>0</v>
      </c>
      <c r="BH170" s="422"/>
      <c r="BI170" s="422"/>
      <c r="BJ170" s="421">
        <f t="shared" si="102"/>
        <v>0</v>
      </c>
      <c r="BK170" s="1044">
        <f t="shared" si="103"/>
        <v>0</v>
      </c>
      <c r="BL170" s="432"/>
      <c r="BM170" s="436"/>
      <c r="BN170" s="436"/>
      <c r="BO170" s="436"/>
      <c r="BP170" s="436"/>
      <c r="BQ170" s="436"/>
      <c r="BR170" s="436"/>
      <c r="BS170" s="436"/>
      <c r="BT170" s="436"/>
      <c r="BU170" s="436"/>
      <c r="BV170" s="436"/>
      <c r="BW170" s="436"/>
      <c r="BX170" s="436"/>
    </row>
    <row r="171" spans="1:76" s="437" customFormat="1" ht="27.95" customHeight="1">
      <c r="A171" s="1046">
        <v>154</v>
      </c>
      <c r="B171" s="429"/>
      <c r="C171" s="429"/>
      <c r="D171" s="395"/>
      <c r="E171" s="427"/>
      <c r="F171" s="396"/>
      <c r="G171" s="1076"/>
      <c r="H171" s="1009"/>
      <c r="I171" s="1009"/>
      <c r="J171" s="1009"/>
      <c r="K171" s="1010" t="str">
        <f t="shared" si="73"/>
        <v/>
      </c>
      <c r="L171" s="1047" t="str">
        <f>IF(OR(($S171=""),($H171=""),($I171=""),($J171="")),"",VLOOKUP($S171,'TRC Values Pepco'!$I$45:$M$54,2,FALSE))</f>
        <v/>
      </c>
      <c r="M171" s="1048" t="str">
        <f>IF(OR(($S171=""),($H171=""),($I171=""),($J171="")),"",VLOOKUP($S171,'TRC Values Pepco'!$I$45:$M$54,3,FALSE))</f>
        <v/>
      </c>
      <c r="N171" s="1048" t="str">
        <f>IF(OR(($S171=""),($H171=""),($I171=""),($J171="")),"",VLOOKUP($S171,'TRC Values Pepco'!$I$45:$M$54,4,FALSE))</f>
        <v/>
      </c>
      <c r="O171" s="1048" t="str">
        <f>IF(OR(($S171=""),($H171=""),($I171=""),($J171="")),"",VLOOKUP($S171,'TRC Values Pepco'!$I$45:$M$54,5,FALSE))</f>
        <v/>
      </c>
      <c r="P171" s="1049" t="str">
        <f t="shared" si="74"/>
        <v/>
      </c>
      <c r="Q171" s="1050">
        <f t="shared" si="75"/>
        <v>0</v>
      </c>
      <c r="R171" s="1051" t="str">
        <f t="shared" si="76"/>
        <v/>
      </c>
      <c r="S171" s="1051" t="str">
        <f t="shared" si="77"/>
        <v/>
      </c>
      <c r="T171" s="1052" t="str">
        <f t="shared" si="78"/>
        <v/>
      </c>
      <c r="U171" s="1077"/>
      <c r="V171" s="1017"/>
      <c r="W171" s="1055" t="str">
        <f t="shared" si="79"/>
        <v/>
      </c>
      <c r="X171" s="1072"/>
      <c r="Y171" s="1057">
        <v>0</v>
      </c>
      <c r="Z171" s="402">
        <f t="shared" si="80"/>
        <v>0</v>
      </c>
      <c r="AA171" s="1058">
        <f t="shared" si="81"/>
        <v>0</v>
      </c>
      <c r="AB171" s="1059">
        <f t="shared" si="82"/>
        <v>0</v>
      </c>
      <c r="AC171" s="1059">
        <f t="shared" si="83"/>
        <v>0</v>
      </c>
      <c r="AD171" s="1060">
        <f t="shared" si="84"/>
        <v>0</v>
      </c>
      <c r="AE171" s="1061" t="s">
        <v>205</v>
      </c>
      <c r="AF171" s="395"/>
      <c r="AG171" s="429"/>
      <c r="AH171" s="1073"/>
      <c r="AI171" s="1074"/>
      <c r="AJ171" s="1074"/>
      <c r="AK171" s="1075"/>
      <c r="AL171" s="1065"/>
      <c r="AM171" s="1066" t="str">
        <f t="shared" si="85"/>
        <v/>
      </c>
      <c r="AN171" s="1067">
        <f t="shared" si="86"/>
        <v>0</v>
      </c>
      <c r="AO171" s="412"/>
      <c r="AP171" s="412"/>
      <c r="AQ171" s="1068">
        <f t="shared" si="87"/>
        <v>0</v>
      </c>
      <c r="AR171" s="414">
        <f t="shared" si="88"/>
        <v>0</v>
      </c>
      <c r="AS171" s="415">
        <f t="shared" si="89"/>
        <v>0</v>
      </c>
      <c r="AT171" s="415">
        <f t="shared" si="104"/>
        <v>0</v>
      </c>
      <c r="AU171" s="415">
        <f t="shared" si="90"/>
        <v>0</v>
      </c>
      <c r="AV171" s="416">
        <f t="shared" si="91"/>
        <v>0</v>
      </c>
      <c r="AW171" s="1069"/>
      <c r="AX171" s="406">
        <f t="shared" si="92"/>
        <v>0</v>
      </c>
      <c r="AY171" s="1060">
        <f t="shared" si="93"/>
        <v>0</v>
      </c>
      <c r="AZ171" s="1070">
        <f t="shared" si="94"/>
        <v>0</v>
      </c>
      <c r="BA171" s="407">
        <f t="shared" si="95"/>
        <v>0</v>
      </c>
      <c r="BB171" s="1071">
        <f t="shared" si="96"/>
        <v>0</v>
      </c>
      <c r="BC171" s="1059">
        <f t="shared" si="97"/>
        <v>0</v>
      </c>
      <c r="BD171" s="1059">
        <f t="shared" si="98"/>
        <v>0</v>
      </c>
      <c r="BE171" s="407">
        <f t="shared" si="99"/>
        <v>0</v>
      </c>
      <c r="BF171" s="1041">
        <f t="shared" si="100"/>
        <v>0.3</v>
      </c>
      <c r="BG171" s="421">
        <f t="shared" si="101"/>
        <v>0</v>
      </c>
      <c r="BH171" s="422"/>
      <c r="BI171" s="422"/>
      <c r="BJ171" s="421">
        <f t="shared" si="102"/>
        <v>0</v>
      </c>
      <c r="BK171" s="1044">
        <f t="shared" si="103"/>
        <v>0</v>
      </c>
      <c r="BL171" s="432"/>
      <c r="BM171" s="436"/>
      <c r="BN171" s="436"/>
      <c r="BO171" s="436"/>
      <c r="BP171" s="436"/>
      <c r="BQ171" s="436"/>
      <c r="BR171" s="436"/>
      <c r="BS171" s="436"/>
      <c r="BT171" s="436"/>
      <c r="BU171" s="436"/>
      <c r="BV171" s="436"/>
      <c r="BW171" s="436"/>
      <c r="BX171" s="436"/>
    </row>
    <row r="172" spans="1:76" s="437" customFormat="1" ht="27.95" customHeight="1">
      <c r="A172" s="1046">
        <v>155</v>
      </c>
      <c r="B172" s="429"/>
      <c r="C172" s="429"/>
      <c r="D172" s="395"/>
      <c r="E172" s="427"/>
      <c r="F172" s="396"/>
      <c r="G172" s="1076"/>
      <c r="H172" s="1009"/>
      <c r="I172" s="1009"/>
      <c r="J172" s="1009"/>
      <c r="K172" s="1010" t="str">
        <f t="shared" si="73"/>
        <v/>
      </c>
      <c r="L172" s="1047" t="str">
        <f>IF(OR(($S172=""),($H172=""),($I172=""),($J172="")),"",VLOOKUP($S172,'TRC Values Pepco'!$I$45:$M$54,2,FALSE))</f>
        <v/>
      </c>
      <c r="M172" s="1048" t="str">
        <f>IF(OR(($S172=""),($H172=""),($I172=""),($J172="")),"",VLOOKUP($S172,'TRC Values Pepco'!$I$45:$M$54,3,FALSE))</f>
        <v/>
      </c>
      <c r="N172" s="1048" t="str">
        <f>IF(OR(($S172=""),($H172=""),($I172=""),($J172="")),"",VLOOKUP($S172,'TRC Values Pepco'!$I$45:$M$54,4,FALSE))</f>
        <v/>
      </c>
      <c r="O172" s="1048" t="str">
        <f>IF(OR(($S172=""),($H172=""),($I172=""),($J172="")),"",VLOOKUP($S172,'TRC Values Pepco'!$I$45:$M$54,5,FALSE))</f>
        <v/>
      </c>
      <c r="P172" s="1049" t="str">
        <f t="shared" si="74"/>
        <v/>
      </c>
      <c r="Q172" s="1050">
        <f t="shared" si="75"/>
        <v>0</v>
      </c>
      <c r="R172" s="1051" t="str">
        <f t="shared" si="76"/>
        <v/>
      </c>
      <c r="S172" s="1051" t="str">
        <f t="shared" si="77"/>
        <v/>
      </c>
      <c r="T172" s="1052" t="str">
        <f t="shared" si="78"/>
        <v/>
      </c>
      <c r="U172" s="1077"/>
      <c r="V172" s="1017"/>
      <c r="W172" s="1055" t="str">
        <f t="shared" si="79"/>
        <v/>
      </c>
      <c r="X172" s="1072"/>
      <c r="Y172" s="1057">
        <v>0</v>
      </c>
      <c r="Z172" s="402">
        <f t="shared" si="80"/>
        <v>0</v>
      </c>
      <c r="AA172" s="1058">
        <f t="shared" si="81"/>
        <v>0</v>
      </c>
      <c r="AB172" s="1059">
        <f t="shared" si="82"/>
        <v>0</v>
      </c>
      <c r="AC172" s="1059">
        <f t="shared" si="83"/>
        <v>0</v>
      </c>
      <c r="AD172" s="1060">
        <f t="shared" si="84"/>
        <v>0</v>
      </c>
      <c r="AE172" s="1061" t="s">
        <v>205</v>
      </c>
      <c r="AF172" s="395"/>
      <c r="AG172" s="429"/>
      <c r="AH172" s="1073"/>
      <c r="AI172" s="1074"/>
      <c r="AJ172" s="1074"/>
      <c r="AK172" s="1075"/>
      <c r="AL172" s="1065"/>
      <c r="AM172" s="1066" t="str">
        <f t="shared" si="85"/>
        <v/>
      </c>
      <c r="AN172" s="1067">
        <f t="shared" si="86"/>
        <v>0</v>
      </c>
      <c r="AO172" s="412"/>
      <c r="AP172" s="412"/>
      <c r="AQ172" s="1068">
        <f t="shared" si="87"/>
        <v>0</v>
      </c>
      <c r="AR172" s="414">
        <f t="shared" si="88"/>
        <v>0</v>
      </c>
      <c r="AS172" s="415">
        <f t="shared" si="89"/>
        <v>0</v>
      </c>
      <c r="AT172" s="415">
        <f t="shared" si="104"/>
        <v>0</v>
      </c>
      <c r="AU172" s="415">
        <f t="shared" si="90"/>
        <v>0</v>
      </c>
      <c r="AV172" s="416">
        <f t="shared" si="91"/>
        <v>0</v>
      </c>
      <c r="AW172" s="1069"/>
      <c r="AX172" s="406">
        <f t="shared" si="92"/>
        <v>0</v>
      </c>
      <c r="AY172" s="1060">
        <f t="shared" si="93"/>
        <v>0</v>
      </c>
      <c r="AZ172" s="1070">
        <f t="shared" si="94"/>
        <v>0</v>
      </c>
      <c r="BA172" s="407">
        <f t="shared" si="95"/>
        <v>0</v>
      </c>
      <c r="BB172" s="1071">
        <f t="shared" si="96"/>
        <v>0</v>
      </c>
      <c r="BC172" s="1059">
        <f t="shared" si="97"/>
        <v>0</v>
      </c>
      <c r="BD172" s="1059">
        <f t="shared" si="98"/>
        <v>0</v>
      </c>
      <c r="BE172" s="407">
        <f t="shared" si="99"/>
        <v>0</v>
      </c>
      <c r="BF172" s="1041">
        <f t="shared" si="100"/>
        <v>0.3</v>
      </c>
      <c r="BG172" s="421">
        <f t="shared" si="101"/>
        <v>0</v>
      </c>
      <c r="BH172" s="422"/>
      <c r="BI172" s="422"/>
      <c r="BJ172" s="421">
        <f t="shared" si="102"/>
        <v>0</v>
      </c>
      <c r="BK172" s="1044">
        <f t="shared" si="103"/>
        <v>0</v>
      </c>
      <c r="BL172" s="432"/>
      <c r="BM172" s="436"/>
      <c r="BN172" s="436"/>
      <c r="BO172" s="436"/>
      <c r="BP172" s="436"/>
      <c r="BQ172" s="436"/>
      <c r="BR172" s="436"/>
      <c r="BS172" s="436"/>
      <c r="BT172" s="436"/>
      <c r="BU172" s="436"/>
      <c r="BV172" s="436"/>
      <c r="BW172" s="436"/>
      <c r="BX172" s="436"/>
    </row>
    <row r="173" spans="1:76" s="437" customFormat="1" ht="27.95" customHeight="1">
      <c r="A173" s="1046">
        <v>156</v>
      </c>
      <c r="B173" s="429"/>
      <c r="C173" s="429"/>
      <c r="D173" s="395"/>
      <c r="E173" s="427"/>
      <c r="F173" s="396"/>
      <c r="G173" s="1076"/>
      <c r="H173" s="1009"/>
      <c r="I173" s="1009"/>
      <c r="J173" s="1009"/>
      <c r="K173" s="1010" t="str">
        <f t="shared" si="73"/>
        <v/>
      </c>
      <c r="L173" s="1047" t="str">
        <f>IF(OR(($S173=""),($H173=""),($I173=""),($J173="")),"",VLOOKUP($S173,'TRC Values Pepco'!$I$45:$M$54,2,FALSE))</f>
        <v/>
      </c>
      <c r="M173" s="1048" t="str">
        <f>IF(OR(($S173=""),($H173=""),($I173=""),($J173="")),"",VLOOKUP($S173,'TRC Values Pepco'!$I$45:$M$54,3,FALSE))</f>
        <v/>
      </c>
      <c r="N173" s="1048" t="str">
        <f>IF(OR(($S173=""),($H173=""),($I173=""),($J173="")),"",VLOOKUP($S173,'TRC Values Pepco'!$I$45:$M$54,4,FALSE))</f>
        <v/>
      </c>
      <c r="O173" s="1048" t="str">
        <f>IF(OR(($S173=""),($H173=""),($I173=""),($J173="")),"",VLOOKUP($S173,'TRC Values Pepco'!$I$45:$M$54,5,FALSE))</f>
        <v/>
      </c>
      <c r="P173" s="1049" t="str">
        <f t="shared" si="74"/>
        <v/>
      </c>
      <c r="Q173" s="1050">
        <f t="shared" si="75"/>
        <v>0</v>
      </c>
      <c r="R173" s="1051" t="str">
        <f t="shared" si="76"/>
        <v/>
      </c>
      <c r="S173" s="1051" t="str">
        <f t="shared" si="77"/>
        <v/>
      </c>
      <c r="T173" s="1052" t="str">
        <f t="shared" si="78"/>
        <v/>
      </c>
      <c r="U173" s="1077"/>
      <c r="V173" s="1017"/>
      <c r="W173" s="1055" t="str">
        <f t="shared" si="79"/>
        <v/>
      </c>
      <c r="X173" s="1072"/>
      <c r="Y173" s="1057">
        <v>0</v>
      </c>
      <c r="Z173" s="402">
        <f t="shared" si="80"/>
        <v>0</v>
      </c>
      <c r="AA173" s="1058">
        <f t="shared" si="81"/>
        <v>0</v>
      </c>
      <c r="AB173" s="1059">
        <f t="shared" si="82"/>
        <v>0</v>
      </c>
      <c r="AC173" s="1059">
        <f t="shared" si="83"/>
        <v>0</v>
      </c>
      <c r="AD173" s="1060">
        <f t="shared" si="84"/>
        <v>0</v>
      </c>
      <c r="AE173" s="1061" t="s">
        <v>205</v>
      </c>
      <c r="AF173" s="395"/>
      <c r="AG173" s="429"/>
      <c r="AH173" s="1073"/>
      <c r="AI173" s="1074"/>
      <c r="AJ173" s="1074"/>
      <c r="AK173" s="1075"/>
      <c r="AL173" s="1065"/>
      <c r="AM173" s="1066" t="str">
        <f t="shared" si="85"/>
        <v/>
      </c>
      <c r="AN173" s="1067">
        <f t="shared" si="86"/>
        <v>0</v>
      </c>
      <c r="AO173" s="412"/>
      <c r="AP173" s="412"/>
      <c r="AQ173" s="1068">
        <f t="shared" si="87"/>
        <v>0</v>
      </c>
      <c r="AR173" s="414">
        <f t="shared" si="88"/>
        <v>0</v>
      </c>
      <c r="AS173" s="415">
        <f t="shared" si="89"/>
        <v>0</v>
      </c>
      <c r="AT173" s="415">
        <f t="shared" si="104"/>
        <v>0</v>
      </c>
      <c r="AU173" s="415">
        <f t="shared" si="90"/>
        <v>0</v>
      </c>
      <c r="AV173" s="416">
        <f t="shared" si="91"/>
        <v>0</v>
      </c>
      <c r="AW173" s="1069"/>
      <c r="AX173" s="406">
        <f t="shared" si="92"/>
        <v>0</v>
      </c>
      <c r="AY173" s="1060">
        <f t="shared" si="93"/>
        <v>0</v>
      </c>
      <c r="AZ173" s="1070">
        <f t="shared" si="94"/>
        <v>0</v>
      </c>
      <c r="BA173" s="407">
        <f t="shared" si="95"/>
        <v>0</v>
      </c>
      <c r="BB173" s="1071">
        <f t="shared" si="96"/>
        <v>0</v>
      </c>
      <c r="BC173" s="1059">
        <f t="shared" si="97"/>
        <v>0</v>
      </c>
      <c r="BD173" s="1059">
        <f t="shared" si="98"/>
        <v>0</v>
      </c>
      <c r="BE173" s="407">
        <f t="shared" si="99"/>
        <v>0</v>
      </c>
      <c r="BF173" s="1041">
        <f t="shared" si="100"/>
        <v>0.3</v>
      </c>
      <c r="BG173" s="421">
        <f t="shared" si="101"/>
        <v>0</v>
      </c>
      <c r="BH173" s="422"/>
      <c r="BI173" s="422"/>
      <c r="BJ173" s="421">
        <f t="shared" si="102"/>
        <v>0</v>
      </c>
      <c r="BK173" s="1044">
        <f t="shared" si="103"/>
        <v>0</v>
      </c>
      <c r="BL173" s="432"/>
      <c r="BM173" s="436"/>
      <c r="BN173" s="436"/>
      <c r="BO173" s="436"/>
      <c r="BP173" s="436"/>
      <c r="BQ173" s="436"/>
      <c r="BR173" s="436"/>
      <c r="BS173" s="436"/>
      <c r="BT173" s="436"/>
      <c r="BU173" s="436"/>
      <c r="BV173" s="436"/>
      <c r="BW173" s="436"/>
      <c r="BX173" s="436"/>
    </row>
    <row r="174" spans="1:76" s="437" customFormat="1" ht="27.95" customHeight="1">
      <c r="A174" s="1046">
        <v>157</v>
      </c>
      <c r="B174" s="429"/>
      <c r="C174" s="429"/>
      <c r="D174" s="395"/>
      <c r="E174" s="427"/>
      <c r="F174" s="396"/>
      <c r="G174" s="1076"/>
      <c r="H174" s="1009"/>
      <c r="I174" s="1009"/>
      <c r="J174" s="1009"/>
      <c r="K174" s="1010" t="str">
        <f t="shared" si="73"/>
        <v/>
      </c>
      <c r="L174" s="1047" t="str">
        <f>IF(OR(($S174=""),($H174=""),($I174=""),($J174="")),"",VLOOKUP($S174,'TRC Values Pepco'!$I$45:$M$54,2,FALSE))</f>
        <v/>
      </c>
      <c r="M174" s="1048" t="str">
        <f>IF(OR(($S174=""),($H174=""),($I174=""),($J174="")),"",VLOOKUP($S174,'TRC Values Pepco'!$I$45:$M$54,3,FALSE))</f>
        <v/>
      </c>
      <c r="N174" s="1048" t="str">
        <f>IF(OR(($S174=""),($H174=""),($I174=""),($J174="")),"",VLOOKUP($S174,'TRC Values Pepco'!$I$45:$M$54,4,FALSE))</f>
        <v/>
      </c>
      <c r="O174" s="1048" t="str">
        <f>IF(OR(($S174=""),($H174=""),($I174=""),($J174="")),"",VLOOKUP($S174,'TRC Values Pepco'!$I$45:$M$54,5,FALSE))</f>
        <v/>
      </c>
      <c r="P174" s="1049" t="str">
        <f t="shared" si="74"/>
        <v/>
      </c>
      <c r="Q174" s="1050">
        <f t="shared" si="75"/>
        <v>0</v>
      </c>
      <c r="R174" s="1051" t="str">
        <f t="shared" si="76"/>
        <v/>
      </c>
      <c r="S174" s="1051" t="str">
        <f t="shared" si="77"/>
        <v/>
      </c>
      <c r="T174" s="1052" t="str">
        <f t="shared" si="78"/>
        <v/>
      </c>
      <c r="U174" s="1077"/>
      <c r="V174" s="1017"/>
      <c r="W174" s="1055" t="str">
        <f t="shared" si="79"/>
        <v/>
      </c>
      <c r="X174" s="1072"/>
      <c r="Y174" s="1057">
        <v>0</v>
      </c>
      <c r="Z174" s="402">
        <f t="shared" si="80"/>
        <v>0</v>
      </c>
      <c r="AA174" s="1058">
        <f t="shared" si="81"/>
        <v>0</v>
      </c>
      <c r="AB174" s="1059">
        <f t="shared" si="82"/>
        <v>0</v>
      </c>
      <c r="AC174" s="1059">
        <f t="shared" si="83"/>
        <v>0</v>
      </c>
      <c r="AD174" s="1060">
        <f t="shared" si="84"/>
        <v>0</v>
      </c>
      <c r="AE174" s="1061" t="s">
        <v>205</v>
      </c>
      <c r="AF174" s="395"/>
      <c r="AG174" s="429"/>
      <c r="AH174" s="1073"/>
      <c r="AI174" s="1074"/>
      <c r="AJ174" s="1074"/>
      <c r="AK174" s="1075"/>
      <c r="AL174" s="1065"/>
      <c r="AM174" s="1066" t="str">
        <f t="shared" si="85"/>
        <v/>
      </c>
      <c r="AN174" s="1067">
        <f t="shared" si="86"/>
        <v>0</v>
      </c>
      <c r="AO174" s="412"/>
      <c r="AP174" s="412"/>
      <c r="AQ174" s="1068">
        <f t="shared" si="87"/>
        <v>0</v>
      </c>
      <c r="AR174" s="414">
        <f t="shared" si="88"/>
        <v>0</v>
      </c>
      <c r="AS174" s="415">
        <f t="shared" si="89"/>
        <v>0</v>
      </c>
      <c r="AT174" s="415">
        <f t="shared" si="104"/>
        <v>0</v>
      </c>
      <c r="AU174" s="415">
        <f t="shared" si="90"/>
        <v>0</v>
      </c>
      <c r="AV174" s="416">
        <f t="shared" si="91"/>
        <v>0</v>
      </c>
      <c r="AW174" s="1069"/>
      <c r="AX174" s="406">
        <f t="shared" si="92"/>
        <v>0</v>
      </c>
      <c r="AY174" s="1060">
        <f t="shared" si="93"/>
        <v>0</v>
      </c>
      <c r="AZ174" s="1070">
        <f t="shared" si="94"/>
        <v>0</v>
      </c>
      <c r="BA174" s="407">
        <f t="shared" si="95"/>
        <v>0</v>
      </c>
      <c r="BB174" s="1071">
        <f t="shared" si="96"/>
        <v>0</v>
      </c>
      <c r="BC174" s="1059">
        <f t="shared" si="97"/>
        <v>0</v>
      </c>
      <c r="BD174" s="1059">
        <f t="shared" si="98"/>
        <v>0</v>
      </c>
      <c r="BE174" s="407">
        <f t="shared" si="99"/>
        <v>0</v>
      </c>
      <c r="BF174" s="1041">
        <f t="shared" si="100"/>
        <v>0.3</v>
      </c>
      <c r="BG174" s="421">
        <f t="shared" si="101"/>
        <v>0</v>
      </c>
      <c r="BH174" s="422"/>
      <c r="BI174" s="422"/>
      <c r="BJ174" s="421">
        <f t="shared" si="102"/>
        <v>0</v>
      </c>
      <c r="BK174" s="1044">
        <f t="shared" si="103"/>
        <v>0</v>
      </c>
      <c r="BL174" s="432"/>
      <c r="BM174" s="436"/>
      <c r="BN174" s="436"/>
      <c r="BO174" s="436"/>
      <c r="BP174" s="436"/>
      <c r="BQ174" s="436"/>
      <c r="BR174" s="436"/>
      <c r="BS174" s="436"/>
      <c r="BT174" s="436"/>
      <c r="BU174" s="436"/>
      <c r="BV174" s="436"/>
      <c r="BW174" s="436"/>
      <c r="BX174" s="436"/>
    </row>
    <row r="175" spans="1:76" s="437" customFormat="1" ht="27.95" customHeight="1">
      <c r="A175" s="1046">
        <v>158</v>
      </c>
      <c r="B175" s="429"/>
      <c r="C175" s="429"/>
      <c r="D175" s="395"/>
      <c r="E175" s="427"/>
      <c r="F175" s="396"/>
      <c r="G175" s="1076"/>
      <c r="H175" s="1009"/>
      <c r="I175" s="1009"/>
      <c r="J175" s="1009"/>
      <c r="K175" s="1010" t="str">
        <f t="shared" si="73"/>
        <v/>
      </c>
      <c r="L175" s="1047" t="str">
        <f>IF(OR(($S175=""),($H175=""),($I175=""),($J175="")),"",VLOOKUP($S175,'TRC Values Pepco'!$I$45:$M$54,2,FALSE))</f>
        <v/>
      </c>
      <c r="M175" s="1048" t="str">
        <f>IF(OR(($S175=""),($H175=""),($I175=""),($J175="")),"",VLOOKUP($S175,'TRC Values Pepco'!$I$45:$M$54,3,FALSE))</f>
        <v/>
      </c>
      <c r="N175" s="1048" t="str">
        <f>IF(OR(($S175=""),($H175=""),($I175=""),($J175="")),"",VLOOKUP($S175,'TRC Values Pepco'!$I$45:$M$54,4,FALSE))</f>
        <v/>
      </c>
      <c r="O175" s="1048" t="str">
        <f>IF(OR(($S175=""),($H175=""),($I175=""),($J175="")),"",VLOOKUP($S175,'TRC Values Pepco'!$I$45:$M$54,5,FALSE))</f>
        <v/>
      </c>
      <c r="P175" s="1049" t="str">
        <f t="shared" si="74"/>
        <v/>
      </c>
      <c r="Q175" s="1050">
        <f t="shared" si="75"/>
        <v>0</v>
      </c>
      <c r="R175" s="1051" t="str">
        <f t="shared" si="76"/>
        <v/>
      </c>
      <c r="S175" s="1051" t="str">
        <f t="shared" si="77"/>
        <v/>
      </c>
      <c r="T175" s="1052" t="str">
        <f t="shared" si="78"/>
        <v/>
      </c>
      <c r="U175" s="1077"/>
      <c r="V175" s="1017"/>
      <c r="W175" s="1055" t="str">
        <f t="shared" si="79"/>
        <v/>
      </c>
      <c r="X175" s="1072"/>
      <c r="Y175" s="1057">
        <v>0</v>
      </c>
      <c r="Z175" s="402">
        <f t="shared" si="80"/>
        <v>0</v>
      </c>
      <c r="AA175" s="1058">
        <f t="shared" si="81"/>
        <v>0</v>
      </c>
      <c r="AB175" s="1059">
        <f t="shared" si="82"/>
        <v>0</v>
      </c>
      <c r="AC175" s="1059">
        <f t="shared" si="83"/>
        <v>0</v>
      </c>
      <c r="AD175" s="1060">
        <f t="shared" si="84"/>
        <v>0</v>
      </c>
      <c r="AE175" s="1061" t="s">
        <v>205</v>
      </c>
      <c r="AF175" s="395"/>
      <c r="AG175" s="429"/>
      <c r="AH175" s="1073"/>
      <c r="AI175" s="1074"/>
      <c r="AJ175" s="1074"/>
      <c r="AK175" s="1075"/>
      <c r="AL175" s="1065"/>
      <c r="AM175" s="1066" t="str">
        <f t="shared" si="85"/>
        <v/>
      </c>
      <c r="AN175" s="1067">
        <f t="shared" si="86"/>
        <v>0</v>
      </c>
      <c r="AO175" s="412"/>
      <c r="AP175" s="412"/>
      <c r="AQ175" s="1068">
        <f t="shared" si="87"/>
        <v>0</v>
      </c>
      <c r="AR175" s="414">
        <f t="shared" si="88"/>
        <v>0</v>
      </c>
      <c r="AS175" s="415">
        <f t="shared" si="89"/>
        <v>0</v>
      </c>
      <c r="AT175" s="415">
        <f t="shared" si="104"/>
        <v>0</v>
      </c>
      <c r="AU175" s="415">
        <f t="shared" si="90"/>
        <v>0</v>
      </c>
      <c r="AV175" s="416">
        <f t="shared" si="91"/>
        <v>0</v>
      </c>
      <c r="AW175" s="1069"/>
      <c r="AX175" s="406">
        <f t="shared" si="92"/>
        <v>0</v>
      </c>
      <c r="AY175" s="1060">
        <f t="shared" si="93"/>
        <v>0</v>
      </c>
      <c r="AZ175" s="1070">
        <f t="shared" si="94"/>
        <v>0</v>
      </c>
      <c r="BA175" s="407">
        <f t="shared" si="95"/>
        <v>0</v>
      </c>
      <c r="BB175" s="1071">
        <f t="shared" si="96"/>
        <v>0</v>
      </c>
      <c r="BC175" s="1059">
        <f t="shared" si="97"/>
        <v>0</v>
      </c>
      <c r="BD175" s="1059">
        <f t="shared" si="98"/>
        <v>0</v>
      </c>
      <c r="BE175" s="407">
        <f t="shared" si="99"/>
        <v>0</v>
      </c>
      <c r="BF175" s="1041">
        <f t="shared" si="100"/>
        <v>0.3</v>
      </c>
      <c r="BG175" s="421">
        <f t="shared" si="101"/>
        <v>0</v>
      </c>
      <c r="BH175" s="422"/>
      <c r="BI175" s="422"/>
      <c r="BJ175" s="421">
        <f t="shared" si="102"/>
        <v>0</v>
      </c>
      <c r="BK175" s="1044">
        <f t="shared" si="103"/>
        <v>0</v>
      </c>
      <c r="BL175" s="432"/>
      <c r="BM175" s="436"/>
      <c r="BN175" s="436"/>
      <c r="BO175" s="436"/>
      <c r="BP175" s="436"/>
      <c r="BQ175" s="436"/>
      <c r="BR175" s="436"/>
      <c r="BS175" s="436"/>
      <c r="BT175" s="436"/>
      <c r="BU175" s="436"/>
      <c r="BV175" s="436"/>
      <c r="BW175" s="436"/>
      <c r="BX175" s="436"/>
    </row>
    <row r="176" spans="1:76" s="437" customFormat="1" ht="27.95" customHeight="1">
      <c r="A176" s="1046">
        <v>159</v>
      </c>
      <c r="B176" s="429"/>
      <c r="C176" s="429"/>
      <c r="D176" s="395"/>
      <c r="E176" s="427"/>
      <c r="F176" s="396"/>
      <c r="G176" s="1076"/>
      <c r="H176" s="1009"/>
      <c r="I176" s="1009"/>
      <c r="J176" s="1009"/>
      <c r="K176" s="1010" t="str">
        <f t="shared" si="73"/>
        <v/>
      </c>
      <c r="L176" s="1047" t="str">
        <f>IF(OR(($S176=""),($H176=""),($I176=""),($J176="")),"",VLOOKUP($S176,'TRC Values Pepco'!$I$45:$M$54,2,FALSE))</f>
        <v/>
      </c>
      <c r="M176" s="1048" t="str">
        <f>IF(OR(($S176=""),($H176=""),($I176=""),($J176="")),"",VLOOKUP($S176,'TRC Values Pepco'!$I$45:$M$54,3,FALSE))</f>
        <v/>
      </c>
      <c r="N176" s="1048" t="str">
        <f>IF(OR(($S176=""),($H176=""),($I176=""),($J176="")),"",VLOOKUP($S176,'TRC Values Pepco'!$I$45:$M$54,4,FALSE))</f>
        <v/>
      </c>
      <c r="O176" s="1048" t="str">
        <f>IF(OR(($S176=""),($H176=""),($I176=""),($J176="")),"",VLOOKUP($S176,'TRC Values Pepco'!$I$45:$M$54,5,FALSE))</f>
        <v/>
      </c>
      <c r="P176" s="1049" t="str">
        <f t="shared" si="74"/>
        <v/>
      </c>
      <c r="Q176" s="1050">
        <f t="shared" si="75"/>
        <v>0</v>
      </c>
      <c r="R176" s="1051" t="str">
        <f t="shared" si="76"/>
        <v/>
      </c>
      <c r="S176" s="1051" t="str">
        <f t="shared" si="77"/>
        <v/>
      </c>
      <c r="T176" s="1052" t="str">
        <f t="shared" si="78"/>
        <v/>
      </c>
      <c r="U176" s="1077"/>
      <c r="V176" s="1017"/>
      <c r="W176" s="1055" t="str">
        <f t="shared" si="79"/>
        <v/>
      </c>
      <c r="X176" s="1072"/>
      <c r="Y176" s="1057">
        <v>0</v>
      </c>
      <c r="Z176" s="402">
        <f t="shared" si="80"/>
        <v>0</v>
      </c>
      <c r="AA176" s="1058">
        <f t="shared" si="81"/>
        <v>0</v>
      </c>
      <c r="AB176" s="1059">
        <f t="shared" si="82"/>
        <v>0</v>
      </c>
      <c r="AC176" s="1059">
        <f t="shared" si="83"/>
        <v>0</v>
      </c>
      <c r="AD176" s="1060">
        <f t="shared" si="84"/>
        <v>0</v>
      </c>
      <c r="AE176" s="1061" t="s">
        <v>205</v>
      </c>
      <c r="AF176" s="395"/>
      <c r="AG176" s="429"/>
      <c r="AH176" s="1073"/>
      <c r="AI176" s="1074"/>
      <c r="AJ176" s="1074"/>
      <c r="AK176" s="1075"/>
      <c r="AL176" s="1065"/>
      <c r="AM176" s="1066" t="str">
        <f t="shared" si="85"/>
        <v/>
      </c>
      <c r="AN176" s="1067">
        <f t="shared" si="86"/>
        <v>0</v>
      </c>
      <c r="AO176" s="412"/>
      <c r="AP176" s="412"/>
      <c r="AQ176" s="1068">
        <f t="shared" si="87"/>
        <v>0</v>
      </c>
      <c r="AR176" s="414">
        <f t="shared" si="88"/>
        <v>0</v>
      </c>
      <c r="AS176" s="415">
        <f t="shared" si="89"/>
        <v>0</v>
      </c>
      <c r="AT176" s="415">
        <f t="shared" si="104"/>
        <v>0</v>
      </c>
      <c r="AU176" s="415">
        <f t="shared" si="90"/>
        <v>0</v>
      </c>
      <c r="AV176" s="416">
        <f t="shared" si="91"/>
        <v>0</v>
      </c>
      <c r="AW176" s="1069"/>
      <c r="AX176" s="406">
        <f t="shared" si="92"/>
        <v>0</v>
      </c>
      <c r="AY176" s="1060">
        <f t="shared" si="93"/>
        <v>0</v>
      </c>
      <c r="AZ176" s="1070">
        <f t="shared" si="94"/>
        <v>0</v>
      </c>
      <c r="BA176" s="407">
        <f t="shared" si="95"/>
        <v>0</v>
      </c>
      <c r="BB176" s="1071">
        <f t="shared" si="96"/>
        <v>0</v>
      </c>
      <c r="BC176" s="1059">
        <f t="shared" si="97"/>
        <v>0</v>
      </c>
      <c r="BD176" s="1059">
        <f t="shared" si="98"/>
        <v>0</v>
      </c>
      <c r="BE176" s="407">
        <f t="shared" si="99"/>
        <v>0</v>
      </c>
      <c r="BF176" s="1041">
        <f t="shared" si="100"/>
        <v>0.3</v>
      </c>
      <c r="BG176" s="421">
        <f t="shared" si="101"/>
        <v>0</v>
      </c>
      <c r="BH176" s="422"/>
      <c r="BI176" s="422"/>
      <c r="BJ176" s="421">
        <f t="shared" si="102"/>
        <v>0</v>
      </c>
      <c r="BK176" s="1044">
        <f t="shared" si="103"/>
        <v>0</v>
      </c>
      <c r="BL176" s="432"/>
      <c r="BM176" s="436"/>
      <c r="BN176" s="436"/>
      <c r="BO176" s="436"/>
      <c r="BP176" s="436"/>
      <c r="BQ176" s="436"/>
      <c r="BR176" s="436"/>
      <c r="BS176" s="436"/>
      <c r="BT176" s="436"/>
      <c r="BU176" s="436"/>
      <c r="BV176" s="436"/>
      <c r="BW176" s="436"/>
      <c r="BX176" s="436"/>
    </row>
    <row r="177" spans="1:76" s="437" customFormat="1" ht="27.95" customHeight="1">
      <c r="A177" s="1046">
        <v>160</v>
      </c>
      <c r="B177" s="429"/>
      <c r="C177" s="429"/>
      <c r="D177" s="395"/>
      <c r="E177" s="427"/>
      <c r="F177" s="396"/>
      <c r="G177" s="1076"/>
      <c r="H177" s="1009"/>
      <c r="I177" s="1009"/>
      <c r="J177" s="1009"/>
      <c r="K177" s="1010" t="str">
        <f t="shared" si="73"/>
        <v/>
      </c>
      <c r="L177" s="1047" t="str">
        <f>IF(OR(($S177=""),($H177=""),($I177=""),($J177="")),"",VLOOKUP($S177,'TRC Values Pepco'!$I$45:$M$54,2,FALSE))</f>
        <v/>
      </c>
      <c r="M177" s="1048" t="str">
        <f>IF(OR(($S177=""),($H177=""),($I177=""),($J177="")),"",VLOOKUP($S177,'TRC Values Pepco'!$I$45:$M$54,3,FALSE))</f>
        <v/>
      </c>
      <c r="N177" s="1048" t="str">
        <f>IF(OR(($S177=""),($H177=""),($I177=""),($J177="")),"",VLOOKUP($S177,'TRC Values Pepco'!$I$45:$M$54,4,FALSE))</f>
        <v/>
      </c>
      <c r="O177" s="1048" t="str">
        <f>IF(OR(($S177=""),($H177=""),($I177=""),($J177="")),"",VLOOKUP($S177,'TRC Values Pepco'!$I$45:$M$54,5,FALSE))</f>
        <v/>
      </c>
      <c r="P177" s="1049" t="str">
        <f t="shared" si="74"/>
        <v/>
      </c>
      <c r="Q177" s="1050">
        <f t="shared" si="75"/>
        <v>0</v>
      </c>
      <c r="R177" s="1051" t="str">
        <f t="shared" si="76"/>
        <v/>
      </c>
      <c r="S177" s="1051" t="str">
        <f t="shared" si="77"/>
        <v/>
      </c>
      <c r="T177" s="1052" t="str">
        <f t="shared" si="78"/>
        <v/>
      </c>
      <c r="U177" s="1077"/>
      <c r="V177" s="1017"/>
      <c r="W177" s="1055" t="str">
        <f t="shared" si="79"/>
        <v/>
      </c>
      <c r="X177" s="1072"/>
      <c r="Y177" s="1057">
        <v>0</v>
      </c>
      <c r="Z177" s="402">
        <f t="shared" si="80"/>
        <v>0</v>
      </c>
      <c r="AA177" s="1058">
        <f t="shared" si="81"/>
        <v>0</v>
      </c>
      <c r="AB177" s="1059">
        <f t="shared" si="82"/>
        <v>0</v>
      </c>
      <c r="AC177" s="1059">
        <f t="shared" si="83"/>
        <v>0</v>
      </c>
      <c r="AD177" s="1060">
        <f t="shared" si="84"/>
        <v>0</v>
      </c>
      <c r="AE177" s="1061" t="s">
        <v>205</v>
      </c>
      <c r="AF177" s="395"/>
      <c r="AG177" s="429"/>
      <c r="AH177" s="1073"/>
      <c r="AI177" s="1074"/>
      <c r="AJ177" s="1074"/>
      <c r="AK177" s="1075"/>
      <c r="AL177" s="1065"/>
      <c r="AM177" s="1066" t="str">
        <f t="shared" si="85"/>
        <v/>
      </c>
      <c r="AN177" s="1067">
        <f t="shared" si="86"/>
        <v>0</v>
      </c>
      <c r="AO177" s="412"/>
      <c r="AP177" s="412"/>
      <c r="AQ177" s="1068">
        <f t="shared" si="87"/>
        <v>0</v>
      </c>
      <c r="AR177" s="414">
        <f t="shared" si="88"/>
        <v>0</v>
      </c>
      <c r="AS177" s="415">
        <f t="shared" si="89"/>
        <v>0</v>
      </c>
      <c r="AT177" s="415">
        <f t="shared" si="104"/>
        <v>0</v>
      </c>
      <c r="AU177" s="415">
        <f t="shared" si="90"/>
        <v>0</v>
      </c>
      <c r="AV177" s="416">
        <f t="shared" si="91"/>
        <v>0</v>
      </c>
      <c r="AW177" s="1069"/>
      <c r="AX177" s="406">
        <f t="shared" si="92"/>
        <v>0</v>
      </c>
      <c r="AY177" s="1060">
        <f t="shared" si="93"/>
        <v>0</v>
      </c>
      <c r="AZ177" s="1070">
        <f t="shared" si="94"/>
        <v>0</v>
      </c>
      <c r="BA177" s="407">
        <f t="shared" si="95"/>
        <v>0</v>
      </c>
      <c r="BB177" s="1071">
        <f t="shared" si="96"/>
        <v>0</v>
      </c>
      <c r="BC177" s="1059">
        <f t="shared" si="97"/>
        <v>0</v>
      </c>
      <c r="BD177" s="1059">
        <f t="shared" si="98"/>
        <v>0</v>
      </c>
      <c r="BE177" s="407">
        <f t="shared" si="99"/>
        <v>0</v>
      </c>
      <c r="BF177" s="1041">
        <f t="shared" si="100"/>
        <v>0.3</v>
      </c>
      <c r="BG177" s="421">
        <f t="shared" si="101"/>
        <v>0</v>
      </c>
      <c r="BH177" s="422"/>
      <c r="BI177" s="422"/>
      <c r="BJ177" s="421">
        <f t="shared" si="102"/>
        <v>0</v>
      </c>
      <c r="BK177" s="1044">
        <f t="shared" si="103"/>
        <v>0</v>
      </c>
      <c r="BL177" s="432"/>
      <c r="BM177" s="436"/>
      <c r="BN177" s="436"/>
      <c r="BO177" s="436"/>
      <c r="BP177" s="436"/>
      <c r="BQ177" s="436"/>
      <c r="BR177" s="436"/>
      <c r="BS177" s="436"/>
      <c r="BT177" s="436"/>
      <c r="BU177" s="436"/>
      <c r="BV177" s="436"/>
      <c r="BW177" s="436"/>
      <c r="BX177" s="436"/>
    </row>
    <row r="178" spans="1:76" s="437" customFormat="1" ht="27.95" customHeight="1">
      <c r="A178" s="1046">
        <v>161</v>
      </c>
      <c r="B178" s="429"/>
      <c r="C178" s="429"/>
      <c r="D178" s="395"/>
      <c r="E178" s="427"/>
      <c r="F178" s="396"/>
      <c r="G178" s="1076"/>
      <c r="H178" s="1009"/>
      <c r="I178" s="1009"/>
      <c r="J178" s="1009"/>
      <c r="K178" s="1010" t="str">
        <f t="shared" si="73"/>
        <v/>
      </c>
      <c r="L178" s="1047" t="str">
        <f>IF(OR(($S178=""),($H178=""),($I178=""),($J178="")),"",VLOOKUP($S178,'TRC Values Pepco'!$I$45:$M$54,2,FALSE))</f>
        <v/>
      </c>
      <c r="M178" s="1048" t="str">
        <f>IF(OR(($S178=""),($H178=""),($I178=""),($J178="")),"",VLOOKUP($S178,'TRC Values Pepco'!$I$45:$M$54,3,FALSE))</f>
        <v/>
      </c>
      <c r="N178" s="1048" t="str">
        <f>IF(OR(($S178=""),($H178=""),($I178=""),($J178="")),"",VLOOKUP($S178,'TRC Values Pepco'!$I$45:$M$54,4,FALSE))</f>
        <v/>
      </c>
      <c r="O178" s="1048" t="str">
        <f>IF(OR(($S178=""),($H178=""),($I178=""),($J178="")),"",VLOOKUP($S178,'TRC Values Pepco'!$I$45:$M$54,5,FALSE))</f>
        <v/>
      </c>
      <c r="P178" s="1049" t="str">
        <f t="shared" si="74"/>
        <v/>
      </c>
      <c r="Q178" s="1050">
        <f t="shared" si="75"/>
        <v>0</v>
      </c>
      <c r="R178" s="1051" t="str">
        <f t="shared" si="76"/>
        <v/>
      </c>
      <c r="S178" s="1051" t="str">
        <f t="shared" si="77"/>
        <v/>
      </c>
      <c r="T178" s="1052" t="str">
        <f t="shared" si="78"/>
        <v/>
      </c>
      <c r="U178" s="1077"/>
      <c r="V178" s="1017"/>
      <c r="W178" s="1055" t="str">
        <f t="shared" si="79"/>
        <v/>
      </c>
      <c r="X178" s="1072"/>
      <c r="Y178" s="1057">
        <v>0</v>
      </c>
      <c r="Z178" s="402">
        <f t="shared" si="80"/>
        <v>0</v>
      </c>
      <c r="AA178" s="1058">
        <f t="shared" si="81"/>
        <v>0</v>
      </c>
      <c r="AB178" s="1059">
        <f t="shared" si="82"/>
        <v>0</v>
      </c>
      <c r="AC178" s="1059">
        <f t="shared" si="83"/>
        <v>0</v>
      </c>
      <c r="AD178" s="1060">
        <f t="shared" si="84"/>
        <v>0</v>
      </c>
      <c r="AE178" s="1061" t="s">
        <v>205</v>
      </c>
      <c r="AF178" s="395"/>
      <c r="AG178" s="429"/>
      <c r="AH178" s="1073"/>
      <c r="AI178" s="1074"/>
      <c r="AJ178" s="1074"/>
      <c r="AK178" s="1075"/>
      <c r="AL178" s="1065"/>
      <c r="AM178" s="1066" t="str">
        <f t="shared" si="85"/>
        <v/>
      </c>
      <c r="AN178" s="1067">
        <f t="shared" si="86"/>
        <v>0</v>
      </c>
      <c r="AO178" s="412"/>
      <c r="AP178" s="412"/>
      <c r="AQ178" s="1068">
        <f t="shared" si="87"/>
        <v>0</v>
      </c>
      <c r="AR178" s="414">
        <f t="shared" si="88"/>
        <v>0</v>
      </c>
      <c r="AS178" s="415">
        <f t="shared" si="89"/>
        <v>0</v>
      </c>
      <c r="AT178" s="415">
        <f t="shared" si="104"/>
        <v>0</v>
      </c>
      <c r="AU178" s="415">
        <f t="shared" si="90"/>
        <v>0</v>
      </c>
      <c r="AV178" s="416">
        <f t="shared" si="91"/>
        <v>0</v>
      </c>
      <c r="AW178" s="1069"/>
      <c r="AX178" s="406">
        <f t="shared" si="92"/>
        <v>0</v>
      </c>
      <c r="AY178" s="1060">
        <f t="shared" si="93"/>
        <v>0</v>
      </c>
      <c r="AZ178" s="1070">
        <f t="shared" si="94"/>
        <v>0</v>
      </c>
      <c r="BA178" s="407">
        <f t="shared" si="95"/>
        <v>0</v>
      </c>
      <c r="BB178" s="1071">
        <f t="shared" si="96"/>
        <v>0</v>
      </c>
      <c r="BC178" s="1059">
        <f t="shared" si="97"/>
        <v>0</v>
      </c>
      <c r="BD178" s="1059">
        <f t="shared" si="98"/>
        <v>0</v>
      </c>
      <c r="BE178" s="407">
        <f t="shared" si="99"/>
        <v>0</v>
      </c>
      <c r="BF178" s="1041">
        <f t="shared" si="100"/>
        <v>0.3</v>
      </c>
      <c r="BG178" s="421">
        <f t="shared" si="101"/>
        <v>0</v>
      </c>
      <c r="BH178" s="422"/>
      <c r="BI178" s="422"/>
      <c r="BJ178" s="421">
        <f t="shared" si="102"/>
        <v>0</v>
      </c>
      <c r="BK178" s="1044">
        <f t="shared" si="103"/>
        <v>0</v>
      </c>
      <c r="BL178" s="432"/>
      <c r="BM178" s="436"/>
      <c r="BN178" s="436"/>
      <c r="BO178" s="436"/>
      <c r="BP178" s="436"/>
      <c r="BQ178" s="436"/>
      <c r="BR178" s="436"/>
      <c r="BS178" s="436"/>
      <c r="BT178" s="436"/>
      <c r="BU178" s="436"/>
      <c r="BV178" s="436"/>
      <c r="BW178" s="436"/>
      <c r="BX178" s="436"/>
    </row>
    <row r="179" spans="1:76" s="437" customFormat="1" ht="27.95" customHeight="1">
      <c r="A179" s="1046">
        <v>162</v>
      </c>
      <c r="B179" s="429"/>
      <c r="C179" s="429"/>
      <c r="D179" s="395"/>
      <c r="E179" s="427"/>
      <c r="F179" s="396"/>
      <c r="G179" s="1076"/>
      <c r="H179" s="1009"/>
      <c r="I179" s="1009"/>
      <c r="J179" s="1009"/>
      <c r="K179" s="1010" t="str">
        <f t="shared" si="73"/>
        <v/>
      </c>
      <c r="L179" s="1047" t="str">
        <f>IF(OR(($S179=""),($H179=""),($I179=""),($J179="")),"",VLOOKUP($S179,'TRC Values Pepco'!$I$45:$M$54,2,FALSE))</f>
        <v/>
      </c>
      <c r="M179" s="1048" t="str">
        <f>IF(OR(($S179=""),($H179=""),($I179=""),($J179="")),"",VLOOKUP($S179,'TRC Values Pepco'!$I$45:$M$54,3,FALSE))</f>
        <v/>
      </c>
      <c r="N179" s="1048" t="str">
        <f>IF(OR(($S179=""),($H179=""),($I179=""),($J179="")),"",VLOOKUP($S179,'TRC Values Pepco'!$I$45:$M$54,4,FALSE))</f>
        <v/>
      </c>
      <c r="O179" s="1048" t="str">
        <f>IF(OR(($S179=""),($H179=""),($I179=""),($J179="")),"",VLOOKUP($S179,'TRC Values Pepco'!$I$45:$M$54,5,FALSE))</f>
        <v/>
      </c>
      <c r="P179" s="1049" t="str">
        <f t="shared" si="74"/>
        <v/>
      </c>
      <c r="Q179" s="1050">
        <f t="shared" si="75"/>
        <v>0</v>
      </c>
      <c r="R179" s="1051" t="str">
        <f t="shared" si="76"/>
        <v/>
      </c>
      <c r="S179" s="1051" t="str">
        <f t="shared" si="77"/>
        <v/>
      </c>
      <c r="T179" s="1052" t="str">
        <f t="shared" si="78"/>
        <v/>
      </c>
      <c r="U179" s="1077"/>
      <c r="V179" s="1017"/>
      <c r="W179" s="1055" t="str">
        <f t="shared" si="79"/>
        <v/>
      </c>
      <c r="X179" s="1072"/>
      <c r="Y179" s="1057">
        <v>0</v>
      </c>
      <c r="Z179" s="402">
        <f t="shared" si="80"/>
        <v>0</v>
      </c>
      <c r="AA179" s="1058">
        <f t="shared" si="81"/>
        <v>0</v>
      </c>
      <c r="AB179" s="1059">
        <f t="shared" si="82"/>
        <v>0</v>
      </c>
      <c r="AC179" s="1059">
        <f t="shared" si="83"/>
        <v>0</v>
      </c>
      <c r="AD179" s="1060">
        <f t="shared" si="84"/>
        <v>0</v>
      </c>
      <c r="AE179" s="1061" t="s">
        <v>205</v>
      </c>
      <c r="AF179" s="395"/>
      <c r="AG179" s="429"/>
      <c r="AH179" s="1073"/>
      <c r="AI179" s="1074"/>
      <c r="AJ179" s="1074"/>
      <c r="AK179" s="1075"/>
      <c r="AL179" s="1065"/>
      <c r="AM179" s="1066" t="str">
        <f t="shared" si="85"/>
        <v/>
      </c>
      <c r="AN179" s="1067">
        <f t="shared" si="86"/>
        <v>0</v>
      </c>
      <c r="AO179" s="412"/>
      <c r="AP179" s="412"/>
      <c r="AQ179" s="1068">
        <f t="shared" si="87"/>
        <v>0</v>
      </c>
      <c r="AR179" s="414">
        <f t="shared" si="88"/>
        <v>0</v>
      </c>
      <c r="AS179" s="415">
        <f t="shared" si="89"/>
        <v>0</v>
      </c>
      <c r="AT179" s="415">
        <f t="shared" si="104"/>
        <v>0</v>
      </c>
      <c r="AU179" s="415">
        <f t="shared" si="90"/>
        <v>0</v>
      </c>
      <c r="AV179" s="416">
        <f t="shared" si="91"/>
        <v>0</v>
      </c>
      <c r="AW179" s="1069"/>
      <c r="AX179" s="406">
        <f t="shared" si="92"/>
        <v>0</v>
      </c>
      <c r="AY179" s="1060">
        <f t="shared" si="93"/>
        <v>0</v>
      </c>
      <c r="AZ179" s="1070">
        <f t="shared" si="94"/>
        <v>0</v>
      </c>
      <c r="BA179" s="407">
        <f t="shared" si="95"/>
        <v>0</v>
      </c>
      <c r="BB179" s="1071">
        <f t="shared" si="96"/>
        <v>0</v>
      </c>
      <c r="BC179" s="1059">
        <f t="shared" si="97"/>
        <v>0</v>
      </c>
      <c r="BD179" s="1059">
        <f t="shared" si="98"/>
        <v>0</v>
      </c>
      <c r="BE179" s="407">
        <f t="shared" si="99"/>
        <v>0</v>
      </c>
      <c r="BF179" s="1041">
        <f t="shared" si="100"/>
        <v>0.3</v>
      </c>
      <c r="BG179" s="421">
        <f t="shared" si="101"/>
        <v>0</v>
      </c>
      <c r="BH179" s="422"/>
      <c r="BI179" s="422"/>
      <c r="BJ179" s="421">
        <f t="shared" si="102"/>
        <v>0</v>
      </c>
      <c r="BK179" s="1044">
        <f t="shared" si="103"/>
        <v>0</v>
      </c>
      <c r="BL179" s="432"/>
      <c r="BM179" s="436"/>
      <c r="BN179" s="436"/>
      <c r="BO179" s="436"/>
      <c r="BP179" s="436"/>
      <c r="BQ179" s="436"/>
      <c r="BR179" s="436"/>
      <c r="BS179" s="436"/>
      <c r="BT179" s="436"/>
      <c r="BU179" s="436"/>
      <c r="BV179" s="436"/>
      <c r="BW179" s="436"/>
      <c r="BX179" s="436"/>
    </row>
    <row r="180" spans="1:76" s="437" customFormat="1" ht="27.95" customHeight="1">
      <c r="A180" s="1046">
        <v>163</v>
      </c>
      <c r="B180" s="429"/>
      <c r="C180" s="429"/>
      <c r="D180" s="395"/>
      <c r="E180" s="427"/>
      <c r="F180" s="396"/>
      <c r="G180" s="1076"/>
      <c r="H180" s="1009"/>
      <c r="I180" s="1009"/>
      <c r="J180" s="1009"/>
      <c r="K180" s="1010" t="str">
        <f t="shared" si="73"/>
        <v/>
      </c>
      <c r="L180" s="1047" t="str">
        <f>IF(OR(($S180=""),($H180=""),($I180=""),($J180="")),"",VLOOKUP($S180,'TRC Values Pepco'!$I$45:$M$54,2,FALSE))</f>
        <v/>
      </c>
      <c r="M180" s="1048" t="str">
        <f>IF(OR(($S180=""),($H180=""),($I180=""),($J180="")),"",VLOOKUP($S180,'TRC Values Pepco'!$I$45:$M$54,3,FALSE))</f>
        <v/>
      </c>
      <c r="N180" s="1048" t="str">
        <f>IF(OR(($S180=""),($H180=""),($I180=""),($J180="")),"",VLOOKUP($S180,'TRC Values Pepco'!$I$45:$M$54,4,FALSE))</f>
        <v/>
      </c>
      <c r="O180" s="1048" t="str">
        <f>IF(OR(($S180=""),($H180=""),($I180=""),($J180="")),"",VLOOKUP($S180,'TRC Values Pepco'!$I$45:$M$54,5,FALSE))</f>
        <v/>
      </c>
      <c r="P180" s="1049" t="str">
        <f t="shared" si="74"/>
        <v/>
      </c>
      <c r="Q180" s="1050">
        <f t="shared" si="75"/>
        <v>0</v>
      </c>
      <c r="R180" s="1051" t="str">
        <f t="shared" si="76"/>
        <v/>
      </c>
      <c r="S180" s="1051" t="str">
        <f t="shared" si="77"/>
        <v/>
      </c>
      <c r="T180" s="1052" t="str">
        <f t="shared" si="78"/>
        <v/>
      </c>
      <c r="U180" s="1077"/>
      <c r="V180" s="1017"/>
      <c r="W180" s="1055" t="str">
        <f t="shared" si="79"/>
        <v/>
      </c>
      <c r="X180" s="1072"/>
      <c r="Y180" s="1057">
        <v>0</v>
      </c>
      <c r="Z180" s="402">
        <f t="shared" si="80"/>
        <v>0</v>
      </c>
      <c r="AA180" s="1058">
        <f t="shared" si="81"/>
        <v>0</v>
      </c>
      <c r="AB180" s="1059">
        <f t="shared" si="82"/>
        <v>0</v>
      </c>
      <c r="AC180" s="1059">
        <f t="shared" si="83"/>
        <v>0</v>
      </c>
      <c r="AD180" s="1060">
        <f t="shared" si="84"/>
        <v>0</v>
      </c>
      <c r="AE180" s="1061" t="s">
        <v>205</v>
      </c>
      <c r="AF180" s="395"/>
      <c r="AG180" s="429"/>
      <c r="AH180" s="1073"/>
      <c r="AI180" s="1074"/>
      <c r="AJ180" s="1074"/>
      <c r="AK180" s="1075"/>
      <c r="AL180" s="1065"/>
      <c r="AM180" s="1066" t="str">
        <f t="shared" si="85"/>
        <v/>
      </c>
      <c r="AN180" s="1067">
        <f t="shared" si="86"/>
        <v>0</v>
      </c>
      <c r="AO180" s="412"/>
      <c r="AP180" s="412"/>
      <c r="AQ180" s="1068">
        <f t="shared" si="87"/>
        <v>0</v>
      </c>
      <c r="AR180" s="414">
        <f t="shared" si="88"/>
        <v>0</v>
      </c>
      <c r="AS180" s="415">
        <f t="shared" si="89"/>
        <v>0</v>
      </c>
      <c r="AT180" s="415">
        <f t="shared" si="104"/>
        <v>0</v>
      </c>
      <c r="AU180" s="415">
        <f t="shared" si="90"/>
        <v>0</v>
      </c>
      <c r="AV180" s="416">
        <f t="shared" si="91"/>
        <v>0</v>
      </c>
      <c r="AW180" s="1069"/>
      <c r="AX180" s="406">
        <f t="shared" si="92"/>
        <v>0</v>
      </c>
      <c r="AY180" s="1060">
        <f t="shared" si="93"/>
        <v>0</v>
      </c>
      <c r="AZ180" s="1070">
        <f t="shared" si="94"/>
        <v>0</v>
      </c>
      <c r="BA180" s="407">
        <f t="shared" si="95"/>
        <v>0</v>
      </c>
      <c r="BB180" s="1071">
        <f t="shared" si="96"/>
        <v>0</v>
      </c>
      <c r="BC180" s="1059">
        <f t="shared" si="97"/>
        <v>0</v>
      </c>
      <c r="BD180" s="1059">
        <f t="shared" si="98"/>
        <v>0</v>
      </c>
      <c r="BE180" s="407">
        <f t="shared" si="99"/>
        <v>0</v>
      </c>
      <c r="BF180" s="1041">
        <f t="shared" si="100"/>
        <v>0.3</v>
      </c>
      <c r="BG180" s="421">
        <f t="shared" si="101"/>
        <v>0</v>
      </c>
      <c r="BH180" s="422"/>
      <c r="BI180" s="422"/>
      <c r="BJ180" s="421">
        <f t="shared" si="102"/>
        <v>0</v>
      </c>
      <c r="BK180" s="1044">
        <f t="shared" si="103"/>
        <v>0</v>
      </c>
      <c r="BL180" s="432"/>
      <c r="BM180" s="436"/>
      <c r="BN180" s="436"/>
      <c r="BO180" s="436"/>
      <c r="BP180" s="436"/>
      <c r="BQ180" s="436"/>
      <c r="BR180" s="436"/>
      <c r="BS180" s="436"/>
      <c r="BT180" s="436"/>
      <c r="BU180" s="436"/>
      <c r="BV180" s="436"/>
      <c r="BW180" s="436"/>
      <c r="BX180" s="436"/>
    </row>
    <row r="181" spans="1:76" s="437" customFormat="1" ht="27.95" customHeight="1">
      <c r="A181" s="1046">
        <v>164</v>
      </c>
      <c r="B181" s="429"/>
      <c r="C181" s="429"/>
      <c r="D181" s="395"/>
      <c r="E181" s="427"/>
      <c r="F181" s="396"/>
      <c r="G181" s="1076"/>
      <c r="H181" s="1009"/>
      <c r="I181" s="1009"/>
      <c r="J181" s="1009"/>
      <c r="K181" s="1010" t="str">
        <f t="shared" si="73"/>
        <v/>
      </c>
      <c r="L181" s="1047" t="str">
        <f>IF(OR(($S181=""),($H181=""),($I181=""),($J181="")),"",VLOOKUP($S181,'TRC Values Pepco'!$I$45:$M$54,2,FALSE))</f>
        <v/>
      </c>
      <c r="M181" s="1048" t="str">
        <f>IF(OR(($S181=""),($H181=""),($I181=""),($J181="")),"",VLOOKUP($S181,'TRC Values Pepco'!$I$45:$M$54,3,FALSE))</f>
        <v/>
      </c>
      <c r="N181" s="1048" t="str">
        <f>IF(OR(($S181=""),($H181=""),($I181=""),($J181="")),"",VLOOKUP($S181,'TRC Values Pepco'!$I$45:$M$54,4,FALSE))</f>
        <v/>
      </c>
      <c r="O181" s="1048" t="str">
        <f>IF(OR(($S181=""),($H181=""),($I181=""),($J181="")),"",VLOOKUP($S181,'TRC Values Pepco'!$I$45:$M$54,5,FALSE))</f>
        <v/>
      </c>
      <c r="P181" s="1049" t="str">
        <f t="shared" si="74"/>
        <v/>
      </c>
      <c r="Q181" s="1050">
        <f t="shared" si="75"/>
        <v>0</v>
      </c>
      <c r="R181" s="1051" t="str">
        <f t="shared" si="76"/>
        <v/>
      </c>
      <c r="S181" s="1051" t="str">
        <f t="shared" si="77"/>
        <v/>
      </c>
      <c r="T181" s="1052" t="str">
        <f t="shared" si="78"/>
        <v/>
      </c>
      <c r="U181" s="1077"/>
      <c r="V181" s="1017"/>
      <c r="W181" s="1055" t="str">
        <f t="shared" si="79"/>
        <v/>
      </c>
      <c r="X181" s="1072"/>
      <c r="Y181" s="1057">
        <v>0</v>
      </c>
      <c r="Z181" s="402">
        <f t="shared" si="80"/>
        <v>0</v>
      </c>
      <c r="AA181" s="1058">
        <f t="shared" si="81"/>
        <v>0</v>
      </c>
      <c r="AB181" s="1059">
        <f t="shared" si="82"/>
        <v>0</v>
      </c>
      <c r="AC181" s="1059">
        <f t="shared" si="83"/>
        <v>0</v>
      </c>
      <c r="AD181" s="1060">
        <f t="shared" si="84"/>
        <v>0</v>
      </c>
      <c r="AE181" s="1061" t="s">
        <v>205</v>
      </c>
      <c r="AF181" s="395"/>
      <c r="AG181" s="429"/>
      <c r="AH181" s="1073"/>
      <c r="AI181" s="1074"/>
      <c r="AJ181" s="1074"/>
      <c r="AK181" s="1075"/>
      <c r="AL181" s="1065"/>
      <c r="AM181" s="1066" t="str">
        <f t="shared" si="85"/>
        <v/>
      </c>
      <c r="AN181" s="1067">
        <f t="shared" si="86"/>
        <v>0</v>
      </c>
      <c r="AO181" s="412"/>
      <c r="AP181" s="412"/>
      <c r="AQ181" s="1068">
        <f t="shared" si="87"/>
        <v>0</v>
      </c>
      <c r="AR181" s="414">
        <f t="shared" si="88"/>
        <v>0</v>
      </c>
      <c r="AS181" s="415">
        <f t="shared" si="89"/>
        <v>0</v>
      </c>
      <c r="AT181" s="415">
        <f t="shared" si="104"/>
        <v>0</v>
      </c>
      <c r="AU181" s="415">
        <f t="shared" si="90"/>
        <v>0</v>
      </c>
      <c r="AV181" s="416">
        <f t="shared" si="91"/>
        <v>0</v>
      </c>
      <c r="AW181" s="1069"/>
      <c r="AX181" s="406">
        <f t="shared" si="92"/>
        <v>0</v>
      </c>
      <c r="AY181" s="1060">
        <f t="shared" si="93"/>
        <v>0</v>
      </c>
      <c r="AZ181" s="1070">
        <f t="shared" si="94"/>
        <v>0</v>
      </c>
      <c r="BA181" s="407">
        <f t="shared" si="95"/>
        <v>0</v>
      </c>
      <c r="BB181" s="1071">
        <f t="shared" si="96"/>
        <v>0</v>
      </c>
      <c r="BC181" s="1059">
        <f t="shared" si="97"/>
        <v>0</v>
      </c>
      <c r="BD181" s="1059">
        <f t="shared" si="98"/>
        <v>0</v>
      </c>
      <c r="BE181" s="407">
        <f t="shared" si="99"/>
        <v>0</v>
      </c>
      <c r="BF181" s="1041">
        <f t="shared" si="100"/>
        <v>0.3</v>
      </c>
      <c r="BG181" s="421">
        <f t="shared" si="101"/>
        <v>0</v>
      </c>
      <c r="BH181" s="422"/>
      <c r="BI181" s="422"/>
      <c r="BJ181" s="421">
        <f t="shared" si="102"/>
        <v>0</v>
      </c>
      <c r="BK181" s="1044">
        <f t="shared" si="103"/>
        <v>0</v>
      </c>
      <c r="BL181" s="432"/>
      <c r="BM181" s="436"/>
      <c r="BN181" s="436"/>
      <c r="BO181" s="436"/>
      <c r="BP181" s="436"/>
      <c r="BQ181" s="436"/>
      <c r="BR181" s="436"/>
      <c r="BS181" s="436"/>
      <c r="BT181" s="436"/>
      <c r="BU181" s="436"/>
      <c r="BV181" s="436"/>
      <c r="BW181" s="436"/>
      <c r="BX181" s="436"/>
    </row>
    <row r="182" spans="1:76" s="437" customFormat="1" ht="27.95" customHeight="1">
      <c r="A182" s="1046">
        <v>165</v>
      </c>
      <c r="B182" s="429"/>
      <c r="C182" s="429"/>
      <c r="D182" s="395"/>
      <c r="E182" s="427"/>
      <c r="F182" s="396"/>
      <c r="G182" s="1076"/>
      <c r="H182" s="1009"/>
      <c r="I182" s="1009"/>
      <c r="J182" s="1009"/>
      <c r="K182" s="1010" t="str">
        <f t="shared" si="73"/>
        <v/>
      </c>
      <c r="L182" s="1047" t="str">
        <f>IF(OR(($S182=""),($H182=""),($I182=""),($J182="")),"",VLOOKUP($S182,'TRC Values Pepco'!$I$45:$M$54,2,FALSE))</f>
        <v/>
      </c>
      <c r="M182" s="1048" t="str">
        <f>IF(OR(($S182=""),($H182=""),($I182=""),($J182="")),"",VLOOKUP($S182,'TRC Values Pepco'!$I$45:$M$54,3,FALSE))</f>
        <v/>
      </c>
      <c r="N182" s="1048" t="str">
        <f>IF(OR(($S182=""),($H182=""),($I182=""),($J182="")),"",VLOOKUP($S182,'TRC Values Pepco'!$I$45:$M$54,4,FALSE))</f>
        <v/>
      </c>
      <c r="O182" s="1048" t="str">
        <f>IF(OR(($S182=""),($H182=""),($I182=""),($J182="")),"",VLOOKUP($S182,'TRC Values Pepco'!$I$45:$M$54,5,FALSE))</f>
        <v/>
      </c>
      <c r="P182" s="1049" t="str">
        <f t="shared" si="74"/>
        <v/>
      </c>
      <c r="Q182" s="1050">
        <f t="shared" si="75"/>
        <v>0</v>
      </c>
      <c r="R182" s="1051" t="str">
        <f t="shared" si="76"/>
        <v/>
      </c>
      <c r="S182" s="1051" t="str">
        <f t="shared" si="77"/>
        <v/>
      </c>
      <c r="T182" s="1052" t="str">
        <f t="shared" si="78"/>
        <v/>
      </c>
      <c r="U182" s="1077"/>
      <c r="V182" s="1017"/>
      <c r="W182" s="1055" t="str">
        <f t="shared" si="79"/>
        <v/>
      </c>
      <c r="X182" s="1072"/>
      <c r="Y182" s="1057">
        <v>0</v>
      </c>
      <c r="Z182" s="402">
        <f t="shared" si="80"/>
        <v>0</v>
      </c>
      <c r="AA182" s="1058">
        <f t="shared" si="81"/>
        <v>0</v>
      </c>
      <c r="AB182" s="1059">
        <f t="shared" si="82"/>
        <v>0</v>
      </c>
      <c r="AC182" s="1059">
        <f t="shared" si="83"/>
        <v>0</v>
      </c>
      <c r="AD182" s="1060">
        <f t="shared" si="84"/>
        <v>0</v>
      </c>
      <c r="AE182" s="1061" t="s">
        <v>205</v>
      </c>
      <c r="AF182" s="395"/>
      <c r="AG182" s="429"/>
      <c r="AH182" s="1073"/>
      <c r="AI182" s="1074"/>
      <c r="AJ182" s="1074"/>
      <c r="AK182" s="1075"/>
      <c r="AL182" s="1065"/>
      <c r="AM182" s="1066" t="str">
        <f t="shared" si="85"/>
        <v/>
      </c>
      <c r="AN182" s="1067">
        <f t="shared" si="86"/>
        <v>0</v>
      </c>
      <c r="AO182" s="412"/>
      <c r="AP182" s="412"/>
      <c r="AQ182" s="1068">
        <f t="shared" si="87"/>
        <v>0</v>
      </c>
      <c r="AR182" s="414">
        <f t="shared" si="88"/>
        <v>0</v>
      </c>
      <c r="AS182" s="415">
        <f t="shared" si="89"/>
        <v>0</v>
      </c>
      <c r="AT182" s="415">
        <f t="shared" si="104"/>
        <v>0</v>
      </c>
      <c r="AU182" s="415">
        <f t="shared" si="90"/>
        <v>0</v>
      </c>
      <c r="AV182" s="416">
        <f t="shared" si="91"/>
        <v>0</v>
      </c>
      <c r="AW182" s="1069"/>
      <c r="AX182" s="406">
        <f t="shared" si="92"/>
        <v>0</v>
      </c>
      <c r="AY182" s="1060">
        <f t="shared" si="93"/>
        <v>0</v>
      </c>
      <c r="AZ182" s="1070">
        <f t="shared" si="94"/>
        <v>0</v>
      </c>
      <c r="BA182" s="407">
        <f t="shared" si="95"/>
        <v>0</v>
      </c>
      <c r="BB182" s="1071">
        <f t="shared" si="96"/>
        <v>0</v>
      </c>
      <c r="BC182" s="1059">
        <f t="shared" si="97"/>
        <v>0</v>
      </c>
      <c r="BD182" s="1059">
        <f t="shared" si="98"/>
        <v>0</v>
      </c>
      <c r="BE182" s="407">
        <f t="shared" si="99"/>
        <v>0</v>
      </c>
      <c r="BF182" s="1041">
        <f t="shared" si="100"/>
        <v>0.3</v>
      </c>
      <c r="BG182" s="421">
        <f t="shared" si="101"/>
        <v>0</v>
      </c>
      <c r="BH182" s="422"/>
      <c r="BI182" s="422"/>
      <c r="BJ182" s="421">
        <f t="shared" si="102"/>
        <v>0</v>
      </c>
      <c r="BK182" s="1044">
        <f t="shared" si="103"/>
        <v>0</v>
      </c>
      <c r="BL182" s="432"/>
      <c r="BM182" s="436"/>
      <c r="BN182" s="436"/>
      <c r="BO182" s="436"/>
      <c r="BP182" s="436"/>
      <c r="BQ182" s="436"/>
      <c r="BR182" s="436"/>
      <c r="BS182" s="436"/>
      <c r="BT182" s="436"/>
      <c r="BU182" s="436"/>
      <c r="BV182" s="436"/>
      <c r="BW182" s="436"/>
      <c r="BX182" s="436"/>
    </row>
    <row r="183" spans="1:76" s="437" customFormat="1" ht="27.95" customHeight="1">
      <c r="A183" s="1046">
        <v>166</v>
      </c>
      <c r="B183" s="429"/>
      <c r="C183" s="429"/>
      <c r="D183" s="395"/>
      <c r="E183" s="427"/>
      <c r="F183" s="396"/>
      <c r="G183" s="1076"/>
      <c r="H183" s="1009"/>
      <c r="I183" s="1009"/>
      <c r="J183" s="1009"/>
      <c r="K183" s="1010" t="str">
        <f t="shared" si="73"/>
        <v/>
      </c>
      <c r="L183" s="1047" t="str">
        <f>IF(OR(($S183=""),($H183=""),($I183=""),($J183="")),"",VLOOKUP($S183,'TRC Values Pepco'!$I$45:$M$54,2,FALSE))</f>
        <v/>
      </c>
      <c r="M183" s="1048" t="str">
        <f>IF(OR(($S183=""),($H183=""),($I183=""),($J183="")),"",VLOOKUP($S183,'TRC Values Pepco'!$I$45:$M$54,3,FALSE))</f>
        <v/>
      </c>
      <c r="N183" s="1048" t="str">
        <f>IF(OR(($S183=""),($H183=""),($I183=""),($J183="")),"",VLOOKUP($S183,'TRC Values Pepco'!$I$45:$M$54,4,FALSE))</f>
        <v/>
      </c>
      <c r="O183" s="1048" t="str">
        <f>IF(OR(($S183=""),($H183=""),($I183=""),($J183="")),"",VLOOKUP($S183,'TRC Values Pepco'!$I$45:$M$54,5,FALSE))</f>
        <v/>
      </c>
      <c r="P183" s="1049" t="str">
        <f t="shared" si="74"/>
        <v/>
      </c>
      <c r="Q183" s="1050">
        <f t="shared" si="75"/>
        <v>0</v>
      </c>
      <c r="R183" s="1051" t="str">
        <f t="shared" si="76"/>
        <v/>
      </c>
      <c r="S183" s="1051" t="str">
        <f t="shared" si="77"/>
        <v/>
      </c>
      <c r="T183" s="1052" t="str">
        <f t="shared" si="78"/>
        <v/>
      </c>
      <c r="U183" s="1077"/>
      <c r="V183" s="1017"/>
      <c r="W183" s="1055" t="str">
        <f t="shared" si="79"/>
        <v/>
      </c>
      <c r="X183" s="1072"/>
      <c r="Y183" s="1057">
        <v>0</v>
      </c>
      <c r="Z183" s="402">
        <f t="shared" si="80"/>
        <v>0</v>
      </c>
      <c r="AA183" s="1058">
        <f t="shared" si="81"/>
        <v>0</v>
      </c>
      <c r="AB183" s="1059">
        <f t="shared" si="82"/>
        <v>0</v>
      </c>
      <c r="AC183" s="1059">
        <f t="shared" si="83"/>
        <v>0</v>
      </c>
      <c r="AD183" s="1060">
        <f t="shared" si="84"/>
        <v>0</v>
      </c>
      <c r="AE183" s="1061" t="s">
        <v>205</v>
      </c>
      <c r="AF183" s="395"/>
      <c r="AG183" s="429"/>
      <c r="AH183" s="1073"/>
      <c r="AI183" s="1074"/>
      <c r="AJ183" s="1074"/>
      <c r="AK183" s="1075"/>
      <c r="AL183" s="1065"/>
      <c r="AM183" s="1066" t="str">
        <f t="shared" si="85"/>
        <v/>
      </c>
      <c r="AN183" s="1067">
        <f t="shared" si="86"/>
        <v>0</v>
      </c>
      <c r="AO183" s="412"/>
      <c r="AP183" s="412"/>
      <c r="AQ183" s="1068">
        <f t="shared" si="87"/>
        <v>0</v>
      </c>
      <c r="AR183" s="414">
        <f t="shared" si="88"/>
        <v>0</v>
      </c>
      <c r="AS183" s="415">
        <f t="shared" si="89"/>
        <v>0</v>
      </c>
      <c r="AT183" s="415">
        <f t="shared" si="104"/>
        <v>0</v>
      </c>
      <c r="AU183" s="415">
        <f t="shared" si="90"/>
        <v>0</v>
      </c>
      <c r="AV183" s="416">
        <f t="shared" si="91"/>
        <v>0</v>
      </c>
      <c r="AW183" s="1069"/>
      <c r="AX183" s="406">
        <f t="shared" si="92"/>
        <v>0</v>
      </c>
      <c r="AY183" s="1060">
        <f t="shared" si="93"/>
        <v>0</v>
      </c>
      <c r="AZ183" s="1070">
        <f t="shared" si="94"/>
        <v>0</v>
      </c>
      <c r="BA183" s="407">
        <f t="shared" si="95"/>
        <v>0</v>
      </c>
      <c r="BB183" s="1071">
        <f t="shared" si="96"/>
        <v>0</v>
      </c>
      <c r="BC183" s="1059">
        <f t="shared" si="97"/>
        <v>0</v>
      </c>
      <c r="BD183" s="1059">
        <f t="shared" si="98"/>
        <v>0</v>
      </c>
      <c r="BE183" s="407">
        <f t="shared" si="99"/>
        <v>0</v>
      </c>
      <c r="BF183" s="1041">
        <f t="shared" si="100"/>
        <v>0.3</v>
      </c>
      <c r="BG183" s="421">
        <f t="shared" si="101"/>
        <v>0</v>
      </c>
      <c r="BH183" s="422"/>
      <c r="BI183" s="422"/>
      <c r="BJ183" s="421">
        <f t="shared" si="102"/>
        <v>0</v>
      </c>
      <c r="BK183" s="1044">
        <f t="shared" si="103"/>
        <v>0</v>
      </c>
      <c r="BL183" s="432"/>
      <c r="BM183" s="436"/>
      <c r="BN183" s="436"/>
      <c r="BO183" s="436"/>
      <c r="BP183" s="436"/>
      <c r="BQ183" s="436"/>
      <c r="BR183" s="436"/>
      <c r="BS183" s="436"/>
      <c r="BT183" s="436"/>
      <c r="BU183" s="436"/>
      <c r="BV183" s="436"/>
      <c r="BW183" s="436"/>
      <c r="BX183" s="436"/>
    </row>
    <row r="184" spans="1:76" s="437" customFormat="1" ht="27.95" customHeight="1">
      <c r="A184" s="1046">
        <v>167</v>
      </c>
      <c r="B184" s="429"/>
      <c r="C184" s="429"/>
      <c r="D184" s="395"/>
      <c r="E184" s="427"/>
      <c r="F184" s="396"/>
      <c r="G184" s="1076"/>
      <c r="H184" s="1009"/>
      <c r="I184" s="1009"/>
      <c r="J184" s="1009"/>
      <c r="K184" s="1010" t="str">
        <f t="shared" si="73"/>
        <v/>
      </c>
      <c r="L184" s="1047" t="str">
        <f>IF(OR(($S184=""),($H184=""),($I184=""),($J184="")),"",VLOOKUP($S184,'TRC Values Pepco'!$I$45:$M$54,2,FALSE))</f>
        <v/>
      </c>
      <c r="M184" s="1048" t="str">
        <f>IF(OR(($S184=""),($H184=""),($I184=""),($J184="")),"",VLOOKUP($S184,'TRC Values Pepco'!$I$45:$M$54,3,FALSE))</f>
        <v/>
      </c>
      <c r="N184" s="1048" t="str">
        <f>IF(OR(($S184=""),($H184=""),($I184=""),($J184="")),"",VLOOKUP($S184,'TRC Values Pepco'!$I$45:$M$54,4,FALSE))</f>
        <v/>
      </c>
      <c r="O184" s="1048" t="str">
        <f>IF(OR(($S184=""),($H184=""),($I184=""),($J184="")),"",VLOOKUP($S184,'TRC Values Pepco'!$I$45:$M$54,5,FALSE))</f>
        <v/>
      </c>
      <c r="P184" s="1049" t="str">
        <f t="shared" si="74"/>
        <v/>
      </c>
      <c r="Q184" s="1050">
        <f t="shared" si="75"/>
        <v>0</v>
      </c>
      <c r="R184" s="1051" t="str">
        <f t="shared" si="76"/>
        <v/>
      </c>
      <c r="S184" s="1051" t="str">
        <f t="shared" si="77"/>
        <v/>
      </c>
      <c r="T184" s="1052" t="str">
        <f t="shared" si="78"/>
        <v/>
      </c>
      <c r="U184" s="1077"/>
      <c r="V184" s="1017"/>
      <c r="W184" s="1055" t="str">
        <f t="shared" si="79"/>
        <v/>
      </c>
      <c r="X184" s="1072"/>
      <c r="Y184" s="1057">
        <v>0</v>
      </c>
      <c r="Z184" s="402">
        <f t="shared" si="80"/>
        <v>0</v>
      </c>
      <c r="AA184" s="1058">
        <f t="shared" si="81"/>
        <v>0</v>
      </c>
      <c r="AB184" s="1059">
        <f t="shared" si="82"/>
        <v>0</v>
      </c>
      <c r="AC184" s="1059">
        <f t="shared" si="83"/>
        <v>0</v>
      </c>
      <c r="AD184" s="1060">
        <f t="shared" si="84"/>
        <v>0</v>
      </c>
      <c r="AE184" s="1061" t="s">
        <v>205</v>
      </c>
      <c r="AF184" s="395"/>
      <c r="AG184" s="429"/>
      <c r="AH184" s="1073"/>
      <c r="AI184" s="1074"/>
      <c r="AJ184" s="1074"/>
      <c r="AK184" s="1075"/>
      <c r="AL184" s="1065"/>
      <c r="AM184" s="1066" t="str">
        <f t="shared" si="85"/>
        <v/>
      </c>
      <c r="AN184" s="1067">
        <f t="shared" si="86"/>
        <v>0</v>
      </c>
      <c r="AO184" s="412"/>
      <c r="AP184" s="412"/>
      <c r="AQ184" s="1068">
        <f t="shared" si="87"/>
        <v>0</v>
      </c>
      <c r="AR184" s="414">
        <f t="shared" si="88"/>
        <v>0</v>
      </c>
      <c r="AS184" s="415">
        <f t="shared" si="89"/>
        <v>0</v>
      </c>
      <c r="AT184" s="415">
        <f t="shared" si="104"/>
        <v>0</v>
      </c>
      <c r="AU184" s="415">
        <f t="shared" si="90"/>
        <v>0</v>
      </c>
      <c r="AV184" s="416">
        <f t="shared" si="91"/>
        <v>0</v>
      </c>
      <c r="AW184" s="1069"/>
      <c r="AX184" s="406">
        <f t="shared" si="92"/>
        <v>0</v>
      </c>
      <c r="AY184" s="1060">
        <f t="shared" si="93"/>
        <v>0</v>
      </c>
      <c r="AZ184" s="1070">
        <f t="shared" si="94"/>
        <v>0</v>
      </c>
      <c r="BA184" s="407">
        <f t="shared" si="95"/>
        <v>0</v>
      </c>
      <c r="BB184" s="1071">
        <f t="shared" si="96"/>
        <v>0</v>
      </c>
      <c r="BC184" s="1059">
        <f t="shared" si="97"/>
        <v>0</v>
      </c>
      <c r="BD184" s="1059">
        <f t="shared" si="98"/>
        <v>0</v>
      </c>
      <c r="BE184" s="407">
        <f t="shared" si="99"/>
        <v>0</v>
      </c>
      <c r="BF184" s="1041">
        <f t="shared" si="100"/>
        <v>0.3</v>
      </c>
      <c r="BG184" s="421">
        <f t="shared" si="101"/>
        <v>0</v>
      </c>
      <c r="BH184" s="422"/>
      <c r="BI184" s="422"/>
      <c r="BJ184" s="421">
        <f t="shared" si="102"/>
        <v>0</v>
      </c>
      <c r="BK184" s="1044">
        <f t="shared" si="103"/>
        <v>0</v>
      </c>
      <c r="BL184" s="432"/>
      <c r="BM184" s="436"/>
      <c r="BN184" s="436"/>
      <c r="BO184" s="436"/>
      <c r="BP184" s="436"/>
      <c r="BQ184" s="436"/>
      <c r="BR184" s="436"/>
      <c r="BS184" s="436"/>
      <c r="BT184" s="436"/>
      <c r="BU184" s="436"/>
      <c r="BV184" s="436"/>
      <c r="BW184" s="436"/>
      <c r="BX184" s="436"/>
    </row>
    <row r="185" spans="1:76" s="437" customFormat="1" ht="27.95" customHeight="1">
      <c r="A185" s="1046">
        <v>168</v>
      </c>
      <c r="B185" s="429"/>
      <c r="C185" s="429"/>
      <c r="D185" s="395"/>
      <c r="E185" s="427"/>
      <c r="F185" s="396"/>
      <c r="G185" s="1076"/>
      <c r="H185" s="1009"/>
      <c r="I185" s="1009"/>
      <c r="J185" s="1009"/>
      <c r="K185" s="1010" t="str">
        <f t="shared" si="73"/>
        <v/>
      </c>
      <c r="L185" s="1047" t="str">
        <f>IF(OR(($S185=""),($H185=""),($I185=""),($J185="")),"",VLOOKUP($S185,'TRC Values Pepco'!$I$45:$M$54,2,FALSE))</f>
        <v/>
      </c>
      <c r="M185" s="1048" t="str">
        <f>IF(OR(($S185=""),($H185=""),($I185=""),($J185="")),"",VLOOKUP($S185,'TRC Values Pepco'!$I$45:$M$54,3,FALSE))</f>
        <v/>
      </c>
      <c r="N185" s="1048" t="str">
        <f>IF(OR(($S185=""),($H185=""),($I185=""),($J185="")),"",VLOOKUP($S185,'TRC Values Pepco'!$I$45:$M$54,4,FALSE))</f>
        <v/>
      </c>
      <c r="O185" s="1048" t="str">
        <f>IF(OR(($S185=""),($H185=""),($I185=""),($J185="")),"",VLOOKUP($S185,'TRC Values Pepco'!$I$45:$M$54,5,FALSE))</f>
        <v/>
      </c>
      <c r="P185" s="1049" t="str">
        <f t="shared" si="74"/>
        <v/>
      </c>
      <c r="Q185" s="1050">
        <f t="shared" si="75"/>
        <v>0</v>
      </c>
      <c r="R185" s="1051" t="str">
        <f t="shared" si="76"/>
        <v/>
      </c>
      <c r="S185" s="1051" t="str">
        <f t="shared" si="77"/>
        <v/>
      </c>
      <c r="T185" s="1052" t="str">
        <f t="shared" si="78"/>
        <v/>
      </c>
      <c r="U185" s="1077"/>
      <c r="V185" s="1017"/>
      <c r="W185" s="1055" t="str">
        <f t="shared" si="79"/>
        <v/>
      </c>
      <c r="X185" s="1072"/>
      <c r="Y185" s="1057">
        <v>0</v>
      </c>
      <c r="Z185" s="402">
        <f t="shared" si="80"/>
        <v>0</v>
      </c>
      <c r="AA185" s="1058">
        <f t="shared" si="81"/>
        <v>0</v>
      </c>
      <c r="AB185" s="1059">
        <f t="shared" si="82"/>
        <v>0</v>
      </c>
      <c r="AC185" s="1059">
        <f t="shared" si="83"/>
        <v>0</v>
      </c>
      <c r="AD185" s="1060">
        <f t="shared" si="84"/>
        <v>0</v>
      </c>
      <c r="AE185" s="1061" t="s">
        <v>205</v>
      </c>
      <c r="AF185" s="395"/>
      <c r="AG185" s="429"/>
      <c r="AH185" s="1073"/>
      <c r="AI185" s="1074"/>
      <c r="AJ185" s="1074"/>
      <c r="AK185" s="1075"/>
      <c r="AL185" s="1065"/>
      <c r="AM185" s="1066" t="str">
        <f t="shared" si="85"/>
        <v/>
      </c>
      <c r="AN185" s="1067">
        <f t="shared" si="86"/>
        <v>0</v>
      </c>
      <c r="AO185" s="412"/>
      <c r="AP185" s="412"/>
      <c r="AQ185" s="1068">
        <f t="shared" si="87"/>
        <v>0</v>
      </c>
      <c r="AR185" s="414">
        <f t="shared" si="88"/>
        <v>0</v>
      </c>
      <c r="AS185" s="415">
        <f t="shared" si="89"/>
        <v>0</v>
      </c>
      <c r="AT185" s="415">
        <f t="shared" si="104"/>
        <v>0</v>
      </c>
      <c r="AU185" s="415">
        <f t="shared" si="90"/>
        <v>0</v>
      </c>
      <c r="AV185" s="416">
        <f t="shared" si="91"/>
        <v>0</v>
      </c>
      <c r="AW185" s="1069"/>
      <c r="AX185" s="406">
        <f t="shared" si="92"/>
        <v>0</v>
      </c>
      <c r="AY185" s="1060">
        <f t="shared" si="93"/>
        <v>0</v>
      </c>
      <c r="AZ185" s="1070">
        <f t="shared" si="94"/>
        <v>0</v>
      </c>
      <c r="BA185" s="407">
        <f t="shared" si="95"/>
        <v>0</v>
      </c>
      <c r="BB185" s="1071">
        <f t="shared" si="96"/>
        <v>0</v>
      </c>
      <c r="BC185" s="1059">
        <f t="shared" si="97"/>
        <v>0</v>
      </c>
      <c r="BD185" s="1059">
        <f t="shared" si="98"/>
        <v>0</v>
      </c>
      <c r="BE185" s="407">
        <f t="shared" si="99"/>
        <v>0</v>
      </c>
      <c r="BF185" s="1041">
        <f t="shared" si="100"/>
        <v>0.3</v>
      </c>
      <c r="BG185" s="421">
        <f t="shared" si="101"/>
        <v>0</v>
      </c>
      <c r="BH185" s="422"/>
      <c r="BI185" s="422"/>
      <c r="BJ185" s="421">
        <f t="shared" si="102"/>
        <v>0</v>
      </c>
      <c r="BK185" s="1044">
        <f t="shared" si="103"/>
        <v>0</v>
      </c>
      <c r="BL185" s="432"/>
      <c r="BM185" s="436"/>
      <c r="BN185" s="436"/>
      <c r="BO185" s="436"/>
      <c r="BP185" s="436"/>
      <c r="BQ185" s="436"/>
      <c r="BR185" s="436"/>
      <c r="BS185" s="436"/>
      <c r="BT185" s="436"/>
      <c r="BU185" s="436"/>
      <c r="BV185" s="436"/>
      <c r="BW185" s="436"/>
      <c r="BX185" s="436"/>
    </row>
    <row r="186" spans="1:76" s="437" customFormat="1" ht="27.95" customHeight="1">
      <c r="A186" s="1046">
        <v>169</v>
      </c>
      <c r="B186" s="429"/>
      <c r="C186" s="429"/>
      <c r="D186" s="395"/>
      <c r="E186" s="427"/>
      <c r="F186" s="396"/>
      <c r="G186" s="1076"/>
      <c r="H186" s="1009"/>
      <c r="I186" s="1009"/>
      <c r="J186" s="1009"/>
      <c r="K186" s="1010" t="str">
        <f t="shared" si="73"/>
        <v/>
      </c>
      <c r="L186" s="1047" t="str">
        <f>IF(OR(($S186=""),($H186=""),($I186=""),($J186="")),"",VLOOKUP($S186,'TRC Values Pepco'!$I$45:$M$54,2,FALSE))</f>
        <v/>
      </c>
      <c r="M186" s="1048" t="str">
        <f>IF(OR(($S186=""),($H186=""),($I186=""),($J186="")),"",VLOOKUP($S186,'TRC Values Pepco'!$I$45:$M$54,3,FALSE))</f>
        <v/>
      </c>
      <c r="N186" s="1048" t="str">
        <f>IF(OR(($S186=""),($H186=""),($I186=""),($J186="")),"",VLOOKUP($S186,'TRC Values Pepco'!$I$45:$M$54,4,FALSE))</f>
        <v/>
      </c>
      <c r="O186" s="1048" t="str">
        <f>IF(OR(($S186=""),($H186=""),($I186=""),($J186="")),"",VLOOKUP($S186,'TRC Values Pepco'!$I$45:$M$54,5,FALSE))</f>
        <v/>
      </c>
      <c r="P186" s="1049" t="str">
        <f t="shared" si="74"/>
        <v/>
      </c>
      <c r="Q186" s="1050">
        <f t="shared" si="75"/>
        <v>0</v>
      </c>
      <c r="R186" s="1051" t="str">
        <f t="shared" si="76"/>
        <v/>
      </c>
      <c r="S186" s="1051" t="str">
        <f t="shared" si="77"/>
        <v/>
      </c>
      <c r="T186" s="1052" t="str">
        <f t="shared" si="78"/>
        <v/>
      </c>
      <c r="U186" s="1077"/>
      <c r="V186" s="1017"/>
      <c r="W186" s="1055" t="str">
        <f t="shared" si="79"/>
        <v/>
      </c>
      <c r="X186" s="1072"/>
      <c r="Y186" s="1057">
        <v>0</v>
      </c>
      <c r="Z186" s="402">
        <f t="shared" si="80"/>
        <v>0</v>
      </c>
      <c r="AA186" s="1058">
        <f t="shared" si="81"/>
        <v>0</v>
      </c>
      <c r="AB186" s="1059">
        <f t="shared" si="82"/>
        <v>0</v>
      </c>
      <c r="AC186" s="1059">
        <f t="shared" si="83"/>
        <v>0</v>
      </c>
      <c r="AD186" s="1060">
        <f t="shared" si="84"/>
        <v>0</v>
      </c>
      <c r="AE186" s="1061" t="s">
        <v>205</v>
      </c>
      <c r="AF186" s="395"/>
      <c r="AG186" s="429"/>
      <c r="AH186" s="1073"/>
      <c r="AI186" s="1074"/>
      <c r="AJ186" s="1074"/>
      <c r="AK186" s="1075"/>
      <c r="AL186" s="1065"/>
      <c r="AM186" s="1066" t="str">
        <f t="shared" si="85"/>
        <v/>
      </c>
      <c r="AN186" s="1067">
        <f t="shared" si="86"/>
        <v>0</v>
      </c>
      <c r="AO186" s="412"/>
      <c r="AP186" s="412"/>
      <c r="AQ186" s="1068">
        <f t="shared" si="87"/>
        <v>0</v>
      </c>
      <c r="AR186" s="414">
        <f t="shared" si="88"/>
        <v>0</v>
      </c>
      <c r="AS186" s="415">
        <f t="shared" si="89"/>
        <v>0</v>
      </c>
      <c r="AT186" s="415">
        <f t="shared" si="104"/>
        <v>0</v>
      </c>
      <c r="AU186" s="415">
        <f t="shared" si="90"/>
        <v>0</v>
      </c>
      <c r="AV186" s="416">
        <f t="shared" si="91"/>
        <v>0</v>
      </c>
      <c r="AW186" s="1069"/>
      <c r="AX186" s="406">
        <f t="shared" si="92"/>
        <v>0</v>
      </c>
      <c r="AY186" s="1060">
        <f t="shared" si="93"/>
        <v>0</v>
      </c>
      <c r="AZ186" s="1070">
        <f t="shared" si="94"/>
        <v>0</v>
      </c>
      <c r="BA186" s="407">
        <f t="shared" si="95"/>
        <v>0</v>
      </c>
      <c r="BB186" s="1071">
        <f t="shared" si="96"/>
        <v>0</v>
      </c>
      <c r="BC186" s="1059">
        <f t="shared" si="97"/>
        <v>0</v>
      </c>
      <c r="BD186" s="1059">
        <f t="shared" si="98"/>
        <v>0</v>
      </c>
      <c r="BE186" s="407">
        <f t="shared" si="99"/>
        <v>0</v>
      </c>
      <c r="BF186" s="1041">
        <f t="shared" si="100"/>
        <v>0.3</v>
      </c>
      <c r="BG186" s="421">
        <f t="shared" si="101"/>
        <v>0</v>
      </c>
      <c r="BH186" s="422"/>
      <c r="BI186" s="422"/>
      <c r="BJ186" s="421">
        <f t="shared" si="102"/>
        <v>0</v>
      </c>
      <c r="BK186" s="1044">
        <f t="shared" si="103"/>
        <v>0</v>
      </c>
      <c r="BL186" s="432"/>
      <c r="BM186" s="436"/>
      <c r="BN186" s="436"/>
      <c r="BO186" s="436"/>
      <c r="BP186" s="436"/>
      <c r="BQ186" s="436"/>
      <c r="BR186" s="436"/>
      <c r="BS186" s="436"/>
      <c r="BT186" s="436"/>
      <c r="BU186" s="436"/>
      <c r="BV186" s="436"/>
      <c r="BW186" s="436"/>
      <c r="BX186" s="436"/>
    </row>
    <row r="187" spans="1:76" s="437" customFormat="1" ht="27.95" customHeight="1">
      <c r="A187" s="1046">
        <v>170</v>
      </c>
      <c r="B187" s="429"/>
      <c r="C187" s="429"/>
      <c r="D187" s="395"/>
      <c r="E187" s="427"/>
      <c r="F187" s="396"/>
      <c r="G187" s="1076"/>
      <c r="H187" s="1009"/>
      <c r="I187" s="1009"/>
      <c r="J187" s="1009"/>
      <c r="K187" s="1010" t="str">
        <f t="shared" si="73"/>
        <v/>
      </c>
      <c r="L187" s="1047" t="str">
        <f>IF(OR(($S187=""),($H187=""),($I187=""),($J187="")),"",VLOOKUP($S187,'TRC Values Pepco'!$I$45:$M$54,2,FALSE))</f>
        <v/>
      </c>
      <c r="M187" s="1048" t="str">
        <f>IF(OR(($S187=""),($H187=""),($I187=""),($J187="")),"",VLOOKUP($S187,'TRC Values Pepco'!$I$45:$M$54,3,FALSE))</f>
        <v/>
      </c>
      <c r="N187" s="1048" t="str">
        <f>IF(OR(($S187=""),($H187=""),($I187=""),($J187="")),"",VLOOKUP($S187,'TRC Values Pepco'!$I$45:$M$54,4,FALSE))</f>
        <v/>
      </c>
      <c r="O187" s="1048" t="str">
        <f>IF(OR(($S187=""),($H187=""),($I187=""),($J187="")),"",VLOOKUP($S187,'TRC Values Pepco'!$I$45:$M$54,5,FALSE))</f>
        <v/>
      </c>
      <c r="P187" s="1049" t="str">
        <f t="shared" si="74"/>
        <v/>
      </c>
      <c r="Q187" s="1050">
        <f t="shared" si="75"/>
        <v>0</v>
      </c>
      <c r="R187" s="1051" t="str">
        <f t="shared" si="76"/>
        <v/>
      </c>
      <c r="S187" s="1051" t="str">
        <f t="shared" si="77"/>
        <v/>
      </c>
      <c r="T187" s="1052" t="str">
        <f t="shared" si="78"/>
        <v/>
      </c>
      <c r="U187" s="1077"/>
      <c r="V187" s="1017"/>
      <c r="W187" s="1055" t="str">
        <f t="shared" si="79"/>
        <v/>
      </c>
      <c r="X187" s="1072"/>
      <c r="Y187" s="1057">
        <v>0</v>
      </c>
      <c r="Z187" s="402">
        <f t="shared" si="80"/>
        <v>0</v>
      </c>
      <c r="AA187" s="1058">
        <f t="shared" si="81"/>
        <v>0</v>
      </c>
      <c r="AB187" s="1059">
        <f t="shared" si="82"/>
        <v>0</v>
      </c>
      <c r="AC187" s="1059">
        <f t="shared" si="83"/>
        <v>0</v>
      </c>
      <c r="AD187" s="1060">
        <f t="shared" si="84"/>
        <v>0</v>
      </c>
      <c r="AE187" s="1061" t="s">
        <v>205</v>
      </c>
      <c r="AF187" s="395"/>
      <c r="AG187" s="429"/>
      <c r="AH187" s="1073"/>
      <c r="AI187" s="1074"/>
      <c r="AJ187" s="1074"/>
      <c r="AK187" s="1075"/>
      <c r="AL187" s="1065"/>
      <c r="AM187" s="1066" t="str">
        <f t="shared" si="85"/>
        <v/>
      </c>
      <c r="AN187" s="1067">
        <f t="shared" si="86"/>
        <v>0</v>
      </c>
      <c r="AO187" s="412"/>
      <c r="AP187" s="412"/>
      <c r="AQ187" s="1068">
        <f t="shared" si="87"/>
        <v>0</v>
      </c>
      <c r="AR187" s="414">
        <f t="shared" si="88"/>
        <v>0</v>
      </c>
      <c r="AS187" s="415">
        <f t="shared" si="89"/>
        <v>0</v>
      </c>
      <c r="AT187" s="415">
        <f t="shared" si="104"/>
        <v>0</v>
      </c>
      <c r="AU187" s="415">
        <f t="shared" si="90"/>
        <v>0</v>
      </c>
      <c r="AV187" s="416">
        <f t="shared" si="91"/>
        <v>0</v>
      </c>
      <c r="AW187" s="1069"/>
      <c r="AX187" s="406">
        <f t="shared" si="92"/>
        <v>0</v>
      </c>
      <c r="AY187" s="1060">
        <f t="shared" si="93"/>
        <v>0</v>
      </c>
      <c r="AZ187" s="1070">
        <f t="shared" si="94"/>
        <v>0</v>
      </c>
      <c r="BA187" s="407">
        <f t="shared" si="95"/>
        <v>0</v>
      </c>
      <c r="BB187" s="1071">
        <f t="shared" si="96"/>
        <v>0</v>
      </c>
      <c r="BC187" s="1059">
        <f t="shared" si="97"/>
        <v>0</v>
      </c>
      <c r="BD187" s="1059">
        <f t="shared" si="98"/>
        <v>0</v>
      </c>
      <c r="BE187" s="407">
        <f t="shared" si="99"/>
        <v>0</v>
      </c>
      <c r="BF187" s="1041">
        <f t="shared" si="100"/>
        <v>0.3</v>
      </c>
      <c r="BG187" s="421">
        <f t="shared" si="101"/>
        <v>0</v>
      </c>
      <c r="BH187" s="422"/>
      <c r="BI187" s="422"/>
      <c r="BJ187" s="421">
        <f t="shared" si="102"/>
        <v>0</v>
      </c>
      <c r="BK187" s="1044">
        <f t="shared" si="103"/>
        <v>0</v>
      </c>
      <c r="BL187" s="432"/>
      <c r="BM187" s="436"/>
      <c r="BN187" s="436"/>
      <c r="BO187" s="436"/>
      <c r="BP187" s="436"/>
      <c r="BQ187" s="436"/>
      <c r="BR187" s="436"/>
      <c r="BS187" s="436"/>
      <c r="BT187" s="436"/>
      <c r="BU187" s="436"/>
      <c r="BV187" s="436"/>
      <c r="BW187" s="436"/>
      <c r="BX187" s="436"/>
    </row>
    <row r="188" spans="1:76" s="437" customFormat="1" ht="27.95" customHeight="1">
      <c r="A188" s="1046">
        <v>171</v>
      </c>
      <c r="B188" s="429"/>
      <c r="C188" s="429"/>
      <c r="D188" s="395"/>
      <c r="E188" s="427"/>
      <c r="F188" s="396"/>
      <c r="G188" s="1076"/>
      <c r="H188" s="1009"/>
      <c r="I188" s="1009"/>
      <c r="J188" s="1009"/>
      <c r="K188" s="1010" t="str">
        <f t="shared" si="73"/>
        <v/>
      </c>
      <c r="L188" s="1047" t="str">
        <f>IF(OR(($S188=""),($H188=""),($I188=""),($J188="")),"",VLOOKUP($S188,'TRC Values Pepco'!$I$45:$M$54,2,FALSE))</f>
        <v/>
      </c>
      <c r="M188" s="1048" t="str">
        <f>IF(OR(($S188=""),($H188=""),($I188=""),($J188="")),"",VLOOKUP($S188,'TRC Values Pepco'!$I$45:$M$54,3,FALSE))</f>
        <v/>
      </c>
      <c r="N188" s="1048" t="str">
        <f>IF(OR(($S188=""),($H188=""),($I188=""),($J188="")),"",VLOOKUP($S188,'TRC Values Pepco'!$I$45:$M$54,4,FALSE))</f>
        <v/>
      </c>
      <c r="O188" s="1048" t="str">
        <f>IF(OR(($S188=""),($H188=""),($I188=""),($J188="")),"",VLOOKUP($S188,'TRC Values Pepco'!$I$45:$M$54,5,FALSE))</f>
        <v/>
      </c>
      <c r="P188" s="1049" t="str">
        <f t="shared" si="74"/>
        <v/>
      </c>
      <c r="Q188" s="1050">
        <f t="shared" si="75"/>
        <v>0</v>
      </c>
      <c r="R188" s="1051" t="str">
        <f t="shared" si="76"/>
        <v/>
      </c>
      <c r="S188" s="1051" t="str">
        <f t="shared" si="77"/>
        <v/>
      </c>
      <c r="T188" s="1052" t="str">
        <f t="shared" si="78"/>
        <v/>
      </c>
      <c r="U188" s="1077"/>
      <c r="V188" s="1017"/>
      <c r="W188" s="1055" t="str">
        <f t="shared" si="79"/>
        <v/>
      </c>
      <c r="X188" s="1072"/>
      <c r="Y188" s="1057">
        <v>0</v>
      </c>
      <c r="Z188" s="402">
        <f t="shared" si="80"/>
        <v>0</v>
      </c>
      <c r="AA188" s="1058">
        <f t="shared" si="81"/>
        <v>0</v>
      </c>
      <c r="AB188" s="1059">
        <f t="shared" si="82"/>
        <v>0</v>
      </c>
      <c r="AC188" s="1059">
        <f t="shared" si="83"/>
        <v>0</v>
      </c>
      <c r="AD188" s="1060">
        <f t="shared" si="84"/>
        <v>0</v>
      </c>
      <c r="AE188" s="1061" t="s">
        <v>205</v>
      </c>
      <c r="AF188" s="395"/>
      <c r="AG188" s="429"/>
      <c r="AH188" s="1073"/>
      <c r="AI188" s="1074"/>
      <c r="AJ188" s="1074"/>
      <c r="AK188" s="1075"/>
      <c r="AL188" s="1065"/>
      <c r="AM188" s="1066" t="str">
        <f t="shared" si="85"/>
        <v/>
      </c>
      <c r="AN188" s="1067">
        <f t="shared" si="86"/>
        <v>0</v>
      </c>
      <c r="AO188" s="412"/>
      <c r="AP188" s="412"/>
      <c r="AQ188" s="1068">
        <f t="shared" si="87"/>
        <v>0</v>
      </c>
      <c r="AR188" s="414">
        <f t="shared" si="88"/>
        <v>0</v>
      </c>
      <c r="AS188" s="415">
        <f t="shared" si="89"/>
        <v>0</v>
      </c>
      <c r="AT188" s="415">
        <f t="shared" si="104"/>
        <v>0</v>
      </c>
      <c r="AU188" s="415">
        <f t="shared" si="90"/>
        <v>0</v>
      </c>
      <c r="AV188" s="416">
        <f t="shared" si="91"/>
        <v>0</v>
      </c>
      <c r="AW188" s="1069"/>
      <c r="AX188" s="406">
        <f t="shared" si="92"/>
        <v>0</v>
      </c>
      <c r="AY188" s="1060">
        <f t="shared" si="93"/>
        <v>0</v>
      </c>
      <c r="AZ188" s="1070">
        <f t="shared" si="94"/>
        <v>0</v>
      </c>
      <c r="BA188" s="407">
        <f t="shared" si="95"/>
        <v>0</v>
      </c>
      <c r="BB188" s="1071">
        <f t="shared" si="96"/>
        <v>0</v>
      </c>
      <c r="BC188" s="1059">
        <f t="shared" si="97"/>
        <v>0</v>
      </c>
      <c r="BD188" s="1059">
        <f t="shared" si="98"/>
        <v>0</v>
      </c>
      <c r="BE188" s="407">
        <f t="shared" si="99"/>
        <v>0</v>
      </c>
      <c r="BF188" s="1041">
        <f t="shared" si="100"/>
        <v>0.3</v>
      </c>
      <c r="BG188" s="421">
        <f t="shared" si="101"/>
        <v>0</v>
      </c>
      <c r="BH188" s="422"/>
      <c r="BI188" s="422"/>
      <c r="BJ188" s="421">
        <f t="shared" si="102"/>
        <v>0</v>
      </c>
      <c r="BK188" s="1044">
        <f t="shared" si="103"/>
        <v>0</v>
      </c>
      <c r="BL188" s="432"/>
      <c r="BM188" s="436"/>
      <c r="BN188" s="436"/>
      <c r="BO188" s="436"/>
      <c r="BP188" s="436"/>
      <c r="BQ188" s="436"/>
      <c r="BR188" s="436"/>
      <c r="BS188" s="436"/>
      <c r="BT188" s="436"/>
      <c r="BU188" s="436"/>
      <c r="BV188" s="436"/>
      <c r="BW188" s="436"/>
      <c r="BX188" s="436"/>
    </row>
    <row r="189" spans="1:76" s="437" customFormat="1" ht="27.95" customHeight="1">
      <c r="A189" s="1046">
        <v>172</v>
      </c>
      <c r="B189" s="429"/>
      <c r="C189" s="429"/>
      <c r="D189" s="395"/>
      <c r="E189" s="427"/>
      <c r="F189" s="396"/>
      <c r="G189" s="1076"/>
      <c r="H189" s="1009"/>
      <c r="I189" s="1009"/>
      <c r="J189" s="1009"/>
      <c r="K189" s="1010" t="str">
        <f t="shared" si="73"/>
        <v/>
      </c>
      <c r="L189" s="1047" t="str">
        <f>IF(OR(($S189=""),($H189=""),($I189=""),($J189="")),"",VLOOKUP($S189,'TRC Values Pepco'!$I$45:$M$54,2,FALSE))</f>
        <v/>
      </c>
      <c r="M189" s="1048" t="str">
        <f>IF(OR(($S189=""),($H189=""),($I189=""),($J189="")),"",VLOOKUP($S189,'TRC Values Pepco'!$I$45:$M$54,3,FALSE))</f>
        <v/>
      </c>
      <c r="N189" s="1048" t="str">
        <f>IF(OR(($S189=""),($H189=""),($I189=""),($J189="")),"",VLOOKUP($S189,'TRC Values Pepco'!$I$45:$M$54,4,FALSE))</f>
        <v/>
      </c>
      <c r="O189" s="1048" t="str">
        <f>IF(OR(($S189=""),($H189=""),($I189=""),($J189="")),"",VLOOKUP($S189,'TRC Values Pepco'!$I$45:$M$54,5,FALSE))</f>
        <v/>
      </c>
      <c r="P189" s="1049" t="str">
        <f t="shared" si="74"/>
        <v/>
      </c>
      <c r="Q189" s="1050">
        <f t="shared" si="75"/>
        <v>0</v>
      </c>
      <c r="R189" s="1051" t="str">
        <f t="shared" si="76"/>
        <v/>
      </c>
      <c r="S189" s="1051" t="str">
        <f t="shared" si="77"/>
        <v/>
      </c>
      <c r="T189" s="1052" t="str">
        <f t="shared" si="78"/>
        <v/>
      </c>
      <c r="U189" s="1077"/>
      <c r="V189" s="1017"/>
      <c r="W189" s="1055" t="str">
        <f t="shared" si="79"/>
        <v/>
      </c>
      <c r="X189" s="1072"/>
      <c r="Y189" s="1057">
        <v>0</v>
      </c>
      <c r="Z189" s="402">
        <f t="shared" si="80"/>
        <v>0</v>
      </c>
      <c r="AA189" s="1058">
        <f t="shared" si="81"/>
        <v>0</v>
      </c>
      <c r="AB189" s="1059">
        <f t="shared" si="82"/>
        <v>0</v>
      </c>
      <c r="AC189" s="1059">
        <f t="shared" si="83"/>
        <v>0</v>
      </c>
      <c r="AD189" s="1060">
        <f t="shared" si="84"/>
        <v>0</v>
      </c>
      <c r="AE189" s="1061" t="s">
        <v>205</v>
      </c>
      <c r="AF189" s="395"/>
      <c r="AG189" s="429"/>
      <c r="AH189" s="1073"/>
      <c r="AI189" s="1074"/>
      <c r="AJ189" s="1074"/>
      <c r="AK189" s="1075"/>
      <c r="AL189" s="1065"/>
      <c r="AM189" s="1066" t="str">
        <f t="shared" si="85"/>
        <v/>
      </c>
      <c r="AN189" s="1067">
        <f t="shared" si="86"/>
        <v>0</v>
      </c>
      <c r="AO189" s="412"/>
      <c r="AP189" s="412"/>
      <c r="AQ189" s="1068">
        <f t="shared" si="87"/>
        <v>0</v>
      </c>
      <c r="AR189" s="414">
        <f t="shared" si="88"/>
        <v>0</v>
      </c>
      <c r="AS189" s="415">
        <f t="shared" si="89"/>
        <v>0</v>
      </c>
      <c r="AT189" s="415">
        <f t="shared" si="104"/>
        <v>0</v>
      </c>
      <c r="AU189" s="415">
        <f t="shared" si="90"/>
        <v>0</v>
      </c>
      <c r="AV189" s="416">
        <f t="shared" si="91"/>
        <v>0</v>
      </c>
      <c r="AW189" s="1069"/>
      <c r="AX189" s="406">
        <f t="shared" si="92"/>
        <v>0</v>
      </c>
      <c r="AY189" s="1060">
        <f t="shared" si="93"/>
        <v>0</v>
      </c>
      <c r="AZ189" s="1070">
        <f t="shared" si="94"/>
        <v>0</v>
      </c>
      <c r="BA189" s="407">
        <f t="shared" si="95"/>
        <v>0</v>
      </c>
      <c r="BB189" s="1071">
        <f t="shared" si="96"/>
        <v>0</v>
      </c>
      <c r="BC189" s="1059">
        <f t="shared" si="97"/>
        <v>0</v>
      </c>
      <c r="BD189" s="1059">
        <f t="shared" si="98"/>
        <v>0</v>
      </c>
      <c r="BE189" s="407">
        <f t="shared" si="99"/>
        <v>0</v>
      </c>
      <c r="BF189" s="1041">
        <f t="shared" si="100"/>
        <v>0.3</v>
      </c>
      <c r="BG189" s="421">
        <f t="shared" si="101"/>
        <v>0</v>
      </c>
      <c r="BH189" s="422"/>
      <c r="BI189" s="422"/>
      <c r="BJ189" s="421">
        <f t="shared" si="102"/>
        <v>0</v>
      </c>
      <c r="BK189" s="1044">
        <f t="shared" si="103"/>
        <v>0</v>
      </c>
      <c r="BL189" s="432"/>
      <c r="BM189" s="436"/>
      <c r="BN189" s="436"/>
      <c r="BO189" s="436"/>
      <c r="BP189" s="436"/>
      <c r="BQ189" s="436"/>
      <c r="BR189" s="436"/>
      <c r="BS189" s="436"/>
      <c r="BT189" s="436"/>
      <c r="BU189" s="436"/>
      <c r="BV189" s="436"/>
      <c r="BW189" s="436"/>
      <c r="BX189" s="436"/>
    </row>
    <row r="190" spans="1:76" s="437" customFormat="1" ht="27.95" customHeight="1">
      <c r="A190" s="1046">
        <v>173</v>
      </c>
      <c r="B190" s="429"/>
      <c r="C190" s="429"/>
      <c r="D190" s="395"/>
      <c r="E190" s="427"/>
      <c r="F190" s="396"/>
      <c r="G190" s="1076"/>
      <c r="H190" s="1009"/>
      <c r="I190" s="1009"/>
      <c r="J190" s="1009"/>
      <c r="K190" s="1010" t="str">
        <f t="shared" si="73"/>
        <v/>
      </c>
      <c r="L190" s="1047" t="str">
        <f>IF(OR(($S190=""),($H190=""),($I190=""),($J190="")),"",VLOOKUP($S190,'TRC Values Pepco'!$I$45:$M$54,2,FALSE))</f>
        <v/>
      </c>
      <c r="M190" s="1048" t="str">
        <f>IF(OR(($S190=""),($H190=""),($I190=""),($J190="")),"",VLOOKUP($S190,'TRC Values Pepco'!$I$45:$M$54,3,FALSE))</f>
        <v/>
      </c>
      <c r="N190" s="1048" t="str">
        <f>IF(OR(($S190=""),($H190=""),($I190=""),($J190="")),"",VLOOKUP($S190,'TRC Values Pepco'!$I$45:$M$54,4,FALSE))</f>
        <v/>
      </c>
      <c r="O190" s="1048" t="str">
        <f>IF(OR(($S190=""),($H190=""),($I190=""),($J190="")),"",VLOOKUP($S190,'TRC Values Pepco'!$I$45:$M$54,5,FALSE))</f>
        <v/>
      </c>
      <c r="P190" s="1049" t="str">
        <f t="shared" si="74"/>
        <v/>
      </c>
      <c r="Q190" s="1050">
        <f t="shared" si="75"/>
        <v>0</v>
      </c>
      <c r="R190" s="1051" t="str">
        <f t="shared" si="76"/>
        <v/>
      </c>
      <c r="S190" s="1051" t="str">
        <f t="shared" si="77"/>
        <v/>
      </c>
      <c r="T190" s="1052" t="str">
        <f t="shared" si="78"/>
        <v/>
      </c>
      <c r="U190" s="1077"/>
      <c r="V190" s="1017"/>
      <c r="W190" s="1055" t="str">
        <f t="shared" si="79"/>
        <v/>
      </c>
      <c r="X190" s="1072"/>
      <c r="Y190" s="1057">
        <v>0</v>
      </c>
      <c r="Z190" s="402">
        <f t="shared" si="80"/>
        <v>0</v>
      </c>
      <c r="AA190" s="1058">
        <f t="shared" si="81"/>
        <v>0</v>
      </c>
      <c r="AB190" s="1059">
        <f t="shared" si="82"/>
        <v>0</v>
      </c>
      <c r="AC190" s="1059">
        <f t="shared" si="83"/>
        <v>0</v>
      </c>
      <c r="AD190" s="1060">
        <f t="shared" si="84"/>
        <v>0</v>
      </c>
      <c r="AE190" s="1061" t="s">
        <v>205</v>
      </c>
      <c r="AF190" s="395"/>
      <c r="AG190" s="429"/>
      <c r="AH190" s="1073"/>
      <c r="AI190" s="1074"/>
      <c r="AJ190" s="1074"/>
      <c r="AK190" s="1075"/>
      <c r="AL190" s="1065"/>
      <c r="AM190" s="1066" t="str">
        <f t="shared" si="85"/>
        <v/>
      </c>
      <c r="AN190" s="1067">
        <f t="shared" si="86"/>
        <v>0</v>
      </c>
      <c r="AO190" s="412"/>
      <c r="AP190" s="412"/>
      <c r="AQ190" s="1068">
        <f t="shared" si="87"/>
        <v>0</v>
      </c>
      <c r="AR190" s="414">
        <f t="shared" si="88"/>
        <v>0</v>
      </c>
      <c r="AS190" s="415">
        <f t="shared" si="89"/>
        <v>0</v>
      </c>
      <c r="AT190" s="415">
        <f t="shared" si="104"/>
        <v>0</v>
      </c>
      <c r="AU190" s="415">
        <f t="shared" si="90"/>
        <v>0</v>
      </c>
      <c r="AV190" s="416">
        <f t="shared" si="91"/>
        <v>0</v>
      </c>
      <c r="AW190" s="1069"/>
      <c r="AX190" s="406">
        <f t="shared" si="92"/>
        <v>0</v>
      </c>
      <c r="AY190" s="1060">
        <f t="shared" si="93"/>
        <v>0</v>
      </c>
      <c r="AZ190" s="1070">
        <f t="shared" si="94"/>
        <v>0</v>
      </c>
      <c r="BA190" s="407">
        <f t="shared" si="95"/>
        <v>0</v>
      </c>
      <c r="BB190" s="1071">
        <f t="shared" si="96"/>
        <v>0</v>
      </c>
      <c r="BC190" s="1059">
        <f t="shared" si="97"/>
        <v>0</v>
      </c>
      <c r="BD190" s="1059">
        <f t="shared" si="98"/>
        <v>0</v>
      </c>
      <c r="BE190" s="407">
        <f t="shared" si="99"/>
        <v>0</v>
      </c>
      <c r="BF190" s="1041">
        <f t="shared" si="100"/>
        <v>0.3</v>
      </c>
      <c r="BG190" s="421">
        <f t="shared" si="101"/>
        <v>0</v>
      </c>
      <c r="BH190" s="422"/>
      <c r="BI190" s="422"/>
      <c r="BJ190" s="421">
        <f t="shared" si="102"/>
        <v>0</v>
      </c>
      <c r="BK190" s="1044">
        <f t="shared" si="103"/>
        <v>0</v>
      </c>
      <c r="BL190" s="432"/>
      <c r="BM190" s="436"/>
      <c r="BN190" s="436"/>
      <c r="BO190" s="436"/>
      <c r="BP190" s="436"/>
      <c r="BQ190" s="436"/>
      <c r="BR190" s="436"/>
      <c r="BS190" s="436"/>
      <c r="BT190" s="436"/>
      <c r="BU190" s="436"/>
      <c r="BV190" s="436"/>
      <c r="BW190" s="436"/>
      <c r="BX190" s="436"/>
    </row>
    <row r="191" spans="1:76" s="437" customFormat="1" ht="27.95" customHeight="1">
      <c r="A191" s="1046">
        <v>174</v>
      </c>
      <c r="B191" s="429"/>
      <c r="C191" s="429"/>
      <c r="D191" s="395"/>
      <c r="E191" s="427"/>
      <c r="F191" s="396"/>
      <c r="G191" s="1076"/>
      <c r="H191" s="1009"/>
      <c r="I191" s="1009"/>
      <c r="J191" s="1009"/>
      <c r="K191" s="1010" t="str">
        <f t="shared" si="73"/>
        <v/>
      </c>
      <c r="L191" s="1047" t="str">
        <f>IF(OR(($S191=""),($H191=""),($I191=""),($J191="")),"",VLOOKUP($S191,'TRC Values Pepco'!$I$45:$M$54,2,FALSE))</f>
        <v/>
      </c>
      <c r="M191" s="1048" t="str">
        <f>IF(OR(($S191=""),($H191=""),($I191=""),($J191="")),"",VLOOKUP($S191,'TRC Values Pepco'!$I$45:$M$54,3,FALSE))</f>
        <v/>
      </c>
      <c r="N191" s="1048" t="str">
        <f>IF(OR(($S191=""),($H191=""),($I191=""),($J191="")),"",VLOOKUP($S191,'TRC Values Pepco'!$I$45:$M$54,4,FALSE))</f>
        <v/>
      </c>
      <c r="O191" s="1048" t="str">
        <f>IF(OR(($S191=""),($H191=""),($I191=""),($J191="")),"",VLOOKUP($S191,'TRC Values Pepco'!$I$45:$M$54,5,FALSE))</f>
        <v/>
      </c>
      <c r="P191" s="1049" t="str">
        <f t="shared" si="74"/>
        <v/>
      </c>
      <c r="Q191" s="1050">
        <f t="shared" si="75"/>
        <v>0</v>
      </c>
      <c r="R191" s="1051" t="str">
        <f t="shared" si="76"/>
        <v/>
      </c>
      <c r="S191" s="1051" t="str">
        <f t="shared" si="77"/>
        <v/>
      </c>
      <c r="T191" s="1052" t="str">
        <f t="shared" si="78"/>
        <v/>
      </c>
      <c r="U191" s="1077"/>
      <c r="V191" s="1017"/>
      <c r="W191" s="1055" t="str">
        <f t="shared" si="79"/>
        <v/>
      </c>
      <c r="X191" s="1072"/>
      <c r="Y191" s="1057">
        <v>0</v>
      </c>
      <c r="Z191" s="402">
        <f t="shared" si="80"/>
        <v>0</v>
      </c>
      <c r="AA191" s="1058">
        <f t="shared" si="81"/>
        <v>0</v>
      </c>
      <c r="AB191" s="1059">
        <f t="shared" si="82"/>
        <v>0</v>
      </c>
      <c r="AC191" s="1059">
        <f t="shared" si="83"/>
        <v>0</v>
      </c>
      <c r="AD191" s="1060">
        <f t="shared" si="84"/>
        <v>0</v>
      </c>
      <c r="AE191" s="1061" t="s">
        <v>205</v>
      </c>
      <c r="AF191" s="395"/>
      <c r="AG191" s="429"/>
      <c r="AH191" s="1073"/>
      <c r="AI191" s="1074"/>
      <c r="AJ191" s="1074"/>
      <c r="AK191" s="1075"/>
      <c r="AL191" s="1065"/>
      <c r="AM191" s="1066" t="str">
        <f t="shared" si="85"/>
        <v/>
      </c>
      <c r="AN191" s="1067">
        <f t="shared" si="86"/>
        <v>0</v>
      </c>
      <c r="AO191" s="412"/>
      <c r="AP191" s="412"/>
      <c r="AQ191" s="1068">
        <f t="shared" si="87"/>
        <v>0</v>
      </c>
      <c r="AR191" s="414">
        <f t="shared" si="88"/>
        <v>0</v>
      </c>
      <c r="AS191" s="415">
        <f t="shared" si="89"/>
        <v>0</v>
      </c>
      <c r="AT191" s="415">
        <f t="shared" si="104"/>
        <v>0</v>
      </c>
      <c r="AU191" s="415">
        <f t="shared" si="90"/>
        <v>0</v>
      </c>
      <c r="AV191" s="416">
        <f t="shared" si="91"/>
        <v>0</v>
      </c>
      <c r="AW191" s="1069"/>
      <c r="AX191" s="406">
        <f t="shared" si="92"/>
        <v>0</v>
      </c>
      <c r="AY191" s="1060">
        <f t="shared" si="93"/>
        <v>0</v>
      </c>
      <c r="AZ191" s="1070">
        <f t="shared" si="94"/>
        <v>0</v>
      </c>
      <c r="BA191" s="407">
        <f t="shared" si="95"/>
        <v>0</v>
      </c>
      <c r="BB191" s="1071">
        <f t="shared" si="96"/>
        <v>0</v>
      </c>
      <c r="BC191" s="1059">
        <f t="shared" si="97"/>
        <v>0</v>
      </c>
      <c r="BD191" s="1059">
        <f t="shared" si="98"/>
        <v>0</v>
      </c>
      <c r="BE191" s="407">
        <f t="shared" si="99"/>
        <v>0</v>
      </c>
      <c r="BF191" s="1041">
        <f t="shared" si="100"/>
        <v>0.3</v>
      </c>
      <c r="BG191" s="421">
        <f t="shared" si="101"/>
        <v>0</v>
      </c>
      <c r="BH191" s="422"/>
      <c r="BI191" s="422"/>
      <c r="BJ191" s="421">
        <f t="shared" si="102"/>
        <v>0</v>
      </c>
      <c r="BK191" s="1044">
        <f t="shared" si="103"/>
        <v>0</v>
      </c>
      <c r="BL191" s="432"/>
      <c r="BM191" s="436"/>
      <c r="BN191" s="436"/>
      <c r="BO191" s="436"/>
      <c r="BP191" s="436"/>
      <c r="BQ191" s="436"/>
      <c r="BR191" s="436"/>
      <c r="BS191" s="436"/>
      <c r="BT191" s="436"/>
      <c r="BU191" s="436"/>
      <c r="BV191" s="436"/>
      <c r="BW191" s="436"/>
      <c r="BX191" s="436"/>
    </row>
    <row r="192" spans="1:76" s="437" customFormat="1" ht="27.95" customHeight="1">
      <c r="A192" s="1046">
        <v>175</v>
      </c>
      <c r="B192" s="429"/>
      <c r="C192" s="429"/>
      <c r="D192" s="395"/>
      <c r="E192" s="427"/>
      <c r="F192" s="396"/>
      <c r="G192" s="1076"/>
      <c r="H192" s="1009"/>
      <c r="I192" s="1009"/>
      <c r="J192" s="1009"/>
      <c r="K192" s="1010" t="str">
        <f t="shared" si="73"/>
        <v/>
      </c>
      <c r="L192" s="1047" t="str">
        <f>IF(OR(($S192=""),($H192=""),($I192=""),($J192="")),"",VLOOKUP($S192,'TRC Values Pepco'!$I$45:$M$54,2,FALSE))</f>
        <v/>
      </c>
      <c r="M192" s="1048" t="str">
        <f>IF(OR(($S192=""),($H192=""),($I192=""),($J192="")),"",VLOOKUP($S192,'TRC Values Pepco'!$I$45:$M$54,3,FALSE))</f>
        <v/>
      </c>
      <c r="N192" s="1048" t="str">
        <f>IF(OR(($S192=""),($H192=""),($I192=""),($J192="")),"",VLOOKUP($S192,'TRC Values Pepco'!$I$45:$M$54,4,FALSE))</f>
        <v/>
      </c>
      <c r="O192" s="1048" t="str">
        <f>IF(OR(($S192=""),($H192=""),($I192=""),($J192="")),"",VLOOKUP($S192,'TRC Values Pepco'!$I$45:$M$54,5,FALSE))</f>
        <v/>
      </c>
      <c r="P192" s="1049" t="str">
        <f t="shared" si="74"/>
        <v/>
      </c>
      <c r="Q192" s="1050">
        <f t="shared" si="75"/>
        <v>0</v>
      </c>
      <c r="R192" s="1051" t="str">
        <f t="shared" si="76"/>
        <v/>
      </c>
      <c r="S192" s="1051" t="str">
        <f t="shared" si="77"/>
        <v/>
      </c>
      <c r="T192" s="1052" t="str">
        <f t="shared" si="78"/>
        <v/>
      </c>
      <c r="U192" s="1077"/>
      <c r="V192" s="1017"/>
      <c r="W192" s="1055" t="str">
        <f t="shared" si="79"/>
        <v/>
      </c>
      <c r="X192" s="1072"/>
      <c r="Y192" s="1057">
        <v>0</v>
      </c>
      <c r="Z192" s="402">
        <f t="shared" si="80"/>
        <v>0</v>
      </c>
      <c r="AA192" s="1058">
        <f t="shared" si="81"/>
        <v>0</v>
      </c>
      <c r="AB192" s="1059">
        <f t="shared" si="82"/>
        <v>0</v>
      </c>
      <c r="AC192" s="1059">
        <f t="shared" si="83"/>
        <v>0</v>
      </c>
      <c r="AD192" s="1060">
        <f t="shared" si="84"/>
        <v>0</v>
      </c>
      <c r="AE192" s="1061" t="s">
        <v>205</v>
      </c>
      <c r="AF192" s="395"/>
      <c r="AG192" s="429"/>
      <c r="AH192" s="1073"/>
      <c r="AI192" s="1074"/>
      <c r="AJ192" s="1074"/>
      <c r="AK192" s="1075"/>
      <c r="AL192" s="1065"/>
      <c r="AM192" s="1066" t="str">
        <f t="shared" si="85"/>
        <v/>
      </c>
      <c r="AN192" s="1067">
        <f t="shared" si="86"/>
        <v>0</v>
      </c>
      <c r="AO192" s="412"/>
      <c r="AP192" s="412"/>
      <c r="AQ192" s="1068">
        <f t="shared" si="87"/>
        <v>0</v>
      </c>
      <c r="AR192" s="414">
        <f t="shared" si="88"/>
        <v>0</v>
      </c>
      <c r="AS192" s="415">
        <f t="shared" si="89"/>
        <v>0</v>
      </c>
      <c r="AT192" s="415">
        <f t="shared" si="104"/>
        <v>0</v>
      </c>
      <c r="AU192" s="415">
        <f t="shared" si="90"/>
        <v>0</v>
      </c>
      <c r="AV192" s="416">
        <f t="shared" si="91"/>
        <v>0</v>
      </c>
      <c r="AW192" s="1069"/>
      <c r="AX192" s="406">
        <f t="shared" si="92"/>
        <v>0</v>
      </c>
      <c r="AY192" s="1060">
        <f t="shared" si="93"/>
        <v>0</v>
      </c>
      <c r="AZ192" s="1070">
        <f t="shared" si="94"/>
        <v>0</v>
      </c>
      <c r="BA192" s="407">
        <f t="shared" si="95"/>
        <v>0</v>
      </c>
      <c r="BB192" s="1071">
        <f t="shared" si="96"/>
        <v>0</v>
      </c>
      <c r="BC192" s="1059">
        <f t="shared" si="97"/>
        <v>0</v>
      </c>
      <c r="BD192" s="1059">
        <f t="shared" si="98"/>
        <v>0</v>
      </c>
      <c r="BE192" s="407">
        <f t="shared" si="99"/>
        <v>0</v>
      </c>
      <c r="BF192" s="1041">
        <f t="shared" si="100"/>
        <v>0.3</v>
      </c>
      <c r="BG192" s="421">
        <f t="shared" si="101"/>
        <v>0</v>
      </c>
      <c r="BH192" s="422"/>
      <c r="BI192" s="422"/>
      <c r="BJ192" s="421">
        <f t="shared" si="102"/>
        <v>0</v>
      </c>
      <c r="BK192" s="1044">
        <f t="shared" si="103"/>
        <v>0</v>
      </c>
      <c r="BL192" s="432"/>
      <c r="BM192" s="436"/>
      <c r="BN192" s="436"/>
      <c r="BO192" s="436"/>
      <c r="BP192" s="436"/>
      <c r="BQ192" s="436"/>
      <c r="BR192" s="436"/>
      <c r="BS192" s="436"/>
      <c r="BT192" s="436"/>
      <c r="BU192" s="436"/>
      <c r="BV192" s="436"/>
      <c r="BW192" s="436"/>
      <c r="BX192" s="436"/>
    </row>
    <row r="193" spans="1:76" s="437" customFormat="1" ht="27.95" customHeight="1">
      <c r="A193" s="1046">
        <v>176</v>
      </c>
      <c r="B193" s="429"/>
      <c r="C193" s="429"/>
      <c r="D193" s="395"/>
      <c r="E193" s="427"/>
      <c r="F193" s="396"/>
      <c r="G193" s="1076"/>
      <c r="H193" s="1009"/>
      <c r="I193" s="1009"/>
      <c r="J193" s="1009"/>
      <c r="K193" s="1010" t="str">
        <f t="shared" si="73"/>
        <v/>
      </c>
      <c r="L193" s="1047" t="str">
        <f>IF(OR(($S193=""),($H193=""),($I193=""),($J193="")),"",VLOOKUP($S193,'TRC Values Pepco'!$I$45:$M$54,2,FALSE))</f>
        <v/>
      </c>
      <c r="M193" s="1048" t="str">
        <f>IF(OR(($S193=""),($H193=""),($I193=""),($J193="")),"",VLOOKUP($S193,'TRC Values Pepco'!$I$45:$M$54,3,FALSE))</f>
        <v/>
      </c>
      <c r="N193" s="1048" t="str">
        <f>IF(OR(($S193=""),($H193=""),($I193=""),($J193="")),"",VLOOKUP($S193,'TRC Values Pepco'!$I$45:$M$54,4,FALSE))</f>
        <v/>
      </c>
      <c r="O193" s="1048" t="str">
        <f>IF(OR(($S193=""),($H193=""),($I193=""),($J193="")),"",VLOOKUP($S193,'TRC Values Pepco'!$I$45:$M$54,5,FALSE))</f>
        <v/>
      </c>
      <c r="P193" s="1049" t="str">
        <f t="shared" si="74"/>
        <v/>
      </c>
      <c r="Q193" s="1050">
        <f t="shared" si="75"/>
        <v>0</v>
      </c>
      <c r="R193" s="1051" t="str">
        <f t="shared" si="76"/>
        <v/>
      </c>
      <c r="S193" s="1051" t="str">
        <f t="shared" si="77"/>
        <v/>
      </c>
      <c r="T193" s="1052" t="str">
        <f t="shared" si="78"/>
        <v/>
      </c>
      <c r="U193" s="1077"/>
      <c r="V193" s="1017"/>
      <c r="W193" s="1055" t="str">
        <f t="shared" si="79"/>
        <v/>
      </c>
      <c r="X193" s="1072"/>
      <c r="Y193" s="1057">
        <v>0</v>
      </c>
      <c r="Z193" s="402">
        <f t="shared" si="80"/>
        <v>0</v>
      </c>
      <c r="AA193" s="1058">
        <f t="shared" si="81"/>
        <v>0</v>
      </c>
      <c r="AB193" s="1059">
        <f t="shared" si="82"/>
        <v>0</v>
      </c>
      <c r="AC193" s="1059">
        <f t="shared" si="83"/>
        <v>0</v>
      </c>
      <c r="AD193" s="1060">
        <f t="shared" si="84"/>
        <v>0</v>
      </c>
      <c r="AE193" s="1061" t="s">
        <v>205</v>
      </c>
      <c r="AF193" s="395"/>
      <c r="AG193" s="429"/>
      <c r="AH193" s="1073"/>
      <c r="AI193" s="1074"/>
      <c r="AJ193" s="1074"/>
      <c r="AK193" s="1075"/>
      <c r="AL193" s="1065"/>
      <c r="AM193" s="1066" t="str">
        <f t="shared" si="85"/>
        <v/>
      </c>
      <c r="AN193" s="1067">
        <f t="shared" si="86"/>
        <v>0</v>
      </c>
      <c r="AO193" s="412"/>
      <c r="AP193" s="412"/>
      <c r="AQ193" s="1068">
        <f t="shared" si="87"/>
        <v>0</v>
      </c>
      <c r="AR193" s="414">
        <f t="shared" si="88"/>
        <v>0</v>
      </c>
      <c r="AS193" s="415">
        <f t="shared" si="89"/>
        <v>0</v>
      </c>
      <c r="AT193" s="415">
        <f t="shared" si="104"/>
        <v>0</v>
      </c>
      <c r="AU193" s="415">
        <f t="shared" si="90"/>
        <v>0</v>
      </c>
      <c r="AV193" s="416">
        <f t="shared" si="91"/>
        <v>0</v>
      </c>
      <c r="AW193" s="1069"/>
      <c r="AX193" s="406">
        <f t="shared" si="92"/>
        <v>0</v>
      </c>
      <c r="AY193" s="1060">
        <f t="shared" si="93"/>
        <v>0</v>
      </c>
      <c r="AZ193" s="1070">
        <f t="shared" si="94"/>
        <v>0</v>
      </c>
      <c r="BA193" s="407">
        <f t="shared" si="95"/>
        <v>0</v>
      </c>
      <c r="BB193" s="1071">
        <f t="shared" si="96"/>
        <v>0</v>
      </c>
      <c r="BC193" s="1059">
        <f t="shared" si="97"/>
        <v>0</v>
      </c>
      <c r="BD193" s="1059">
        <f t="shared" si="98"/>
        <v>0</v>
      </c>
      <c r="BE193" s="407">
        <f t="shared" si="99"/>
        <v>0</v>
      </c>
      <c r="BF193" s="1041">
        <f t="shared" si="100"/>
        <v>0.3</v>
      </c>
      <c r="BG193" s="421">
        <f t="shared" si="101"/>
        <v>0</v>
      </c>
      <c r="BH193" s="422"/>
      <c r="BI193" s="422"/>
      <c r="BJ193" s="421">
        <f t="shared" si="102"/>
        <v>0</v>
      </c>
      <c r="BK193" s="1044">
        <f t="shared" si="103"/>
        <v>0</v>
      </c>
      <c r="BL193" s="432"/>
      <c r="BM193" s="436"/>
      <c r="BN193" s="436"/>
      <c r="BO193" s="436"/>
      <c r="BP193" s="436"/>
      <c r="BQ193" s="436"/>
      <c r="BR193" s="436"/>
      <c r="BS193" s="436"/>
      <c r="BT193" s="436"/>
      <c r="BU193" s="436"/>
      <c r="BV193" s="436"/>
      <c r="BW193" s="436"/>
      <c r="BX193" s="436"/>
    </row>
    <row r="194" spans="1:76" s="437" customFormat="1" ht="27.95" customHeight="1">
      <c r="A194" s="1046">
        <v>177</v>
      </c>
      <c r="B194" s="429"/>
      <c r="C194" s="429"/>
      <c r="D194" s="395"/>
      <c r="E194" s="427"/>
      <c r="F194" s="396"/>
      <c r="G194" s="1076"/>
      <c r="H194" s="1009"/>
      <c r="I194" s="1009"/>
      <c r="J194" s="1009"/>
      <c r="K194" s="1010" t="str">
        <f t="shared" si="73"/>
        <v/>
      </c>
      <c r="L194" s="1047" t="str">
        <f>IF(OR(($S194=""),($H194=""),($I194=""),($J194="")),"",VLOOKUP($S194,'TRC Values Pepco'!$I$45:$M$54,2,FALSE))</f>
        <v/>
      </c>
      <c r="M194" s="1048" t="str">
        <f>IF(OR(($S194=""),($H194=""),($I194=""),($J194="")),"",VLOOKUP($S194,'TRC Values Pepco'!$I$45:$M$54,3,FALSE))</f>
        <v/>
      </c>
      <c r="N194" s="1048" t="str">
        <f>IF(OR(($S194=""),($H194=""),($I194=""),($J194="")),"",VLOOKUP($S194,'TRC Values Pepco'!$I$45:$M$54,4,FALSE))</f>
        <v/>
      </c>
      <c r="O194" s="1048" t="str">
        <f>IF(OR(($S194=""),($H194=""),($I194=""),($J194="")),"",VLOOKUP($S194,'TRC Values Pepco'!$I$45:$M$54,5,FALSE))</f>
        <v/>
      </c>
      <c r="P194" s="1049" t="str">
        <f t="shared" si="74"/>
        <v/>
      </c>
      <c r="Q194" s="1050">
        <f t="shared" si="75"/>
        <v>0</v>
      </c>
      <c r="R194" s="1051" t="str">
        <f t="shared" si="76"/>
        <v/>
      </c>
      <c r="S194" s="1051" t="str">
        <f t="shared" si="77"/>
        <v/>
      </c>
      <c r="T194" s="1052" t="str">
        <f t="shared" si="78"/>
        <v/>
      </c>
      <c r="U194" s="1077"/>
      <c r="V194" s="1017"/>
      <c r="W194" s="1055" t="str">
        <f t="shared" si="79"/>
        <v/>
      </c>
      <c r="X194" s="1072"/>
      <c r="Y194" s="1057">
        <v>0</v>
      </c>
      <c r="Z194" s="402">
        <f t="shared" si="80"/>
        <v>0</v>
      </c>
      <c r="AA194" s="1058">
        <f t="shared" si="81"/>
        <v>0</v>
      </c>
      <c r="AB194" s="1059">
        <f t="shared" si="82"/>
        <v>0</v>
      </c>
      <c r="AC194" s="1059">
        <f t="shared" si="83"/>
        <v>0</v>
      </c>
      <c r="AD194" s="1060">
        <f t="shared" si="84"/>
        <v>0</v>
      </c>
      <c r="AE194" s="1061" t="s">
        <v>205</v>
      </c>
      <c r="AF194" s="395"/>
      <c r="AG194" s="429"/>
      <c r="AH194" s="1073"/>
      <c r="AI194" s="1074"/>
      <c r="AJ194" s="1074"/>
      <c r="AK194" s="1075"/>
      <c r="AL194" s="1065"/>
      <c r="AM194" s="1066" t="str">
        <f t="shared" si="85"/>
        <v/>
      </c>
      <c r="AN194" s="1067">
        <f t="shared" si="86"/>
        <v>0</v>
      </c>
      <c r="AO194" s="412"/>
      <c r="AP194" s="412"/>
      <c r="AQ194" s="1068">
        <f t="shared" si="87"/>
        <v>0</v>
      </c>
      <c r="AR194" s="414">
        <f t="shared" si="88"/>
        <v>0</v>
      </c>
      <c r="AS194" s="415">
        <f t="shared" si="89"/>
        <v>0</v>
      </c>
      <c r="AT194" s="415">
        <f t="shared" si="104"/>
        <v>0</v>
      </c>
      <c r="AU194" s="415">
        <f t="shared" si="90"/>
        <v>0</v>
      </c>
      <c r="AV194" s="416">
        <f t="shared" si="91"/>
        <v>0</v>
      </c>
      <c r="AW194" s="1069"/>
      <c r="AX194" s="406">
        <f t="shared" si="92"/>
        <v>0</v>
      </c>
      <c r="AY194" s="1060">
        <f t="shared" si="93"/>
        <v>0</v>
      </c>
      <c r="AZ194" s="1070">
        <f t="shared" si="94"/>
        <v>0</v>
      </c>
      <c r="BA194" s="407">
        <f t="shared" si="95"/>
        <v>0</v>
      </c>
      <c r="BB194" s="1071">
        <f t="shared" si="96"/>
        <v>0</v>
      </c>
      <c r="BC194" s="1059">
        <f t="shared" si="97"/>
        <v>0</v>
      </c>
      <c r="BD194" s="1059">
        <f t="shared" si="98"/>
        <v>0</v>
      </c>
      <c r="BE194" s="407">
        <f t="shared" si="99"/>
        <v>0</v>
      </c>
      <c r="BF194" s="1041">
        <f t="shared" si="100"/>
        <v>0.3</v>
      </c>
      <c r="BG194" s="421">
        <f t="shared" si="101"/>
        <v>0</v>
      </c>
      <c r="BH194" s="422"/>
      <c r="BI194" s="422"/>
      <c r="BJ194" s="421">
        <f t="shared" si="102"/>
        <v>0</v>
      </c>
      <c r="BK194" s="1044">
        <f t="shared" si="103"/>
        <v>0</v>
      </c>
      <c r="BL194" s="432"/>
      <c r="BM194" s="436"/>
      <c r="BN194" s="436"/>
      <c r="BO194" s="436"/>
      <c r="BP194" s="436"/>
      <c r="BQ194" s="436"/>
      <c r="BR194" s="436"/>
      <c r="BS194" s="436"/>
      <c r="BT194" s="436"/>
      <c r="BU194" s="436"/>
      <c r="BV194" s="436"/>
      <c r="BW194" s="436"/>
      <c r="BX194" s="436"/>
    </row>
    <row r="195" spans="1:76" s="437" customFormat="1" ht="27.95" customHeight="1">
      <c r="A195" s="1046">
        <v>178</v>
      </c>
      <c r="B195" s="429"/>
      <c r="C195" s="429"/>
      <c r="D195" s="395"/>
      <c r="E195" s="427"/>
      <c r="F195" s="396"/>
      <c r="G195" s="1076"/>
      <c r="H195" s="1009"/>
      <c r="I195" s="1009"/>
      <c r="J195" s="1009"/>
      <c r="K195" s="1010" t="str">
        <f t="shared" si="73"/>
        <v/>
      </c>
      <c r="L195" s="1047" t="str">
        <f>IF(OR(($S195=""),($H195=""),($I195=""),($J195="")),"",VLOOKUP($S195,'TRC Values Pepco'!$I$45:$M$54,2,FALSE))</f>
        <v/>
      </c>
      <c r="M195" s="1048" t="str">
        <f>IF(OR(($S195=""),($H195=""),($I195=""),($J195="")),"",VLOOKUP($S195,'TRC Values Pepco'!$I$45:$M$54,3,FALSE))</f>
        <v/>
      </c>
      <c r="N195" s="1048" t="str">
        <f>IF(OR(($S195=""),($H195=""),($I195=""),($J195="")),"",VLOOKUP($S195,'TRC Values Pepco'!$I$45:$M$54,4,FALSE))</f>
        <v/>
      </c>
      <c r="O195" s="1048" t="str">
        <f>IF(OR(($S195=""),($H195=""),($I195=""),($J195="")),"",VLOOKUP($S195,'TRC Values Pepco'!$I$45:$M$54,5,FALSE))</f>
        <v/>
      </c>
      <c r="P195" s="1049" t="str">
        <f t="shared" si="74"/>
        <v/>
      </c>
      <c r="Q195" s="1050">
        <f t="shared" si="75"/>
        <v>0</v>
      </c>
      <c r="R195" s="1051" t="str">
        <f t="shared" si="76"/>
        <v/>
      </c>
      <c r="S195" s="1051" t="str">
        <f t="shared" si="77"/>
        <v/>
      </c>
      <c r="T195" s="1052" t="str">
        <f t="shared" si="78"/>
        <v/>
      </c>
      <c r="U195" s="1077"/>
      <c r="V195" s="1017"/>
      <c r="W195" s="1055" t="str">
        <f t="shared" si="79"/>
        <v/>
      </c>
      <c r="X195" s="1072"/>
      <c r="Y195" s="1057">
        <v>0</v>
      </c>
      <c r="Z195" s="402">
        <f t="shared" si="80"/>
        <v>0</v>
      </c>
      <c r="AA195" s="1058">
        <f t="shared" si="81"/>
        <v>0</v>
      </c>
      <c r="AB195" s="1059">
        <f t="shared" si="82"/>
        <v>0</v>
      </c>
      <c r="AC195" s="1059">
        <f t="shared" si="83"/>
        <v>0</v>
      </c>
      <c r="AD195" s="1060">
        <f t="shared" si="84"/>
        <v>0</v>
      </c>
      <c r="AE195" s="1061" t="s">
        <v>205</v>
      </c>
      <c r="AF195" s="395"/>
      <c r="AG195" s="429"/>
      <c r="AH195" s="1073"/>
      <c r="AI195" s="1074"/>
      <c r="AJ195" s="1074"/>
      <c r="AK195" s="1075"/>
      <c r="AL195" s="1065"/>
      <c r="AM195" s="1066" t="str">
        <f t="shared" si="85"/>
        <v/>
      </c>
      <c r="AN195" s="1067">
        <f t="shared" si="86"/>
        <v>0</v>
      </c>
      <c r="AO195" s="412"/>
      <c r="AP195" s="412"/>
      <c r="AQ195" s="1068">
        <f t="shared" si="87"/>
        <v>0</v>
      </c>
      <c r="AR195" s="414">
        <f t="shared" si="88"/>
        <v>0</v>
      </c>
      <c r="AS195" s="415">
        <f t="shared" si="89"/>
        <v>0</v>
      </c>
      <c r="AT195" s="415">
        <f t="shared" si="104"/>
        <v>0</v>
      </c>
      <c r="AU195" s="415">
        <f t="shared" si="90"/>
        <v>0</v>
      </c>
      <c r="AV195" s="416">
        <f t="shared" si="91"/>
        <v>0</v>
      </c>
      <c r="AW195" s="1069"/>
      <c r="AX195" s="406">
        <f t="shared" si="92"/>
        <v>0</v>
      </c>
      <c r="AY195" s="1060">
        <f t="shared" si="93"/>
        <v>0</v>
      </c>
      <c r="AZ195" s="1070">
        <f t="shared" si="94"/>
        <v>0</v>
      </c>
      <c r="BA195" s="407">
        <f t="shared" si="95"/>
        <v>0</v>
      </c>
      <c r="BB195" s="1071">
        <f t="shared" si="96"/>
        <v>0</v>
      </c>
      <c r="BC195" s="1059">
        <f t="shared" si="97"/>
        <v>0</v>
      </c>
      <c r="BD195" s="1059">
        <f t="shared" si="98"/>
        <v>0</v>
      </c>
      <c r="BE195" s="407">
        <f t="shared" si="99"/>
        <v>0</v>
      </c>
      <c r="BF195" s="1041">
        <f t="shared" si="100"/>
        <v>0.3</v>
      </c>
      <c r="BG195" s="421">
        <f t="shared" si="101"/>
        <v>0</v>
      </c>
      <c r="BH195" s="422"/>
      <c r="BI195" s="422"/>
      <c r="BJ195" s="421">
        <f t="shared" si="102"/>
        <v>0</v>
      </c>
      <c r="BK195" s="1044">
        <f t="shared" si="103"/>
        <v>0</v>
      </c>
      <c r="BL195" s="432"/>
      <c r="BM195" s="436"/>
      <c r="BN195" s="436"/>
      <c r="BO195" s="436"/>
      <c r="BP195" s="436"/>
      <c r="BQ195" s="436"/>
      <c r="BR195" s="436"/>
      <c r="BS195" s="436"/>
      <c r="BT195" s="436"/>
      <c r="BU195" s="436"/>
      <c r="BV195" s="436"/>
      <c r="BW195" s="436"/>
      <c r="BX195" s="436"/>
    </row>
    <row r="196" spans="1:76" s="437" customFormat="1" ht="27.95" customHeight="1">
      <c r="A196" s="1046">
        <v>179</v>
      </c>
      <c r="B196" s="429"/>
      <c r="C196" s="429"/>
      <c r="D196" s="395"/>
      <c r="E196" s="427"/>
      <c r="F196" s="396"/>
      <c r="G196" s="1076"/>
      <c r="H196" s="1009"/>
      <c r="I196" s="1009"/>
      <c r="J196" s="1009"/>
      <c r="K196" s="1010" t="str">
        <f t="shared" si="73"/>
        <v/>
      </c>
      <c r="L196" s="1047" t="str">
        <f>IF(OR(($S196=""),($H196=""),($I196=""),($J196="")),"",VLOOKUP($S196,'TRC Values Pepco'!$I$45:$M$54,2,FALSE))</f>
        <v/>
      </c>
      <c r="M196" s="1048" t="str">
        <f>IF(OR(($S196=""),($H196=""),($I196=""),($J196="")),"",VLOOKUP($S196,'TRC Values Pepco'!$I$45:$M$54,3,FALSE))</f>
        <v/>
      </c>
      <c r="N196" s="1048" t="str">
        <f>IF(OR(($S196=""),($H196=""),($I196=""),($J196="")),"",VLOOKUP($S196,'TRC Values Pepco'!$I$45:$M$54,4,FALSE))</f>
        <v/>
      </c>
      <c r="O196" s="1048" t="str">
        <f>IF(OR(($S196=""),($H196=""),($I196=""),($J196="")),"",VLOOKUP($S196,'TRC Values Pepco'!$I$45:$M$54,5,FALSE))</f>
        <v/>
      </c>
      <c r="P196" s="1049" t="str">
        <f t="shared" si="74"/>
        <v/>
      </c>
      <c r="Q196" s="1050">
        <f t="shared" si="75"/>
        <v>0</v>
      </c>
      <c r="R196" s="1051" t="str">
        <f t="shared" si="76"/>
        <v/>
      </c>
      <c r="S196" s="1051" t="str">
        <f t="shared" si="77"/>
        <v/>
      </c>
      <c r="T196" s="1052" t="str">
        <f t="shared" si="78"/>
        <v/>
      </c>
      <c r="U196" s="1077"/>
      <c r="V196" s="1017"/>
      <c r="W196" s="1055" t="str">
        <f t="shared" si="79"/>
        <v/>
      </c>
      <c r="X196" s="1072"/>
      <c r="Y196" s="1057">
        <v>0</v>
      </c>
      <c r="Z196" s="402">
        <f t="shared" si="80"/>
        <v>0</v>
      </c>
      <c r="AA196" s="1058">
        <f t="shared" si="81"/>
        <v>0</v>
      </c>
      <c r="AB196" s="1059">
        <f t="shared" si="82"/>
        <v>0</v>
      </c>
      <c r="AC196" s="1059">
        <f t="shared" si="83"/>
        <v>0</v>
      </c>
      <c r="AD196" s="1060">
        <f t="shared" si="84"/>
        <v>0</v>
      </c>
      <c r="AE196" s="1061" t="s">
        <v>205</v>
      </c>
      <c r="AF196" s="395"/>
      <c r="AG196" s="429"/>
      <c r="AH196" s="1073"/>
      <c r="AI196" s="1074"/>
      <c r="AJ196" s="1074"/>
      <c r="AK196" s="1075"/>
      <c r="AL196" s="1065"/>
      <c r="AM196" s="1066" t="str">
        <f t="shared" si="85"/>
        <v/>
      </c>
      <c r="AN196" s="1067">
        <f t="shared" si="86"/>
        <v>0</v>
      </c>
      <c r="AO196" s="412"/>
      <c r="AP196" s="412"/>
      <c r="AQ196" s="1068">
        <f t="shared" si="87"/>
        <v>0</v>
      </c>
      <c r="AR196" s="414">
        <f t="shared" si="88"/>
        <v>0</v>
      </c>
      <c r="AS196" s="415">
        <f t="shared" si="89"/>
        <v>0</v>
      </c>
      <c r="AT196" s="415">
        <f t="shared" si="104"/>
        <v>0</v>
      </c>
      <c r="AU196" s="415">
        <f t="shared" si="90"/>
        <v>0</v>
      </c>
      <c r="AV196" s="416">
        <f t="shared" si="91"/>
        <v>0</v>
      </c>
      <c r="AW196" s="1069"/>
      <c r="AX196" s="406">
        <f t="shared" si="92"/>
        <v>0</v>
      </c>
      <c r="AY196" s="1060">
        <f t="shared" si="93"/>
        <v>0</v>
      </c>
      <c r="AZ196" s="1070">
        <f t="shared" si="94"/>
        <v>0</v>
      </c>
      <c r="BA196" s="407">
        <f t="shared" si="95"/>
        <v>0</v>
      </c>
      <c r="BB196" s="1071">
        <f t="shared" si="96"/>
        <v>0</v>
      </c>
      <c r="BC196" s="1059">
        <f t="shared" si="97"/>
        <v>0</v>
      </c>
      <c r="BD196" s="1059">
        <f t="shared" si="98"/>
        <v>0</v>
      </c>
      <c r="BE196" s="407">
        <f t="shared" si="99"/>
        <v>0</v>
      </c>
      <c r="BF196" s="1041">
        <f t="shared" si="100"/>
        <v>0.3</v>
      </c>
      <c r="BG196" s="421">
        <f t="shared" si="101"/>
        <v>0</v>
      </c>
      <c r="BH196" s="422"/>
      <c r="BI196" s="422"/>
      <c r="BJ196" s="421">
        <f t="shared" si="102"/>
        <v>0</v>
      </c>
      <c r="BK196" s="1044">
        <f t="shared" si="103"/>
        <v>0</v>
      </c>
      <c r="BL196" s="432"/>
      <c r="BM196" s="436"/>
      <c r="BN196" s="436"/>
      <c r="BO196" s="436"/>
      <c r="BP196" s="436"/>
      <c r="BQ196" s="436"/>
      <c r="BR196" s="436"/>
      <c r="BS196" s="436"/>
      <c r="BT196" s="436"/>
      <c r="BU196" s="436"/>
      <c r="BV196" s="436"/>
      <c r="BW196" s="436"/>
      <c r="BX196" s="436"/>
    </row>
    <row r="197" spans="1:76" s="437" customFormat="1" ht="27.95" customHeight="1">
      <c r="A197" s="1046">
        <v>180</v>
      </c>
      <c r="B197" s="429"/>
      <c r="C197" s="429"/>
      <c r="D197" s="395"/>
      <c r="E197" s="427"/>
      <c r="F197" s="396"/>
      <c r="G197" s="1076"/>
      <c r="H197" s="1009"/>
      <c r="I197" s="1009"/>
      <c r="J197" s="1009"/>
      <c r="K197" s="1010" t="str">
        <f t="shared" si="73"/>
        <v/>
      </c>
      <c r="L197" s="1047" t="str">
        <f>IF(OR(($S197=""),($H197=""),($I197=""),($J197="")),"",VLOOKUP($S197,'TRC Values Pepco'!$I$45:$M$54,2,FALSE))</f>
        <v/>
      </c>
      <c r="M197" s="1048" t="str">
        <f>IF(OR(($S197=""),($H197=""),($I197=""),($J197="")),"",VLOOKUP($S197,'TRC Values Pepco'!$I$45:$M$54,3,FALSE))</f>
        <v/>
      </c>
      <c r="N197" s="1048" t="str">
        <f>IF(OR(($S197=""),($H197=""),($I197=""),($J197="")),"",VLOOKUP($S197,'TRC Values Pepco'!$I$45:$M$54,4,FALSE))</f>
        <v/>
      </c>
      <c r="O197" s="1048" t="str">
        <f>IF(OR(($S197=""),($H197=""),($I197=""),($J197="")),"",VLOOKUP($S197,'TRC Values Pepco'!$I$45:$M$54,5,FALSE))</f>
        <v/>
      </c>
      <c r="P197" s="1049" t="str">
        <f t="shared" si="74"/>
        <v/>
      </c>
      <c r="Q197" s="1050">
        <f t="shared" si="75"/>
        <v>0</v>
      </c>
      <c r="R197" s="1051" t="str">
        <f t="shared" si="76"/>
        <v/>
      </c>
      <c r="S197" s="1051" t="str">
        <f t="shared" si="77"/>
        <v/>
      </c>
      <c r="T197" s="1052" t="str">
        <f t="shared" si="78"/>
        <v/>
      </c>
      <c r="U197" s="1077"/>
      <c r="V197" s="1017"/>
      <c r="W197" s="1055" t="str">
        <f t="shared" si="79"/>
        <v/>
      </c>
      <c r="X197" s="1072"/>
      <c r="Y197" s="1057">
        <v>0</v>
      </c>
      <c r="Z197" s="402">
        <f t="shared" si="80"/>
        <v>0</v>
      </c>
      <c r="AA197" s="1058">
        <f t="shared" si="81"/>
        <v>0</v>
      </c>
      <c r="AB197" s="1059">
        <f t="shared" si="82"/>
        <v>0</v>
      </c>
      <c r="AC197" s="1059">
        <f t="shared" si="83"/>
        <v>0</v>
      </c>
      <c r="AD197" s="1060">
        <f t="shared" si="84"/>
        <v>0</v>
      </c>
      <c r="AE197" s="1061" t="s">
        <v>205</v>
      </c>
      <c r="AF197" s="395"/>
      <c r="AG197" s="429"/>
      <c r="AH197" s="1073"/>
      <c r="AI197" s="1074"/>
      <c r="AJ197" s="1074"/>
      <c r="AK197" s="1075"/>
      <c r="AL197" s="1065"/>
      <c r="AM197" s="1066" t="str">
        <f t="shared" si="85"/>
        <v/>
      </c>
      <c r="AN197" s="1067">
        <f t="shared" si="86"/>
        <v>0</v>
      </c>
      <c r="AO197" s="412"/>
      <c r="AP197" s="412"/>
      <c r="AQ197" s="1068">
        <f t="shared" si="87"/>
        <v>0</v>
      </c>
      <c r="AR197" s="414">
        <f t="shared" si="88"/>
        <v>0</v>
      </c>
      <c r="AS197" s="415">
        <f t="shared" si="89"/>
        <v>0</v>
      </c>
      <c r="AT197" s="415">
        <f t="shared" si="104"/>
        <v>0</v>
      </c>
      <c r="AU197" s="415">
        <f t="shared" si="90"/>
        <v>0</v>
      </c>
      <c r="AV197" s="416">
        <f t="shared" si="91"/>
        <v>0</v>
      </c>
      <c r="AW197" s="1069"/>
      <c r="AX197" s="406">
        <f t="shared" si="92"/>
        <v>0</v>
      </c>
      <c r="AY197" s="1060">
        <f t="shared" si="93"/>
        <v>0</v>
      </c>
      <c r="AZ197" s="1070">
        <f t="shared" si="94"/>
        <v>0</v>
      </c>
      <c r="BA197" s="407">
        <f t="shared" si="95"/>
        <v>0</v>
      </c>
      <c r="BB197" s="1071">
        <f t="shared" si="96"/>
        <v>0</v>
      </c>
      <c r="BC197" s="1059">
        <f t="shared" si="97"/>
        <v>0</v>
      </c>
      <c r="BD197" s="1059">
        <f t="shared" si="98"/>
        <v>0</v>
      </c>
      <c r="BE197" s="407">
        <f t="shared" si="99"/>
        <v>0</v>
      </c>
      <c r="BF197" s="1041">
        <f t="shared" si="100"/>
        <v>0.3</v>
      </c>
      <c r="BG197" s="421">
        <f t="shared" si="101"/>
        <v>0</v>
      </c>
      <c r="BH197" s="422"/>
      <c r="BI197" s="422"/>
      <c r="BJ197" s="421">
        <f t="shared" si="102"/>
        <v>0</v>
      </c>
      <c r="BK197" s="1044">
        <f t="shared" si="103"/>
        <v>0</v>
      </c>
      <c r="BL197" s="432"/>
      <c r="BM197" s="436"/>
      <c r="BN197" s="436"/>
      <c r="BO197" s="436"/>
      <c r="BP197" s="436"/>
      <c r="BQ197" s="436"/>
      <c r="BR197" s="436"/>
      <c r="BS197" s="436"/>
      <c r="BT197" s="436"/>
      <c r="BU197" s="436"/>
      <c r="BV197" s="436"/>
      <c r="BW197" s="436"/>
      <c r="BX197" s="436"/>
    </row>
    <row r="198" spans="1:76" s="437" customFormat="1" ht="27.95" customHeight="1">
      <c r="A198" s="1046">
        <v>181</v>
      </c>
      <c r="B198" s="429"/>
      <c r="C198" s="429"/>
      <c r="D198" s="395"/>
      <c r="E198" s="427"/>
      <c r="F198" s="396"/>
      <c r="G198" s="1076"/>
      <c r="H198" s="1009"/>
      <c r="I198" s="1009"/>
      <c r="J198" s="1009"/>
      <c r="K198" s="1010" t="str">
        <f t="shared" si="73"/>
        <v/>
      </c>
      <c r="L198" s="1047" t="str">
        <f>IF(OR(($S198=""),($H198=""),($I198=""),($J198="")),"",VLOOKUP($S198,'TRC Values Pepco'!$I$45:$M$54,2,FALSE))</f>
        <v/>
      </c>
      <c r="M198" s="1048" t="str">
        <f>IF(OR(($S198=""),($H198=""),($I198=""),($J198="")),"",VLOOKUP($S198,'TRC Values Pepco'!$I$45:$M$54,3,FALSE))</f>
        <v/>
      </c>
      <c r="N198" s="1048" t="str">
        <f>IF(OR(($S198=""),($H198=""),($I198=""),($J198="")),"",VLOOKUP($S198,'TRC Values Pepco'!$I$45:$M$54,4,FALSE))</f>
        <v/>
      </c>
      <c r="O198" s="1048" t="str">
        <f>IF(OR(($S198=""),($H198=""),($I198=""),($J198="")),"",VLOOKUP($S198,'TRC Values Pepco'!$I$45:$M$54,5,FALSE))</f>
        <v/>
      </c>
      <c r="P198" s="1049" t="str">
        <f t="shared" si="74"/>
        <v/>
      </c>
      <c r="Q198" s="1050">
        <f t="shared" si="75"/>
        <v>0</v>
      </c>
      <c r="R198" s="1051" t="str">
        <f t="shared" si="76"/>
        <v/>
      </c>
      <c r="S198" s="1051" t="str">
        <f t="shared" si="77"/>
        <v/>
      </c>
      <c r="T198" s="1052" t="str">
        <f t="shared" si="78"/>
        <v/>
      </c>
      <c r="U198" s="1077"/>
      <c r="V198" s="1017"/>
      <c r="W198" s="1055" t="str">
        <f t="shared" si="79"/>
        <v/>
      </c>
      <c r="X198" s="1072"/>
      <c r="Y198" s="1057">
        <v>0</v>
      </c>
      <c r="Z198" s="402">
        <f t="shared" si="80"/>
        <v>0</v>
      </c>
      <c r="AA198" s="1058">
        <f t="shared" si="81"/>
        <v>0</v>
      </c>
      <c r="AB198" s="1059">
        <f t="shared" si="82"/>
        <v>0</v>
      </c>
      <c r="AC198" s="1059">
        <f t="shared" si="83"/>
        <v>0</v>
      </c>
      <c r="AD198" s="1060">
        <f t="shared" si="84"/>
        <v>0</v>
      </c>
      <c r="AE198" s="1061" t="s">
        <v>205</v>
      </c>
      <c r="AF198" s="395"/>
      <c r="AG198" s="429"/>
      <c r="AH198" s="1073"/>
      <c r="AI198" s="1074"/>
      <c r="AJ198" s="1074"/>
      <c r="AK198" s="1075"/>
      <c r="AL198" s="1065"/>
      <c r="AM198" s="1066" t="str">
        <f t="shared" si="85"/>
        <v/>
      </c>
      <c r="AN198" s="1067">
        <f t="shared" si="86"/>
        <v>0</v>
      </c>
      <c r="AO198" s="412"/>
      <c r="AP198" s="412"/>
      <c r="AQ198" s="1068">
        <f t="shared" si="87"/>
        <v>0</v>
      </c>
      <c r="AR198" s="414">
        <f t="shared" si="88"/>
        <v>0</v>
      </c>
      <c r="AS198" s="415">
        <f t="shared" si="89"/>
        <v>0</v>
      </c>
      <c r="AT198" s="415">
        <f t="shared" si="104"/>
        <v>0</v>
      </c>
      <c r="AU198" s="415">
        <f t="shared" si="90"/>
        <v>0</v>
      </c>
      <c r="AV198" s="416">
        <f t="shared" si="91"/>
        <v>0</v>
      </c>
      <c r="AW198" s="1069"/>
      <c r="AX198" s="406">
        <f t="shared" si="92"/>
        <v>0</v>
      </c>
      <c r="AY198" s="1060">
        <f t="shared" si="93"/>
        <v>0</v>
      </c>
      <c r="AZ198" s="1070">
        <f t="shared" si="94"/>
        <v>0</v>
      </c>
      <c r="BA198" s="407">
        <f t="shared" si="95"/>
        <v>0</v>
      </c>
      <c r="BB198" s="1071">
        <f t="shared" si="96"/>
        <v>0</v>
      </c>
      <c r="BC198" s="1059">
        <f t="shared" si="97"/>
        <v>0</v>
      </c>
      <c r="BD198" s="1059">
        <f t="shared" si="98"/>
        <v>0</v>
      </c>
      <c r="BE198" s="407">
        <f t="shared" si="99"/>
        <v>0</v>
      </c>
      <c r="BF198" s="1041">
        <f t="shared" si="100"/>
        <v>0.3</v>
      </c>
      <c r="BG198" s="421">
        <f t="shared" si="101"/>
        <v>0</v>
      </c>
      <c r="BH198" s="422"/>
      <c r="BI198" s="422"/>
      <c r="BJ198" s="421">
        <f t="shared" si="102"/>
        <v>0</v>
      </c>
      <c r="BK198" s="1044">
        <f t="shared" si="103"/>
        <v>0</v>
      </c>
      <c r="BL198" s="432"/>
      <c r="BM198" s="436"/>
      <c r="BN198" s="436"/>
      <c r="BO198" s="436"/>
      <c r="BP198" s="436"/>
      <c r="BQ198" s="436"/>
      <c r="BR198" s="436"/>
      <c r="BS198" s="436"/>
      <c r="BT198" s="436"/>
      <c r="BU198" s="436"/>
      <c r="BV198" s="436"/>
      <c r="BW198" s="436"/>
      <c r="BX198" s="436"/>
    </row>
    <row r="199" spans="1:76" s="437" customFormat="1" ht="27.95" customHeight="1">
      <c r="A199" s="1046">
        <v>182</v>
      </c>
      <c r="B199" s="429"/>
      <c r="C199" s="429"/>
      <c r="D199" s="395"/>
      <c r="E199" s="427"/>
      <c r="F199" s="396"/>
      <c r="G199" s="1076"/>
      <c r="H199" s="1009"/>
      <c r="I199" s="1009"/>
      <c r="J199" s="1009"/>
      <c r="K199" s="1010" t="str">
        <f t="shared" si="73"/>
        <v/>
      </c>
      <c r="L199" s="1047" t="str">
        <f>IF(OR(($S199=""),($H199=""),($I199=""),($J199="")),"",VLOOKUP($S199,'TRC Values Pepco'!$I$45:$M$54,2,FALSE))</f>
        <v/>
      </c>
      <c r="M199" s="1048" t="str">
        <f>IF(OR(($S199=""),($H199=""),($I199=""),($J199="")),"",VLOOKUP($S199,'TRC Values Pepco'!$I$45:$M$54,3,FALSE))</f>
        <v/>
      </c>
      <c r="N199" s="1048" t="str">
        <f>IF(OR(($S199=""),($H199=""),($I199=""),($J199="")),"",VLOOKUP($S199,'TRC Values Pepco'!$I$45:$M$54,4,FALSE))</f>
        <v/>
      </c>
      <c r="O199" s="1048" t="str">
        <f>IF(OR(($S199=""),($H199=""),($I199=""),($J199="")),"",VLOOKUP($S199,'TRC Values Pepco'!$I$45:$M$54,5,FALSE))</f>
        <v/>
      </c>
      <c r="P199" s="1049" t="str">
        <f t="shared" si="74"/>
        <v/>
      </c>
      <c r="Q199" s="1050">
        <f t="shared" si="75"/>
        <v>0</v>
      </c>
      <c r="R199" s="1051" t="str">
        <f t="shared" si="76"/>
        <v/>
      </c>
      <c r="S199" s="1051" t="str">
        <f t="shared" si="77"/>
        <v/>
      </c>
      <c r="T199" s="1052" t="str">
        <f t="shared" si="78"/>
        <v/>
      </c>
      <c r="U199" s="1077"/>
      <c r="V199" s="1017"/>
      <c r="W199" s="1055" t="str">
        <f t="shared" si="79"/>
        <v/>
      </c>
      <c r="X199" s="1072"/>
      <c r="Y199" s="1057">
        <v>0</v>
      </c>
      <c r="Z199" s="402">
        <f t="shared" si="80"/>
        <v>0</v>
      </c>
      <c r="AA199" s="1058">
        <f t="shared" si="81"/>
        <v>0</v>
      </c>
      <c r="AB199" s="1059">
        <f t="shared" si="82"/>
        <v>0</v>
      </c>
      <c r="AC199" s="1059">
        <f t="shared" si="83"/>
        <v>0</v>
      </c>
      <c r="AD199" s="1060">
        <f t="shared" si="84"/>
        <v>0</v>
      </c>
      <c r="AE199" s="1061" t="s">
        <v>205</v>
      </c>
      <c r="AF199" s="395"/>
      <c r="AG199" s="429"/>
      <c r="AH199" s="1073"/>
      <c r="AI199" s="1074"/>
      <c r="AJ199" s="1074"/>
      <c r="AK199" s="1075"/>
      <c r="AL199" s="1065"/>
      <c r="AM199" s="1066" t="str">
        <f t="shared" si="85"/>
        <v/>
      </c>
      <c r="AN199" s="1067">
        <f t="shared" si="86"/>
        <v>0</v>
      </c>
      <c r="AO199" s="412"/>
      <c r="AP199" s="412"/>
      <c r="AQ199" s="1068">
        <f t="shared" si="87"/>
        <v>0</v>
      </c>
      <c r="AR199" s="414">
        <f t="shared" si="88"/>
        <v>0</v>
      </c>
      <c r="AS199" s="415">
        <f t="shared" si="89"/>
        <v>0</v>
      </c>
      <c r="AT199" s="415">
        <f t="shared" si="104"/>
        <v>0</v>
      </c>
      <c r="AU199" s="415">
        <f t="shared" si="90"/>
        <v>0</v>
      </c>
      <c r="AV199" s="416">
        <f t="shared" si="91"/>
        <v>0</v>
      </c>
      <c r="AW199" s="1069"/>
      <c r="AX199" s="406">
        <f t="shared" si="92"/>
        <v>0</v>
      </c>
      <c r="AY199" s="1060">
        <f t="shared" si="93"/>
        <v>0</v>
      </c>
      <c r="AZ199" s="1070">
        <f t="shared" si="94"/>
        <v>0</v>
      </c>
      <c r="BA199" s="407">
        <f t="shared" si="95"/>
        <v>0</v>
      </c>
      <c r="BB199" s="1071">
        <f t="shared" si="96"/>
        <v>0</v>
      </c>
      <c r="BC199" s="1059">
        <f t="shared" si="97"/>
        <v>0</v>
      </c>
      <c r="BD199" s="1059">
        <f t="shared" si="98"/>
        <v>0</v>
      </c>
      <c r="BE199" s="407">
        <f t="shared" si="99"/>
        <v>0</v>
      </c>
      <c r="BF199" s="1041">
        <f t="shared" si="100"/>
        <v>0.3</v>
      </c>
      <c r="BG199" s="421">
        <f t="shared" si="101"/>
        <v>0</v>
      </c>
      <c r="BH199" s="422"/>
      <c r="BI199" s="422"/>
      <c r="BJ199" s="421">
        <f t="shared" si="102"/>
        <v>0</v>
      </c>
      <c r="BK199" s="1044">
        <f t="shared" si="103"/>
        <v>0</v>
      </c>
      <c r="BL199" s="432"/>
      <c r="BM199" s="436"/>
      <c r="BN199" s="436"/>
      <c r="BO199" s="436"/>
      <c r="BP199" s="436"/>
      <c r="BQ199" s="436"/>
      <c r="BR199" s="436"/>
      <c r="BS199" s="436"/>
      <c r="BT199" s="436"/>
      <c r="BU199" s="436"/>
      <c r="BV199" s="436"/>
      <c r="BW199" s="436"/>
      <c r="BX199" s="436"/>
    </row>
    <row r="200" spans="1:76" s="437" customFormat="1" ht="27.95" customHeight="1">
      <c r="A200" s="1046">
        <v>183</v>
      </c>
      <c r="B200" s="429"/>
      <c r="C200" s="429"/>
      <c r="D200" s="395"/>
      <c r="E200" s="427"/>
      <c r="F200" s="396"/>
      <c r="G200" s="1076"/>
      <c r="H200" s="1009"/>
      <c r="I200" s="1009"/>
      <c r="J200" s="1009"/>
      <c r="K200" s="1010" t="str">
        <f t="shared" si="73"/>
        <v/>
      </c>
      <c r="L200" s="1047" t="str">
        <f>IF(OR(($S200=""),($H200=""),($I200=""),($J200="")),"",VLOOKUP($S200,'TRC Values Pepco'!$I$45:$M$54,2,FALSE))</f>
        <v/>
      </c>
      <c r="M200" s="1048" t="str">
        <f>IF(OR(($S200=""),($H200=""),($I200=""),($J200="")),"",VLOOKUP($S200,'TRC Values Pepco'!$I$45:$M$54,3,FALSE))</f>
        <v/>
      </c>
      <c r="N200" s="1048" t="str">
        <f>IF(OR(($S200=""),($H200=""),($I200=""),($J200="")),"",VLOOKUP($S200,'TRC Values Pepco'!$I$45:$M$54,4,FALSE))</f>
        <v/>
      </c>
      <c r="O200" s="1048" t="str">
        <f>IF(OR(($S200=""),($H200=""),($I200=""),($J200="")),"",VLOOKUP($S200,'TRC Values Pepco'!$I$45:$M$54,5,FALSE))</f>
        <v/>
      </c>
      <c r="P200" s="1049" t="str">
        <f t="shared" si="74"/>
        <v/>
      </c>
      <c r="Q200" s="1050">
        <f t="shared" si="75"/>
        <v>0</v>
      </c>
      <c r="R200" s="1051" t="str">
        <f t="shared" si="76"/>
        <v/>
      </c>
      <c r="S200" s="1051" t="str">
        <f t="shared" si="77"/>
        <v/>
      </c>
      <c r="T200" s="1052" t="str">
        <f t="shared" si="78"/>
        <v/>
      </c>
      <c r="U200" s="1077"/>
      <c r="V200" s="1017"/>
      <c r="W200" s="1055" t="str">
        <f t="shared" si="79"/>
        <v/>
      </c>
      <c r="X200" s="1072"/>
      <c r="Y200" s="1057">
        <v>0</v>
      </c>
      <c r="Z200" s="402">
        <f t="shared" si="80"/>
        <v>0</v>
      </c>
      <c r="AA200" s="1058">
        <f t="shared" si="81"/>
        <v>0</v>
      </c>
      <c r="AB200" s="1059">
        <f t="shared" si="82"/>
        <v>0</v>
      </c>
      <c r="AC200" s="1059">
        <f t="shared" si="83"/>
        <v>0</v>
      </c>
      <c r="AD200" s="1060">
        <f t="shared" si="84"/>
        <v>0</v>
      </c>
      <c r="AE200" s="1061" t="s">
        <v>205</v>
      </c>
      <c r="AF200" s="395"/>
      <c r="AG200" s="429"/>
      <c r="AH200" s="1073"/>
      <c r="AI200" s="1074"/>
      <c r="AJ200" s="1074"/>
      <c r="AK200" s="1075"/>
      <c r="AL200" s="1065"/>
      <c r="AM200" s="1066" t="str">
        <f t="shared" si="85"/>
        <v/>
      </c>
      <c r="AN200" s="1067">
        <f t="shared" si="86"/>
        <v>0</v>
      </c>
      <c r="AO200" s="412"/>
      <c r="AP200" s="412"/>
      <c r="AQ200" s="1068">
        <f t="shared" si="87"/>
        <v>0</v>
      </c>
      <c r="AR200" s="414">
        <f t="shared" si="88"/>
        <v>0</v>
      </c>
      <c r="AS200" s="415">
        <f t="shared" si="89"/>
        <v>0</v>
      </c>
      <c r="AT200" s="415">
        <f t="shared" si="104"/>
        <v>0</v>
      </c>
      <c r="AU200" s="415">
        <f t="shared" si="90"/>
        <v>0</v>
      </c>
      <c r="AV200" s="416">
        <f t="shared" si="91"/>
        <v>0</v>
      </c>
      <c r="AW200" s="1069"/>
      <c r="AX200" s="406">
        <f t="shared" si="92"/>
        <v>0</v>
      </c>
      <c r="AY200" s="1060">
        <f t="shared" si="93"/>
        <v>0</v>
      </c>
      <c r="AZ200" s="1070">
        <f t="shared" si="94"/>
        <v>0</v>
      </c>
      <c r="BA200" s="407">
        <f t="shared" si="95"/>
        <v>0</v>
      </c>
      <c r="BB200" s="1071">
        <f t="shared" si="96"/>
        <v>0</v>
      </c>
      <c r="BC200" s="1059">
        <f t="shared" si="97"/>
        <v>0</v>
      </c>
      <c r="BD200" s="1059">
        <f t="shared" si="98"/>
        <v>0</v>
      </c>
      <c r="BE200" s="407">
        <f t="shared" si="99"/>
        <v>0</v>
      </c>
      <c r="BF200" s="1041">
        <f t="shared" si="100"/>
        <v>0.3</v>
      </c>
      <c r="BG200" s="421">
        <f t="shared" si="101"/>
        <v>0</v>
      </c>
      <c r="BH200" s="422"/>
      <c r="BI200" s="422"/>
      <c r="BJ200" s="421">
        <f t="shared" si="102"/>
        <v>0</v>
      </c>
      <c r="BK200" s="1044">
        <f t="shared" si="103"/>
        <v>0</v>
      </c>
      <c r="BL200" s="432"/>
      <c r="BM200" s="436"/>
      <c r="BN200" s="436"/>
      <c r="BO200" s="436"/>
      <c r="BP200" s="436"/>
      <c r="BQ200" s="436"/>
      <c r="BR200" s="436"/>
      <c r="BS200" s="436"/>
      <c r="BT200" s="436"/>
      <c r="BU200" s="436"/>
      <c r="BV200" s="436"/>
      <c r="BW200" s="436"/>
      <c r="BX200" s="436"/>
    </row>
    <row r="201" spans="1:76" s="437" customFormat="1" ht="27.95" customHeight="1">
      <c r="A201" s="1046">
        <v>184</v>
      </c>
      <c r="B201" s="429"/>
      <c r="C201" s="429"/>
      <c r="D201" s="395"/>
      <c r="E201" s="427"/>
      <c r="F201" s="396"/>
      <c r="G201" s="1076"/>
      <c r="H201" s="1009"/>
      <c r="I201" s="1009"/>
      <c r="J201" s="1009"/>
      <c r="K201" s="1010" t="str">
        <f t="shared" si="73"/>
        <v/>
      </c>
      <c r="L201" s="1047" t="str">
        <f>IF(OR(($S201=""),($H201=""),($I201=""),($J201="")),"",VLOOKUP($S201,'TRC Values Pepco'!$I$45:$M$54,2,FALSE))</f>
        <v/>
      </c>
      <c r="M201" s="1048" t="str">
        <f>IF(OR(($S201=""),($H201=""),($I201=""),($J201="")),"",VLOOKUP($S201,'TRC Values Pepco'!$I$45:$M$54,3,FALSE))</f>
        <v/>
      </c>
      <c r="N201" s="1048" t="str">
        <f>IF(OR(($S201=""),($H201=""),($I201=""),($J201="")),"",VLOOKUP($S201,'TRC Values Pepco'!$I$45:$M$54,4,FALSE))</f>
        <v/>
      </c>
      <c r="O201" s="1048" t="str">
        <f>IF(OR(($S201=""),($H201=""),($I201=""),($J201="")),"",VLOOKUP($S201,'TRC Values Pepco'!$I$45:$M$54,5,FALSE))</f>
        <v/>
      </c>
      <c r="P201" s="1049" t="str">
        <f t="shared" si="74"/>
        <v/>
      </c>
      <c r="Q201" s="1050">
        <f t="shared" si="75"/>
        <v>0</v>
      </c>
      <c r="R201" s="1051" t="str">
        <f t="shared" si="76"/>
        <v/>
      </c>
      <c r="S201" s="1051" t="str">
        <f t="shared" si="77"/>
        <v/>
      </c>
      <c r="T201" s="1052" t="str">
        <f t="shared" si="78"/>
        <v/>
      </c>
      <c r="U201" s="1077"/>
      <c r="V201" s="1017"/>
      <c r="W201" s="1055" t="str">
        <f t="shared" si="79"/>
        <v/>
      </c>
      <c r="X201" s="1072"/>
      <c r="Y201" s="1057">
        <v>0</v>
      </c>
      <c r="Z201" s="402">
        <f t="shared" si="80"/>
        <v>0</v>
      </c>
      <c r="AA201" s="1058">
        <f t="shared" si="81"/>
        <v>0</v>
      </c>
      <c r="AB201" s="1059">
        <f t="shared" si="82"/>
        <v>0</v>
      </c>
      <c r="AC201" s="1059">
        <f t="shared" si="83"/>
        <v>0</v>
      </c>
      <c r="AD201" s="1060">
        <f t="shared" si="84"/>
        <v>0</v>
      </c>
      <c r="AE201" s="1061" t="s">
        <v>205</v>
      </c>
      <c r="AF201" s="395"/>
      <c r="AG201" s="429"/>
      <c r="AH201" s="1073"/>
      <c r="AI201" s="1074"/>
      <c r="AJ201" s="1074"/>
      <c r="AK201" s="1075"/>
      <c r="AL201" s="1065"/>
      <c r="AM201" s="1066" t="str">
        <f t="shared" si="85"/>
        <v/>
      </c>
      <c r="AN201" s="1067">
        <f t="shared" si="86"/>
        <v>0</v>
      </c>
      <c r="AO201" s="412"/>
      <c r="AP201" s="412"/>
      <c r="AQ201" s="1068">
        <f t="shared" si="87"/>
        <v>0</v>
      </c>
      <c r="AR201" s="414">
        <f t="shared" si="88"/>
        <v>0</v>
      </c>
      <c r="AS201" s="415">
        <f t="shared" si="89"/>
        <v>0</v>
      </c>
      <c r="AT201" s="415">
        <f t="shared" si="104"/>
        <v>0</v>
      </c>
      <c r="AU201" s="415">
        <f t="shared" si="90"/>
        <v>0</v>
      </c>
      <c r="AV201" s="416">
        <f t="shared" si="91"/>
        <v>0</v>
      </c>
      <c r="AW201" s="1069"/>
      <c r="AX201" s="406">
        <f t="shared" si="92"/>
        <v>0</v>
      </c>
      <c r="AY201" s="1060">
        <f t="shared" si="93"/>
        <v>0</v>
      </c>
      <c r="AZ201" s="1070">
        <f t="shared" si="94"/>
        <v>0</v>
      </c>
      <c r="BA201" s="407">
        <f t="shared" si="95"/>
        <v>0</v>
      </c>
      <c r="BB201" s="1071">
        <f t="shared" si="96"/>
        <v>0</v>
      </c>
      <c r="BC201" s="1059">
        <f t="shared" si="97"/>
        <v>0</v>
      </c>
      <c r="BD201" s="1059">
        <f t="shared" si="98"/>
        <v>0</v>
      </c>
      <c r="BE201" s="407">
        <f t="shared" si="99"/>
        <v>0</v>
      </c>
      <c r="BF201" s="1041">
        <f t="shared" si="100"/>
        <v>0.3</v>
      </c>
      <c r="BG201" s="421">
        <f t="shared" si="101"/>
        <v>0</v>
      </c>
      <c r="BH201" s="422"/>
      <c r="BI201" s="422"/>
      <c r="BJ201" s="421">
        <f t="shared" si="102"/>
        <v>0</v>
      </c>
      <c r="BK201" s="1044">
        <f t="shared" si="103"/>
        <v>0</v>
      </c>
      <c r="BL201" s="432"/>
      <c r="BM201" s="436"/>
      <c r="BN201" s="436"/>
      <c r="BO201" s="436"/>
      <c r="BP201" s="436"/>
      <c r="BQ201" s="436"/>
      <c r="BR201" s="436"/>
      <c r="BS201" s="436"/>
      <c r="BT201" s="436"/>
      <c r="BU201" s="436"/>
      <c r="BV201" s="436"/>
      <c r="BW201" s="436"/>
      <c r="BX201" s="436"/>
    </row>
    <row r="202" spans="1:76" s="437" customFormat="1" ht="27.95" customHeight="1">
      <c r="A202" s="1046">
        <v>185</v>
      </c>
      <c r="B202" s="429"/>
      <c r="C202" s="429"/>
      <c r="D202" s="395"/>
      <c r="E202" s="427"/>
      <c r="F202" s="396"/>
      <c r="G202" s="1076"/>
      <c r="H202" s="1009"/>
      <c r="I202" s="1009"/>
      <c r="J202" s="1009"/>
      <c r="K202" s="1010" t="str">
        <f t="shared" si="73"/>
        <v/>
      </c>
      <c r="L202" s="1047" t="str">
        <f>IF(OR(($S202=""),($H202=""),($I202=""),($J202="")),"",VLOOKUP($S202,'TRC Values Pepco'!$I$45:$M$54,2,FALSE))</f>
        <v/>
      </c>
      <c r="M202" s="1048" t="str">
        <f>IF(OR(($S202=""),($H202=""),($I202=""),($J202="")),"",VLOOKUP($S202,'TRC Values Pepco'!$I$45:$M$54,3,FALSE))</f>
        <v/>
      </c>
      <c r="N202" s="1048" t="str">
        <f>IF(OR(($S202=""),($H202=""),($I202=""),($J202="")),"",VLOOKUP($S202,'TRC Values Pepco'!$I$45:$M$54,4,FALSE))</f>
        <v/>
      </c>
      <c r="O202" s="1048" t="str">
        <f>IF(OR(($S202=""),($H202=""),($I202=""),($J202="")),"",VLOOKUP($S202,'TRC Values Pepco'!$I$45:$M$54,5,FALSE))</f>
        <v/>
      </c>
      <c r="P202" s="1049" t="str">
        <f t="shared" si="74"/>
        <v/>
      </c>
      <c r="Q202" s="1050">
        <f t="shared" si="75"/>
        <v>0</v>
      </c>
      <c r="R202" s="1051" t="str">
        <f t="shared" si="76"/>
        <v/>
      </c>
      <c r="S202" s="1051" t="str">
        <f t="shared" si="77"/>
        <v/>
      </c>
      <c r="T202" s="1052" t="str">
        <f t="shared" si="78"/>
        <v/>
      </c>
      <c r="U202" s="1077"/>
      <c r="V202" s="1017"/>
      <c r="W202" s="1055" t="str">
        <f t="shared" si="79"/>
        <v/>
      </c>
      <c r="X202" s="1072"/>
      <c r="Y202" s="1057">
        <v>0</v>
      </c>
      <c r="Z202" s="402">
        <f t="shared" si="80"/>
        <v>0</v>
      </c>
      <c r="AA202" s="1058">
        <f t="shared" si="81"/>
        <v>0</v>
      </c>
      <c r="AB202" s="1059">
        <f t="shared" si="82"/>
        <v>0</v>
      </c>
      <c r="AC202" s="1059">
        <f t="shared" si="83"/>
        <v>0</v>
      </c>
      <c r="AD202" s="1060">
        <f t="shared" si="84"/>
        <v>0</v>
      </c>
      <c r="AE202" s="1061" t="s">
        <v>205</v>
      </c>
      <c r="AF202" s="395"/>
      <c r="AG202" s="429"/>
      <c r="AH202" s="1073"/>
      <c r="AI202" s="1074"/>
      <c r="AJ202" s="1074"/>
      <c r="AK202" s="1075"/>
      <c r="AL202" s="1065"/>
      <c r="AM202" s="1066" t="str">
        <f t="shared" si="85"/>
        <v/>
      </c>
      <c r="AN202" s="1067">
        <f t="shared" si="86"/>
        <v>0</v>
      </c>
      <c r="AO202" s="412"/>
      <c r="AP202" s="412"/>
      <c r="AQ202" s="1068">
        <f t="shared" si="87"/>
        <v>0</v>
      </c>
      <c r="AR202" s="414">
        <f t="shared" si="88"/>
        <v>0</v>
      </c>
      <c r="AS202" s="415">
        <f t="shared" si="89"/>
        <v>0</v>
      </c>
      <c r="AT202" s="415">
        <f t="shared" si="104"/>
        <v>0</v>
      </c>
      <c r="AU202" s="415">
        <f t="shared" si="90"/>
        <v>0</v>
      </c>
      <c r="AV202" s="416">
        <f t="shared" si="91"/>
        <v>0</v>
      </c>
      <c r="AW202" s="1069"/>
      <c r="AX202" s="406">
        <f t="shared" si="92"/>
        <v>0</v>
      </c>
      <c r="AY202" s="1060">
        <f t="shared" si="93"/>
        <v>0</v>
      </c>
      <c r="AZ202" s="1070">
        <f t="shared" si="94"/>
        <v>0</v>
      </c>
      <c r="BA202" s="407">
        <f t="shared" si="95"/>
        <v>0</v>
      </c>
      <c r="BB202" s="1071">
        <f t="shared" si="96"/>
        <v>0</v>
      </c>
      <c r="BC202" s="1059">
        <f t="shared" si="97"/>
        <v>0</v>
      </c>
      <c r="BD202" s="1059">
        <f t="shared" si="98"/>
        <v>0</v>
      </c>
      <c r="BE202" s="407">
        <f t="shared" si="99"/>
        <v>0</v>
      </c>
      <c r="BF202" s="1041">
        <f t="shared" si="100"/>
        <v>0.3</v>
      </c>
      <c r="BG202" s="421">
        <f t="shared" si="101"/>
        <v>0</v>
      </c>
      <c r="BH202" s="422"/>
      <c r="BI202" s="422"/>
      <c r="BJ202" s="421">
        <f t="shared" si="102"/>
        <v>0</v>
      </c>
      <c r="BK202" s="1044">
        <f t="shared" si="103"/>
        <v>0</v>
      </c>
      <c r="BL202" s="432"/>
      <c r="BM202" s="436"/>
      <c r="BN202" s="436"/>
      <c r="BO202" s="436"/>
      <c r="BP202" s="436"/>
      <c r="BQ202" s="436"/>
      <c r="BR202" s="436"/>
      <c r="BS202" s="436"/>
      <c r="BT202" s="436"/>
      <c r="BU202" s="436"/>
      <c r="BV202" s="436"/>
      <c r="BW202" s="436"/>
      <c r="BX202" s="436"/>
    </row>
    <row r="203" spans="1:76" s="437" customFormat="1" ht="27.95" customHeight="1">
      <c r="A203" s="1046">
        <v>186</v>
      </c>
      <c r="B203" s="429"/>
      <c r="C203" s="429"/>
      <c r="D203" s="395"/>
      <c r="E203" s="427"/>
      <c r="F203" s="396"/>
      <c r="G203" s="1076"/>
      <c r="H203" s="1009"/>
      <c r="I203" s="1009"/>
      <c r="J203" s="1009"/>
      <c r="K203" s="1010" t="str">
        <f t="shared" si="73"/>
        <v/>
      </c>
      <c r="L203" s="1047" t="str">
        <f>IF(OR(($S203=""),($H203=""),($I203=""),($J203="")),"",VLOOKUP($S203,'TRC Values Pepco'!$I$45:$M$54,2,FALSE))</f>
        <v/>
      </c>
      <c r="M203" s="1048" t="str">
        <f>IF(OR(($S203=""),($H203=""),($I203=""),($J203="")),"",VLOOKUP($S203,'TRC Values Pepco'!$I$45:$M$54,3,FALSE))</f>
        <v/>
      </c>
      <c r="N203" s="1048" t="str">
        <f>IF(OR(($S203=""),($H203=""),($I203=""),($J203="")),"",VLOOKUP($S203,'TRC Values Pepco'!$I$45:$M$54,4,FALSE))</f>
        <v/>
      </c>
      <c r="O203" s="1048" t="str">
        <f>IF(OR(($S203=""),($H203=""),($I203=""),($J203="")),"",VLOOKUP($S203,'TRC Values Pepco'!$I$45:$M$54,5,FALSE))</f>
        <v/>
      </c>
      <c r="P203" s="1049" t="str">
        <f t="shared" si="74"/>
        <v/>
      </c>
      <c r="Q203" s="1050">
        <f t="shared" si="75"/>
        <v>0</v>
      </c>
      <c r="R203" s="1051" t="str">
        <f t="shared" si="76"/>
        <v/>
      </c>
      <c r="S203" s="1051" t="str">
        <f t="shared" si="77"/>
        <v/>
      </c>
      <c r="T203" s="1052" t="str">
        <f t="shared" si="78"/>
        <v/>
      </c>
      <c r="U203" s="1077"/>
      <c r="V203" s="1017"/>
      <c r="W203" s="1055" t="str">
        <f t="shared" si="79"/>
        <v/>
      </c>
      <c r="X203" s="1072"/>
      <c r="Y203" s="1057">
        <v>0</v>
      </c>
      <c r="Z203" s="402">
        <f t="shared" si="80"/>
        <v>0</v>
      </c>
      <c r="AA203" s="1058">
        <f t="shared" si="81"/>
        <v>0</v>
      </c>
      <c r="AB203" s="1059">
        <f t="shared" si="82"/>
        <v>0</v>
      </c>
      <c r="AC203" s="1059">
        <f t="shared" si="83"/>
        <v>0</v>
      </c>
      <c r="AD203" s="1060">
        <f t="shared" si="84"/>
        <v>0</v>
      </c>
      <c r="AE203" s="1061" t="s">
        <v>205</v>
      </c>
      <c r="AF203" s="395"/>
      <c r="AG203" s="429"/>
      <c r="AH203" s="1073"/>
      <c r="AI203" s="1074"/>
      <c r="AJ203" s="1074"/>
      <c r="AK203" s="1075"/>
      <c r="AL203" s="1065"/>
      <c r="AM203" s="1066" t="str">
        <f t="shared" si="85"/>
        <v/>
      </c>
      <c r="AN203" s="1067">
        <f t="shared" si="86"/>
        <v>0</v>
      </c>
      <c r="AO203" s="412"/>
      <c r="AP203" s="412"/>
      <c r="AQ203" s="1068">
        <f t="shared" si="87"/>
        <v>0</v>
      </c>
      <c r="AR203" s="414">
        <f t="shared" si="88"/>
        <v>0</v>
      </c>
      <c r="AS203" s="415">
        <f t="shared" si="89"/>
        <v>0</v>
      </c>
      <c r="AT203" s="415">
        <f t="shared" si="104"/>
        <v>0</v>
      </c>
      <c r="AU203" s="415">
        <f t="shared" si="90"/>
        <v>0</v>
      </c>
      <c r="AV203" s="416">
        <f t="shared" si="91"/>
        <v>0</v>
      </c>
      <c r="AW203" s="1069"/>
      <c r="AX203" s="406">
        <f t="shared" si="92"/>
        <v>0</v>
      </c>
      <c r="AY203" s="1060">
        <f t="shared" si="93"/>
        <v>0</v>
      </c>
      <c r="AZ203" s="1070">
        <f t="shared" si="94"/>
        <v>0</v>
      </c>
      <c r="BA203" s="407">
        <f t="shared" si="95"/>
        <v>0</v>
      </c>
      <c r="BB203" s="1071">
        <f t="shared" si="96"/>
        <v>0</v>
      </c>
      <c r="BC203" s="1059">
        <f t="shared" si="97"/>
        <v>0</v>
      </c>
      <c r="BD203" s="1059">
        <f t="shared" si="98"/>
        <v>0</v>
      </c>
      <c r="BE203" s="407">
        <f t="shared" si="99"/>
        <v>0</v>
      </c>
      <c r="BF203" s="1041">
        <f t="shared" si="100"/>
        <v>0.3</v>
      </c>
      <c r="BG203" s="421">
        <f t="shared" si="101"/>
        <v>0</v>
      </c>
      <c r="BH203" s="422"/>
      <c r="BI203" s="422"/>
      <c r="BJ203" s="421">
        <f t="shared" si="102"/>
        <v>0</v>
      </c>
      <c r="BK203" s="1044">
        <f t="shared" si="103"/>
        <v>0</v>
      </c>
      <c r="BL203" s="432"/>
      <c r="BM203" s="436"/>
      <c r="BN203" s="436"/>
      <c r="BO203" s="436"/>
      <c r="BP203" s="436"/>
      <c r="BQ203" s="436"/>
      <c r="BR203" s="436"/>
      <c r="BS203" s="436"/>
      <c r="BT203" s="436"/>
      <c r="BU203" s="436"/>
      <c r="BV203" s="436"/>
      <c r="BW203" s="436"/>
      <c r="BX203" s="436"/>
    </row>
    <row r="204" spans="1:76" s="437" customFormat="1" ht="27.95" customHeight="1">
      <c r="A204" s="1046">
        <v>187</v>
      </c>
      <c r="B204" s="429"/>
      <c r="C204" s="429"/>
      <c r="D204" s="395"/>
      <c r="E204" s="427"/>
      <c r="F204" s="396"/>
      <c r="G204" s="1076"/>
      <c r="H204" s="1009"/>
      <c r="I204" s="1009"/>
      <c r="J204" s="1009"/>
      <c r="K204" s="1010" t="str">
        <f t="shared" si="73"/>
        <v/>
      </c>
      <c r="L204" s="1047" t="str">
        <f>IF(OR(($S204=""),($H204=""),($I204=""),($J204="")),"",VLOOKUP($S204,'TRC Values Pepco'!$I$45:$M$54,2,FALSE))</f>
        <v/>
      </c>
      <c r="M204" s="1048" t="str">
        <f>IF(OR(($S204=""),($H204=""),($I204=""),($J204="")),"",VLOOKUP($S204,'TRC Values Pepco'!$I$45:$M$54,3,FALSE))</f>
        <v/>
      </c>
      <c r="N204" s="1048" t="str">
        <f>IF(OR(($S204=""),($H204=""),($I204=""),($J204="")),"",VLOOKUP($S204,'TRC Values Pepco'!$I$45:$M$54,4,FALSE))</f>
        <v/>
      </c>
      <c r="O204" s="1048" t="str">
        <f>IF(OR(($S204=""),($H204=""),($I204=""),($J204="")),"",VLOOKUP($S204,'TRC Values Pepco'!$I$45:$M$54,5,FALSE))</f>
        <v/>
      </c>
      <c r="P204" s="1049" t="str">
        <f t="shared" si="74"/>
        <v/>
      </c>
      <c r="Q204" s="1050">
        <f t="shared" si="75"/>
        <v>0</v>
      </c>
      <c r="R204" s="1051" t="str">
        <f t="shared" si="76"/>
        <v/>
      </c>
      <c r="S204" s="1051" t="str">
        <f t="shared" si="77"/>
        <v/>
      </c>
      <c r="T204" s="1052" t="str">
        <f t="shared" si="78"/>
        <v/>
      </c>
      <c r="U204" s="1077"/>
      <c r="V204" s="1017"/>
      <c r="W204" s="1055" t="str">
        <f t="shared" si="79"/>
        <v/>
      </c>
      <c r="X204" s="1072"/>
      <c r="Y204" s="1057">
        <v>0</v>
      </c>
      <c r="Z204" s="402">
        <f t="shared" si="80"/>
        <v>0</v>
      </c>
      <c r="AA204" s="1058">
        <f t="shared" si="81"/>
        <v>0</v>
      </c>
      <c r="AB204" s="1059">
        <f t="shared" si="82"/>
        <v>0</v>
      </c>
      <c r="AC204" s="1059">
        <f t="shared" si="83"/>
        <v>0</v>
      </c>
      <c r="AD204" s="1060">
        <f t="shared" si="84"/>
        <v>0</v>
      </c>
      <c r="AE204" s="1061" t="s">
        <v>205</v>
      </c>
      <c r="AF204" s="395"/>
      <c r="AG204" s="429"/>
      <c r="AH204" s="1073"/>
      <c r="AI204" s="1074"/>
      <c r="AJ204" s="1074"/>
      <c r="AK204" s="1075"/>
      <c r="AL204" s="1065"/>
      <c r="AM204" s="1066" t="str">
        <f t="shared" si="85"/>
        <v/>
      </c>
      <c r="AN204" s="1067">
        <f t="shared" si="86"/>
        <v>0</v>
      </c>
      <c r="AO204" s="412"/>
      <c r="AP204" s="412"/>
      <c r="AQ204" s="1068">
        <f t="shared" si="87"/>
        <v>0</v>
      </c>
      <c r="AR204" s="414">
        <f t="shared" si="88"/>
        <v>0</v>
      </c>
      <c r="AS204" s="415">
        <f t="shared" si="89"/>
        <v>0</v>
      </c>
      <c r="AT204" s="415">
        <f t="shared" si="104"/>
        <v>0</v>
      </c>
      <c r="AU204" s="415">
        <f t="shared" si="90"/>
        <v>0</v>
      </c>
      <c r="AV204" s="416">
        <f t="shared" si="91"/>
        <v>0</v>
      </c>
      <c r="AW204" s="1069"/>
      <c r="AX204" s="406">
        <f t="shared" si="92"/>
        <v>0</v>
      </c>
      <c r="AY204" s="1060">
        <f t="shared" si="93"/>
        <v>0</v>
      </c>
      <c r="AZ204" s="1070">
        <f t="shared" si="94"/>
        <v>0</v>
      </c>
      <c r="BA204" s="407">
        <f t="shared" si="95"/>
        <v>0</v>
      </c>
      <c r="BB204" s="1071">
        <f t="shared" si="96"/>
        <v>0</v>
      </c>
      <c r="BC204" s="1059">
        <f t="shared" si="97"/>
        <v>0</v>
      </c>
      <c r="BD204" s="1059">
        <f t="shared" si="98"/>
        <v>0</v>
      </c>
      <c r="BE204" s="407">
        <f t="shared" si="99"/>
        <v>0</v>
      </c>
      <c r="BF204" s="1041">
        <f t="shared" si="100"/>
        <v>0.3</v>
      </c>
      <c r="BG204" s="421">
        <f t="shared" si="101"/>
        <v>0</v>
      </c>
      <c r="BH204" s="422"/>
      <c r="BI204" s="422"/>
      <c r="BJ204" s="421">
        <f t="shared" si="102"/>
        <v>0</v>
      </c>
      <c r="BK204" s="1044">
        <f t="shared" si="103"/>
        <v>0</v>
      </c>
      <c r="BL204" s="432"/>
      <c r="BM204" s="436"/>
      <c r="BN204" s="436"/>
      <c r="BO204" s="436"/>
      <c r="BP204" s="436"/>
      <c r="BQ204" s="436"/>
      <c r="BR204" s="436"/>
      <c r="BS204" s="436"/>
      <c r="BT204" s="436"/>
      <c r="BU204" s="436"/>
      <c r="BV204" s="436"/>
      <c r="BW204" s="436"/>
      <c r="BX204" s="436"/>
    </row>
    <row r="205" spans="1:76" s="437" customFormat="1" ht="27.95" customHeight="1">
      <c r="A205" s="1046">
        <v>188</v>
      </c>
      <c r="B205" s="429"/>
      <c r="C205" s="429"/>
      <c r="D205" s="395"/>
      <c r="E205" s="427"/>
      <c r="F205" s="396"/>
      <c r="G205" s="1076"/>
      <c r="H205" s="1009"/>
      <c r="I205" s="1009"/>
      <c r="J205" s="1009"/>
      <c r="K205" s="1010" t="str">
        <f t="shared" si="73"/>
        <v/>
      </c>
      <c r="L205" s="1047" t="str">
        <f>IF(OR(($S205=""),($H205=""),($I205=""),($J205="")),"",VLOOKUP($S205,'TRC Values Pepco'!$I$45:$M$54,2,FALSE))</f>
        <v/>
      </c>
      <c r="M205" s="1048" t="str">
        <f>IF(OR(($S205=""),($H205=""),($I205=""),($J205="")),"",VLOOKUP($S205,'TRC Values Pepco'!$I$45:$M$54,3,FALSE))</f>
        <v/>
      </c>
      <c r="N205" s="1048" t="str">
        <f>IF(OR(($S205=""),($H205=""),($I205=""),($J205="")),"",VLOOKUP($S205,'TRC Values Pepco'!$I$45:$M$54,4,FALSE))</f>
        <v/>
      </c>
      <c r="O205" s="1048" t="str">
        <f>IF(OR(($S205=""),($H205=""),($I205=""),($J205="")),"",VLOOKUP($S205,'TRC Values Pepco'!$I$45:$M$54,5,FALSE))</f>
        <v/>
      </c>
      <c r="P205" s="1049" t="str">
        <f t="shared" si="74"/>
        <v/>
      </c>
      <c r="Q205" s="1050">
        <f t="shared" si="75"/>
        <v>0</v>
      </c>
      <c r="R205" s="1051" t="str">
        <f t="shared" si="76"/>
        <v/>
      </c>
      <c r="S205" s="1051" t="str">
        <f t="shared" si="77"/>
        <v/>
      </c>
      <c r="T205" s="1052" t="str">
        <f t="shared" si="78"/>
        <v/>
      </c>
      <c r="U205" s="1077"/>
      <c r="V205" s="1017"/>
      <c r="W205" s="1055" t="str">
        <f t="shared" si="79"/>
        <v/>
      </c>
      <c r="X205" s="1072"/>
      <c r="Y205" s="1057">
        <v>0</v>
      </c>
      <c r="Z205" s="402">
        <f t="shared" si="80"/>
        <v>0</v>
      </c>
      <c r="AA205" s="1058">
        <f t="shared" si="81"/>
        <v>0</v>
      </c>
      <c r="AB205" s="1059">
        <f t="shared" si="82"/>
        <v>0</v>
      </c>
      <c r="AC205" s="1059">
        <f t="shared" si="83"/>
        <v>0</v>
      </c>
      <c r="AD205" s="1060">
        <f t="shared" si="84"/>
        <v>0</v>
      </c>
      <c r="AE205" s="1061" t="s">
        <v>205</v>
      </c>
      <c r="AF205" s="395"/>
      <c r="AG205" s="429"/>
      <c r="AH205" s="1073"/>
      <c r="AI205" s="1074"/>
      <c r="AJ205" s="1074"/>
      <c r="AK205" s="1075"/>
      <c r="AL205" s="1065"/>
      <c r="AM205" s="1066" t="str">
        <f t="shared" si="85"/>
        <v/>
      </c>
      <c r="AN205" s="1067">
        <f t="shared" si="86"/>
        <v>0</v>
      </c>
      <c r="AO205" s="412"/>
      <c r="AP205" s="412"/>
      <c r="AQ205" s="1068">
        <f t="shared" si="87"/>
        <v>0</v>
      </c>
      <c r="AR205" s="414">
        <f t="shared" si="88"/>
        <v>0</v>
      </c>
      <c r="AS205" s="415">
        <f t="shared" si="89"/>
        <v>0</v>
      </c>
      <c r="AT205" s="415">
        <f t="shared" si="104"/>
        <v>0</v>
      </c>
      <c r="AU205" s="415">
        <f t="shared" si="90"/>
        <v>0</v>
      </c>
      <c r="AV205" s="416">
        <f t="shared" si="91"/>
        <v>0</v>
      </c>
      <c r="AW205" s="1069"/>
      <c r="AX205" s="406">
        <f t="shared" si="92"/>
        <v>0</v>
      </c>
      <c r="AY205" s="1060">
        <f t="shared" si="93"/>
        <v>0</v>
      </c>
      <c r="AZ205" s="1070">
        <f t="shared" si="94"/>
        <v>0</v>
      </c>
      <c r="BA205" s="407">
        <f t="shared" si="95"/>
        <v>0</v>
      </c>
      <c r="BB205" s="1071">
        <f t="shared" si="96"/>
        <v>0</v>
      </c>
      <c r="BC205" s="1059">
        <f t="shared" si="97"/>
        <v>0</v>
      </c>
      <c r="BD205" s="1059">
        <f t="shared" si="98"/>
        <v>0</v>
      </c>
      <c r="BE205" s="407">
        <f t="shared" si="99"/>
        <v>0</v>
      </c>
      <c r="BF205" s="1041">
        <f t="shared" si="100"/>
        <v>0.3</v>
      </c>
      <c r="BG205" s="421">
        <f t="shared" si="101"/>
        <v>0</v>
      </c>
      <c r="BH205" s="422"/>
      <c r="BI205" s="422"/>
      <c r="BJ205" s="421">
        <f t="shared" si="102"/>
        <v>0</v>
      </c>
      <c r="BK205" s="1044">
        <f t="shared" si="103"/>
        <v>0</v>
      </c>
      <c r="BL205" s="432"/>
      <c r="BM205" s="436"/>
      <c r="BN205" s="436"/>
      <c r="BO205" s="436"/>
      <c r="BP205" s="436"/>
      <c r="BQ205" s="436"/>
      <c r="BR205" s="436"/>
      <c r="BS205" s="436"/>
      <c r="BT205" s="436"/>
      <c r="BU205" s="436"/>
      <c r="BV205" s="436"/>
      <c r="BW205" s="436"/>
      <c r="BX205" s="436"/>
    </row>
    <row r="206" spans="1:76" s="437" customFormat="1" ht="27.95" customHeight="1">
      <c r="A206" s="1046">
        <v>189</v>
      </c>
      <c r="B206" s="429"/>
      <c r="C206" s="429"/>
      <c r="D206" s="395"/>
      <c r="E206" s="427"/>
      <c r="F206" s="396"/>
      <c r="G206" s="1076"/>
      <c r="H206" s="1009"/>
      <c r="I206" s="1009"/>
      <c r="J206" s="1009"/>
      <c r="K206" s="1010" t="str">
        <f t="shared" si="73"/>
        <v/>
      </c>
      <c r="L206" s="1047" t="str">
        <f>IF(OR(($S206=""),($H206=""),($I206=""),($J206="")),"",VLOOKUP($S206,'TRC Values Pepco'!$I$45:$M$54,2,FALSE))</f>
        <v/>
      </c>
      <c r="M206" s="1048" t="str">
        <f>IF(OR(($S206=""),($H206=""),($I206=""),($J206="")),"",VLOOKUP($S206,'TRC Values Pepco'!$I$45:$M$54,3,FALSE))</f>
        <v/>
      </c>
      <c r="N206" s="1048" t="str">
        <f>IF(OR(($S206=""),($H206=""),($I206=""),($J206="")),"",VLOOKUP($S206,'TRC Values Pepco'!$I$45:$M$54,4,FALSE))</f>
        <v/>
      </c>
      <c r="O206" s="1048" t="str">
        <f>IF(OR(($S206=""),($H206=""),($I206=""),($J206="")),"",VLOOKUP($S206,'TRC Values Pepco'!$I$45:$M$54,5,FALSE))</f>
        <v/>
      </c>
      <c r="P206" s="1049" t="str">
        <f t="shared" si="74"/>
        <v/>
      </c>
      <c r="Q206" s="1050">
        <f t="shared" si="75"/>
        <v>0</v>
      </c>
      <c r="R206" s="1051" t="str">
        <f t="shared" si="76"/>
        <v/>
      </c>
      <c r="S206" s="1051" t="str">
        <f t="shared" si="77"/>
        <v/>
      </c>
      <c r="T206" s="1052" t="str">
        <f t="shared" si="78"/>
        <v/>
      </c>
      <c r="U206" s="1077"/>
      <c r="V206" s="1017"/>
      <c r="W206" s="1055" t="str">
        <f t="shared" si="79"/>
        <v/>
      </c>
      <c r="X206" s="1072"/>
      <c r="Y206" s="1057">
        <v>0</v>
      </c>
      <c r="Z206" s="402">
        <f t="shared" si="80"/>
        <v>0</v>
      </c>
      <c r="AA206" s="1058">
        <f t="shared" si="81"/>
        <v>0</v>
      </c>
      <c r="AB206" s="1059">
        <f t="shared" si="82"/>
        <v>0</v>
      </c>
      <c r="AC206" s="1059">
        <f t="shared" si="83"/>
        <v>0</v>
      </c>
      <c r="AD206" s="1060">
        <f t="shared" si="84"/>
        <v>0</v>
      </c>
      <c r="AE206" s="1061" t="s">
        <v>205</v>
      </c>
      <c r="AF206" s="395"/>
      <c r="AG206" s="429"/>
      <c r="AH206" s="1073"/>
      <c r="AI206" s="1074"/>
      <c r="AJ206" s="1074"/>
      <c r="AK206" s="1075"/>
      <c r="AL206" s="1065"/>
      <c r="AM206" s="1066" t="str">
        <f t="shared" si="85"/>
        <v/>
      </c>
      <c r="AN206" s="1067">
        <f t="shared" si="86"/>
        <v>0</v>
      </c>
      <c r="AO206" s="412"/>
      <c r="AP206" s="412"/>
      <c r="AQ206" s="1068">
        <f t="shared" si="87"/>
        <v>0</v>
      </c>
      <c r="AR206" s="414">
        <f t="shared" si="88"/>
        <v>0</v>
      </c>
      <c r="AS206" s="415">
        <f t="shared" si="89"/>
        <v>0</v>
      </c>
      <c r="AT206" s="415">
        <f t="shared" si="104"/>
        <v>0</v>
      </c>
      <c r="AU206" s="415">
        <f t="shared" si="90"/>
        <v>0</v>
      </c>
      <c r="AV206" s="416">
        <f t="shared" si="91"/>
        <v>0</v>
      </c>
      <c r="AW206" s="1069"/>
      <c r="AX206" s="406">
        <f t="shared" si="92"/>
        <v>0</v>
      </c>
      <c r="AY206" s="1060">
        <f t="shared" si="93"/>
        <v>0</v>
      </c>
      <c r="AZ206" s="1070">
        <f t="shared" si="94"/>
        <v>0</v>
      </c>
      <c r="BA206" s="407">
        <f t="shared" si="95"/>
        <v>0</v>
      </c>
      <c r="BB206" s="1071">
        <f t="shared" si="96"/>
        <v>0</v>
      </c>
      <c r="BC206" s="1059">
        <f t="shared" si="97"/>
        <v>0</v>
      </c>
      <c r="BD206" s="1059">
        <f t="shared" si="98"/>
        <v>0</v>
      </c>
      <c r="BE206" s="407">
        <f t="shared" si="99"/>
        <v>0</v>
      </c>
      <c r="BF206" s="1041">
        <f t="shared" si="100"/>
        <v>0.3</v>
      </c>
      <c r="BG206" s="421">
        <f t="shared" si="101"/>
        <v>0</v>
      </c>
      <c r="BH206" s="422"/>
      <c r="BI206" s="422"/>
      <c r="BJ206" s="421">
        <f t="shared" si="102"/>
        <v>0</v>
      </c>
      <c r="BK206" s="1044">
        <f t="shared" si="103"/>
        <v>0</v>
      </c>
      <c r="BL206" s="432"/>
      <c r="BM206" s="436"/>
      <c r="BN206" s="436"/>
      <c r="BO206" s="436"/>
      <c r="BP206" s="436"/>
      <c r="BQ206" s="436"/>
      <c r="BR206" s="436"/>
      <c r="BS206" s="436"/>
      <c r="BT206" s="436"/>
      <c r="BU206" s="436"/>
      <c r="BV206" s="436"/>
      <c r="BW206" s="436"/>
      <c r="BX206" s="436"/>
    </row>
    <row r="207" spans="1:76" s="437" customFormat="1" ht="27.95" customHeight="1">
      <c r="A207" s="1046">
        <v>190</v>
      </c>
      <c r="B207" s="429"/>
      <c r="C207" s="429"/>
      <c r="D207" s="395"/>
      <c r="E207" s="427"/>
      <c r="F207" s="396"/>
      <c r="G207" s="1076"/>
      <c r="H207" s="1009"/>
      <c r="I207" s="1009"/>
      <c r="J207" s="1009"/>
      <c r="K207" s="1010" t="str">
        <f t="shared" si="73"/>
        <v/>
      </c>
      <c r="L207" s="1047" t="str">
        <f>IF(OR(($S207=""),($H207=""),($I207=""),($J207="")),"",VLOOKUP($S207,'TRC Values Pepco'!$I$45:$M$54,2,FALSE))</f>
        <v/>
      </c>
      <c r="M207" s="1048" t="str">
        <f>IF(OR(($S207=""),($H207=""),($I207=""),($J207="")),"",VLOOKUP($S207,'TRC Values Pepco'!$I$45:$M$54,3,FALSE))</f>
        <v/>
      </c>
      <c r="N207" s="1048" t="str">
        <f>IF(OR(($S207=""),($H207=""),($I207=""),($J207="")),"",VLOOKUP($S207,'TRC Values Pepco'!$I$45:$M$54,4,FALSE))</f>
        <v/>
      </c>
      <c r="O207" s="1048" t="str">
        <f>IF(OR(($S207=""),($H207=""),($I207=""),($J207="")),"",VLOOKUP($S207,'TRC Values Pepco'!$I$45:$M$54,5,FALSE))</f>
        <v/>
      </c>
      <c r="P207" s="1049" t="str">
        <f t="shared" si="74"/>
        <v/>
      </c>
      <c r="Q207" s="1050">
        <f t="shared" si="75"/>
        <v>0</v>
      </c>
      <c r="R207" s="1051" t="str">
        <f t="shared" si="76"/>
        <v/>
      </c>
      <c r="S207" s="1051" t="str">
        <f t="shared" si="77"/>
        <v/>
      </c>
      <c r="T207" s="1052" t="str">
        <f t="shared" si="78"/>
        <v/>
      </c>
      <c r="U207" s="1077"/>
      <c r="V207" s="1017"/>
      <c r="W207" s="1055" t="str">
        <f t="shared" si="79"/>
        <v/>
      </c>
      <c r="X207" s="1072"/>
      <c r="Y207" s="1057">
        <v>0</v>
      </c>
      <c r="Z207" s="402">
        <f t="shared" si="80"/>
        <v>0</v>
      </c>
      <c r="AA207" s="1058">
        <f t="shared" si="81"/>
        <v>0</v>
      </c>
      <c r="AB207" s="1059">
        <f t="shared" si="82"/>
        <v>0</v>
      </c>
      <c r="AC207" s="1059">
        <f t="shared" si="83"/>
        <v>0</v>
      </c>
      <c r="AD207" s="1060">
        <f t="shared" si="84"/>
        <v>0</v>
      </c>
      <c r="AE207" s="1061" t="s">
        <v>205</v>
      </c>
      <c r="AF207" s="395"/>
      <c r="AG207" s="429"/>
      <c r="AH207" s="1073"/>
      <c r="AI207" s="1074"/>
      <c r="AJ207" s="1074"/>
      <c r="AK207" s="1075"/>
      <c r="AL207" s="1065"/>
      <c r="AM207" s="1066" t="str">
        <f t="shared" si="85"/>
        <v/>
      </c>
      <c r="AN207" s="1067">
        <f t="shared" si="86"/>
        <v>0</v>
      </c>
      <c r="AO207" s="412"/>
      <c r="AP207" s="412"/>
      <c r="AQ207" s="1068">
        <f t="shared" si="87"/>
        <v>0</v>
      </c>
      <c r="AR207" s="414">
        <f t="shared" si="88"/>
        <v>0</v>
      </c>
      <c r="AS207" s="415">
        <f t="shared" si="89"/>
        <v>0</v>
      </c>
      <c r="AT207" s="415">
        <f t="shared" si="104"/>
        <v>0</v>
      </c>
      <c r="AU207" s="415">
        <f t="shared" si="90"/>
        <v>0</v>
      </c>
      <c r="AV207" s="416">
        <f t="shared" si="91"/>
        <v>0</v>
      </c>
      <c r="AW207" s="1069"/>
      <c r="AX207" s="406">
        <f t="shared" si="92"/>
        <v>0</v>
      </c>
      <c r="AY207" s="1060">
        <f t="shared" si="93"/>
        <v>0</v>
      </c>
      <c r="AZ207" s="1070">
        <f t="shared" si="94"/>
        <v>0</v>
      </c>
      <c r="BA207" s="407">
        <f t="shared" si="95"/>
        <v>0</v>
      </c>
      <c r="BB207" s="1071">
        <f t="shared" si="96"/>
        <v>0</v>
      </c>
      <c r="BC207" s="1059">
        <f t="shared" si="97"/>
        <v>0</v>
      </c>
      <c r="BD207" s="1059">
        <f t="shared" si="98"/>
        <v>0</v>
      </c>
      <c r="BE207" s="407">
        <f t="shared" si="99"/>
        <v>0</v>
      </c>
      <c r="BF207" s="1041">
        <f t="shared" si="100"/>
        <v>0.3</v>
      </c>
      <c r="BG207" s="421">
        <f t="shared" si="101"/>
        <v>0</v>
      </c>
      <c r="BH207" s="422"/>
      <c r="BI207" s="422"/>
      <c r="BJ207" s="421">
        <f t="shared" si="102"/>
        <v>0</v>
      </c>
      <c r="BK207" s="1044">
        <f t="shared" si="103"/>
        <v>0</v>
      </c>
      <c r="BL207" s="432"/>
      <c r="BM207" s="436"/>
      <c r="BN207" s="436"/>
      <c r="BO207" s="436"/>
      <c r="BP207" s="436"/>
      <c r="BQ207" s="436"/>
      <c r="BR207" s="436"/>
      <c r="BS207" s="436"/>
      <c r="BT207" s="436"/>
      <c r="BU207" s="436"/>
      <c r="BV207" s="436"/>
      <c r="BW207" s="436"/>
      <c r="BX207" s="436"/>
    </row>
    <row r="208" spans="1:76" s="437" customFormat="1" ht="27.95" customHeight="1">
      <c r="A208" s="1046">
        <v>191</v>
      </c>
      <c r="B208" s="429"/>
      <c r="C208" s="429"/>
      <c r="D208" s="395"/>
      <c r="E208" s="427"/>
      <c r="F208" s="396"/>
      <c r="G208" s="1076"/>
      <c r="H208" s="1009"/>
      <c r="I208" s="1009"/>
      <c r="J208" s="1009"/>
      <c r="K208" s="1010" t="str">
        <f t="shared" si="73"/>
        <v/>
      </c>
      <c r="L208" s="1047" t="str">
        <f>IF(OR(($S208=""),($H208=""),($I208=""),($J208="")),"",VLOOKUP($S208,'TRC Values Pepco'!$I$45:$M$54,2,FALSE))</f>
        <v/>
      </c>
      <c r="M208" s="1048" t="str">
        <f>IF(OR(($S208=""),($H208=""),($I208=""),($J208="")),"",VLOOKUP($S208,'TRC Values Pepco'!$I$45:$M$54,3,FALSE))</f>
        <v/>
      </c>
      <c r="N208" s="1048" t="str">
        <f>IF(OR(($S208=""),($H208=""),($I208=""),($J208="")),"",VLOOKUP($S208,'TRC Values Pepco'!$I$45:$M$54,4,FALSE))</f>
        <v/>
      </c>
      <c r="O208" s="1048" t="str">
        <f>IF(OR(($S208=""),($H208=""),($I208=""),($J208="")),"",VLOOKUP($S208,'TRC Values Pepco'!$I$45:$M$54,5,FALSE))</f>
        <v/>
      </c>
      <c r="P208" s="1049" t="str">
        <f t="shared" si="74"/>
        <v/>
      </c>
      <c r="Q208" s="1050">
        <f t="shared" si="75"/>
        <v>0</v>
      </c>
      <c r="R208" s="1051" t="str">
        <f t="shared" si="76"/>
        <v/>
      </c>
      <c r="S208" s="1051" t="str">
        <f t="shared" si="77"/>
        <v/>
      </c>
      <c r="T208" s="1052" t="str">
        <f t="shared" si="78"/>
        <v/>
      </c>
      <c r="U208" s="1077"/>
      <c r="V208" s="1017"/>
      <c r="W208" s="1055" t="str">
        <f t="shared" si="79"/>
        <v/>
      </c>
      <c r="X208" s="1072"/>
      <c r="Y208" s="1057">
        <v>0</v>
      </c>
      <c r="Z208" s="402">
        <f t="shared" si="80"/>
        <v>0</v>
      </c>
      <c r="AA208" s="1058">
        <f t="shared" si="81"/>
        <v>0</v>
      </c>
      <c r="AB208" s="1059">
        <f t="shared" si="82"/>
        <v>0</v>
      </c>
      <c r="AC208" s="1059">
        <f t="shared" si="83"/>
        <v>0</v>
      </c>
      <c r="AD208" s="1060">
        <f t="shared" si="84"/>
        <v>0</v>
      </c>
      <c r="AE208" s="1061" t="s">
        <v>205</v>
      </c>
      <c r="AF208" s="395"/>
      <c r="AG208" s="429"/>
      <c r="AH208" s="1073"/>
      <c r="AI208" s="1074"/>
      <c r="AJ208" s="1074"/>
      <c r="AK208" s="1075"/>
      <c r="AL208" s="1065"/>
      <c r="AM208" s="1066" t="str">
        <f t="shared" si="85"/>
        <v/>
      </c>
      <c r="AN208" s="1067">
        <f t="shared" si="86"/>
        <v>0</v>
      </c>
      <c r="AO208" s="412"/>
      <c r="AP208" s="412"/>
      <c r="AQ208" s="1068">
        <f t="shared" si="87"/>
        <v>0</v>
      </c>
      <c r="AR208" s="414">
        <f t="shared" si="88"/>
        <v>0</v>
      </c>
      <c r="AS208" s="415">
        <f t="shared" si="89"/>
        <v>0</v>
      </c>
      <c r="AT208" s="415">
        <f t="shared" si="104"/>
        <v>0</v>
      </c>
      <c r="AU208" s="415">
        <f t="shared" si="90"/>
        <v>0</v>
      </c>
      <c r="AV208" s="416">
        <f t="shared" si="91"/>
        <v>0</v>
      </c>
      <c r="AW208" s="1069"/>
      <c r="AX208" s="406">
        <f t="shared" si="92"/>
        <v>0</v>
      </c>
      <c r="AY208" s="1060">
        <f t="shared" si="93"/>
        <v>0</v>
      </c>
      <c r="AZ208" s="1070">
        <f t="shared" si="94"/>
        <v>0</v>
      </c>
      <c r="BA208" s="407">
        <f t="shared" si="95"/>
        <v>0</v>
      </c>
      <c r="BB208" s="1071">
        <f t="shared" si="96"/>
        <v>0</v>
      </c>
      <c r="BC208" s="1059">
        <f t="shared" si="97"/>
        <v>0</v>
      </c>
      <c r="BD208" s="1059">
        <f t="shared" si="98"/>
        <v>0</v>
      </c>
      <c r="BE208" s="407">
        <f t="shared" si="99"/>
        <v>0</v>
      </c>
      <c r="BF208" s="1041">
        <f t="shared" si="100"/>
        <v>0.3</v>
      </c>
      <c r="BG208" s="421">
        <f t="shared" si="101"/>
        <v>0</v>
      </c>
      <c r="BH208" s="422"/>
      <c r="BI208" s="422"/>
      <c r="BJ208" s="421">
        <f t="shared" si="102"/>
        <v>0</v>
      </c>
      <c r="BK208" s="1044">
        <f t="shared" si="103"/>
        <v>0</v>
      </c>
      <c r="BL208" s="432"/>
      <c r="BM208" s="436"/>
      <c r="BN208" s="436"/>
      <c r="BO208" s="436"/>
      <c r="BP208" s="436"/>
      <c r="BQ208" s="436"/>
      <c r="BR208" s="436"/>
      <c r="BS208" s="436"/>
      <c r="BT208" s="436"/>
      <c r="BU208" s="436"/>
      <c r="BV208" s="436"/>
      <c r="BW208" s="436"/>
      <c r="BX208" s="436"/>
    </row>
    <row r="209" spans="1:76" s="437" customFormat="1" ht="27.95" customHeight="1">
      <c r="A209" s="1046">
        <v>192</v>
      </c>
      <c r="B209" s="429"/>
      <c r="C209" s="429"/>
      <c r="D209" s="395"/>
      <c r="E209" s="427"/>
      <c r="F209" s="396"/>
      <c r="G209" s="1076"/>
      <c r="H209" s="1009"/>
      <c r="I209" s="1009"/>
      <c r="J209" s="1009"/>
      <c r="K209" s="1010" t="str">
        <f t="shared" si="73"/>
        <v/>
      </c>
      <c r="L209" s="1047" t="str">
        <f>IF(OR(($S209=""),($H209=""),($I209=""),($J209="")),"",VLOOKUP($S209,'TRC Values Pepco'!$I$45:$M$54,2,FALSE))</f>
        <v/>
      </c>
      <c r="M209" s="1048" t="str">
        <f>IF(OR(($S209=""),($H209=""),($I209=""),($J209="")),"",VLOOKUP($S209,'TRC Values Pepco'!$I$45:$M$54,3,FALSE))</f>
        <v/>
      </c>
      <c r="N209" s="1048" t="str">
        <f>IF(OR(($S209=""),($H209=""),($I209=""),($J209="")),"",VLOOKUP($S209,'TRC Values Pepco'!$I$45:$M$54,4,FALSE))</f>
        <v/>
      </c>
      <c r="O209" s="1048" t="str">
        <f>IF(OR(($S209=""),($H209=""),($I209=""),($J209="")),"",VLOOKUP($S209,'TRC Values Pepco'!$I$45:$M$54,5,FALSE))</f>
        <v/>
      </c>
      <c r="P209" s="1049" t="str">
        <f t="shared" si="74"/>
        <v/>
      </c>
      <c r="Q209" s="1050">
        <f t="shared" si="75"/>
        <v>0</v>
      </c>
      <c r="R209" s="1051" t="str">
        <f t="shared" si="76"/>
        <v/>
      </c>
      <c r="S209" s="1051" t="str">
        <f t="shared" si="77"/>
        <v/>
      </c>
      <c r="T209" s="1052" t="str">
        <f t="shared" si="78"/>
        <v/>
      </c>
      <c r="U209" s="1077"/>
      <c r="V209" s="1017"/>
      <c r="W209" s="1055" t="str">
        <f t="shared" si="79"/>
        <v/>
      </c>
      <c r="X209" s="1072"/>
      <c r="Y209" s="1057">
        <v>0</v>
      </c>
      <c r="Z209" s="402">
        <f t="shared" si="80"/>
        <v>0</v>
      </c>
      <c r="AA209" s="1058">
        <f t="shared" si="81"/>
        <v>0</v>
      </c>
      <c r="AB209" s="1059">
        <f t="shared" si="82"/>
        <v>0</v>
      </c>
      <c r="AC209" s="1059">
        <f t="shared" si="83"/>
        <v>0</v>
      </c>
      <c r="AD209" s="1060">
        <f t="shared" si="84"/>
        <v>0</v>
      </c>
      <c r="AE209" s="1061" t="s">
        <v>205</v>
      </c>
      <c r="AF209" s="395"/>
      <c r="AG209" s="429"/>
      <c r="AH209" s="1073"/>
      <c r="AI209" s="1074"/>
      <c r="AJ209" s="1074"/>
      <c r="AK209" s="1075"/>
      <c r="AL209" s="1065"/>
      <c r="AM209" s="1066" t="str">
        <f t="shared" si="85"/>
        <v/>
      </c>
      <c r="AN209" s="1067">
        <f t="shared" si="86"/>
        <v>0</v>
      </c>
      <c r="AO209" s="412"/>
      <c r="AP209" s="412"/>
      <c r="AQ209" s="1068">
        <f t="shared" si="87"/>
        <v>0</v>
      </c>
      <c r="AR209" s="414">
        <f t="shared" si="88"/>
        <v>0</v>
      </c>
      <c r="AS209" s="415">
        <f t="shared" si="89"/>
        <v>0</v>
      </c>
      <c r="AT209" s="415">
        <f t="shared" si="104"/>
        <v>0</v>
      </c>
      <c r="AU209" s="415">
        <f t="shared" si="90"/>
        <v>0</v>
      </c>
      <c r="AV209" s="416">
        <f t="shared" si="91"/>
        <v>0</v>
      </c>
      <c r="AW209" s="1069"/>
      <c r="AX209" s="406">
        <f t="shared" si="92"/>
        <v>0</v>
      </c>
      <c r="AY209" s="1060">
        <f t="shared" si="93"/>
        <v>0</v>
      </c>
      <c r="AZ209" s="1070">
        <f t="shared" si="94"/>
        <v>0</v>
      </c>
      <c r="BA209" s="407">
        <f t="shared" si="95"/>
        <v>0</v>
      </c>
      <c r="BB209" s="1071">
        <f t="shared" si="96"/>
        <v>0</v>
      </c>
      <c r="BC209" s="1059">
        <f t="shared" si="97"/>
        <v>0</v>
      </c>
      <c r="BD209" s="1059">
        <f t="shared" si="98"/>
        <v>0</v>
      </c>
      <c r="BE209" s="407">
        <f t="shared" si="99"/>
        <v>0</v>
      </c>
      <c r="BF209" s="1041">
        <f t="shared" si="100"/>
        <v>0.3</v>
      </c>
      <c r="BG209" s="421">
        <f t="shared" si="101"/>
        <v>0</v>
      </c>
      <c r="BH209" s="422"/>
      <c r="BI209" s="422"/>
      <c r="BJ209" s="421">
        <f t="shared" si="102"/>
        <v>0</v>
      </c>
      <c r="BK209" s="1044">
        <f t="shared" si="103"/>
        <v>0</v>
      </c>
      <c r="BL209" s="432"/>
      <c r="BM209" s="436"/>
      <c r="BN209" s="436"/>
      <c r="BO209" s="436"/>
      <c r="BP209" s="436"/>
      <c r="BQ209" s="436"/>
      <c r="BR209" s="436"/>
      <c r="BS209" s="436"/>
      <c r="BT209" s="436"/>
      <c r="BU209" s="436"/>
      <c r="BV209" s="436"/>
      <c r="BW209" s="436"/>
      <c r="BX209" s="436"/>
    </row>
    <row r="210" spans="1:76" s="437" customFormat="1" ht="27.95" customHeight="1">
      <c r="A210" s="1046">
        <v>193</v>
      </c>
      <c r="B210" s="429"/>
      <c r="C210" s="429"/>
      <c r="D210" s="395"/>
      <c r="E210" s="427"/>
      <c r="F210" s="396"/>
      <c r="G210" s="1076"/>
      <c r="H210" s="1009"/>
      <c r="I210" s="1009"/>
      <c r="J210" s="1009"/>
      <c r="K210" s="1010" t="str">
        <f t="shared" ref="K210:K273" si="105">IF(AND((H210&gt;0),(I210&gt;0)),(H210*((($I210*52)-$J210)+1)),"")</f>
        <v/>
      </c>
      <c r="L210" s="1047" t="str">
        <f>IF(OR(($S210=""),($H210=""),($I210=""),($J210="")),"",VLOOKUP($S210,'TRC Values Pepco'!$I$45:$M$54,2,FALSE))</f>
        <v/>
      </c>
      <c r="M210" s="1048" t="str">
        <f>IF(OR(($S210=""),($H210=""),($I210=""),($J210="")),"",VLOOKUP($S210,'TRC Values Pepco'!$I$45:$M$54,3,FALSE))</f>
        <v/>
      </c>
      <c r="N210" s="1048" t="str">
        <f>IF(OR(($S210=""),($H210=""),($I210=""),($J210="")),"",VLOOKUP($S210,'TRC Values Pepco'!$I$45:$M$54,4,FALSE))</f>
        <v/>
      </c>
      <c r="O210" s="1048" t="str">
        <f>IF(OR(($S210=""),($H210=""),($I210=""),($J210="")),"",VLOOKUP($S210,'TRC Values Pepco'!$I$45:$M$54,5,FALSE))</f>
        <v/>
      </c>
      <c r="P210" s="1049" t="str">
        <f t="shared" ref="P210:P273" si="106">IF(($S210=""),"",SUM(L210:O210))</f>
        <v/>
      </c>
      <c r="Q210" s="1050">
        <f t="shared" ref="Q210:Q273" si="107">IF(AND(($F210="Y"),OR(($G210="None"),($G210="Natural Gas"),($G210="Fuel Oil"))),IF_COOLING,IF(AND(($F210="Y"),($G210="Electric Resistance")),(IF_COOLING+IF_ELECTRICRESISTANCE_HEAT),IF(AND(($F210="Y"),($G210="Heat Pump")),(IF_COOLING+IF_ELECTRICHPHEAT),IF(AND(($F210="N"),($G210="Electric Resistance")),IF_ELECTRICRESISTANCE_HEAT,IF(AND(($F210="N"),($G210="Heat Pump")),IF_ELECTRICHPHEAT,0)))))</f>
        <v>0</v>
      </c>
      <c r="R210" s="1051" t="str">
        <f t="shared" ref="R210:R273" si="108">IF((I210=""),"",IF((I210&lt;=5),"&lt;=5",I210))</f>
        <v/>
      </c>
      <c r="S210" s="1051" t="str">
        <f t="shared" ref="S210:S273" si="109">IF(AND((E210=""),(I210=""),(H210="")),"",IF((E210="exterior"),"Exterior",IF((H210&lt;=12),CONCATENATE(E210,R210,"&lt;=12"),IF((H210&lt;=16),CONCATENATE(E210,R210,"&lt;=16"),CONCATENATE(E210,R210,"other")))))</f>
        <v/>
      </c>
      <c r="T210" s="1052" t="str">
        <f t="shared" ref="T210:T273" si="110">IF(OR((E210=""),(D210="")),"",IF(AND((E210="Exterior"),(H210&lt;=12)),0,VLOOKUP(D210,BUILDINGTYPE_CF_TABLE,2,FALSE)))</f>
        <v/>
      </c>
      <c r="U210" s="1077"/>
      <c r="V210" s="1017"/>
      <c r="W210" s="1055" t="str">
        <f t="shared" ref="W210:W273" si="111">IF((V210=""),"",VLOOKUP($V210,LOOKUP_WATTAGES,3,0))</f>
        <v/>
      </c>
      <c r="X210" s="1072"/>
      <c r="Y210" s="1057">
        <v>0</v>
      </c>
      <c r="Z210" s="402">
        <f t="shared" ref="Z210:Z273" si="112">IF((V210=""),0,VLOOKUP($V210,LOOKUP_WATTAGES,2,0))</f>
        <v>0</v>
      </c>
      <c r="AA210" s="1058">
        <f t="shared" ref="AA210:AA273" si="113">IF(OR((D210=""),(E210="")),0,(((((X210*Z210)/1000)*(1-Y210))*IF(($F210="Y"),IF_DEMAND,1))*T210))</f>
        <v>0</v>
      </c>
      <c r="AB210" s="1059">
        <f t="shared" ref="AB210:AB273" si="114">IF((K210=""),0,(((((((X210*Z210)*K210)*OHAF)*ISR_FIXTURE)*IF(($F210="Y"),$Q210,1))*(1-Y210))/1000))</f>
        <v>0</v>
      </c>
      <c r="AC210" s="1059">
        <f t="shared" ref="AC210:AC273" si="115">IF((G210="Fuel Oil"),($AB210*IF_FUELOIL),0)</f>
        <v>0</v>
      </c>
      <c r="AD210" s="1060">
        <f t="shared" ref="AD210:AD273" si="116">IF(($G210="Natural Gas"),($AB210*IF_NATURALGAS),0)</f>
        <v>0</v>
      </c>
      <c r="AE210" s="1061" t="s">
        <v>205</v>
      </c>
      <c r="AF210" s="395"/>
      <c r="AG210" s="429"/>
      <c r="AH210" s="1073"/>
      <c r="AI210" s="1074"/>
      <c r="AJ210" s="1074"/>
      <c r="AK210" s="1075"/>
      <c r="AL210" s="1065"/>
      <c r="AM210" s="1066" t="str">
        <f t="shared" ref="AM210:AM273" si="117">IF(AND((AL210&gt;0),(K210&gt;0)),(AL210/K210),"")</f>
        <v/>
      </c>
      <c r="AN210" s="1067">
        <f t="shared" ref="AN210:AN273" si="118">X210</f>
        <v>0</v>
      </c>
      <c r="AO210" s="412"/>
      <c r="AP210" s="412"/>
      <c r="AQ210" s="1068">
        <f t="shared" ref="AQ210:AQ273" si="119">IF((Y210&gt;0),Y210,IF((AO210=""),0,(VLOOKUP($AO210,CONTROL_SAVINGS,3,0))))</f>
        <v>0</v>
      </c>
      <c r="AR210" s="414">
        <f t="shared" ref="AR210:AR273" si="120">AN210*AW210</f>
        <v>0</v>
      </c>
      <c r="AS210" s="415">
        <f t="shared" ref="AS210:AS273" si="121">IF((Y210&gt;0),1,0)</f>
        <v>0</v>
      </c>
      <c r="AT210" s="415">
        <f t="shared" si="104"/>
        <v>0</v>
      </c>
      <c r="AU210" s="415">
        <f t="shared" ref="AU210:AU273" si="122">IF(OR(($AP210=""),($AW210="")),0,IF(($AV210&gt;=VLOOKUP($AO210,CONTROLS_LOOKUP,3,FALSE)),0,1))</f>
        <v>0</v>
      </c>
      <c r="AV210" s="416">
        <f t="shared" ref="AV210:AV273" si="123">IF((AP210=""),0,((AN210*AW210)/AP210))</f>
        <v>0</v>
      </c>
      <c r="AW210" s="1069"/>
      <c r="AX210" s="406">
        <f t="shared" ref="AX210:AX273" si="124">IF(OR((D210=""),(E210="")),0,(((((AN210*AW210)/1000)*ISR_FIXTURE)*IF(($F210="Y"),IF_DEMAND,1))*T210))</f>
        <v>0</v>
      </c>
      <c r="AY210" s="1060">
        <f t="shared" ref="AY210:AY273" si="125">IF(ISNUMBER(AW210),((((((AN210*AW210)*K210)*OHAF)*ISR_FIXTURE)*IF(($F210="Y"),$Q210,1))/1000),0)</f>
        <v>0</v>
      </c>
      <c r="AZ210" s="1070">
        <f t="shared" ref="AZ210:AZ273" si="126">IF(($G210="Fuel Oil"),($AY210*IF_FUELOIL),0)</f>
        <v>0</v>
      </c>
      <c r="BA210" s="407">
        <f t="shared" ref="BA210:BA273" si="127">IF(($G210="Natural Gas"),($AY210*IF_NATURALGAS),0)</f>
        <v>0</v>
      </c>
      <c r="BB210" s="1071">
        <f t="shared" ref="BB210:BB273" si="128">IF(ISNUMBER(AA210),(AA210-AX210),"")</f>
        <v>0</v>
      </c>
      <c r="BC210" s="1059">
        <f t="shared" ref="BC210:BC273" si="129">IF(ISNUMBER(AB210),(AB210-AY210),"")</f>
        <v>0</v>
      </c>
      <c r="BD210" s="1059">
        <f t="shared" ref="BD210:BD273" si="130">IF(ISNUMBER(AC210),(AC210-AZ210),"")</f>
        <v>0</v>
      </c>
      <c r="BE210" s="407">
        <f t="shared" ref="BE210:BE273" si="131">IF(ISNUMBER(AD210),(AD210-BA210),"")</f>
        <v>0</v>
      </c>
      <c r="BF210" s="1041">
        <f t="shared" ref="BF210:BF273" si="132">IF(AND((AF210="screw-in CFL"),(AW210&lt;=42)),0,INCENTIVE)</f>
        <v>0.3</v>
      </c>
      <c r="BG210" s="421">
        <f t="shared" ref="BG210:BG273" si="133">IF(ISNUMBER(BC210),(BF210*BC210),"")</f>
        <v>0</v>
      </c>
      <c r="BH210" s="422"/>
      <c r="BI210" s="422"/>
      <c r="BJ210" s="421">
        <f t="shared" ref="BJ210:BJ273" si="134">BI210+BH210</f>
        <v>0</v>
      </c>
      <c r="BK210" s="1044">
        <f t="shared" ref="BK210:BK273" si="135">IF(AND((X210&gt;0),(Z210&gt;0),(AN210&gt;0),(AW210&gt;0)),(((X210*Z210)-(AN210*AW210))/((X210*Z210))),0)</f>
        <v>0</v>
      </c>
      <c r="BL210" s="432"/>
      <c r="BM210" s="436"/>
      <c r="BN210" s="436"/>
      <c r="BO210" s="436"/>
      <c r="BP210" s="436"/>
      <c r="BQ210" s="436"/>
      <c r="BR210" s="436"/>
      <c r="BS210" s="436"/>
      <c r="BT210" s="436"/>
      <c r="BU210" s="436"/>
      <c r="BV210" s="436"/>
      <c r="BW210" s="436"/>
      <c r="BX210" s="436"/>
    </row>
    <row r="211" spans="1:76" s="437" customFormat="1" ht="27.95" customHeight="1">
      <c r="A211" s="1046">
        <v>194</v>
      </c>
      <c r="B211" s="429"/>
      <c r="C211" s="429"/>
      <c r="D211" s="395"/>
      <c r="E211" s="427"/>
      <c r="F211" s="396"/>
      <c r="G211" s="1076"/>
      <c r="H211" s="1009"/>
      <c r="I211" s="1009"/>
      <c r="J211" s="1009"/>
      <c r="K211" s="1010" t="str">
        <f t="shared" si="105"/>
        <v/>
      </c>
      <c r="L211" s="1047" t="str">
        <f>IF(OR(($S211=""),($H211=""),($I211=""),($J211="")),"",VLOOKUP($S211,'TRC Values Pepco'!$I$45:$M$54,2,FALSE))</f>
        <v/>
      </c>
      <c r="M211" s="1048" t="str">
        <f>IF(OR(($S211=""),($H211=""),($I211=""),($J211="")),"",VLOOKUP($S211,'TRC Values Pepco'!$I$45:$M$54,3,FALSE))</f>
        <v/>
      </c>
      <c r="N211" s="1048" t="str">
        <f>IF(OR(($S211=""),($H211=""),($I211=""),($J211="")),"",VLOOKUP($S211,'TRC Values Pepco'!$I$45:$M$54,4,FALSE))</f>
        <v/>
      </c>
      <c r="O211" s="1048" t="str">
        <f>IF(OR(($S211=""),($H211=""),($I211=""),($J211="")),"",VLOOKUP($S211,'TRC Values Pepco'!$I$45:$M$54,5,FALSE))</f>
        <v/>
      </c>
      <c r="P211" s="1049" t="str">
        <f t="shared" si="106"/>
        <v/>
      </c>
      <c r="Q211" s="1050">
        <f t="shared" si="107"/>
        <v>0</v>
      </c>
      <c r="R211" s="1051" t="str">
        <f t="shared" si="108"/>
        <v/>
      </c>
      <c r="S211" s="1051" t="str">
        <f t="shared" si="109"/>
        <v/>
      </c>
      <c r="T211" s="1052" t="str">
        <f t="shared" si="110"/>
        <v/>
      </c>
      <c r="U211" s="1077"/>
      <c r="V211" s="1017"/>
      <c r="W211" s="1055" t="str">
        <f t="shared" si="111"/>
        <v/>
      </c>
      <c r="X211" s="1072"/>
      <c r="Y211" s="1057">
        <v>0</v>
      </c>
      <c r="Z211" s="402">
        <f t="shared" si="112"/>
        <v>0</v>
      </c>
      <c r="AA211" s="1058">
        <f t="shared" si="113"/>
        <v>0</v>
      </c>
      <c r="AB211" s="1059">
        <f t="shared" si="114"/>
        <v>0</v>
      </c>
      <c r="AC211" s="1059">
        <f t="shared" si="115"/>
        <v>0</v>
      </c>
      <c r="AD211" s="1060">
        <f t="shared" si="116"/>
        <v>0</v>
      </c>
      <c r="AE211" s="1061" t="s">
        <v>205</v>
      </c>
      <c r="AF211" s="395"/>
      <c r="AG211" s="429"/>
      <c r="AH211" s="1073"/>
      <c r="AI211" s="1074"/>
      <c r="AJ211" s="1074"/>
      <c r="AK211" s="1075"/>
      <c r="AL211" s="1065"/>
      <c r="AM211" s="1066" t="str">
        <f t="shared" si="117"/>
        <v/>
      </c>
      <c r="AN211" s="1067">
        <f t="shared" si="118"/>
        <v>0</v>
      </c>
      <c r="AO211" s="412"/>
      <c r="AP211" s="412"/>
      <c r="AQ211" s="1068">
        <f t="shared" si="119"/>
        <v>0</v>
      </c>
      <c r="AR211" s="414">
        <f t="shared" si="120"/>
        <v>0</v>
      </c>
      <c r="AS211" s="415">
        <f t="shared" si="121"/>
        <v>0</v>
      </c>
      <c r="AT211" s="415">
        <f t="shared" ref="AT211:AT274" si="136">IF(OR(($AP211=""),($AW211="")),0,IF(($AV211&gt;=VLOOKUP($AO211,CONTROLS_LOOKUP,2,FALSE)),0,1))</f>
        <v>0</v>
      </c>
      <c r="AU211" s="415">
        <f t="shared" si="122"/>
        <v>0</v>
      </c>
      <c r="AV211" s="416">
        <f t="shared" si="123"/>
        <v>0</v>
      </c>
      <c r="AW211" s="1069"/>
      <c r="AX211" s="406">
        <f t="shared" si="124"/>
        <v>0</v>
      </c>
      <c r="AY211" s="1060">
        <f t="shared" si="125"/>
        <v>0</v>
      </c>
      <c r="AZ211" s="1070">
        <f t="shared" si="126"/>
        <v>0</v>
      </c>
      <c r="BA211" s="407">
        <f t="shared" si="127"/>
        <v>0</v>
      </c>
      <c r="BB211" s="1071">
        <f t="shared" si="128"/>
        <v>0</v>
      </c>
      <c r="BC211" s="1059">
        <f t="shared" si="129"/>
        <v>0</v>
      </c>
      <c r="BD211" s="1059">
        <f t="shared" si="130"/>
        <v>0</v>
      </c>
      <c r="BE211" s="407">
        <f t="shared" si="131"/>
        <v>0</v>
      </c>
      <c r="BF211" s="1041">
        <f t="shared" si="132"/>
        <v>0.3</v>
      </c>
      <c r="BG211" s="421">
        <f t="shared" si="133"/>
        <v>0</v>
      </c>
      <c r="BH211" s="422"/>
      <c r="BI211" s="422"/>
      <c r="BJ211" s="421">
        <f t="shared" si="134"/>
        <v>0</v>
      </c>
      <c r="BK211" s="1044">
        <f t="shared" si="135"/>
        <v>0</v>
      </c>
      <c r="BL211" s="432"/>
      <c r="BM211" s="436"/>
      <c r="BN211" s="436"/>
      <c r="BO211" s="436"/>
      <c r="BP211" s="436"/>
      <c r="BQ211" s="436"/>
      <c r="BR211" s="436"/>
      <c r="BS211" s="436"/>
      <c r="BT211" s="436"/>
      <c r="BU211" s="436"/>
      <c r="BV211" s="436"/>
      <c r="BW211" s="436"/>
      <c r="BX211" s="436"/>
    </row>
    <row r="212" spans="1:76" s="437" customFormat="1" ht="27.95" customHeight="1">
      <c r="A212" s="1046">
        <v>195</v>
      </c>
      <c r="B212" s="429"/>
      <c r="C212" s="429"/>
      <c r="D212" s="395"/>
      <c r="E212" s="427"/>
      <c r="F212" s="396"/>
      <c r="G212" s="1076"/>
      <c r="H212" s="1009"/>
      <c r="I212" s="1009"/>
      <c r="J212" s="1009"/>
      <c r="K212" s="1010" t="str">
        <f t="shared" si="105"/>
        <v/>
      </c>
      <c r="L212" s="1047" t="str">
        <f>IF(OR(($S212=""),($H212=""),($I212=""),($J212="")),"",VLOOKUP($S212,'TRC Values Pepco'!$I$45:$M$54,2,FALSE))</f>
        <v/>
      </c>
      <c r="M212" s="1048" t="str">
        <f>IF(OR(($S212=""),($H212=""),($I212=""),($J212="")),"",VLOOKUP($S212,'TRC Values Pepco'!$I$45:$M$54,3,FALSE))</f>
        <v/>
      </c>
      <c r="N212" s="1048" t="str">
        <f>IF(OR(($S212=""),($H212=""),($I212=""),($J212="")),"",VLOOKUP($S212,'TRC Values Pepco'!$I$45:$M$54,4,FALSE))</f>
        <v/>
      </c>
      <c r="O212" s="1048" t="str">
        <f>IF(OR(($S212=""),($H212=""),($I212=""),($J212="")),"",VLOOKUP($S212,'TRC Values Pepco'!$I$45:$M$54,5,FALSE))</f>
        <v/>
      </c>
      <c r="P212" s="1049" t="str">
        <f t="shared" si="106"/>
        <v/>
      </c>
      <c r="Q212" s="1050">
        <f t="shared" si="107"/>
        <v>0</v>
      </c>
      <c r="R212" s="1051" t="str">
        <f t="shared" si="108"/>
        <v/>
      </c>
      <c r="S212" s="1051" t="str">
        <f t="shared" si="109"/>
        <v/>
      </c>
      <c r="T212" s="1052" t="str">
        <f t="shared" si="110"/>
        <v/>
      </c>
      <c r="U212" s="1077"/>
      <c r="V212" s="1017"/>
      <c r="W212" s="1055" t="str">
        <f t="shared" si="111"/>
        <v/>
      </c>
      <c r="X212" s="1072"/>
      <c r="Y212" s="1057">
        <v>0</v>
      </c>
      <c r="Z212" s="402">
        <f t="shared" si="112"/>
        <v>0</v>
      </c>
      <c r="AA212" s="1058">
        <f t="shared" si="113"/>
        <v>0</v>
      </c>
      <c r="AB212" s="1059">
        <f t="shared" si="114"/>
        <v>0</v>
      </c>
      <c r="AC212" s="1059">
        <f t="shared" si="115"/>
        <v>0</v>
      </c>
      <c r="AD212" s="1060">
        <f t="shared" si="116"/>
        <v>0</v>
      </c>
      <c r="AE212" s="1061" t="s">
        <v>205</v>
      </c>
      <c r="AF212" s="395"/>
      <c r="AG212" s="429"/>
      <c r="AH212" s="1073"/>
      <c r="AI212" s="1074"/>
      <c r="AJ212" s="1074"/>
      <c r="AK212" s="1075"/>
      <c r="AL212" s="1065"/>
      <c r="AM212" s="1066" t="str">
        <f t="shared" si="117"/>
        <v/>
      </c>
      <c r="AN212" s="1067">
        <f t="shared" si="118"/>
        <v>0</v>
      </c>
      <c r="AO212" s="412"/>
      <c r="AP212" s="412"/>
      <c r="AQ212" s="1068">
        <f t="shared" si="119"/>
        <v>0</v>
      </c>
      <c r="AR212" s="414">
        <f t="shared" si="120"/>
        <v>0</v>
      </c>
      <c r="AS212" s="415">
        <f t="shared" si="121"/>
        <v>0</v>
      </c>
      <c r="AT212" s="415">
        <f t="shared" si="136"/>
        <v>0</v>
      </c>
      <c r="AU212" s="415">
        <f t="shared" si="122"/>
        <v>0</v>
      </c>
      <c r="AV212" s="416">
        <f t="shared" si="123"/>
        <v>0</v>
      </c>
      <c r="AW212" s="1069"/>
      <c r="AX212" s="406">
        <f t="shared" si="124"/>
        <v>0</v>
      </c>
      <c r="AY212" s="1060">
        <f t="shared" si="125"/>
        <v>0</v>
      </c>
      <c r="AZ212" s="1070">
        <f t="shared" si="126"/>
        <v>0</v>
      </c>
      <c r="BA212" s="407">
        <f t="shared" si="127"/>
        <v>0</v>
      </c>
      <c r="BB212" s="1071">
        <f t="shared" si="128"/>
        <v>0</v>
      </c>
      <c r="BC212" s="1059">
        <f t="shared" si="129"/>
        <v>0</v>
      </c>
      <c r="BD212" s="1059">
        <f t="shared" si="130"/>
        <v>0</v>
      </c>
      <c r="BE212" s="407">
        <f t="shared" si="131"/>
        <v>0</v>
      </c>
      <c r="BF212" s="1041">
        <f t="shared" si="132"/>
        <v>0.3</v>
      </c>
      <c r="BG212" s="421">
        <f t="shared" si="133"/>
        <v>0</v>
      </c>
      <c r="BH212" s="422"/>
      <c r="BI212" s="422"/>
      <c r="BJ212" s="421">
        <f t="shared" si="134"/>
        <v>0</v>
      </c>
      <c r="BK212" s="1044">
        <f t="shared" si="135"/>
        <v>0</v>
      </c>
      <c r="BL212" s="432"/>
      <c r="BM212" s="436"/>
      <c r="BN212" s="436"/>
      <c r="BO212" s="436"/>
      <c r="BP212" s="436"/>
      <c r="BQ212" s="436"/>
      <c r="BR212" s="436"/>
      <c r="BS212" s="436"/>
      <c r="BT212" s="436"/>
      <c r="BU212" s="436"/>
      <c r="BV212" s="436"/>
      <c r="BW212" s="436"/>
      <c r="BX212" s="436"/>
    </row>
    <row r="213" spans="1:76" s="437" customFormat="1" ht="27.95" customHeight="1">
      <c r="A213" s="1046">
        <v>196</v>
      </c>
      <c r="B213" s="429"/>
      <c r="C213" s="429"/>
      <c r="D213" s="395"/>
      <c r="E213" s="427"/>
      <c r="F213" s="396"/>
      <c r="G213" s="1076"/>
      <c r="H213" s="1009"/>
      <c r="I213" s="1009"/>
      <c r="J213" s="1009"/>
      <c r="K213" s="1010" t="str">
        <f t="shared" si="105"/>
        <v/>
      </c>
      <c r="L213" s="1047" t="str">
        <f>IF(OR(($S213=""),($H213=""),($I213=""),($J213="")),"",VLOOKUP($S213,'TRC Values Pepco'!$I$45:$M$54,2,FALSE))</f>
        <v/>
      </c>
      <c r="M213" s="1048" t="str">
        <f>IF(OR(($S213=""),($H213=""),($I213=""),($J213="")),"",VLOOKUP($S213,'TRC Values Pepco'!$I$45:$M$54,3,FALSE))</f>
        <v/>
      </c>
      <c r="N213" s="1048" t="str">
        <f>IF(OR(($S213=""),($H213=""),($I213=""),($J213="")),"",VLOOKUP($S213,'TRC Values Pepco'!$I$45:$M$54,4,FALSE))</f>
        <v/>
      </c>
      <c r="O213" s="1048" t="str">
        <f>IF(OR(($S213=""),($H213=""),($I213=""),($J213="")),"",VLOOKUP($S213,'TRC Values Pepco'!$I$45:$M$54,5,FALSE))</f>
        <v/>
      </c>
      <c r="P213" s="1049" t="str">
        <f t="shared" si="106"/>
        <v/>
      </c>
      <c r="Q213" s="1050">
        <f t="shared" si="107"/>
        <v>0</v>
      </c>
      <c r="R213" s="1051" t="str">
        <f t="shared" si="108"/>
        <v/>
      </c>
      <c r="S213" s="1051" t="str">
        <f t="shared" si="109"/>
        <v/>
      </c>
      <c r="T213" s="1052" t="str">
        <f t="shared" si="110"/>
        <v/>
      </c>
      <c r="U213" s="1077"/>
      <c r="V213" s="1017"/>
      <c r="W213" s="1055" t="str">
        <f t="shared" si="111"/>
        <v/>
      </c>
      <c r="X213" s="1072"/>
      <c r="Y213" s="1057">
        <v>0</v>
      </c>
      <c r="Z213" s="402">
        <f t="shared" si="112"/>
        <v>0</v>
      </c>
      <c r="AA213" s="1058">
        <f t="shared" si="113"/>
        <v>0</v>
      </c>
      <c r="AB213" s="1059">
        <f t="shared" si="114"/>
        <v>0</v>
      </c>
      <c r="AC213" s="1059">
        <f t="shared" si="115"/>
        <v>0</v>
      </c>
      <c r="AD213" s="1060">
        <f t="shared" si="116"/>
        <v>0</v>
      </c>
      <c r="AE213" s="1061" t="s">
        <v>205</v>
      </c>
      <c r="AF213" s="395"/>
      <c r="AG213" s="429"/>
      <c r="AH213" s="1073"/>
      <c r="AI213" s="1074"/>
      <c r="AJ213" s="1074"/>
      <c r="AK213" s="1075"/>
      <c r="AL213" s="1065"/>
      <c r="AM213" s="1066" t="str">
        <f t="shared" si="117"/>
        <v/>
      </c>
      <c r="AN213" s="1067">
        <f t="shared" si="118"/>
        <v>0</v>
      </c>
      <c r="AO213" s="412"/>
      <c r="AP213" s="412"/>
      <c r="AQ213" s="1068">
        <f t="shared" si="119"/>
        <v>0</v>
      </c>
      <c r="AR213" s="414">
        <f t="shared" si="120"/>
        <v>0</v>
      </c>
      <c r="AS213" s="415">
        <f t="shared" si="121"/>
        <v>0</v>
      </c>
      <c r="AT213" s="415">
        <f t="shared" si="136"/>
        <v>0</v>
      </c>
      <c r="AU213" s="415">
        <f t="shared" si="122"/>
        <v>0</v>
      </c>
      <c r="AV213" s="416">
        <f t="shared" si="123"/>
        <v>0</v>
      </c>
      <c r="AW213" s="1069"/>
      <c r="AX213" s="406">
        <f t="shared" si="124"/>
        <v>0</v>
      </c>
      <c r="AY213" s="1060">
        <f t="shared" si="125"/>
        <v>0</v>
      </c>
      <c r="AZ213" s="1070">
        <f t="shared" si="126"/>
        <v>0</v>
      </c>
      <c r="BA213" s="407">
        <f t="shared" si="127"/>
        <v>0</v>
      </c>
      <c r="BB213" s="1071">
        <f t="shared" si="128"/>
        <v>0</v>
      </c>
      <c r="BC213" s="1059">
        <f t="shared" si="129"/>
        <v>0</v>
      </c>
      <c r="BD213" s="1059">
        <f t="shared" si="130"/>
        <v>0</v>
      </c>
      <c r="BE213" s="407">
        <f t="shared" si="131"/>
        <v>0</v>
      </c>
      <c r="BF213" s="1041">
        <f t="shared" si="132"/>
        <v>0.3</v>
      </c>
      <c r="BG213" s="421">
        <f t="shared" si="133"/>
        <v>0</v>
      </c>
      <c r="BH213" s="422"/>
      <c r="BI213" s="422"/>
      <c r="BJ213" s="421">
        <f t="shared" si="134"/>
        <v>0</v>
      </c>
      <c r="BK213" s="1044">
        <f t="shared" si="135"/>
        <v>0</v>
      </c>
      <c r="BL213" s="432"/>
      <c r="BM213" s="436"/>
      <c r="BN213" s="436"/>
      <c r="BO213" s="436"/>
      <c r="BP213" s="436"/>
      <c r="BQ213" s="436"/>
      <c r="BR213" s="436"/>
      <c r="BS213" s="436"/>
      <c r="BT213" s="436"/>
      <c r="BU213" s="436"/>
      <c r="BV213" s="436"/>
      <c r="BW213" s="436"/>
      <c r="BX213" s="436"/>
    </row>
    <row r="214" spans="1:76" s="437" customFormat="1" ht="27.95" customHeight="1">
      <c r="A214" s="1046">
        <v>197</v>
      </c>
      <c r="B214" s="429"/>
      <c r="C214" s="429"/>
      <c r="D214" s="395"/>
      <c r="E214" s="427"/>
      <c r="F214" s="396"/>
      <c r="G214" s="1076"/>
      <c r="H214" s="1009"/>
      <c r="I214" s="1009"/>
      <c r="J214" s="1009"/>
      <c r="K214" s="1010" t="str">
        <f t="shared" si="105"/>
        <v/>
      </c>
      <c r="L214" s="1047" t="str">
        <f>IF(OR(($S214=""),($H214=""),($I214=""),($J214="")),"",VLOOKUP($S214,'TRC Values Pepco'!$I$45:$M$54,2,FALSE))</f>
        <v/>
      </c>
      <c r="M214" s="1048" t="str">
        <f>IF(OR(($S214=""),($H214=""),($I214=""),($J214="")),"",VLOOKUP($S214,'TRC Values Pepco'!$I$45:$M$54,3,FALSE))</f>
        <v/>
      </c>
      <c r="N214" s="1048" t="str">
        <f>IF(OR(($S214=""),($H214=""),($I214=""),($J214="")),"",VLOOKUP($S214,'TRC Values Pepco'!$I$45:$M$54,4,FALSE))</f>
        <v/>
      </c>
      <c r="O214" s="1048" t="str">
        <f>IF(OR(($S214=""),($H214=""),($I214=""),($J214="")),"",VLOOKUP($S214,'TRC Values Pepco'!$I$45:$M$54,5,FALSE))</f>
        <v/>
      </c>
      <c r="P214" s="1049" t="str">
        <f t="shared" si="106"/>
        <v/>
      </c>
      <c r="Q214" s="1050">
        <f t="shared" si="107"/>
        <v>0</v>
      </c>
      <c r="R214" s="1051" t="str">
        <f t="shared" si="108"/>
        <v/>
      </c>
      <c r="S214" s="1051" t="str">
        <f t="shared" si="109"/>
        <v/>
      </c>
      <c r="T214" s="1052" t="str">
        <f t="shared" si="110"/>
        <v/>
      </c>
      <c r="U214" s="1077"/>
      <c r="V214" s="1017"/>
      <c r="W214" s="1055" t="str">
        <f t="shared" si="111"/>
        <v/>
      </c>
      <c r="X214" s="1072"/>
      <c r="Y214" s="1057">
        <v>0</v>
      </c>
      <c r="Z214" s="402">
        <f t="shared" si="112"/>
        <v>0</v>
      </c>
      <c r="AA214" s="1058">
        <f t="shared" si="113"/>
        <v>0</v>
      </c>
      <c r="AB214" s="1059">
        <f t="shared" si="114"/>
        <v>0</v>
      </c>
      <c r="AC214" s="1059">
        <f t="shared" si="115"/>
        <v>0</v>
      </c>
      <c r="AD214" s="1060">
        <f t="shared" si="116"/>
        <v>0</v>
      </c>
      <c r="AE214" s="1061" t="s">
        <v>205</v>
      </c>
      <c r="AF214" s="395"/>
      <c r="AG214" s="429"/>
      <c r="AH214" s="1073"/>
      <c r="AI214" s="1074"/>
      <c r="AJ214" s="1074"/>
      <c r="AK214" s="1075"/>
      <c r="AL214" s="1065"/>
      <c r="AM214" s="1066" t="str">
        <f t="shared" si="117"/>
        <v/>
      </c>
      <c r="AN214" s="1067">
        <f t="shared" si="118"/>
        <v>0</v>
      </c>
      <c r="AO214" s="412"/>
      <c r="AP214" s="412"/>
      <c r="AQ214" s="1068">
        <f t="shared" si="119"/>
        <v>0</v>
      </c>
      <c r="AR214" s="414">
        <f t="shared" si="120"/>
        <v>0</v>
      </c>
      <c r="AS214" s="415">
        <f t="shared" si="121"/>
        <v>0</v>
      </c>
      <c r="AT214" s="415">
        <f t="shared" si="136"/>
        <v>0</v>
      </c>
      <c r="AU214" s="415">
        <f t="shared" si="122"/>
        <v>0</v>
      </c>
      <c r="AV214" s="416">
        <f t="shared" si="123"/>
        <v>0</v>
      </c>
      <c r="AW214" s="1069"/>
      <c r="AX214" s="406">
        <f t="shared" si="124"/>
        <v>0</v>
      </c>
      <c r="AY214" s="1060">
        <f t="shared" si="125"/>
        <v>0</v>
      </c>
      <c r="AZ214" s="1070">
        <f t="shared" si="126"/>
        <v>0</v>
      </c>
      <c r="BA214" s="407">
        <f t="shared" si="127"/>
        <v>0</v>
      </c>
      <c r="BB214" s="1071">
        <f t="shared" si="128"/>
        <v>0</v>
      </c>
      <c r="BC214" s="1059">
        <f t="shared" si="129"/>
        <v>0</v>
      </c>
      <c r="BD214" s="1059">
        <f t="shared" si="130"/>
        <v>0</v>
      </c>
      <c r="BE214" s="407">
        <f t="shared" si="131"/>
        <v>0</v>
      </c>
      <c r="BF214" s="1041">
        <f t="shared" si="132"/>
        <v>0.3</v>
      </c>
      <c r="BG214" s="421">
        <f t="shared" si="133"/>
        <v>0</v>
      </c>
      <c r="BH214" s="422"/>
      <c r="BI214" s="422"/>
      <c r="BJ214" s="421">
        <f t="shared" si="134"/>
        <v>0</v>
      </c>
      <c r="BK214" s="1044">
        <f t="shared" si="135"/>
        <v>0</v>
      </c>
      <c r="BL214" s="432"/>
      <c r="BM214" s="436"/>
      <c r="BN214" s="436"/>
      <c r="BO214" s="436"/>
      <c r="BP214" s="436"/>
      <c r="BQ214" s="436"/>
      <c r="BR214" s="436"/>
      <c r="BS214" s="436"/>
      <c r="BT214" s="436"/>
      <c r="BU214" s="436"/>
      <c r="BV214" s="436"/>
      <c r="BW214" s="436"/>
      <c r="BX214" s="436"/>
    </row>
    <row r="215" spans="1:76" s="437" customFormat="1" ht="27.95" customHeight="1">
      <c r="A215" s="1046">
        <v>198</v>
      </c>
      <c r="B215" s="429"/>
      <c r="C215" s="429"/>
      <c r="D215" s="395"/>
      <c r="E215" s="427"/>
      <c r="F215" s="396"/>
      <c r="G215" s="1076"/>
      <c r="H215" s="1009"/>
      <c r="I215" s="1009"/>
      <c r="J215" s="1009"/>
      <c r="K215" s="1010" t="str">
        <f t="shared" si="105"/>
        <v/>
      </c>
      <c r="L215" s="1047" t="str">
        <f>IF(OR(($S215=""),($H215=""),($I215=""),($J215="")),"",VLOOKUP($S215,'TRC Values Pepco'!$I$45:$M$54,2,FALSE))</f>
        <v/>
      </c>
      <c r="M215" s="1048" t="str">
        <f>IF(OR(($S215=""),($H215=""),($I215=""),($J215="")),"",VLOOKUP($S215,'TRC Values Pepco'!$I$45:$M$54,3,FALSE))</f>
        <v/>
      </c>
      <c r="N215" s="1048" t="str">
        <f>IF(OR(($S215=""),($H215=""),($I215=""),($J215="")),"",VLOOKUP($S215,'TRC Values Pepco'!$I$45:$M$54,4,FALSE))</f>
        <v/>
      </c>
      <c r="O215" s="1048" t="str">
        <f>IF(OR(($S215=""),($H215=""),($I215=""),($J215="")),"",VLOOKUP($S215,'TRC Values Pepco'!$I$45:$M$54,5,FALSE))</f>
        <v/>
      </c>
      <c r="P215" s="1049" t="str">
        <f t="shared" si="106"/>
        <v/>
      </c>
      <c r="Q215" s="1050">
        <f t="shared" si="107"/>
        <v>0</v>
      </c>
      <c r="R215" s="1051" t="str">
        <f t="shared" si="108"/>
        <v/>
      </c>
      <c r="S215" s="1051" t="str">
        <f t="shared" si="109"/>
        <v/>
      </c>
      <c r="T215" s="1052" t="str">
        <f t="shared" si="110"/>
        <v/>
      </c>
      <c r="U215" s="1077"/>
      <c r="V215" s="1017"/>
      <c r="W215" s="1055" t="str">
        <f t="shared" si="111"/>
        <v/>
      </c>
      <c r="X215" s="1072"/>
      <c r="Y215" s="1057">
        <v>0</v>
      </c>
      <c r="Z215" s="402">
        <f t="shared" si="112"/>
        <v>0</v>
      </c>
      <c r="AA215" s="1058">
        <f t="shared" si="113"/>
        <v>0</v>
      </c>
      <c r="AB215" s="1059">
        <f t="shared" si="114"/>
        <v>0</v>
      </c>
      <c r="AC215" s="1059">
        <f t="shared" si="115"/>
        <v>0</v>
      </c>
      <c r="AD215" s="1060">
        <f t="shared" si="116"/>
        <v>0</v>
      </c>
      <c r="AE215" s="1061" t="s">
        <v>205</v>
      </c>
      <c r="AF215" s="395"/>
      <c r="AG215" s="429"/>
      <c r="AH215" s="1073"/>
      <c r="AI215" s="1074"/>
      <c r="AJ215" s="1074"/>
      <c r="AK215" s="1075"/>
      <c r="AL215" s="1065"/>
      <c r="AM215" s="1066" t="str">
        <f t="shared" si="117"/>
        <v/>
      </c>
      <c r="AN215" s="1067">
        <f t="shared" si="118"/>
        <v>0</v>
      </c>
      <c r="AO215" s="412"/>
      <c r="AP215" s="412"/>
      <c r="AQ215" s="1068">
        <f t="shared" si="119"/>
        <v>0</v>
      </c>
      <c r="AR215" s="414">
        <f t="shared" si="120"/>
        <v>0</v>
      </c>
      <c r="AS215" s="415">
        <f t="shared" si="121"/>
        <v>0</v>
      </c>
      <c r="AT215" s="415">
        <f t="shared" si="136"/>
        <v>0</v>
      </c>
      <c r="AU215" s="415">
        <f t="shared" si="122"/>
        <v>0</v>
      </c>
      <c r="AV215" s="416">
        <f t="shared" si="123"/>
        <v>0</v>
      </c>
      <c r="AW215" s="1069"/>
      <c r="AX215" s="406">
        <f t="shared" si="124"/>
        <v>0</v>
      </c>
      <c r="AY215" s="1060">
        <f t="shared" si="125"/>
        <v>0</v>
      </c>
      <c r="AZ215" s="1070">
        <f t="shared" si="126"/>
        <v>0</v>
      </c>
      <c r="BA215" s="407">
        <f t="shared" si="127"/>
        <v>0</v>
      </c>
      <c r="BB215" s="1071">
        <f t="shared" si="128"/>
        <v>0</v>
      </c>
      <c r="BC215" s="1059">
        <f t="shared" si="129"/>
        <v>0</v>
      </c>
      <c r="BD215" s="1059">
        <f t="shared" si="130"/>
        <v>0</v>
      </c>
      <c r="BE215" s="407">
        <f t="shared" si="131"/>
        <v>0</v>
      </c>
      <c r="BF215" s="1041">
        <f t="shared" si="132"/>
        <v>0.3</v>
      </c>
      <c r="BG215" s="421">
        <f t="shared" si="133"/>
        <v>0</v>
      </c>
      <c r="BH215" s="422"/>
      <c r="BI215" s="422"/>
      <c r="BJ215" s="421">
        <f t="shared" si="134"/>
        <v>0</v>
      </c>
      <c r="BK215" s="1044">
        <f t="shared" si="135"/>
        <v>0</v>
      </c>
      <c r="BL215" s="432"/>
      <c r="BM215" s="436"/>
      <c r="BN215" s="436"/>
      <c r="BO215" s="436"/>
      <c r="BP215" s="436"/>
      <c r="BQ215" s="436"/>
      <c r="BR215" s="436"/>
      <c r="BS215" s="436"/>
      <c r="BT215" s="436"/>
      <c r="BU215" s="436"/>
      <c r="BV215" s="436"/>
      <c r="BW215" s="436"/>
      <c r="BX215" s="436"/>
    </row>
    <row r="216" spans="1:76" s="437" customFormat="1" ht="27.95" customHeight="1">
      <c r="A216" s="1046">
        <v>199</v>
      </c>
      <c r="B216" s="429"/>
      <c r="C216" s="429"/>
      <c r="D216" s="395"/>
      <c r="E216" s="427"/>
      <c r="F216" s="396"/>
      <c r="G216" s="1076"/>
      <c r="H216" s="1009"/>
      <c r="I216" s="1009"/>
      <c r="J216" s="1009"/>
      <c r="K216" s="1010" t="str">
        <f t="shared" si="105"/>
        <v/>
      </c>
      <c r="L216" s="1047" t="str">
        <f>IF(OR(($S216=""),($H216=""),($I216=""),($J216="")),"",VLOOKUP($S216,'TRC Values Pepco'!$I$45:$M$54,2,FALSE))</f>
        <v/>
      </c>
      <c r="M216" s="1048" t="str">
        <f>IF(OR(($S216=""),($H216=""),($I216=""),($J216="")),"",VLOOKUP($S216,'TRC Values Pepco'!$I$45:$M$54,3,FALSE))</f>
        <v/>
      </c>
      <c r="N216" s="1048" t="str">
        <f>IF(OR(($S216=""),($H216=""),($I216=""),($J216="")),"",VLOOKUP($S216,'TRC Values Pepco'!$I$45:$M$54,4,FALSE))</f>
        <v/>
      </c>
      <c r="O216" s="1048" t="str">
        <f>IF(OR(($S216=""),($H216=""),($I216=""),($J216="")),"",VLOOKUP($S216,'TRC Values Pepco'!$I$45:$M$54,5,FALSE))</f>
        <v/>
      </c>
      <c r="P216" s="1049" t="str">
        <f t="shared" si="106"/>
        <v/>
      </c>
      <c r="Q216" s="1050">
        <f t="shared" si="107"/>
        <v>0</v>
      </c>
      <c r="R216" s="1051" t="str">
        <f t="shared" si="108"/>
        <v/>
      </c>
      <c r="S216" s="1051" t="str">
        <f t="shared" si="109"/>
        <v/>
      </c>
      <c r="T216" s="1052" t="str">
        <f t="shared" si="110"/>
        <v/>
      </c>
      <c r="U216" s="1077"/>
      <c r="V216" s="1017"/>
      <c r="W216" s="1055" t="str">
        <f t="shared" si="111"/>
        <v/>
      </c>
      <c r="X216" s="1072"/>
      <c r="Y216" s="1057">
        <v>0</v>
      </c>
      <c r="Z216" s="402">
        <f t="shared" si="112"/>
        <v>0</v>
      </c>
      <c r="AA216" s="1058">
        <f t="shared" si="113"/>
        <v>0</v>
      </c>
      <c r="AB216" s="1059">
        <f t="shared" si="114"/>
        <v>0</v>
      </c>
      <c r="AC216" s="1059">
        <f t="shared" si="115"/>
        <v>0</v>
      </c>
      <c r="AD216" s="1060">
        <f t="shared" si="116"/>
        <v>0</v>
      </c>
      <c r="AE216" s="1061" t="s">
        <v>205</v>
      </c>
      <c r="AF216" s="395"/>
      <c r="AG216" s="429"/>
      <c r="AH216" s="1073"/>
      <c r="AI216" s="1074"/>
      <c r="AJ216" s="1074"/>
      <c r="AK216" s="1075"/>
      <c r="AL216" s="1065"/>
      <c r="AM216" s="1066" t="str">
        <f t="shared" si="117"/>
        <v/>
      </c>
      <c r="AN216" s="1067">
        <f t="shared" si="118"/>
        <v>0</v>
      </c>
      <c r="AO216" s="412"/>
      <c r="AP216" s="412"/>
      <c r="AQ216" s="1068">
        <f t="shared" si="119"/>
        <v>0</v>
      </c>
      <c r="AR216" s="414">
        <f t="shared" si="120"/>
        <v>0</v>
      </c>
      <c r="AS216" s="415">
        <f t="shared" si="121"/>
        <v>0</v>
      </c>
      <c r="AT216" s="415">
        <f t="shared" si="136"/>
        <v>0</v>
      </c>
      <c r="AU216" s="415">
        <f t="shared" si="122"/>
        <v>0</v>
      </c>
      <c r="AV216" s="416">
        <f t="shared" si="123"/>
        <v>0</v>
      </c>
      <c r="AW216" s="1069"/>
      <c r="AX216" s="406">
        <f t="shared" si="124"/>
        <v>0</v>
      </c>
      <c r="AY216" s="1060">
        <f t="shared" si="125"/>
        <v>0</v>
      </c>
      <c r="AZ216" s="1070">
        <f t="shared" si="126"/>
        <v>0</v>
      </c>
      <c r="BA216" s="407">
        <f t="shared" si="127"/>
        <v>0</v>
      </c>
      <c r="BB216" s="1071">
        <f t="shared" si="128"/>
        <v>0</v>
      </c>
      <c r="BC216" s="1059">
        <f t="shared" si="129"/>
        <v>0</v>
      </c>
      <c r="BD216" s="1059">
        <f t="shared" si="130"/>
        <v>0</v>
      </c>
      <c r="BE216" s="407">
        <f t="shared" si="131"/>
        <v>0</v>
      </c>
      <c r="BF216" s="1041">
        <f t="shared" si="132"/>
        <v>0.3</v>
      </c>
      <c r="BG216" s="421">
        <f t="shared" si="133"/>
        <v>0</v>
      </c>
      <c r="BH216" s="422"/>
      <c r="BI216" s="422"/>
      <c r="BJ216" s="421">
        <f t="shared" si="134"/>
        <v>0</v>
      </c>
      <c r="BK216" s="1044">
        <f t="shared" si="135"/>
        <v>0</v>
      </c>
      <c r="BL216" s="432"/>
      <c r="BM216" s="436"/>
      <c r="BN216" s="436"/>
      <c r="BO216" s="436"/>
      <c r="BP216" s="436"/>
      <c r="BQ216" s="436"/>
      <c r="BR216" s="436"/>
      <c r="BS216" s="436"/>
      <c r="BT216" s="436"/>
      <c r="BU216" s="436"/>
      <c r="BV216" s="436"/>
      <c r="BW216" s="436"/>
      <c r="BX216" s="436"/>
    </row>
    <row r="217" spans="1:76" s="437" customFormat="1" ht="27.95" customHeight="1">
      <c r="A217" s="1046">
        <v>200</v>
      </c>
      <c r="B217" s="429"/>
      <c r="C217" s="429"/>
      <c r="D217" s="395"/>
      <c r="E217" s="427"/>
      <c r="F217" s="396"/>
      <c r="G217" s="1076"/>
      <c r="H217" s="1009"/>
      <c r="I217" s="1009"/>
      <c r="J217" s="1009"/>
      <c r="K217" s="1010" t="str">
        <f t="shared" si="105"/>
        <v/>
      </c>
      <c r="L217" s="1047" t="str">
        <f>IF(OR(($S217=""),($H217=""),($I217=""),($J217="")),"",VLOOKUP($S217,'TRC Values Pepco'!$I$45:$M$54,2,FALSE))</f>
        <v/>
      </c>
      <c r="M217" s="1048" t="str">
        <f>IF(OR(($S217=""),($H217=""),($I217=""),($J217="")),"",VLOOKUP($S217,'TRC Values Pepco'!$I$45:$M$54,3,FALSE))</f>
        <v/>
      </c>
      <c r="N217" s="1048" t="str">
        <f>IF(OR(($S217=""),($H217=""),($I217=""),($J217="")),"",VLOOKUP($S217,'TRC Values Pepco'!$I$45:$M$54,4,FALSE))</f>
        <v/>
      </c>
      <c r="O217" s="1048" t="str">
        <f>IF(OR(($S217=""),($H217=""),($I217=""),($J217="")),"",VLOOKUP($S217,'TRC Values Pepco'!$I$45:$M$54,5,FALSE))</f>
        <v/>
      </c>
      <c r="P217" s="1049" t="str">
        <f t="shared" si="106"/>
        <v/>
      </c>
      <c r="Q217" s="1050">
        <f t="shared" si="107"/>
        <v>0</v>
      </c>
      <c r="R217" s="1051" t="str">
        <f t="shared" si="108"/>
        <v/>
      </c>
      <c r="S217" s="1051" t="str">
        <f t="shared" si="109"/>
        <v/>
      </c>
      <c r="T217" s="1052" t="str">
        <f t="shared" si="110"/>
        <v/>
      </c>
      <c r="U217" s="1077"/>
      <c r="V217" s="1017"/>
      <c r="W217" s="1055" t="str">
        <f t="shared" si="111"/>
        <v/>
      </c>
      <c r="X217" s="1072"/>
      <c r="Y217" s="1057">
        <v>0</v>
      </c>
      <c r="Z217" s="402">
        <f t="shared" si="112"/>
        <v>0</v>
      </c>
      <c r="AA217" s="1058">
        <f t="shared" si="113"/>
        <v>0</v>
      </c>
      <c r="AB217" s="1059">
        <f t="shared" si="114"/>
        <v>0</v>
      </c>
      <c r="AC217" s="1059">
        <f t="shared" si="115"/>
        <v>0</v>
      </c>
      <c r="AD217" s="1060">
        <f t="shared" si="116"/>
        <v>0</v>
      </c>
      <c r="AE217" s="1061" t="s">
        <v>205</v>
      </c>
      <c r="AF217" s="395"/>
      <c r="AG217" s="429"/>
      <c r="AH217" s="1073"/>
      <c r="AI217" s="1074"/>
      <c r="AJ217" s="1074"/>
      <c r="AK217" s="1075"/>
      <c r="AL217" s="1065"/>
      <c r="AM217" s="1066" t="str">
        <f t="shared" si="117"/>
        <v/>
      </c>
      <c r="AN217" s="1067">
        <f t="shared" si="118"/>
        <v>0</v>
      </c>
      <c r="AO217" s="412"/>
      <c r="AP217" s="412"/>
      <c r="AQ217" s="1068">
        <f t="shared" si="119"/>
        <v>0</v>
      </c>
      <c r="AR217" s="414">
        <f t="shared" si="120"/>
        <v>0</v>
      </c>
      <c r="AS217" s="415">
        <f t="shared" si="121"/>
        <v>0</v>
      </c>
      <c r="AT217" s="415">
        <f t="shared" si="136"/>
        <v>0</v>
      </c>
      <c r="AU217" s="415">
        <f t="shared" si="122"/>
        <v>0</v>
      </c>
      <c r="AV217" s="416">
        <f t="shared" si="123"/>
        <v>0</v>
      </c>
      <c r="AW217" s="1069"/>
      <c r="AX217" s="406">
        <f t="shared" si="124"/>
        <v>0</v>
      </c>
      <c r="AY217" s="1060">
        <f t="shared" si="125"/>
        <v>0</v>
      </c>
      <c r="AZ217" s="1070">
        <f t="shared" si="126"/>
        <v>0</v>
      </c>
      <c r="BA217" s="407">
        <f t="shared" si="127"/>
        <v>0</v>
      </c>
      <c r="BB217" s="1071">
        <f t="shared" si="128"/>
        <v>0</v>
      </c>
      <c r="BC217" s="1059">
        <f t="shared" si="129"/>
        <v>0</v>
      </c>
      <c r="BD217" s="1059">
        <f t="shared" si="130"/>
        <v>0</v>
      </c>
      <c r="BE217" s="407">
        <f t="shared" si="131"/>
        <v>0</v>
      </c>
      <c r="BF217" s="1041">
        <f t="shared" si="132"/>
        <v>0.3</v>
      </c>
      <c r="BG217" s="421">
        <f t="shared" si="133"/>
        <v>0</v>
      </c>
      <c r="BH217" s="422"/>
      <c r="BI217" s="422"/>
      <c r="BJ217" s="421">
        <f t="shared" si="134"/>
        <v>0</v>
      </c>
      <c r="BK217" s="1044">
        <f t="shared" si="135"/>
        <v>0</v>
      </c>
      <c r="BL217" s="432"/>
      <c r="BM217" s="436"/>
      <c r="BN217" s="436"/>
      <c r="BO217" s="436"/>
      <c r="BP217" s="436"/>
      <c r="BQ217" s="436"/>
      <c r="BR217" s="436"/>
      <c r="BS217" s="436"/>
      <c r="BT217" s="436"/>
      <c r="BU217" s="436"/>
      <c r="BV217" s="436"/>
      <c r="BW217" s="436"/>
      <c r="BX217" s="436"/>
    </row>
    <row r="218" spans="1:76" s="437" customFormat="1" ht="27.95" customHeight="1">
      <c r="A218" s="1046">
        <v>201</v>
      </c>
      <c r="B218" s="429"/>
      <c r="C218" s="429"/>
      <c r="D218" s="395"/>
      <c r="E218" s="427"/>
      <c r="F218" s="396"/>
      <c r="G218" s="1076"/>
      <c r="H218" s="1009"/>
      <c r="I218" s="1009"/>
      <c r="J218" s="1009"/>
      <c r="K218" s="1010" t="str">
        <f t="shared" si="105"/>
        <v/>
      </c>
      <c r="L218" s="1047" t="str">
        <f>IF(OR(($S218=""),($H218=""),($I218=""),($J218="")),"",VLOOKUP($S218,'TRC Values Pepco'!$I$45:$M$54,2,FALSE))</f>
        <v/>
      </c>
      <c r="M218" s="1048" t="str">
        <f>IF(OR(($S218=""),($H218=""),($I218=""),($J218="")),"",VLOOKUP($S218,'TRC Values Pepco'!$I$45:$M$54,3,FALSE))</f>
        <v/>
      </c>
      <c r="N218" s="1048" t="str">
        <f>IF(OR(($S218=""),($H218=""),($I218=""),($J218="")),"",VLOOKUP($S218,'TRC Values Pepco'!$I$45:$M$54,4,FALSE))</f>
        <v/>
      </c>
      <c r="O218" s="1048" t="str">
        <f>IF(OR(($S218=""),($H218=""),($I218=""),($J218="")),"",VLOOKUP($S218,'TRC Values Pepco'!$I$45:$M$54,5,FALSE))</f>
        <v/>
      </c>
      <c r="P218" s="1049" t="str">
        <f t="shared" si="106"/>
        <v/>
      </c>
      <c r="Q218" s="1050">
        <f t="shared" si="107"/>
        <v>0</v>
      </c>
      <c r="R218" s="1051" t="str">
        <f t="shared" si="108"/>
        <v/>
      </c>
      <c r="S218" s="1051" t="str">
        <f t="shared" si="109"/>
        <v/>
      </c>
      <c r="T218" s="1052" t="str">
        <f t="shared" si="110"/>
        <v/>
      </c>
      <c r="U218" s="1077"/>
      <c r="V218" s="1017"/>
      <c r="W218" s="1055" t="str">
        <f t="shared" si="111"/>
        <v/>
      </c>
      <c r="X218" s="1072"/>
      <c r="Y218" s="1057">
        <v>0</v>
      </c>
      <c r="Z218" s="402">
        <f t="shared" si="112"/>
        <v>0</v>
      </c>
      <c r="AA218" s="1058">
        <f t="shared" si="113"/>
        <v>0</v>
      </c>
      <c r="AB218" s="1059">
        <f t="shared" si="114"/>
        <v>0</v>
      </c>
      <c r="AC218" s="1059">
        <f t="shared" si="115"/>
        <v>0</v>
      </c>
      <c r="AD218" s="1060">
        <f t="shared" si="116"/>
        <v>0</v>
      </c>
      <c r="AE218" s="1061" t="s">
        <v>205</v>
      </c>
      <c r="AF218" s="395"/>
      <c r="AG218" s="429"/>
      <c r="AH218" s="1073"/>
      <c r="AI218" s="1074"/>
      <c r="AJ218" s="1074"/>
      <c r="AK218" s="1075"/>
      <c r="AL218" s="1065"/>
      <c r="AM218" s="1066" t="str">
        <f t="shared" si="117"/>
        <v/>
      </c>
      <c r="AN218" s="1067">
        <f t="shared" si="118"/>
        <v>0</v>
      </c>
      <c r="AO218" s="412"/>
      <c r="AP218" s="412"/>
      <c r="AQ218" s="1068">
        <f t="shared" si="119"/>
        <v>0</v>
      </c>
      <c r="AR218" s="414">
        <f t="shared" si="120"/>
        <v>0</v>
      </c>
      <c r="AS218" s="415">
        <f t="shared" si="121"/>
        <v>0</v>
      </c>
      <c r="AT218" s="415">
        <f t="shared" si="136"/>
        <v>0</v>
      </c>
      <c r="AU218" s="415">
        <f t="shared" si="122"/>
        <v>0</v>
      </c>
      <c r="AV218" s="416">
        <f t="shared" si="123"/>
        <v>0</v>
      </c>
      <c r="AW218" s="1069"/>
      <c r="AX218" s="406">
        <f t="shared" si="124"/>
        <v>0</v>
      </c>
      <c r="AY218" s="1060">
        <f t="shared" si="125"/>
        <v>0</v>
      </c>
      <c r="AZ218" s="1070">
        <f t="shared" si="126"/>
        <v>0</v>
      </c>
      <c r="BA218" s="407">
        <f t="shared" si="127"/>
        <v>0</v>
      </c>
      <c r="BB218" s="1071">
        <f t="shared" si="128"/>
        <v>0</v>
      </c>
      <c r="BC218" s="1059">
        <f t="shared" si="129"/>
        <v>0</v>
      </c>
      <c r="BD218" s="1059">
        <f t="shared" si="130"/>
        <v>0</v>
      </c>
      <c r="BE218" s="407">
        <f t="shared" si="131"/>
        <v>0</v>
      </c>
      <c r="BF218" s="1041">
        <f t="shared" si="132"/>
        <v>0.3</v>
      </c>
      <c r="BG218" s="421">
        <f t="shared" si="133"/>
        <v>0</v>
      </c>
      <c r="BH218" s="422"/>
      <c r="BI218" s="422"/>
      <c r="BJ218" s="421">
        <f t="shared" si="134"/>
        <v>0</v>
      </c>
      <c r="BK218" s="1044">
        <f t="shared" si="135"/>
        <v>0</v>
      </c>
      <c r="BL218" s="432"/>
      <c r="BM218" s="436"/>
      <c r="BN218" s="436"/>
      <c r="BO218" s="436"/>
      <c r="BP218" s="436"/>
      <c r="BQ218" s="436"/>
      <c r="BR218" s="436"/>
      <c r="BS218" s="436"/>
      <c r="BT218" s="436"/>
      <c r="BU218" s="436"/>
      <c r="BV218" s="436"/>
      <c r="BW218" s="436"/>
      <c r="BX218" s="436"/>
    </row>
    <row r="219" spans="1:76" s="437" customFormat="1" ht="27.95" customHeight="1">
      <c r="A219" s="1046">
        <v>202</v>
      </c>
      <c r="B219" s="429"/>
      <c r="C219" s="429"/>
      <c r="D219" s="395"/>
      <c r="E219" s="427"/>
      <c r="F219" s="396"/>
      <c r="G219" s="1076"/>
      <c r="H219" s="1009"/>
      <c r="I219" s="1009"/>
      <c r="J219" s="1009"/>
      <c r="K219" s="1010" t="str">
        <f t="shared" si="105"/>
        <v/>
      </c>
      <c r="L219" s="1047" t="str">
        <f>IF(OR(($S219=""),($H219=""),($I219=""),($J219="")),"",VLOOKUP($S219,'TRC Values Pepco'!$I$45:$M$54,2,FALSE))</f>
        <v/>
      </c>
      <c r="M219" s="1048" t="str">
        <f>IF(OR(($S219=""),($H219=""),($I219=""),($J219="")),"",VLOOKUP($S219,'TRC Values Pepco'!$I$45:$M$54,3,FALSE))</f>
        <v/>
      </c>
      <c r="N219" s="1048" t="str">
        <f>IF(OR(($S219=""),($H219=""),($I219=""),($J219="")),"",VLOOKUP($S219,'TRC Values Pepco'!$I$45:$M$54,4,FALSE))</f>
        <v/>
      </c>
      <c r="O219" s="1048" t="str">
        <f>IF(OR(($S219=""),($H219=""),($I219=""),($J219="")),"",VLOOKUP($S219,'TRC Values Pepco'!$I$45:$M$54,5,FALSE))</f>
        <v/>
      </c>
      <c r="P219" s="1049" t="str">
        <f t="shared" si="106"/>
        <v/>
      </c>
      <c r="Q219" s="1050">
        <f t="shared" si="107"/>
        <v>0</v>
      </c>
      <c r="R219" s="1051" t="str">
        <f t="shared" si="108"/>
        <v/>
      </c>
      <c r="S219" s="1051" t="str">
        <f t="shared" si="109"/>
        <v/>
      </c>
      <c r="T219" s="1052" t="str">
        <f t="shared" si="110"/>
        <v/>
      </c>
      <c r="U219" s="1077"/>
      <c r="V219" s="1017"/>
      <c r="W219" s="1055" t="str">
        <f t="shared" si="111"/>
        <v/>
      </c>
      <c r="X219" s="1072"/>
      <c r="Y219" s="1057">
        <v>0</v>
      </c>
      <c r="Z219" s="402">
        <f t="shared" si="112"/>
        <v>0</v>
      </c>
      <c r="AA219" s="1058">
        <f t="shared" si="113"/>
        <v>0</v>
      </c>
      <c r="AB219" s="1059">
        <f t="shared" si="114"/>
        <v>0</v>
      </c>
      <c r="AC219" s="1059">
        <f t="shared" si="115"/>
        <v>0</v>
      </c>
      <c r="AD219" s="1060">
        <f t="shared" si="116"/>
        <v>0</v>
      </c>
      <c r="AE219" s="1061" t="s">
        <v>205</v>
      </c>
      <c r="AF219" s="395"/>
      <c r="AG219" s="429"/>
      <c r="AH219" s="1073"/>
      <c r="AI219" s="1074"/>
      <c r="AJ219" s="1074"/>
      <c r="AK219" s="1075"/>
      <c r="AL219" s="1065"/>
      <c r="AM219" s="1066" t="str">
        <f t="shared" si="117"/>
        <v/>
      </c>
      <c r="AN219" s="1067">
        <f t="shared" si="118"/>
        <v>0</v>
      </c>
      <c r="AO219" s="412"/>
      <c r="AP219" s="412"/>
      <c r="AQ219" s="1068">
        <f t="shared" si="119"/>
        <v>0</v>
      </c>
      <c r="AR219" s="414">
        <f t="shared" si="120"/>
        <v>0</v>
      </c>
      <c r="AS219" s="415">
        <f t="shared" si="121"/>
        <v>0</v>
      </c>
      <c r="AT219" s="415">
        <f t="shared" si="136"/>
        <v>0</v>
      </c>
      <c r="AU219" s="415">
        <f t="shared" si="122"/>
        <v>0</v>
      </c>
      <c r="AV219" s="416">
        <f t="shared" si="123"/>
        <v>0</v>
      </c>
      <c r="AW219" s="1069"/>
      <c r="AX219" s="406">
        <f t="shared" si="124"/>
        <v>0</v>
      </c>
      <c r="AY219" s="1060">
        <f t="shared" si="125"/>
        <v>0</v>
      </c>
      <c r="AZ219" s="1070">
        <f t="shared" si="126"/>
        <v>0</v>
      </c>
      <c r="BA219" s="407">
        <f t="shared" si="127"/>
        <v>0</v>
      </c>
      <c r="BB219" s="1071">
        <f t="shared" si="128"/>
        <v>0</v>
      </c>
      <c r="BC219" s="1059">
        <f t="shared" si="129"/>
        <v>0</v>
      </c>
      <c r="BD219" s="1059">
        <f t="shared" si="130"/>
        <v>0</v>
      </c>
      <c r="BE219" s="407">
        <f t="shared" si="131"/>
        <v>0</v>
      </c>
      <c r="BF219" s="1041">
        <f t="shared" si="132"/>
        <v>0.3</v>
      </c>
      <c r="BG219" s="421">
        <f t="shared" si="133"/>
        <v>0</v>
      </c>
      <c r="BH219" s="422"/>
      <c r="BI219" s="422"/>
      <c r="BJ219" s="421">
        <f t="shared" si="134"/>
        <v>0</v>
      </c>
      <c r="BK219" s="1044">
        <f t="shared" si="135"/>
        <v>0</v>
      </c>
      <c r="BL219" s="432"/>
      <c r="BM219" s="436"/>
      <c r="BN219" s="436"/>
      <c r="BO219" s="436"/>
      <c r="BP219" s="436"/>
      <c r="BQ219" s="436"/>
      <c r="BR219" s="436"/>
      <c r="BS219" s="436"/>
      <c r="BT219" s="436"/>
      <c r="BU219" s="436"/>
      <c r="BV219" s="436"/>
      <c r="BW219" s="436"/>
      <c r="BX219" s="436"/>
    </row>
    <row r="220" spans="1:76" s="437" customFormat="1" ht="27.95" customHeight="1">
      <c r="A220" s="1046">
        <v>203</v>
      </c>
      <c r="B220" s="429"/>
      <c r="C220" s="429"/>
      <c r="D220" s="395"/>
      <c r="E220" s="427"/>
      <c r="F220" s="396"/>
      <c r="G220" s="1076"/>
      <c r="H220" s="1009"/>
      <c r="I220" s="1009"/>
      <c r="J220" s="1009"/>
      <c r="K220" s="1010" t="str">
        <f t="shared" si="105"/>
        <v/>
      </c>
      <c r="L220" s="1047" t="str">
        <f>IF(OR(($S220=""),($H220=""),($I220=""),($J220="")),"",VLOOKUP($S220,'TRC Values Pepco'!$I$45:$M$54,2,FALSE))</f>
        <v/>
      </c>
      <c r="M220" s="1048" t="str">
        <f>IF(OR(($S220=""),($H220=""),($I220=""),($J220="")),"",VLOOKUP($S220,'TRC Values Pepco'!$I$45:$M$54,3,FALSE))</f>
        <v/>
      </c>
      <c r="N220" s="1048" t="str">
        <f>IF(OR(($S220=""),($H220=""),($I220=""),($J220="")),"",VLOOKUP($S220,'TRC Values Pepco'!$I$45:$M$54,4,FALSE))</f>
        <v/>
      </c>
      <c r="O220" s="1048" t="str">
        <f>IF(OR(($S220=""),($H220=""),($I220=""),($J220="")),"",VLOOKUP($S220,'TRC Values Pepco'!$I$45:$M$54,5,FALSE))</f>
        <v/>
      </c>
      <c r="P220" s="1049" t="str">
        <f t="shared" si="106"/>
        <v/>
      </c>
      <c r="Q220" s="1050">
        <f t="shared" si="107"/>
        <v>0</v>
      </c>
      <c r="R220" s="1051" t="str">
        <f t="shared" si="108"/>
        <v/>
      </c>
      <c r="S220" s="1051" t="str">
        <f t="shared" si="109"/>
        <v/>
      </c>
      <c r="T220" s="1052" t="str">
        <f t="shared" si="110"/>
        <v/>
      </c>
      <c r="U220" s="1077"/>
      <c r="V220" s="1017"/>
      <c r="W220" s="1055" t="str">
        <f t="shared" si="111"/>
        <v/>
      </c>
      <c r="X220" s="1072"/>
      <c r="Y220" s="1057">
        <v>0</v>
      </c>
      <c r="Z220" s="402">
        <f t="shared" si="112"/>
        <v>0</v>
      </c>
      <c r="AA220" s="1058">
        <f t="shared" si="113"/>
        <v>0</v>
      </c>
      <c r="AB220" s="1059">
        <f t="shared" si="114"/>
        <v>0</v>
      </c>
      <c r="AC220" s="1059">
        <f t="shared" si="115"/>
        <v>0</v>
      </c>
      <c r="AD220" s="1060">
        <f t="shared" si="116"/>
        <v>0</v>
      </c>
      <c r="AE220" s="1061" t="s">
        <v>205</v>
      </c>
      <c r="AF220" s="395"/>
      <c r="AG220" s="429"/>
      <c r="AH220" s="1073"/>
      <c r="AI220" s="1074"/>
      <c r="AJ220" s="1074"/>
      <c r="AK220" s="1075"/>
      <c r="AL220" s="1065"/>
      <c r="AM220" s="1066" t="str">
        <f t="shared" si="117"/>
        <v/>
      </c>
      <c r="AN220" s="1067">
        <f t="shared" si="118"/>
        <v>0</v>
      </c>
      <c r="AO220" s="412"/>
      <c r="AP220" s="412"/>
      <c r="AQ220" s="1068">
        <f t="shared" si="119"/>
        <v>0</v>
      </c>
      <c r="AR220" s="414">
        <f t="shared" si="120"/>
        <v>0</v>
      </c>
      <c r="AS220" s="415">
        <f t="shared" si="121"/>
        <v>0</v>
      </c>
      <c r="AT220" s="415">
        <f t="shared" si="136"/>
        <v>0</v>
      </c>
      <c r="AU220" s="415">
        <f t="shared" si="122"/>
        <v>0</v>
      </c>
      <c r="AV220" s="416">
        <f t="shared" si="123"/>
        <v>0</v>
      </c>
      <c r="AW220" s="1069"/>
      <c r="AX220" s="406">
        <f t="shared" si="124"/>
        <v>0</v>
      </c>
      <c r="AY220" s="1060">
        <f t="shared" si="125"/>
        <v>0</v>
      </c>
      <c r="AZ220" s="1070">
        <f t="shared" si="126"/>
        <v>0</v>
      </c>
      <c r="BA220" s="407">
        <f t="shared" si="127"/>
        <v>0</v>
      </c>
      <c r="BB220" s="1071">
        <f t="shared" si="128"/>
        <v>0</v>
      </c>
      <c r="BC220" s="1059">
        <f t="shared" si="129"/>
        <v>0</v>
      </c>
      <c r="BD220" s="1059">
        <f t="shared" si="130"/>
        <v>0</v>
      </c>
      <c r="BE220" s="407">
        <f t="shared" si="131"/>
        <v>0</v>
      </c>
      <c r="BF220" s="1041">
        <f t="shared" si="132"/>
        <v>0.3</v>
      </c>
      <c r="BG220" s="421">
        <f t="shared" si="133"/>
        <v>0</v>
      </c>
      <c r="BH220" s="422"/>
      <c r="BI220" s="422"/>
      <c r="BJ220" s="421">
        <f t="shared" si="134"/>
        <v>0</v>
      </c>
      <c r="BK220" s="1044">
        <f t="shared" si="135"/>
        <v>0</v>
      </c>
      <c r="BL220" s="432"/>
      <c r="BM220" s="436"/>
      <c r="BN220" s="436"/>
      <c r="BO220" s="436"/>
      <c r="BP220" s="436"/>
      <c r="BQ220" s="436"/>
      <c r="BR220" s="436"/>
      <c r="BS220" s="436"/>
      <c r="BT220" s="436"/>
      <c r="BU220" s="436"/>
      <c r="BV220" s="436"/>
      <c r="BW220" s="436"/>
      <c r="BX220" s="436"/>
    </row>
    <row r="221" spans="1:76" s="437" customFormat="1" ht="27.95" customHeight="1">
      <c r="A221" s="1046">
        <v>204</v>
      </c>
      <c r="B221" s="429"/>
      <c r="C221" s="429"/>
      <c r="D221" s="395"/>
      <c r="E221" s="427"/>
      <c r="F221" s="396"/>
      <c r="G221" s="1076"/>
      <c r="H221" s="1009"/>
      <c r="I221" s="1009"/>
      <c r="J221" s="1009"/>
      <c r="K221" s="1010" t="str">
        <f t="shared" si="105"/>
        <v/>
      </c>
      <c r="L221" s="1047" t="str">
        <f>IF(OR(($S221=""),($H221=""),($I221=""),($J221="")),"",VLOOKUP($S221,'TRC Values Pepco'!$I$45:$M$54,2,FALSE))</f>
        <v/>
      </c>
      <c r="M221" s="1048" t="str">
        <f>IF(OR(($S221=""),($H221=""),($I221=""),($J221="")),"",VLOOKUP($S221,'TRC Values Pepco'!$I$45:$M$54,3,FALSE))</f>
        <v/>
      </c>
      <c r="N221" s="1048" t="str">
        <f>IF(OR(($S221=""),($H221=""),($I221=""),($J221="")),"",VLOOKUP($S221,'TRC Values Pepco'!$I$45:$M$54,4,FALSE))</f>
        <v/>
      </c>
      <c r="O221" s="1048" t="str">
        <f>IF(OR(($S221=""),($H221=""),($I221=""),($J221="")),"",VLOOKUP($S221,'TRC Values Pepco'!$I$45:$M$54,5,FALSE))</f>
        <v/>
      </c>
      <c r="P221" s="1049" t="str">
        <f t="shared" si="106"/>
        <v/>
      </c>
      <c r="Q221" s="1050">
        <f t="shared" si="107"/>
        <v>0</v>
      </c>
      <c r="R221" s="1051" t="str">
        <f t="shared" si="108"/>
        <v/>
      </c>
      <c r="S221" s="1051" t="str">
        <f t="shared" si="109"/>
        <v/>
      </c>
      <c r="T221" s="1052" t="str">
        <f t="shared" si="110"/>
        <v/>
      </c>
      <c r="U221" s="1077"/>
      <c r="V221" s="1017"/>
      <c r="W221" s="1055" t="str">
        <f t="shared" si="111"/>
        <v/>
      </c>
      <c r="X221" s="1072"/>
      <c r="Y221" s="1057">
        <v>0</v>
      </c>
      <c r="Z221" s="402">
        <f t="shared" si="112"/>
        <v>0</v>
      </c>
      <c r="AA221" s="1058">
        <f t="shared" si="113"/>
        <v>0</v>
      </c>
      <c r="AB221" s="1059">
        <f t="shared" si="114"/>
        <v>0</v>
      </c>
      <c r="AC221" s="1059">
        <f t="shared" si="115"/>
        <v>0</v>
      </c>
      <c r="AD221" s="1060">
        <f t="shared" si="116"/>
        <v>0</v>
      </c>
      <c r="AE221" s="1061" t="s">
        <v>205</v>
      </c>
      <c r="AF221" s="395"/>
      <c r="AG221" s="429"/>
      <c r="AH221" s="1073"/>
      <c r="AI221" s="1074"/>
      <c r="AJ221" s="1074"/>
      <c r="AK221" s="1075"/>
      <c r="AL221" s="1065"/>
      <c r="AM221" s="1066" t="str">
        <f t="shared" si="117"/>
        <v/>
      </c>
      <c r="AN221" s="1067">
        <f t="shared" si="118"/>
        <v>0</v>
      </c>
      <c r="AO221" s="412"/>
      <c r="AP221" s="412"/>
      <c r="AQ221" s="1068">
        <f t="shared" si="119"/>
        <v>0</v>
      </c>
      <c r="AR221" s="414">
        <f t="shared" si="120"/>
        <v>0</v>
      </c>
      <c r="AS221" s="415">
        <f t="shared" si="121"/>
        <v>0</v>
      </c>
      <c r="AT221" s="415">
        <f t="shared" si="136"/>
        <v>0</v>
      </c>
      <c r="AU221" s="415">
        <f t="shared" si="122"/>
        <v>0</v>
      </c>
      <c r="AV221" s="416">
        <f t="shared" si="123"/>
        <v>0</v>
      </c>
      <c r="AW221" s="1069"/>
      <c r="AX221" s="406">
        <f t="shared" si="124"/>
        <v>0</v>
      </c>
      <c r="AY221" s="1060">
        <f t="shared" si="125"/>
        <v>0</v>
      </c>
      <c r="AZ221" s="1070">
        <f t="shared" si="126"/>
        <v>0</v>
      </c>
      <c r="BA221" s="407">
        <f t="shared" si="127"/>
        <v>0</v>
      </c>
      <c r="BB221" s="1071">
        <f t="shared" si="128"/>
        <v>0</v>
      </c>
      <c r="BC221" s="1059">
        <f t="shared" si="129"/>
        <v>0</v>
      </c>
      <c r="BD221" s="1059">
        <f t="shared" si="130"/>
        <v>0</v>
      </c>
      <c r="BE221" s="407">
        <f t="shared" si="131"/>
        <v>0</v>
      </c>
      <c r="BF221" s="1041">
        <f t="shared" si="132"/>
        <v>0.3</v>
      </c>
      <c r="BG221" s="421">
        <f t="shared" si="133"/>
        <v>0</v>
      </c>
      <c r="BH221" s="422"/>
      <c r="BI221" s="422"/>
      <c r="BJ221" s="421">
        <f t="shared" si="134"/>
        <v>0</v>
      </c>
      <c r="BK221" s="1044">
        <f t="shared" si="135"/>
        <v>0</v>
      </c>
      <c r="BL221" s="432"/>
      <c r="BM221" s="436"/>
      <c r="BN221" s="436"/>
      <c r="BO221" s="436"/>
      <c r="BP221" s="436"/>
      <c r="BQ221" s="436"/>
      <c r="BR221" s="436"/>
      <c r="BS221" s="436"/>
      <c r="BT221" s="436"/>
      <c r="BU221" s="436"/>
      <c r="BV221" s="436"/>
      <c r="BW221" s="436"/>
      <c r="BX221" s="436"/>
    </row>
    <row r="222" spans="1:76" s="437" customFormat="1" ht="27.95" customHeight="1">
      <c r="A222" s="1046">
        <v>205</v>
      </c>
      <c r="B222" s="429"/>
      <c r="C222" s="429"/>
      <c r="D222" s="395"/>
      <c r="E222" s="427"/>
      <c r="F222" s="396"/>
      <c r="G222" s="1076"/>
      <c r="H222" s="1009"/>
      <c r="I222" s="1009"/>
      <c r="J222" s="1009"/>
      <c r="K222" s="1010" t="str">
        <f t="shared" si="105"/>
        <v/>
      </c>
      <c r="L222" s="1047" t="str">
        <f>IF(OR(($S222=""),($H222=""),($I222=""),($J222="")),"",VLOOKUP($S222,'TRC Values Pepco'!$I$45:$M$54,2,FALSE))</f>
        <v/>
      </c>
      <c r="M222" s="1048" t="str">
        <f>IF(OR(($S222=""),($H222=""),($I222=""),($J222="")),"",VLOOKUP($S222,'TRC Values Pepco'!$I$45:$M$54,3,FALSE))</f>
        <v/>
      </c>
      <c r="N222" s="1048" t="str">
        <f>IF(OR(($S222=""),($H222=""),($I222=""),($J222="")),"",VLOOKUP($S222,'TRC Values Pepco'!$I$45:$M$54,4,FALSE))</f>
        <v/>
      </c>
      <c r="O222" s="1048" t="str">
        <f>IF(OR(($S222=""),($H222=""),($I222=""),($J222="")),"",VLOOKUP($S222,'TRC Values Pepco'!$I$45:$M$54,5,FALSE))</f>
        <v/>
      </c>
      <c r="P222" s="1049" t="str">
        <f t="shared" si="106"/>
        <v/>
      </c>
      <c r="Q222" s="1050">
        <f t="shared" si="107"/>
        <v>0</v>
      </c>
      <c r="R222" s="1051" t="str">
        <f t="shared" si="108"/>
        <v/>
      </c>
      <c r="S222" s="1051" t="str">
        <f t="shared" si="109"/>
        <v/>
      </c>
      <c r="T222" s="1052" t="str">
        <f t="shared" si="110"/>
        <v/>
      </c>
      <c r="U222" s="1077"/>
      <c r="V222" s="1017"/>
      <c r="W222" s="1055" t="str">
        <f t="shared" si="111"/>
        <v/>
      </c>
      <c r="X222" s="1072"/>
      <c r="Y222" s="1057">
        <v>0</v>
      </c>
      <c r="Z222" s="402">
        <f t="shared" si="112"/>
        <v>0</v>
      </c>
      <c r="AA222" s="1058">
        <f t="shared" si="113"/>
        <v>0</v>
      </c>
      <c r="AB222" s="1059">
        <f t="shared" si="114"/>
        <v>0</v>
      </c>
      <c r="AC222" s="1059">
        <f t="shared" si="115"/>
        <v>0</v>
      </c>
      <c r="AD222" s="1060">
        <f t="shared" si="116"/>
        <v>0</v>
      </c>
      <c r="AE222" s="1061" t="s">
        <v>205</v>
      </c>
      <c r="AF222" s="395"/>
      <c r="AG222" s="429"/>
      <c r="AH222" s="1073"/>
      <c r="AI222" s="1074"/>
      <c r="AJ222" s="1074"/>
      <c r="AK222" s="1075"/>
      <c r="AL222" s="1065"/>
      <c r="AM222" s="1066" t="str">
        <f t="shared" si="117"/>
        <v/>
      </c>
      <c r="AN222" s="1067">
        <f t="shared" si="118"/>
        <v>0</v>
      </c>
      <c r="AO222" s="412"/>
      <c r="AP222" s="412"/>
      <c r="AQ222" s="1068">
        <f t="shared" si="119"/>
        <v>0</v>
      </c>
      <c r="AR222" s="414">
        <f t="shared" si="120"/>
        <v>0</v>
      </c>
      <c r="AS222" s="415">
        <f t="shared" si="121"/>
        <v>0</v>
      </c>
      <c r="AT222" s="415">
        <f t="shared" si="136"/>
        <v>0</v>
      </c>
      <c r="AU222" s="415">
        <f t="shared" si="122"/>
        <v>0</v>
      </c>
      <c r="AV222" s="416">
        <f t="shared" si="123"/>
        <v>0</v>
      </c>
      <c r="AW222" s="1069"/>
      <c r="AX222" s="406">
        <f t="shared" si="124"/>
        <v>0</v>
      </c>
      <c r="AY222" s="1060">
        <f t="shared" si="125"/>
        <v>0</v>
      </c>
      <c r="AZ222" s="1070">
        <f t="shared" si="126"/>
        <v>0</v>
      </c>
      <c r="BA222" s="407">
        <f t="shared" si="127"/>
        <v>0</v>
      </c>
      <c r="BB222" s="1071">
        <f t="shared" si="128"/>
        <v>0</v>
      </c>
      <c r="BC222" s="1059">
        <f t="shared" si="129"/>
        <v>0</v>
      </c>
      <c r="BD222" s="1059">
        <f t="shared" si="130"/>
        <v>0</v>
      </c>
      <c r="BE222" s="407">
        <f t="shared" si="131"/>
        <v>0</v>
      </c>
      <c r="BF222" s="1041">
        <f t="shared" si="132"/>
        <v>0.3</v>
      </c>
      <c r="BG222" s="421">
        <f t="shared" si="133"/>
        <v>0</v>
      </c>
      <c r="BH222" s="422"/>
      <c r="BI222" s="422"/>
      <c r="BJ222" s="421">
        <f t="shared" si="134"/>
        <v>0</v>
      </c>
      <c r="BK222" s="1044">
        <f t="shared" si="135"/>
        <v>0</v>
      </c>
      <c r="BL222" s="432"/>
      <c r="BM222" s="436"/>
      <c r="BN222" s="436"/>
      <c r="BO222" s="436"/>
      <c r="BP222" s="436"/>
      <c r="BQ222" s="436"/>
      <c r="BR222" s="436"/>
      <c r="BS222" s="436"/>
      <c r="BT222" s="436"/>
      <c r="BU222" s="436"/>
      <c r="BV222" s="436"/>
      <c r="BW222" s="436"/>
      <c r="BX222" s="436"/>
    </row>
    <row r="223" spans="1:76" s="437" customFormat="1" ht="27.95" customHeight="1">
      <c r="A223" s="1046">
        <v>206</v>
      </c>
      <c r="B223" s="429"/>
      <c r="C223" s="429"/>
      <c r="D223" s="395"/>
      <c r="E223" s="427"/>
      <c r="F223" s="396"/>
      <c r="G223" s="1076"/>
      <c r="H223" s="1009"/>
      <c r="I223" s="1009"/>
      <c r="J223" s="1009"/>
      <c r="K223" s="1010" t="str">
        <f t="shared" si="105"/>
        <v/>
      </c>
      <c r="L223" s="1047" t="str">
        <f>IF(OR(($S223=""),($H223=""),($I223=""),($J223="")),"",VLOOKUP($S223,'TRC Values Pepco'!$I$45:$M$54,2,FALSE))</f>
        <v/>
      </c>
      <c r="M223" s="1048" t="str">
        <f>IF(OR(($S223=""),($H223=""),($I223=""),($J223="")),"",VLOOKUP($S223,'TRC Values Pepco'!$I$45:$M$54,3,FALSE))</f>
        <v/>
      </c>
      <c r="N223" s="1048" t="str">
        <f>IF(OR(($S223=""),($H223=""),($I223=""),($J223="")),"",VLOOKUP($S223,'TRC Values Pepco'!$I$45:$M$54,4,FALSE))</f>
        <v/>
      </c>
      <c r="O223" s="1048" t="str">
        <f>IF(OR(($S223=""),($H223=""),($I223=""),($J223="")),"",VLOOKUP($S223,'TRC Values Pepco'!$I$45:$M$54,5,FALSE))</f>
        <v/>
      </c>
      <c r="P223" s="1049" t="str">
        <f t="shared" si="106"/>
        <v/>
      </c>
      <c r="Q223" s="1050">
        <f t="shared" si="107"/>
        <v>0</v>
      </c>
      <c r="R223" s="1051" t="str">
        <f t="shared" si="108"/>
        <v/>
      </c>
      <c r="S223" s="1051" t="str">
        <f t="shared" si="109"/>
        <v/>
      </c>
      <c r="T223" s="1052" t="str">
        <f t="shared" si="110"/>
        <v/>
      </c>
      <c r="U223" s="1077"/>
      <c r="V223" s="1017"/>
      <c r="W223" s="1055" t="str">
        <f t="shared" si="111"/>
        <v/>
      </c>
      <c r="X223" s="1072"/>
      <c r="Y223" s="1057">
        <v>0</v>
      </c>
      <c r="Z223" s="402">
        <f t="shared" si="112"/>
        <v>0</v>
      </c>
      <c r="AA223" s="1058">
        <f t="shared" si="113"/>
        <v>0</v>
      </c>
      <c r="AB223" s="1059">
        <f t="shared" si="114"/>
        <v>0</v>
      </c>
      <c r="AC223" s="1059">
        <f t="shared" si="115"/>
        <v>0</v>
      </c>
      <c r="AD223" s="1060">
        <f t="shared" si="116"/>
        <v>0</v>
      </c>
      <c r="AE223" s="1061" t="s">
        <v>205</v>
      </c>
      <c r="AF223" s="395"/>
      <c r="AG223" s="429"/>
      <c r="AH223" s="1073"/>
      <c r="AI223" s="1074"/>
      <c r="AJ223" s="1074"/>
      <c r="AK223" s="1075"/>
      <c r="AL223" s="1065"/>
      <c r="AM223" s="1066" t="str">
        <f t="shared" si="117"/>
        <v/>
      </c>
      <c r="AN223" s="1067">
        <f t="shared" si="118"/>
        <v>0</v>
      </c>
      <c r="AO223" s="412"/>
      <c r="AP223" s="412"/>
      <c r="AQ223" s="1068">
        <f t="shared" si="119"/>
        <v>0</v>
      </c>
      <c r="AR223" s="414">
        <f t="shared" si="120"/>
        <v>0</v>
      </c>
      <c r="AS223" s="415">
        <f t="shared" si="121"/>
        <v>0</v>
      </c>
      <c r="AT223" s="415">
        <f t="shared" si="136"/>
        <v>0</v>
      </c>
      <c r="AU223" s="415">
        <f t="shared" si="122"/>
        <v>0</v>
      </c>
      <c r="AV223" s="416">
        <f t="shared" si="123"/>
        <v>0</v>
      </c>
      <c r="AW223" s="1069"/>
      <c r="AX223" s="406">
        <f t="shared" si="124"/>
        <v>0</v>
      </c>
      <c r="AY223" s="1060">
        <f t="shared" si="125"/>
        <v>0</v>
      </c>
      <c r="AZ223" s="1070">
        <f t="shared" si="126"/>
        <v>0</v>
      </c>
      <c r="BA223" s="407">
        <f t="shared" si="127"/>
        <v>0</v>
      </c>
      <c r="BB223" s="1071">
        <f t="shared" si="128"/>
        <v>0</v>
      </c>
      <c r="BC223" s="1059">
        <f t="shared" si="129"/>
        <v>0</v>
      </c>
      <c r="BD223" s="1059">
        <f t="shared" si="130"/>
        <v>0</v>
      </c>
      <c r="BE223" s="407">
        <f t="shared" si="131"/>
        <v>0</v>
      </c>
      <c r="BF223" s="1041">
        <f t="shared" si="132"/>
        <v>0.3</v>
      </c>
      <c r="BG223" s="421">
        <f t="shared" si="133"/>
        <v>0</v>
      </c>
      <c r="BH223" s="422"/>
      <c r="BI223" s="422"/>
      <c r="BJ223" s="421">
        <f t="shared" si="134"/>
        <v>0</v>
      </c>
      <c r="BK223" s="1044">
        <f t="shared" si="135"/>
        <v>0</v>
      </c>
      <c r="BL223" s="432"/>
      <c r="BM223" s="436"/>
      <c r="BN223" s="436"/>
      <c r="BO223" s="436"/>
      <c r="BP223" s="436"/>
      <c r="BQ223" s="436"/>
      <c r="BR223" s="436"/>
      <c r="BS223" s="436"/>
      <c r="BT223" s="436"/>
      <c r="BU223" s="436"/>
      <c r="BV223" s="436"/>
      <c r="BW223" s="436"/>
      <c r="BX223" s="436"/>
    </row>
    <row r="224" spans="1:76" s="437" customFormat="1" ht="27.95" customHeight="1">
      <c r="A224" s="1046">
        <v>207</v>
      </c>
      <c r="B224" s="429"/>
      <c r="C224" s="429"/>
      <c r="D224" s="395"/>
      <c r="E224" s="427"/>
      <c r="F224" s="396"/>
      <c r="G224" s="1076"/>
      <c r="H224" s="1009"/>
      <c r="I224" s="1009"/>
      <c r="J224" s="1009"/>
      <c r="K224" s="1010" t="str">
        <f t="shared" si="105"/>
        <v/>
      </c>
      <c r="L224" s="1047" t="str">
        <f>IF(OR(($S224=""),($H224=""),($I224=""),($J224="")),"",VLOOKUP($S224,'TRC Values Pepco'!$I$45:$M$54,2,FALSE))</f>
        <v/>
      </c>
      <c r="M224" s="1048" t="str">
        <f>IF(OR(($S224=""),($H224=""),($I224=""),($J224="")),"",VLOOKUP($S224,'TRC Values Pepco'!$I$45:$M$54,3,FALSE))</f>
        <v/>
      </c>
      <c r="N224" s="1048" t="str">
        <f>IF(OR(($S224=""),($H224=""),($I224=""),($J224="")),"",VLOOKUP($S224,'TRC Values Pepco'!$I$45:$M$54,4,FALSE))</f>
        <v/>
      </c>
      <c r="O224" s="1048" t="str">
        <f>IF(OR(($S224=""),($H224=""),($I224=""),($J224="")),"",VLOOKUP($S224,'TRC Values Pepco'!$I$45:$M$54,5,FALSE))</f>
        <v/>
      </c>
      <c r="P224" s="1049" t="str">
        <f t="shared" si="106"/>
        <v/>
      </c>
      <c r="Q224" s="1050">
        <f t="shared" si="107"/>
        <v>0</v>
      </c>
      <c r="R224" s="1051" t="str">
        <f t="shared" si="108"/>
        <v/>
      </c>
      <c r="S224" s="1051" t="str">
        <f t="shared" si="109"/>
        <v/>
      </c>
      <c r="T224" s="1052" t="str">
        <f t="shared" si="110"/>
        <v/>
      </c>
      <c r="U224" s="1077"/>
      <c r="V224" s="1017"/>
      <c r="W224" s="1055" t="str">
        <f t="shared" si="111"/>
        <v/>
      </c>
      <c r="X224" s="1072"/>
      <c r="Y224" s="1057">
        <v>0</v>
      </c>
      <c r="Z224" s="402">
        <f t="shared" si="112"/>
        <v>0</v>
      </c>
      <c r="AA224" s="1058">
        <f t="shared" si="113"/>
        <v>0</v>
      </c>
      <c r="AB224" s="1059">
        <f t="shared" si="114"/>
        <v>0</v>
      </c>
      <c r="AC224" s="1059">
        <f t="shared" si="115"/>
        <v>0</v>
      </c>
      <c r="AD224" s="1060">
        <f t="shared" si="116"/>
        <v>0</v>
      </c>
      <c r="AE224" s="1061" t="s">
        <v>205</v>
      </c>
      <c r="AF224" s="395"/>
      <c r="AG224" s="429"/>
      <c r="AH224" s="1073"/>
      <c r="AI224" s="1074"/>
      <c r="AJ224" s="1074"/>
      <c r="AK224" s="1075"/>
      <c r="AL224" s="1065"/>
      <c r="AM224" s="1066" t="str">
        <f t="shared" si="117"/>
        <v/>
      </c>
      <c r="AN224" s="1067">
        <f t="shared" si="118"/>
        <v>0</v>
      </c>
      <c r="AO224" s="412"/>
      <c r="AP224" s="412"/>
      <c r="AQ224" s="1068">
        <f t="shared" si="119"/>
        <v>0</v>
      </c>
      <c r="AR224" s="414">
        <f t="shared" si="120"/>
        <v>0</v>
      </c>
      <c r="AS224" s="415">
        <f t="shared" si="121"/>
        <v>0</v>
      </c>
      <c r="AT224" s="415">
        <f t="shared" si="136"/>
        <v>0</v>
      </c>
      <c r="AU224" s="415">
        <f t="shared" si="122"/>
        <v>0</v>
      </c>
      <c r="AV224" s="416">
        <f t="shared" si="123"/>
        <v>0</v>
      </c>
      <c r="AW224" s="1069"/>
      <c r="AX224" s="406">
        <f t="shared" si="124"/>
        <v>0</v>
      </c>
      <c r="AY224" s="1060">
        <f t="shared" si="125"/>
        <v>0</v>
      </c>
      <c r="AZ224" s="1070">
        <f t="shared" si="126"/>
        <v>0</v>
      </c>
      <c r="BA224" s="407">
        <f t="shared" si="127"/>
        <v>0</v>
      </c>
      <c r="BB224" s="1071">
        <f t="shared" si="128"/>
        <v>0</v>
      </c>
      <c r="BC224" s="1059">
        <f t="shared" si="129"/>
        <v>0</v>
      </c>
      <c r="BD224" s="1059">
        <f t="shared" si="130"/>
        <v>0</v>
      </c>
      <c r="BE224" s="407">
        <f t="shared" si="131"/>
        <v>0</v>
      </c>
      <c r="BF224" s="1041">
        <f t="shared" si="132"/>
        <v>0.3</v>
      </c>
      <c r="BG224" s="421">
        <f t="shared" si="133"/>
        <v>0</v>
      </c>
      <c r="BH224" s="422"/>
      <c r="BI224" s="422"/>
      <c r="BJ224" s="421">
        <f t="shared" si="134"/>
        <v>0</v>
      </c>
      <c r="BK224" s="1044">
        <f t="shared" si="135"/>
        <v>0</v>
      </c>
      <c r="BL224" s="432"/>
      <c r="BM224" s="436"/>
      <c r="BN224" s="436"/>
      <c r="BO224" s="436"/>
      <c r="BP224" s="436"/>
      <c r="BQ224" s="436"/>
      <c r="BR224" s="436"/>
      <c r="BS224" s="436"/>
      <c r="BT224" s="436"/>
      <c r="BU224" s="436"/>
      <c r="BV224" s="436"/>
      <c r="BW224" s="436"/>
      <c r="BX224" s="436"/>
    </row>
    <row r="225" spans="1:76" s="437" customFormat="1" ht="27.95" customHeight="1">
      <c r="A225" s="1046">
        <v>208</v>
      </c>
      <c r="B225" s="429"/>
      <c r="C225" s="429"/>
      <c r="D225" s="395"/>
      <c r="E225" s="427"/>
      <c r="F225" s="396"/>
      <c r="G225" s="1076"/>
      <c r="H225" s="1009"/>
      <c r="I225" s="1009"/>
      <c r="J225" s="1009"/>
      <c r="K225" s="1010" t="str">
        <f t="shared" si="105"/>
        <v/>
      </c>
      <c r="L225" s="1047" t="str">
        <f>IF(OR(($S225=""),($H225=""),($I225=""),($J225="")),"",VLOOKUP($S225,'TRC Values Pepco'!$I$45:$M$54,2,FALSE))</f>
        <v/>
      </c>
      <c r="M225" s="1048" t="str">
        <f>IF(OR(($S225=""),($H225=""),($I225=""),($J225="")),"",VLOOKUP($S225,'TRC Values Pepco'!$I$45:$M$54,3,FALSE))</f>
        <v/>
      </c>
      <c r="N225" s="1048" t="str">
        <f>IF(OR(($S225=""),($H225=""),($I225=""),($J225="")),"",VLOOKUP($S225,'TRC Values Pepco'!$I$45:$M$54,4,FALSE))</f>
        <v/>
      </c>
      <c r="O225" s="1048" t="str">
        <f>IF(OR(($S225=""),($H225=""),($I225=""),($J225="")),"",VLOOKUP($S225,'TRC Values Pepco'!$I$45:$M$54,5,FALSE))</f>
        <v/>
      </c>
      <c r="P225" s="1049" t="str">
        <f t="shared" si="106"/>
        <v/>
      </c>
      <c r="Q225" s="1050">
        <f t="shared" si="107"/>
        <v>0</v>
      </c>
      <c r="R225" s="1051" t="str">
        <f t="shared" si="108"/>
        <v/>
      </c>
      <c r="S225" s="1051" t="str">
        <f t="shared" si="109"/>
        <v/>
      </c>
      <c r="T225" s="1052" t="str">
        <f t="shared" si="110"/>
        <v/>
      </c>
      <c r="U225" s="1077"/>
      <c r="V225" s="1017"/>
      <c r="W225" s="1055" t="str">
        <f t="shared" si="111"/>
        <v/>
      </c>
      <c r="X225" s="1072"/>
      <c r="Y225" s="1057">
        <v>0</v>
      </c>
      <c r="Z225" s="402">
        <f t="shared" si="112"/>
        <v>0</v>
      </c>
      <c r="AA225" s="1058">
        <f t="shared" si="113"/>
        <v>0</v>
      </c>
      <c r="AB225" s="1059">
        <f t="shared" si="114"/>
        <v>0</v>
      </c>
      <c r="AC225" s="1059">
        <f t="shared" si="115"/>
        <v>0</v>
      </c>
      <c r="AD225" s="1060">
        <f t="shared" si="116"/>
        <v>0</v>
      </c>
      <c r="AE225" s="1061" t="s">
        <v>205</v>
      </c>
      <c r="AF225" s="395"/>
      <c r="AG225" s="429"/>
      <c r="AH225" s="1073"/>
      <c r="AI225" s="1074"/>
      <c r="AJ225" s="1074"/>
      <c r="AK225" s="1075"/>
      <c r="AL225" s="1065"/>
      <c r="AM225" s="1066" t="str">
        <f t="shared" si="117"/>
        <v/>
      </c>
      <c r="AN225" s="1067">
        <f t="shared" si="118"/>
        <v>0</v>
      </c>
      <c r="AO225" s="412"/>
      <c r="AP225" s="412"/>
      <c r="AQ225" s="1068">
        <f t="shared" si="119"/>
        <v>0</v>
      </c>
      <c r="AR225" s="414">
        <f t="shared" si="120"/>
        <v>0</v>
      </c>
      <c r="AS225" s="415">
        <f t="shared" si="121"/>
        <v>0</v>
      </c>
      <c r="AT225" s="415">
        <f t="shared" si="136"/>
        <v>0</v>
      </c>
      <c r="AU225" s="415">
        <f t="shared" si="122"/>
        <v>0</v>
      </c>
      <c r="AV225" s="416">
        <f t="shared" si="123"/>
        <v>0</v>
      </c>
      <c r="AW225" s="1069"/>
      <c r="AX225" s="406">
        <f t="shared" si="124"/>
        <v>0</v>
      </c>
      <c r="AY225" s="1060">
        <f t="shared" si="125"/>
        <v>0</v>
      </c>
      <c r="AZ225" s="1070">
        <f t="shared" si="126"/>
        <v>0</v>
      </c>
      <c r="BA225" s="407">
        <f t="shared" si="127"/>
        <v>0</v>
      </c>
      <c r="BB225" s="1071">
        <f t="shared" si="128"/>
        <v>0</v>
      </c>
      <c r="BC225" s="1059">
        <f t="shared" si="129"/>
        <v>0</v>
      </c>
      <c r="BD225" s="1059">
        <f t="shared" si="130"/>
        <v>0</v>
      </c>
      <c r="BE225" s="407">
        <f t="shared" si="131"/>
        <v>0</v>
      </c>
      <c r="BF225" s="1041">
        <f t="shared" si="132"/>
        <v>0.3</v>
      </c>
      <c r="BG225" s="421">
        <f t="shared" si="133"/>
        <v>0</v>
      </c>
      <c r="BH225" s="422"/>
      <c r="BI225" s="422"/>
      <c r="BJ225" s="421">
        <f t="shared" si="134"/>
        <v>0</v>
      </c>
      <c r="BK225" s="1044">
        <f t="shared" si="135"/>
        <v>0</v>
      </c>
      <c r="BL225" s="432"/>
      <c r="BM225" s="436"/>
      <c r="BN225" s="436"/>
      <c r="BO225" s="436"/>
      <c r="BP225" s="436"/>
      <c r="BQ225" s="436"/>
      <c r="BR225" s="436"/>
      <c r="BS225" s="436"/>
      <c r="BT225" s="436"/>
      <c r="BU225" s="436"/>
      <c r="BV225" s="436"/>
      <c r="BW225" s="436"/>
      <c r="BX225" s="436"/>
    </row>
    <row r="226" spans="1:76" s="437" customFormat="1" ht="27.95" customHeight="1">
      <c r="A226" s="1046">
        <v>209</v>
      </c>
      <c r="B226" s="429"/>
      <c r="C226" s="429"/>
      <c r="D226" s="395"/>
      <c r="E226" s="427"/>
      <c r="F226" s="396"/>
      <c r="G226" s="1076"/>
      <c r="H226" s="1009"/>
      <c r="I226" s="1009"/>
      <c r="J226" s="1009"/>
      <c r="K226" s="1010" t="str">
        <f t="shared" si="105"/>
        <v/>
      </c>
      <c r="L226" s="1047" t="str">
        <f>IF(OR(($S226=""),($H226=""),($I226=""),($J226="")),"",VLOOKUP($S226,'TRC Values Pepco'!$I$45:$M$54,2,FALSE))</f>
        <v/>
      </c>
      <c r="M226" s="1048" t="str">
        <f>IF(OR(($S226=""),($H226=""),($I226=""),($J226="")),"",VLOOKUP($S226,'TRC Values Pepco'!$I$45:$M$54,3,FALSE))</f>
        <v/>
      </c>
      <c r="N226" s="1048" t="str">
        <f>IF(OR(($S226=""),($H226=""),($I226=""),($J226="")),"",VLOOKUP($S226,'TRC Values Pepco'!$I$45:$M$54,4,FALSE))</f>
        <v/>
      </c>
      <c r="O226" s="1048" t="str">
        <f>IF(OR(($S226=""),($H226=""),($I226=""),($J226="")),"",VLOOKUP($S226,'TRC Values Pepco'!$I$45:$M$54,5,FALSE))</f>
        <v/>
      </c>
      <c r="P226" s="1049" t="str">
        <f t="shared" si="106"/>
        <v/>
      </c>
      <c r="Q226" s="1050">
        <f t="shared" si="107"/>
        <v>0</v>
      </c>
      <c r="R226" s="1051" t="str">
        <f t="shared" si="108"/>
        <v/>
      </c>
      <c r="S226" s="1051" t="str">
        <f t="shared" si="109"/>
        <v/>
      </c>
      <c r="T226" s="1052" t="str">
        <f t="shared" si="110"/>
        <v/>
      </c>
      <c r="U226" s="1077"/>
      <c r="V226" s="1017"/>
      <c r="W226" s="1055" t="str">
        <f t="shared" si="111"/>
        <v/>
      </c>
      <c r="X226" s="1072"/>
      <c r="Y226" s="1057">
        <v>0</v>
      </c>
      <c r="Z226" s="402">
        <f t="shared" si="112"/>
        <v>0</v>
      </c>
      <c r="AA226" s="1058">
        <f t="shared" si="113"/>
        <v>0</v>
      </c>
      <c r="AB226" s="1059">
        <f t="shared" si="114"/>
        <v>0</v>
      </c>
      <c r="AC226" s="1059">
        <f t="shared" si="115"/>
        <v>0</v>
      </c>
      <c r="AD226" s="1060">
        <f t="shared" si="116"/>
        <v>0</v>
      </c>
      <c r="AE226" s="1061" t="s">
        <v>205</v>
      </c>
      <c r="AF226" s="395"/>
      <c r="AG226" s="429"/>
      <c r="AH226" s="1073"/>
      <c r="AI226" s="1074"/>
      <c r="AJ226" s="1074"/>
      <c r="AK226" s="1075"/>
      <c r="AL226" s="1065"/>
      <c r="AM226" s="1066" t="str">
        <f t="shared" si="117"/>
        <v/>
      </c>
      <c r="AN226" s="1067">
        <f t="shared" si="118"/>
        <v>0</v>
      </c>
      <c r="AO226" s="412"/>
      <c r="AP226" s="412"/>
      <c r="AQ226" s="1068">
        <f t="shared" si="119"/>
        <v>0</v>
      </c>
      <c r="AR226" s="414">
        <f t="shared" si="120"/>
        <v>0</v>
      </c>
      <c r="AS226" s="415">
        <f t="shared" si="121"/>
        <v>0</v>
      </c>
      <c r="AT226" s="415">
        <f t="shared" si="136"/>
        <v>0</v>
      </c>
      <c r="AU226" s="415">
        <f t="shared" si="122"/>
        <v>0</v>
      </c>
      <c r="AV226" s="416">
        <f t="shared" si="123"/>
        <v>0</v>
      </c>
      <c r="AW226" s="1069"/>
      <c r="AX226" s="406">
        <f t="shared" si="124"/>
        <v>0</v>
      </c>
      <c r="AY226" s="1060">
        <f t="shared" si="125"/>
        <v>0</v>
      </c>
      <c r="AZ226" s="1070">
        <f t="shared" si="126"/>
        <v>0</v>
      </c>
      <c r="BA226" s="407">
        <f t="shared" si="127"/>
        <v>0</v>
      </c>
      <c r="BB226" s="1071">
        <f t="shared" si="128"/>
        <v>0</v>
      </c>
      <c r="BC226" s="1059">
        <f t="shared" si="129"/>
        <v>0</v>
      </c>
      <c r="BD226" s="1059">
        <f t="shared" si="130"/>
        <v>0</v>
      </c>
      <c r="BE226" s="407">
        <f t="shared" si="131"/>
        <v>0</v>
      </c>
      <c r="BF226" s="1041">
        <f t="shared" si="132"/>
        <v>0.3</v>
      </c>
      <c r="BG226" s="421">
        <f t="shared" si="133"/>
        <v>0</v>
      </c>
      <c r="BH226" s="422"/>
      <c r="BI226" s="422"/>
      <c r="BJ226" s="421">
        <f t="shared" si="134"/>
        <v>0</v>
      </c>
      <c r="BK226" s="1044">
        <f t="shared" si="135"/>
        <v>0</v>
      </c>
      <c r="BL226" s="432"/>
      <c r="BM226" s="436"/>
      <c r="BN226" s="436"/>
      <c r="BO226" s="436"/>
      <c r="BP226" s="436"/>
      <c r="BQ226" s="436"/>
      <c r="BR226" s="436"/>
      <c r="BS226" s="436"/>
      <c r="BT226" s="436"/>
      <c r="BU226" s="436"/>
      <c r="BV226" s="436"/>
      <c r="BW226" s="436"/>
      <c r="BX226" s="436"/>
    </row>
    <row r="227" spans="1:76" s="437" customFormat="1" ht="27.95" customHeight="1">
      <c r="A227" s="1046">
        <v>210</v>
      </c>
      <c r="B227" s="429"/>
      <c r="C227" s="429"/>
      <c r="D227" s="395"/>
      <c r="E227" s="427"/>
      <c r="F227" s="396"/>
      <c r="G227" s="1076"/>
      <c r="H227" s="1009"/>
      <c r="I227" s="1009"/>
      <c r="J227" s="1009"/>
      <c r="K227" s="1010" t="str">
        <f t="shared" si="105"/>
        <v/>
      </c>
      <c r="L227" s="1047" t="str">
        <f>IF(OR(($S227=""),($H227=""),($I227=""),($J227="")),"",VLOOKUP($S227,'TRC Values Pepco'!$I$45:$M$54,2,FALSE))</f>
        <v/>
      </c>
      <c r="M227" s="1048" t="str">
        <f>IF(OR(($S227=""),($H227=""),($I227=""),($J227="")),"",VLOOKUP($S227,'TRC Values Pepco'!$I$45:$M$54,3,FALSE))</f>
        <v/>
      </c>
      <c r="N227" s="1048" t="str">
        <f>IF(OR(($S227=""),($H227=""),($I227=""),($J227="")),"",VLOOKUP($S227,'TRC Values Pepco'!$I$45:$M$54,4,FALSE))</f>
        <v/>
      </c>
      <c r="O227" s="1048" t="str">
        <f>IF(OR(($S227=""),($H227=""),($I227=""),($J227="")),"",VLOOKUP($S227,'TRC Values Pepco'!$I$45:$M$54,5,FALSE))</f>
        <v/>
      </c>
      <c r="P227" s="1049" t="str">
        <f t="shared" si="106"/>
        <v/>
      </c>
      <c r="Q227" s="1050">
        <f t="shared" si="107"/>
        <v>0</v>
      </c>
      <c r="R227" s="1051" t="str">
        <f t="shared" si="108"/>
        <v/>
      </c>
      <c r="S227" s="1051" t="str">
        <f t="shared" si="109"/>
        <v/>
      </c>
      <c r="T227" s="1052" t="str">
        <f t="shared" si="110"/>
        <v/>
      </c>
      <c r="U227" s="1077"/>
      <c r="V227" s="1017"/>
      <c r="W227" s="1055" t="str">
        <f t="shared" si="111"/>
        <v/>
      </c>
      <c r="X227" s="1072"/>
      <c r="Y227" s="1057">
        <v>0</v>
      </c>
      <c r="Z227" s="402">
        <f t="shared" si="112"/>
        <v>0</v>
      </c>
      <c r="AA227" s="1058">
        <f t="shared" si="113"/>
        <v>0</v>
      </c>
      <c r="AB227" s="1059">
        <f t="shared" si="114"/>
        <v>0</v>
      </c>
      <c r="AC227" s="1059">
        <f t="shared" si="115"/>
        <v>0</v>
      </c>
      <c r="AD227" s="1060">
        <f t="shared" si="116"/>
        <v>0</v>
      </c>
      <c r="AE227" s="1061" t="s">
        <v>205</v>
      </c>
      <c r="AF227" s="395"/>
      <c r="AG227" s="429"/>
      <c r="AH227" s="1073"/>
      <c r="AI227" s="1074"/>
      <c r="AJ227" s="1074"/>
      <c r="AK227" s="1075"/>
      <c r="AL227" s="1065"/>
      <c r="AM227" s="1066" t="str">
        <f t="shared" si="117"/>
        <v/>
      </c>
      <c r="AN227" s="1067">
        <f t="shared" si="118"/>
        <v>0</v>
      </c>
      <c r="AO227" s="412"/>
      <c r="AP227" s="412"/>
      <c r="AQ227" s="1068">
        <f t="shared" si="119"/>
        <v>0</v>
      </c>
      <c r="AR227" s="414">
        <f t="shared" si="120"/>
        <v>0</v>
      </c>
      <c r="AS227" s="415">
        <f t="shared" si="121"/>
        <v>0</v>
      </c>
      <c r="AT227" s="415">
        <f t="shared" si="136"/>
        <v>0</v>
      </c>
      <c r="AU227" s="415">
        <f t="shared" si="122"/>
        <v>0</v>
      </c>
      <c r="AV227" s="416">
        <f t="shared" si="123"/>
        <v>0</v>
      </c>
      <c r="AW227" s="1069"/>
      <c r="AX227" s="406">
        <f t="shared" si="124"/>
        <v>0</v>
      </c>
      <c r="AY227" s="1060">
        <f t="shared" si="125"/>
        <v>0</v>
      </c>
      <c r="AZ227" s="1070">
        <f t="shared" si="126"/>
        <v>0</v>
      </c>
      <c r="BA227" s="407">
        <f t="shared" si="127"/>
        <v>0</v>
      </c>
      <c r="BB227" s="1071">
        <f t="shared" si="128"/>
        <v>0</v>
      </c>
      <c r="BC227" s="1059">
        <f t="shared" si="129"/>
        <v>0</v>
      </c>
      <c r="BD227" s="1059">
        <f t="shared" si="130"/>
        <v>0</v>
      </c>
      <c r="BE227" s="407">
        <f t="shared" si="131"/>
        <v>0</v>
      </c>
      <c r="BF227" s="1041">
        <f t="shared" si="132"/>
        <v>0.3</v>
      </c>
      <c r="BG227" s="421">
        <f t="shared" si="133"/>
        <v>0</v>
      </c>
      <c r="BH227" s="422"/>
      <c r="BI227" s="422"/>
      <c r="BJ227" s="421">
        <f t="shared" si="134"/>
        <v>0</v>
      </c>
      <c r="BK227" s="1044">
        <f t="shared" si="135"/>
        <v>0</v>
      </c>
      <c r="BL227" s="432"/>
      <c r="BM227" s="436"/>
      <c r="BN227" s="436"/>
      <c r="BO227" s="436"/>
      <c r="BP227" s="436"/>
      <c r="BQ227" s="436"/>
      <c r="BR227" s="436"/>
      <c r="BS227" s="436"/>
      <c r="BT227" s="436"/>
      <c r="BU227" s="436"/>
      <c r="BV227" s="436"/>
      <c r="BW227" s="436"/>
      <c r="BX227" s="436"/>
    </row>
    <row r="228" spans="1:76" s="437" customFormat="1" ht="27.95" customHeight="1">
      <c r="A228" s="1046">
        <v>211</v>
      </c>
      <c r="B228" s="429"/>
      <c r="C228" s="429"/>
      <c r="D228" s="395"/>
      <c r="E228" s="427"/>
      <c r="F228" s="396"/>
      <c r="G228" s="1076"/>
      <c r="H228" s="1009"/>
      <c r="I228" s="1009"/>
      <c r="J228" s="1009"/>
      <c r="K228" s="1010" t="str">
        <f t="shared" si="105"/>
        <v/>
      </c>
      <c r="L228" s="1047" t="str">
        <f>IF(OR(($S228=""),($H228=""),($I228=""),($J228="")),"",VLOOKUP($S228,'TRC Values Pepco'!$I$45:$M$54,2,FALSE))</f>
        <v/>
      </c>
      <c r="M228" s="1048" t="str">
        <f>IF(OR(($S228=""),($H228=""),($I228=""),($J228="")),"",VLOOKUP($S228,'TRC Values Pepco'!$I$45:$M$54,3,FALSE))</f>
        <v/>
      </c>
      <c r="N228" s="1048" t="str">
        <f>IF(OR(($S228=""),($H228=""),($I228=""),($J228="")),"",VLOOKUP($S228,'TRC Values Pepco'!$I$45:$M$54,4,FALSE))</f>
        <v/>
      </c>
      <c r="O228" s="1048" t="str">
        <f>IF(OR(($S228=""),($H228=""),($I228=""),($J228="")),"",VLOOKUP($S228,'TRC Values Pepco'!$I$45:$M$54,5,FALSE))</f>
        <v/>
      </c>
      <c r="P228" s="1049" t="str">
        <f t="shared" si="106"/>
        <v/>
      </c>
      <c r="Q228" s="1050">
        <f t="shared" si="107"/>
        <v>0</v>
      </c>
      <c r="R228" s="1051" t="str">
        <f t="shared" si="108"/>
        <v/>
      </c>
      <c r="S228" s="1051" t="str">
        <f t="shared" si="109"/>
        <v/>
      </c>
      <c r="T228" s="1052" t="str">
        <f t="shared" si="110"/>
        <v/>
      </c>
      <c r="U228" s="1077"/>
      <c r="V228" s="1017"/>
      <c r="W228" s="1055" t="str">
        <f t="shared" si="111"/>
        <v/>
      </c>
      <c r="X228" s="1072"/>
      <c r="Y228" s="1057">
        <v>0</v>
      </c>
      <c r="Z228" s="402">
        <f t="shared" si="112"/>
        <v>0</v>
      </c>
      <c r="AA228" s="1058">
        <f t="shared" si="113"/>
        <v>0</v>
      </c>
      <c r="AB228" s="1059">
        <f t="shared" si="114"/>
        <v>0</v>
      </c>
      <c r="AC228" s="1059">
        <f t="shared" si="115"/>
        <v>0</v>
      </c>
      <c r="AD228" s="1060">
        <f t="shared" si="116"/>
        <v>0</v>
      </c>
      <c r="AE228" s="1061" t="s">
        <v>205</v>
      </c>
      <c r="AF228" s="395"/>
      <c r="AG228" s="429"/>
      <c r="AH228" s="1073"/>
      <c r="AI228" s="1074"/>
      <c r="AJ228" s="1074"/>
      <c r="AK228" s="1075"/>
      <c r="AL228" s="1065"/>
      <c r="AM228" s="1066" t="str">
        <f t="shared" si="117"/>
        <v/>
      </c>
      <c r="AN228" s="1067">
        <f t="shared" si="118"/>
        <v>0</v>
      </c>
      <c r="AO228" s="412"/>
      <c r="AP228" s="412"/>
      <c r="AQ228" s="1068">
        <f t="shared" si="119"/>
        <v>0</v>
      </c>
      <c r="AR228" s="414">
        <f t="shared" si="120"/>
        <v>0</v>
      </c>
      <c r="AS228" s="415">
        <f t="shared" si="121"/>
        <v>0</v>
      </c>
      <c r="AT228" s="415">
        <f t="shared" si="136"/>
        <v>0</v>
      </c>
      <c r="AU228" s="415">
        <f t="shared" si="122"/>
        <v>0</v>
      </c>
      <c r="AV228" s="416">
        <f t="shared" si="123"/>
        <v>0</v>
      </c>
      <c r="AW228" s="1069"/>
      <c r="AX228" s="406">
        <f t="shared" si="124"/>
        <v>0</v>
      </c>
      <c r="AY228" s="1060">
        <f t="shared" si="125"/>
        <v>0</v>
      </c>
      <c r="AZ228" s="1070">
        <f t="shared" si="126"/>
        <v>0</v>
      </c>
      <c r="BA228" s="407">
        <f t="shared" si="127"/>
        <v>0</v>
      </c>
      <c r="BB228" s="1071">
        <f t="shared" si="128"/>
        <v>0</v>
      </c>
      <c r="BC228" s="1059">
        <f t="shared" si="129"/>
        <v>0</v>
      </c>
      <c r="BD228" s="1059">
        <f t="shared" si="130"/>
        <v>0</v>
      </c>
      <c r="BE228" s="407">
        <f t="shared" si="131"/>
        <v>0</v>
      </c>
      <c r="BF228" s="1041">
        <f t="shared" si="132"/>
        <v>0.3</v>
      </c>
      <c r="BG228" s="421">
        <f t="shared" si="133"/>
        <v>0</v>
      </c>
      <c r="BH228" s="422"/>
      <c r="BI228" s="422"/>
      <c r="BJ228" s="421">
        <f t="shared" si="134"/>
        <v>0</v>
      </c>
      <c r="BK228" s="1044">
        <f t="shared" si="135"/>
        <v>0</v>
      </c>
      <c r="BL228" s="432"/>
      <c r="BM228" s="436"/>
      <c r="BN228" s="436"/>
      <c r="BO228" s="436"/>
      <c r="BP228" s="436"/>
      <c r="BQ228" s="436"/>
      <c r="BR228" s="436"/>
      <c r="BS228" s="436"/>
      <c r="BT228" s="436"/>
      <c r="BU228" s="436"/>
      <c r="BV228" s="436"/>
      <c r="BW228" s="436"/>
      <c r="BX228" s="436"/>
    </row>
    <row r="229" spans="1:76" s="437" customFormat="1" ht="27.95" customHeight="1">
      <c r="A229" s="1046">
        <v>212</v>
      </c>
      <c r="B229" s="429"/>
      <c r="C229" s="429"/>
      <c r="D229" s="395"/>
      <c r="E229" s="427"/>
      <c r="F229" s="396"/>
      <c r="G229" s="1076"/>
      <c r="H229" s="1009"/>
      <c r="I229" s="1009"/>
      <c r="J229" s="1009"/>
      <c r="K229" s="1010" t="str">
        <f t="shared" si="105"/>
        <v/>
      </c>
      <c r="L229" s="1047" t="str">
        <f>IF(OR(($S229=""),($H229=""),($I229=""),($J229="")),"",VLOOKUP($S229,'TRC Values Pepco'!$I$45:$M$54,2,FALSE))</f>
        <v/>
      </c>
      <c r="M229" s="1048" t="str">
        <f>IF(OR(($S229=""),($H229=""),($I229=""),($J229="")),"",VLOOKUP($S229,'TRC Values Pepco'!$I$45:$M$54,3,FALSE))</f>
        <v/>
      </c>
      <c r="N229" s="1048" t="str">
        <f>IF(OR(($S229=""),($H229=""),($I229=""),($J229="")),"",VLOOKUP($S229,'TRC Values Pepco'!$I$45:$M$54,4,FALSE))</f>
        <v/>
      </c>
      <c r="O229" s="1048" t="str">
        <f>IF(OR(($S229=""),($H229=""),($I229=""),($J229="")),"",VLOOKUP($S229,'TRC Values Pepco'!$I$45:$M$54,5,FALSE))</f>
        <v/>
      </c>
      <c r="P229" s="1049" t="str">
        <f t="shared" si="106"/>
        <v/>
      </c>
      <c r="Q229" s="1050">
        <f t="shared" si="107"/>
        <v>0</v>
      </c>
      <c r="R229" s="1051" t="str">
        <f t="shared" si="108"/>
        <v/>
      </c>
      <c r="S229" s="1051" t="str">
        <f t="shared" si="109"/>
        <v/>
      </c>
      <c r="T229" s="1052" t="str">
        <f t="shared" si="110"/>
        <v/>
      </c>
      <c r="U229" s="1077"/>
      <c r="V229" s="1017"/>
      <c r="W229" s="1055" t="str">
        <f t="shared" si="111"/>
        <v/>
      </c>
      <c r="X229" s="1072"/>
      <c r="Y229" s="1057">
        <v>0</v>
      </c>
      <c r="Z229" s="402">
        <f t="shared" si="112"/>
        <v>0</v>
      </c>
      <c r="AA229" s="1058">
        <f t="shared" si="113"/>
        <v>0</v>
      </c>
      <c r="AB229" s="1059">
        <f t="shared" si="114"/>
        <v>0</v>
      </c>
      <c r="AC229" s="1059">
        <f t="shared" si="115"/>
        <v>0</v>
      </c>
      <c r="AD229" s="1060">
        <f t="shared" si="116"/>
        <v>0</v>
      </c>
      <c r="AE229" s="1061" t="s">
        <v>205</v>
      </c>
      <c r="AF229" s="395"/>
      <c r="AG229" s="429"/>
      <c r="AH229" s="1073"/>
      <c r="AI229" s="1074"/>
      <c r="AJ229" s="1074"/>
      <c r="AK229" s="1075"/>
      <c r="AL229" s="1065"/>
      <c r="AM229" s="1066" t="str">
        <f t="shared" si="117"/>
        <v/>
      </c>
      <c r="AN229" s="1067">
        <f t="shared" si="118"/>
        <v>0</v>
      </c>
      <c r="AO229" s="412"/>
      <c r="AP229" s="412"/>
      <c r="AQ229" s="1068">
        <f t="shared" si="119"/>
        <v>0</v>
      </c>
      <c r="AR229" s="414">
        <f t="shared" si="120"/>
        <v>0</v>
      </c>
      <c r="AS229" s="415">
        <f t="shared" si="121"/>
        <v>0</v>
      </c>
      <c r="AT229" s="415">
        <f t="shared" si="136"/>
        <v>0</v>
      </c>
      <c r="AU229" s="415">
        <f t="shared" si="122"/>
        <v>0</v>
      </c>
      <c r="AV229" s="416">
        <f t="shared" si="123"/>
        <v>0</v>
      </c>
      <c r="AW229" s="1069"/>
      <c r="AX229" s="406">
        <f t="shared" si="124"/>
        <v>0</v>
      </c>
      <c r="AY229" s="1060">
        <f t="shared" si="125"/>
        <v>0</v>
      </c>
      <c r="AZ229" s="1070">
        <f t="shared" si="126"/>
        <v>0</v>
      </c>
      <c r="BA229" s="407">
        <f t="shared" si="127"/>
        <v>0</v>
      </c>
      <c r="BB229" s="1071">
        <f t="shared" si="128"/>
        <v>0</v>
      </c>
      <c r="BC229" s="1059">
        <f t="shared" si="129"/>
        <v>0</v>
      </c>
      <c r="BD229" s="1059">
        <f t="shared" si="130"/>
        <v>0</v>
      </c>
      <c r="BE229" s="407">
        <f t="shared" si="131"/>
        <v>0</v>
      </c>
      <c r="BF229" s="1041">
        <f t="shared" si="132"/>
        <v>0.3</v>
      </c>
      <c r="BG229" s="421">
        <f t="shared" si="133"/>
        <v>0</v>
      </c>
      <c r="BH229" s="422"/>
      <c r="BI229" s="422"/>
      <c r="BJ229" s="421">
        <f t="shared" si="134"/>
        <v>0</v>
      </c>
      <c r="BK229" s="1044">
        <f t="shared" si="135"/>
        <v>0</v>
      </c>
      <c r="BL229" s="432"/>
      <c r="BM229" s="436"/>
      <c r="BN229" s="436"/>
      <c r="BO229" s="436"/>
      <c r="BP229" s="436"/>
      <c r="BQ229" s="436"/>
      <c r="BR229" s="436"/>
      <c r="BS229" s="436"/>
      <c r="BT229" s="436"/>
      <c r="BU229" s="436"/>
      <c r="BV229" s="436"/>
      <c r="BW229" s="436"/>
      <c r="BX229" s="436"/>
    </row>
    <row r="230" spans="1:76" s="437" customFormat="1" ht="27.95" customHeight="1">
      <c r="A230" s="1046">
        <v>213</v>
      </c>
      <c r="B230" s="429"/>
      <c r="C230" s="429"/>
      <c r="D230" s="395"/>
      <c r="E230" s="427"/>
      <c r="F230" s="396"/>
      <c r="G230" s="1076"/>
      <c r="H230" s="1009"/>
      <c r="I230" s="1009"/>
      <c r="J230" s="1009"/>
      <c r="K230" s="1010" t="str">
        <f t="shared" si="105"/>
        <v/>
      </c>
      <c r="L230" s="1047" t="str">
        <f>IF(OR(($S230=""),($H230=""),($I230=""),($J230="")),"",VLOOKUP($S230,'TRC Values Pepco'!$I$45:$M$54,2,FALSE))</f>
        <v/>
      </c>
      <c r="M230" s="1048" t="str">
        <f>IF(OR(($S230=""),($H230=""),($I230=""),($J230="")),"",VLOOKUP($S230,'TRC Values Pepco'!$I$45:$M$54,3,FALSE))</f>
        <v/>
      </c>
      <c r="N230" s="1048" t="str">
        <f>IF(OR(($S230=""),($H230=""),($I230=""),($J230="")),"",VLOOKUP($S230,'TRC Values Pepco'!$I$45:$M$54,4,FALSE))</f>
        <v/>
      </c>
      <c r="O230" s="1048" t="str">
        <f>IF(OR(($S230=""),($H230=""),($I230=""),($J230="")),"",VLOOKUP($S230,'TRC Values Pepco'!$I$45:$M$54,5,FALSE))</f>
        <v/>
      </c>
      <c r="P230" s="1049" t="str">
        <f t="shared" si="106"/>
        <v/>
      </c>
      <c r="Q230" s="1050">
        <f t="shared" si="107"/>
        <v>0</v>
      </c>
      <c r="R230" s="1051" t="str">
        <f t="shared" si="108"/>
        <v/>
      </c>
      <c r="S230" s="1051" t="str">
        <f t="shared" si="109"/>
        <v/>
      </c>
      <c r="T230" s="1052" t="str">
        <f t="shared" si="110"/>
        <v/>
      </c>
      <c r="U230" s="1077"/>
      <c r="V230" s="1017"/>
      <c r="W230" s="1055" t="str">
        <f t="shared" si="111"/>
        <v/>
      </c>
      <c r="X230" s="1072"/>
      <c r="Y230" s="1057">
        <v>0</v>
      </c>
      <c r="Z230" s="402">
        <f t="shared" si="112"/>
        <v>0</v>
      </c>
      <c r="AA230" s="1058">
        <f t="shared" si="113"/>
        <v>0</v>
      </c>
      <c r="AB230" s="1059">
        <f t="shared" si="114"/>
        <v>0</v>
      </c>
      <c r="AC230" s="1059">
        <f t="shared" si="115"/>
        <v>0</v>
      </c>
      <c r="AD230" s="1060">
        <f t="shared" si="116"/>
        <v>0</v>
      </c>
      <c r="AE230" s="1061" t="s">
        <v>205</v>
      </c>
      <c r="AF230" s="395"/>
      <c r="AG230" s="429"/>
      <c r="AH230" s="1073"/>
      <c r="AI230" s="1074"/>
      <c r="AJ230" s="1074"/>
      <c r="AK230" s="1075"/>
      <c r="AL230" s="1065"/>
      <c r="AM230" s="1066" t="str">
        <f t="shared" si="117"/>
        <v/>
      </c>
      <c r="AN230" s="1067">
        <f t="shared" si="118"/>
        <v>0</v>
      </c>
      <c r="AO230" s="412"/>
      <c r="AP230" s="412"/>
      <c r="AQ230" s="1068">
        <f t="shared" si="119"/>
        <v>0</v>
      </c>
      <c r="AR230" s="414">
        <f t="shared" si="120"/>
        <v>0</v>
      </c>
      <c r="AS230" s="415">
        <f t="shared" si="121"/>
        <v>0</v>
      </c>
      <c r="AT230" s="415">
        <f t="shared" si="136"/>
        <v>0</v>
      </c>
      <c r="AU230" s="415">
        <f t="shared" si="122"/>
        <v>0</v>
      </c>
      <c r="AV230" s="416">
        <f t="shared" si="123"/>
        <v>0</v>
      </c>
      <c r="AW230" s="1069"/>
      <c r="AX230" s="406">
        <f t="shared" si="124"/>
        <v>0</v>
      </c>
      <c r="AY230" s="1060">
        <f t="shared" si="125"/>
        <v>0</v>
      </c>
      <c r="AZ230" s="1070">
        <f t="shared" si="126"/>
        <v>0</v>
      </c>
      <c r="BA230" s="407">
        <f t="shared" si="127"/>
        <v>0</v>
      </c>
      <c r="BB230" s="1071">
        <f t="shared" si="128"/>
        <v>0</v>
      </c>
      <c r="BC230" s="1059">
        <f t="shared" si="129"/>
        <v>0</v>
      </c>
      <c r="BD230" s="1059">
        <f t="shared" si="130"/>
        <v>0</v>
      </c>
      <c r="BE230" s="407">
        <f t="shared" si="131"/>
        <v>0</v>
      </c>
      <c r="BF230" s="1041">
        <f t="shared" si="132"/>
        <v>0.3</v>
      </c>
      <c r="BG230" s="421">
        <f t="shared" si="133"/>
        <v>0</v>
      </c>
      <c r="BH230" s="422"/>
      <c r="BI230" s="422"/>
      <c r="BJ230" s="421">
        <f t="shared" si="134"/>
        <v>0</v>
      </c>
      <c r="BK230" s="1044">
        <f t="shared" si="135"/>
        <v>0</v>
      </c>
      <c r="BL230" s="432"/>
      <c r="BM230" s="436"/>
      <c r="BN230" s="436"/>
      <c r="BO230" s="436"/>
      <c r="BP230" s="436"/>
      <c r="BQ230" s="436"/>
      <c r="BR230" s="436"/>
      <c r="BS230" s="436"/>
      <c r="BT230" s="436"/>
      <c r="BU230" s="436"/>
      <c r="BV230" s="436"/>
      <c r="BW230" s="436"/>
      <c r="BX230" s="436"/>
    </row>
    <row r="231" spans="1:76" s="437" customFormat="1" ht="27.95" customHeight="1">
      <c r="A231" s="1046">
        <v>214</v>
      </c>
      <c r="B231" s="429"/>
      <c r="C231" s="429"/>
      <c r="D231" s="395"/>
      <c r="E231" s="427"/>
      <c r="F231" s="396"/>
      <c r="G231" s="1076"/>
      <c r="H231" s="1009"/>
      <c r="I231" s="1009"/>
      <c r="J231" s="1009"/>
      <c r="K231" s="1010" t="str">
        <f t="shared" si="105"/>
        <v/>
      </c>
      <c r="L231" s="1047" t="str">
        <f>IF(OR(($S231=""),($H231=""),($I231=""),($J231="")),"",VLOOKUP($S231,'TRC Values Pepco'!$I$45:$M$54,2,FALSE))</f>
        <v/>
      </c>
      <c r="M231" s="1048" t="str">
        <f>IF(OR(($S231=""),($H231=""),($I231=""),($J231="")),"",VLOOKUP($S231,'TRC Values Pepco'!$I$45:$M$54,3,FALSE))</f>
        <v/>
      </c>
      <c r="N231" s="1048" t="str">
        <f>IF(OR(($S231=""),($H231=""),($I231=""),($J231="")),"",VLOOKUP($S231,'TRC Values Pepco'!$I$45:$M$54,4,FALSE))</f>
        <v/>
      </c>
      <c r="O231" s="1048" t="str">
        <f>IF(OR(($S231=""),($H231=""),($I231=""),($J231="")),"",VLOOKUP($S231,'TRC Values Pepco'!$I$45:$M$54,5,FALSE))</f>
        <v/>
      </c>
      <c r="P231" s="1049" t="str">
        <f t="shared" si="106"/>
        <v/>
      </c>
      <c r="Q231" s="1050">
        <f t="shared" si="107"/>
        <v>0</v>
      </c>
      <c r="R231" s="1051" t="str">
        <f t="shared" si="108"/>
        <v/>
      </c>
      <c r="S231" s="1051" t="str">
        <f t="shared" si="109"/>
        <v/>
      </c>
      <c r="T231" s="1052" t="str">
        <f t="shared" si="110"/>
        <v/>
      </c>
      <c r="U231" s="1077"/>
      <c r="V231" s="1017"/>
      <c r="W231" s="1055" t="str">
        <f t="shared" si="111"/>
        <v/>
      </c>
      <c r="X231" s="1072"/>
      <c r="Y231" s="1057">
        <v>0</v>
      </c>
      <c r="Z231" s="402">
        <f t="shared" si="112"/>
        <v>0</v>
      </c>
      <c r="AA231" s="1058">
        <f t="shared" si="113"/>
        <v>0</v>
      </c>
      <c r="AB231" s="1059">
        <f t="shared" si="114"/>
        <v>0</v>
      </c>
      <c r="AC231" s="1059">
        <f t="shared" si="115"/>
        <v>0</v>
      </c>
      <c r="AD231" s="1060">
        <f t="shared" si="116"/>
        <v>0</v>
      </c>
      <c r="AE231" s="1061" t="s">
        <v>205</v>
      </c>
      <c r="AF231" s="395"/>
      <c r="AG231" s="429"/>
      <c r="AH231" s="1073"/>
      <c r="AI231" s="1074"/>
      <c r="AJ231" s="1074"/>
      <c r="AK231" s="1075"/>
      <c r="AL231" s="1065"/>
      <c r="AM231" s="1066" t="str">
        <f t="shared" si="117"/>
        <v/>
      </c>
      <c r="AN231" s="1067">
        <f t="shared" si="118"/>
        <v>0</v>
      </c>
      <c r="AO231" s="412"/>
      <c r="AP231" s="412"/>
      <c r="AQ231" s="1068">
        <f t="shared" si="119"/>
        <v>0</v>
      </c>
      <c r="AR231" s="414">
        <f t="shared" si="120"/>
        <v>0</v>
      </c>
      <c r="AS231" s="415">
        <f t="shared" si="121"/>
        <v>0</v>
      </c>
      <c r="AT231" s="415">
        <f t="shared" si="136"/>
        <v>0</v>
      </c>
      <c r="AU231" s="415">
        <f t="shared" si="122"/>
        <v>0</v>
      </c>
      <c r="AV231" s="416">
        <f t="shared" si="123"/>
        <v>0</v>
      </c>
      <c r="AW231" s="1069"/>
      <c r="AX231" s="406">
        <f t="shared" si="124"/>
        <v>0</v>
      </c>
      <c r="AY231" s="1060">
        <f t="shared" si="125"/>
        <v>0</v>
      </c>
      <c r="AZ231" s="1070">
        <f t="shared" si="126"/>
        <v>0</v>
      </c>
      <c r="BA231" s="407">
        <f t="shared" si="127"/>
        <v>0</v>
      </c>
      <c r="BB231" s="1071">
        <f t="shared" si="128"/>
        <v>0</v>
      </c>
      <c r="BC231" s="1059">
        <f t="shared" si="129"/>
        <v>0</v>
      </c>
      <c r="BD231" s="1059">
        <f t="shared" si="130"/>
        <v>0</v>
      </c>
      <c r="BE231" s="407">
        <f t="shared" si="131"/>
        <v>0</v>
      </c>
      <c r="BF231" s="1041">
        <f t="shared" si="132"/>
        <v>0.3</v>
      </c>
      <c r="BG231" s="421">
        <f t="shared" si="133"/>
        <v>0</v>
      </c>
      <c r="BH231" s="422"/>
      <c r="BI231" s="422"/>
      <c r="BJ231" s="421">
        <f t="shared" si="134"/>
        <v>0</v>
      </c>
      <c r="BK231" s="1044">
        <f t="shared" si="135"/>
        <v>0</v>
      </c>
      <c r="BL231" s="432"/>
      <c r="BM231" s="436"/>
      <c r="BN231" s="436"/>
      <c r="BO231" s="436"/>
      <c r="BP231" s="436"/>
      <c r="BQ231" s="436"/>
      <c r="BR231" s="436"/>
      <c r="BS231" s="436"/>
      <c r="BT231" s="436"/>
      <c r="BU231" s="436"/>
      <c r="BV231" s="436"/>
      <c r="BW231" s="436"/>
      <c r="BX231" s="436"/>
    </row>
    <row r="232" spans="1:76" s="437" customFormat="1" ht="27.95" customHeight="1">
      <c r="A232" s="1046">
        <v>215</v>
      </c>
      <c r="B232" s="429"/>
      <c r="C232" s="429"/>
      <c r="D232" s="395"/>
      <c r="E232" s="427"/>
      <c r="F232" s="396"/>
      <c r="G232" s="1076"/>
      <c r="H232" s="1009"/>
      <c r="I232" s="1009"/>
      <c r="J232" s="1009"/>
      <c r="K232" s="1010" t="str">
        <f t="shared" si="105"/>
        <v/>
      </c>
      <c r="L232" s="1047" t="str">
        <f>IF(OR(($S232=""),($H232=""),($I232=""),($J232="")),"",VLOOKUP($S232,'TRC Values Pepco'!$I$45:$M$54,2,FALSE))</f>
        <v/>
      </c>
      <c r="M232" s="1048" t="str">
        <f>IF(OR(($S232=""),($H232=""),($I232=""),($J232="")),"",VLOOKUP($S232,'TRC Values Pepco'!$I$45:$M$54,3,FALSE))</f>
        <v/>
      </c>
      <c r="N232" s="1048" t="str">
        <f>IF(OR(($S232=""),($H232=""),($I232=""),($J232="")),"",VLOOKUP($S232,'TRC Values Pepco'!$I$45:$M$54,4,FALSE))</f>
        <v/>
      </c>
      <c r="O232" s="1048" t="str">
        <f>IF(OR(($S232=""),($H232=""),($I232=""),($J232="")),"",VLOOKUP($S232,'TRC Values Pepco'!$I$45:$M$54,5,FALSE))</f>
        <v/>
      </c>
      <c r="P232" s="1049" t="str">
        <f t="shared" si="106"/>
        <v/>
      </c>
      <c r="Q232" s="1050">
        <f t="shared" si="107"/>
        <v>0</v>
      </c>
      <c r="R232" s="1051" t="str">
        <f t="shared" si="108"/>
        <v/>
      </c>
      <c r="S232" s="1051" t="str">
        <f t="shared" si="109"/>
        <v/>
      </c>
      <c r="T232" s="1052" t="str">
        <f t="shared" si="110"/>
        <v/>
      </c>
      <c r="U232" s="1077"/>
      <c r="V232" s="1017"/>
      <c r="W232" s="1055" t="str">
        <f t="shared" si="111"/>
        <v/>
      </c>
      <c r="X232" s="1072"/>
      <c r="Y232" s="1057">
        <v>0</v>
      </c>
      <c r="Z232" s="402">
        <f t="shared" si="112"/>
        <v>0</v>
      </c>
      <c r="AA232" s="1058">
        <f t="shared" si="113"/>
        <v>0</v>
      </c>
      <c r="AB232" s="1059">
        <f t="shared" si="114"/>
        <v>0</v>
      </c>
      <c r="AC232" s="1059">
        <f t="shared" si="115"/>
        <v>0</v>
      </c>
      <c r="AD232" s="1060">
        <f t="shared" si="116"/>
        <v>0</v>
      </c>
      <c r="AE232" s="1061" t="s">
        <v>205</v>
      </c>
      <c r="AF232" s="395"/>
      <c r="AG232" s="429"/>
      <c r="AH232" s="1073"/>
      <c r="AI232" s="1074"/>
      <c r="AJ232" s="1074"/>
      <c r="AK232" s="1075"/>
      <c r="AL232" s="1065"/>
      <c r="AM232" s="1066" t="str">
        <f t="shared" si="117"/>
        <v/>
      </c>
      <c r="AN232" s="1067">
        <f t="shared" si="118"/>
        <v>0</v>
      </c>
      <c r="AO232" s="412"/>
      <c r="AP232" s="412"/>
      <c r="AQ232" s="1068">
        <f t="shared" si="119"/>
        <v>0</v>
      </c>
      <c r="AR232" s="414">
        <f t="shared" si="120"/>
        <v>0</v>
      </c>
      <c r="AS232" s="415">
        <f t="shared" si="121"/>
        <v>0</v>
      </c>
      <c r="AT232" s="415">
        <f t="shared" si="136"/>
        <v>0</v>
      </c>
      <c r="AU232" s="415">
        <f t="shared" si="122"/>
        <v>0</v>
      </c>
      <c r="AV232" s="416">
        <f t="shared" si="123"/>
        <v>0</v>
      </c>
      <c r="AW232" s="1069"/>
      <c r="AX232" s="406">
        <f t="shared" si="124"/>
        <v>0</v>
      </c>
      <c r="AY232" s="1060">
        <f t="shared" si="125"/>
        <v>0</v>
      </c>
      <c r="AZ232" s="1070">
        <f t="shared" si="126"/>
        <v>0</v>
      </c>
      <c r="BA232" s="407">
        <f t="shared" si="127"/>
        <v>0</v>
      </c>
      <c r="BB232" s="1071">
        <f t="shared" si="128"/>
        <v>0</v>
      </c>
      <c r="BC232" s="1059">
        <f t="shared" si="129"/>
        <v>0</v>
      </c>
      <c r="BD232" s="1059">
        <f t="shared" si="130"/>
        <v>0</v>
      </c>
      <c r="BE232" s="407">
        <f t="shared" si="131"/>
        <v>0</v>
      </c>
      <c r="BF232" s="1041">
        <f t="shared" si="132"/>
        <v>0.3</v>
      </c>
      <c r="BG232" s="421">
        <f t="shared" si="133"/>
        <v>0</v>
      </c>
      <c r="BH232" s="422"/>
      <c r="BI232" s="422"/>
      <c r="BJ232" s="421">
        <f t="shared" si="134"/>
        <v>0</v>
      </c>
      <c r="BK232" s="1044">
        <f t="shared" si="135"/>
        <v>0</v>
      </c>
      <c r="BL232" s="432"/>
      <c r="BM232" s="436"/>
      <c r="BN232" s="436"/>
      <c r="BO232" s="436"/>
      <c r="BP232" s="436"/>
      <c r="BQ232" s="436"/>
      <c r="BR232" s="436"/>
      <c r="BS232" s="436"/>
      <c r="BT232" s="436"/>
      <c r="BU232" s="436"/>
      <c r="BV232" s="436"/>
      <c r="BW232" s="436"/>
      <c r="BX232" s="436"/>
    </row>
    <row r="233" spans="1:76" s="437" customFormat="1" ht="27.95" customHeight="1">
      <c r="A233" s="1046">
        <v>216</v>
      </c>
      <c r="B233" s="429"/>
      <c r="C233" s="429"/>
      <c r="D233" s="395"/>
      <c r="E233" s="427"/>
      <c r="F233" s="396"/>
      <c r="G233" s="1076"/>
      <c r="H233" s="1009"/>
      <c r="I233" s="1009"/>
      <c r="J233" s="1009"/>
      <c r="K233" s="1010" t="str">
        <f t="shared" si="105"/>
        <v/>
      </c>
      <c r="L233" s="1047" t="str">
        <f>IF(OR(($S233=""),($H233=""),($I233=""),($J233="")),"",VLOOKUP($S233,'TRC Values Pepco'!$I$45:$M$54,2,FALSE))</f>
        <v/>
      </c>
      <c r="M233" s="1048" t="str">
        <f>IF(OR(($S233=""),($H233=""),($I233=""),($J233="")),"",VLOOKUP($S233,'TRC Values Pepco'!$I$45:$M$54,3,FALSE))</f>
        <v/>
      </c>
      <c r="N233" s="1048" t="str">
        <f>IF(OR(($S233=""),($H233=""),($I233=""),($J233="")),"",VLOOKUP($S233,'TRC Values Pepco'!$I$45:$M$54,4,FALSE))</f>
        <v/>
      </c>
      <c r="O233" s="1048" t="str">
        <f>IF(OR(($S233=""),($H233=""),($I233=""),($J233="")),"",VLOOKUP($S233,'TRC Values Pepco'!$I$45:$M$54,5,FALSE))</f>
        <v/>
      </c>
      <c r="P233" s="1049" t="str">
        <f t="shared" si="106"/>
        <v/>
      </c>
      <c r="Q233" s="1050">
        <f t="shared" si="107"/>
        <v>0</v>
      </c>
      <c r="R233" s="1051" t="str">
        <f t="shared" si="108"/>
        <v/>
      </c>
      <c r="S233" s="1051" t="str">
        <f t="shared" si="109"/>
        <v/>
      </c>
      <c r="T233" s="1052" t="str">
        <f t="shared" si="110"/>
        <v/>
      </c>
      <c r="U233" s="1077"/>
      <c r="V233" s="1017"/>
      <c r="W233" s="1055" t="str">
        <f t="shared" si="111"/>
        <v/>
      </c>
      <c r="X233" s="1072"/>
      <c r="Y233" s="1057">
        <v>0</v>
      </c>
      <c r="Z233" s="402">
        <f t="shared" si="112"/>
        <v>0</v>
      </c>
      <c r="AA233" s="1058">
        <f t="shared" si="113"/>
        <v>0</v>
      </c>
      <c r="AB233" s="1059">
        <f t="shared" si="114"/>
        <v>0</v>
      </c>
      <c r="AC233" s="1059">
        <f t="shared" si="115"/>
        <v>0</v>
      </c>
      <c r="AD233" s="1060">
        <f t="shared" si="116"/>
        <v>0</v>
      </c>
      <c r="AE233" s="1061" t="s">
        <v>205</v>
      </c>
      <c r="AF233" s="395"/>
      <c r="AG233" s="429"/>
      <c r="AH233" s="1073"/>
      <c r="AI233" s="1074"/>
      <c r="AJ233" s="1074"/>
      <c r="AK233" s="1075"/>
      <c r="AL233" s="1065"/>
      <c r="AM233" s="1066" t="str">
        <f t="shared" si="117"/>
        <v/>
      </c>
      <c r="AN233" s="1067">
        <f t="shared" si="118"/>
        <v>0</v>
      </c>
      <c r="AO233" s="412"/>
      <c r="AP233" s="412"/>
      <c r="AQ233" s="1068">
        <f t="shared" si="119"/>
        <v>0</v>
      </c>
      <c r="AR233" s="414">
        <f t="shared" si="120"/>
        <v>0</v>
      </c>
      <c r="AS233" s="415">
        <f t="shared" si="121"/>
        <v>0</v>
      </c>
      <c r="AT233" s="415">
        <f t="shared" si="136"/>
        <v>0</v>
      </c>
      <c r="AU233" s="415">
        <f t="shared" si="122"/>
        <v>0</v>
      </c>
      <c r="AV233" s="416">
        <f t="shared" si="123"/>
        <v>0</v>
      </c>
      <c r="AW233" s="1069"/>
      <c r="AX233" s="406">
        <f t="shared" si="124"/>
        <v>0</v>
      </c>
      <c r="AY233" s="1060">
        <f t="shared" si="125"/>
        <v>0</v>
      </c>
      <c r="AZ233" s="1070">
        <f t="shared" si="126"/>
        <v>0</v>
      </c>
      <c r="BA233" s="407">
        <f t="shared" si="127"/>
        <v>0</v>
      </c>
      <c r="BB233" s="1071">
        <f t="shared" si="128"/>
        <v>0</v>
      </c>
      <c r="BC233" s="1059">
        <f t="shared" si="129"/>
        <v>0</v>
      </c>
      <c r="BD233" s="1059">
        <f t="shared" si="130"/>
        <v>0</v>
      </c>
      <c r="BE233" s="407">
        <f t="shared" si="131"/>
        <v>0</v>
      </c>
      <c r="BF233" s="1041">
        <f t="shared" si="132"/>
        <v>0.3</v>
      </c>
      <c r="BG233" s="421">
        <f t="shared" si="133"/>
        <v>0</v>
      </c>
      <c r="BH233" s="422"/>
      <c r="BI233" s="422"/>
      <c r="BJ233" s="421">
        <f t="shared" si="134"/>
        <v>0</v>
      </c>
      <c r="BK233" s="1044">
        <f t="shared" si="135"/>
        <v>0</v>
      </c>
      <c r="BL233" s="432"/>
      <c r="BM233" s="436"/>
      <c r="BN233" s="436"/>
      <c r="BO233" s="436"/>
      <c r="BP233" s="436"/>
      <c r="BQ233" s="436"/>
      <c r="BR233" s="436"/>
      <c r="BS233" s="436"/>
      <c r="BT233" s="436"/>
      <c r="BU233" s="436"/>
      <c r="BV233" s="436"/>
      <c r="BW233" s="436"/>
      <c r="BX233" s="436"/>
    </row>
    <row r="234" spans="1:76" s="437" customFormat="1" ht="27.95" customHeight="1">
      <c r="A234" s="1046">
        <v>217</v>
      </c>
      <c r="B234" s="429"/>
      <c r="C234" s="429"/>
      <c r="D234" s="395"/>
      <c r="E234" s="427"/>
      <c r="F234" s="396"/>
      <c r="G234" s="1076"/>
      <c r="H234" s="1009"/>
      <c r="I234" s="1009"/>
      <c r="J234" s="1009"/>
      <c r="K234" s="1010" t="str">
        <f t="shared" si="105"/>
        <v/>
      </c>
      <c r="L234" s="1047" t="str">
        <f>IF(OR(($S234=""),($H234=""),($I234=""),($J234="")),"",VLOOKUP($S234,'TRC Values Pepco'!$I$45:$M$54,2,FALSE))</f>
        <v/>
      </c>
      <c r="M234" s="1048" t="str">
        <f>IF(OR(($S234=""),($H234=""),($I234=""),($J234="")),"",VLOOKUP($S234,'TRC Values Pepco'!$I$45:$M$54,3,FALSE))</f>
        <v/>
      </c>
      <c r="N234" s="1048" t="str">
        <f>IF(OR(($S234=""),($H234=""),($I234=""),($J234="")),"",VLOOKUP($S234,'TRC Values Pepco'!$I$45:$M$54,4,FALSE))</f>
        <v/>
      </c>
      <c r="O234" s="1048" t="str">
        <f>IF(OR(($S234=""),($H234=""),($I234=""),($J234="")),"",VLOOKUP($S234,'TRC Values Pepco'!$I$45:$M$54,5,FALSE))</f>
        <v/>
      </c>
      <c r="P234" s="1049" t="str">
        <f t="shared" si="106"/>
        <v/>
      </c>
      <c r="Q234" s="1050">
        <f t="shared" si="107"/>
        <v>0</v>
      </c>
      <c r="R234" s="1051" t="str">
        <f t="shared" si="108"/>
        <v/>
      </c>
      <c r="S234" s="1051" t="str">
        <f t="shared" si="109"/>
        <v/>
      </c>
      <c r="T234" s="1052" t="str">
        <f t="shared" si="110"/>
        <v/>
      </c>
      <c r="U234" s="1077"/>
      <c r="V234" s="1017"/>
      <c r="W234" s="1055" t="str">
        <f t="shared" si="111"/>
        <v/>
      </c>
      <c r="X234" s="1072"/>
      <c r="Y234" s="1057">
        <v>0</v>
      </c>
      <c r="Z234" s="402">
        <f t="shared" si="112"/>
        <v>0</v>
      </c>
      <c r="AA234" s="1058">
        <f t="shared" si="113"/>
        <v>0</v>
      </c>
      <c r="AB234" s="1059">
        <f t="shared" si="114"/>
        <v>0</v>
      </c>
      <c r="AC234" s="1059">
        <f t="shared" si="115"/>
        <v>0</v>
      </c>
      <c r="AD234" s="1060">
        <f t="shared" si="116"/>
        <v>0</v>
      </c>
      <c r="AE234" s="1061" t="s">
        <v>205</v>
      </c>
      <c r="AF234" s="395"/>
      <c r="AG234" s="429"/>
      <c r="AH234" s="1073"/>
      <c r="AI234" s="1074"/>
      <c r="AJ234" s="1074"/>
      <c r="AK234" s="1075"/>
      <c r="AL234" s="1065"/>
      <c r="AM234" s="1066" t="str">
        <f t="shared" si="117"/>
        <v/>
      </c>
      <c r="AN234" s="1067">
        <f t="shared" si="118"/>
        <v>0</v>
      </c>
      <c r="AO234" s="412"/>
      <c r="AP234" s="412"/>
      <c r="AQ234" s="1068">
        <f t="shared" si="119"/>
        <v>0</v>
      </c>
      <c r="AR234" s="414">
        <f t="shared" si="120"/>
        <v>0</v>
      </c>
      <c r="AS234" s="415">
        <f t="shared" si="121"/>
        <v>0</v>
      </c>
      <c r="AT234" s="415">
        <f t="shared" si="136"/>
        <v>0</v>
      </c>
      <c r="AU234" s="415">
        <f t="shared" si="122"/>
        <v>0</v>
      </c>
      <c r="AV234" s="416">
        <f t="shared" si="123"/>
        <v>0</v>
      </c>
      <c r="AW234" s="1069"/>
      <c r="AX234" s="406">
        <f t="shared" si="124"/>
        <v>0</v>
      </c>
      <c r="AY234" s="1060">
        <f t="shared" si="125"/>
        <v>0</v>
      </c>
      <c r="AZ234" s="1070">
        <f t="shared" si="126"/>
        <v>0</v>
      </c>
      <c r="BA234" s="407">
        <f t="shared" si="127"/>
        <v>0</v>
      </c>
      <c r="BB234" s="1071">
        <f t="shared" si="128"/>
        <v>0</v>
      </c>
      <c r="BC234" s="1059">
        <f t="shared" si="129"/>
        <v>0</v>
      </c>
      <c r="BD234" s="1059">
        <f t="shared" si="130"/>
        <v>0</v>
      </c>
      <c r="BE234" s="407">
        <f t="shared" si="131"/>
        <v>0</v>
      </c>
      <c r="BF234" s="1041">
        <f t="shared" si="132"/>
        <v>0.3</v>
      </c>
      <c r="BG234" s="421">
        <f t="shared" si="133"/>
        <v>0</v>
      </c>
      <c r="BH234" s="422"/>
      <c r="BI234" s="422"/>
      <c r="BJ234" s="421">
        <f t="shared" si="134"/>
        <v>0</v>
      </c>
      <c r="BK234" s="1044">
        <f t="shared" si="135"/>
        <v>0</v>
      </c>
      <c r="BL234" s="432"/>
      <c r="BM234" s="436"/>
      <c r="BN234" s="436"/>
      <c r="BO234" s="436"/>
      <c r="BP234" s="436"/>
      <c r="BQ234" s="436"/>
      <c r="BR234" s="436"/>
      <c r="BS234" s="436"/>
      <c r="BT234" s="436"/>
      <c r="BU234" s="436"/>
      <c r="BV234" s="436"/>
      <c r="BW234" s="436"/>
      <c r="BX234" s="436"/>
    </row>
    <row r="235" spans="1:76" s="437" customFormat="1" ht="27.95" customHeight="1">
      <c r="A235" s="1046">
        <v>218</v>
      </c>
      <c r="B235" s="429"/>
      <c r="C235" s="429"/>
      <c r="D235" s="395"/>
      <c r="E235" s="427"/>
      <c r="F235" s="396"/>
      <c r="G235" s="1076"/>
      <c r="H235" s="1009"/>
      <c r="I235" s="1009"/>
      <c r="J235" s="1009"/>
      <c r="K235" s="1010" t="str">
        <f t="shared" si="105"/>
        <v/>
      </c>
      <c r="L235" s="1047" t="str">
        <f>IF(OR(($S235=""),($H235=""),($I235=""),($J235="")),"",VLOOKUP($S235,'TRC Values Pepco'!$I$45:$M$54,2,FALSE))</f>
        <v/>
      </c>
      <c r="M235" s="1048" t="str">
        <f>IF(OR(($S235=""),($H235=""),($I235=""),($J235="")),"",VLOOKUP($S235,'TRC Values Pepco'!$I$45:$M$54,3,FALSE))</f>
        <v/>
      </c>
      <c r="N235" s="1048" t="str">
        <f>IF(OR(($S235=""),($H235=""),($I235=""),($J235="")),"",VLOOKUP($S235,'TRC Values Pepco'!$I$45:$M$54,4,FALSE))</f>
        <v/>
      </c>
      <c r="O235" s="1048" t="str">
        <f>IF(OR(($S235=""),($H235=""),($I235=""),($J235="")),"",VLOOKUP($S235,'TRC Values Pepco'!$I$45:$M$54,5,FALSE))</f>
        <v/>
      </c>
      <c r="P235" s="1049" t="str">
        <f t="shared" si="106"/>
        <v/>
      </c>
      <c r="Q235" s="1050">
        <f t="shared" si="107"/>
        <v>0</v>
      </c>
      <c r="R235" s="1051" t="str">
        <f t="shared" si="108"/>
        <v/>
      </c>
      <c r="S235" s="1051" t="str">
        <f t="shared" si="109"/>
        <v/>
      </c>
      <c r="T235" s="1052" t="str">
        <f t="shared" si="110"/>
        <v/>
      </c>
      <c r="U235" s="1077"/>
      <c r="V235" s="1017"/>
      <c r="W235" s="1055" t="str">
        <f t="shared" si="111"/>
        <v/>
      </c>
      <c r="X235" s="1072"/>
      <c r="Y235" s="1057">
        <v>0</v>
      </c>
      <c r="Z235" s="402">
        <f t="shared" si="112"/>
        <v>0</v>
      </c>
      <c r="AA235" s="1058">
        <f t="shared" si="113"/>
        <v>0</v>
      </c>
      <c r="AB235" s="1059">
        <f t="shared" si="114"/>
        <v>0</v>
      </c>
      <c r="AC235" s="1059">
        <f t="shared" si="115"/>
        <v>0</v>
      </c>
      <c r="AD235" s="1060">
        <f t="shared" si="116"/>
        <v>0</v>
      </c>
      <c r="AE235" s="1061" t="s">
        <v>205</v>
      </c>
      <c r="AF235" s="395"/>
      <c r="AG235" s="429"/>
      <c r="AH235" s="1073"/>
      <c r="AI235" s="1074"/>
      <c r="AJ235" s="1074"/>
      <c r="AK235" s="1075"/>
      <c r="AL235" s="1065"/>
      <c r="AM235" s="1066" t="str">
        <f t="shared" si="117"/>
        <v/>
      </c>
      <c r="AN235" s="1067">
        <f t="shared" si="118"/>
        <v>0</v>
      </c>
      <c r="AO235" s="412"/>
      <c r="AP235" s="412"/>
      <c r="AQ235" s="1068">
        <f t="shared" si="119"/>
        <v>0</v>
      </c>
      <c r="AR235" s="414">
        <f t="shared" si="120"/>
        <v>0</v>
      </c>
      <c r="AS235" s="415">
        <f t="shared" si="121"/>
        <v>0</v>
      </c>
      <c r="AT235" s="415">
        <f t="shared" si="136"/>
        <v>0</v>
      </c>
      <c r="AU235" s="415">
        <f t="shared" si="122"/>
        <v>0</v>
      </c>
      <c r="AV235" s="416">
        <f t="shared" si="123"/>
        <v>0</v>
      </c>
      <c r="AW235" s="1069"/>
      <c r="AX235" s="406">
        <f t="shared" si="124"/>
        <v>0</v>
      </c>
      <c r="AY235" s="1060">
        <f t="shared" si="125"/>
        <v>0</v>
      </c>
      <c r="AZ235" s="1070">
        <f t="shared" si="126"/>
        <v>0</v>
      </c>
      <c r="BA235" s="407">
        <f t="shared" si="127"/>
        <v>0</v>
      </c>
      <c r="BB235" s="1071">
        <f t="shared" si="128"/>
        <v>0</v>
      </c>
      <c r="BC235" s="1059">
        <f t="shared" si="129"/>
        <v>0</v>
      </c>
      <c r="BD235" s="1059">
        <f t="shared" si="130"/>
        <v>0</v>
      </c>
      <c r="BE235" s="407">
        <f t="shared" si="131"/>
        <v>0</v>
      </c>
      <c r="BF235" s="1041">
        <f t="shared" si="132"/>
        <v>0.3</v>
      </c>
      <c r="BG235" s="421">
        <f t="shared" si="133"/>
        <v>0</v>
      </c>
      <c r="BH235" s="422"/>
      <c r="BI235" s="422"/>
      <c r="BJ235" s="421">
        <f t="shared" si="134"/>
        <v>0</v>
      </c>
      <c r="BK235" s="1044">
        <f t="shared" si="135"/>
        <v>0</v>
      </c>
      <c r="BL235" s="432"/>
      <c r="BM235" s="436"/>
      <c r="BN235" s="436"/>
      <c r="BO235" s="436"/>
      <c r="BP235" s="436"/>
      <c r="BQ235" s="436"/>
      <c r="BR235" s="436"/>
      <c r="BS235" s="436"/>
      <c r="BT235" s="436"/>
      <c r="BU235" s="436"/>
      <c r="BV235" s="436"/>
      <c r="BW235" s="436"/>
      <c r="BX235" s="436"/>
    </row>
    <row r="236" spans="1:76" s="437" customFormat="1" ht="27.95" customHeight="1">
      <c r="A236" s="1046">
        <v>219</v>
      </c>
      <c r="B236" s="429"/>
      <c r="C236" s="429"/>
      <c r="D236" s="395"/>
      <c r="E236" s="427"/>
      <c r="F236" s="396"/>
      <c r="G236" s="1076"/>
      <c r="H236" s="1009"/>
      <c r="I236" s="1009"/>
      <c r="J236" s="1009"/>
      <c r="K236" s="1010" t="str">
        <f t="shared" si="105"/>
        <v/>
      </c>
      <c r="L236" s="1047" t="str">
        <f>IF(OR(($S236=""),($H236=""),($I236=""),($J236="")),"",VLOOKUP($S236,'TRC Values Pepco'!$I$45:$M$54,2,FALSE))</f>
        <v/>
      </c>
      <c r="M236" s="1048" t="str">
        <f>IF(OR(($S236=""),($H236=""),($I236=""),($J236="")),"",VLOOKUP($S236,'TRC Values Pepco'!$I$45:$M$54,3,FALSE))</f>
        <v/>
      </c>
      <c r="N236" s="1048" t="str">
        <f>IF(OR(($S236=""),($H236=""),($I236=""),($J236="")),"",VLOOKUP($S236,'TRC Values Pepco'!$I$45:$M$54,4,FALSE))</f>
        <v/>
      </c>
      <c r="O236" s="1048" t="str">
        <f>IF(OR(($S236=""),($H236=""),($I236=""),($J236="")),"",VLOOKUP($S236,'TRC Values Pepco'!$I$45:$M$54,5,FALSE))</f>
        <v/>
      </c>
      <c r="P236" s="1049" t="str">
        <f t="shared" si="106"/>
        <v/>
      </c>
      <c r="Q236" s="1050">
        <f t="shared" si="107"/>
        <v>0</v>
      </c>
      <c r="R236" s="1051" t="str">
        <f t="shared" si="108"/>
        <v/>
      </c>
      <c r="S236" s="1051" t="str">
        <f t="shared" si="109"/>
        <v/>
      </c>
      <c r="T236" s="1052" t="str">
        <f t="shared" si="110"/>
        <v/>
      </c>
      <c r="U236" s="1077"/>
      <c r="V236" s="1017"/>
      <c r="W236" s="1055" t="str">
        <f t="shared" si="111"/>
        <v/>
      </c>
      <c r="X236" s="1072"/>
      <c r="Y236" s="1057">
        <v>0</v>
      </c>
      <c r="Z236" s="402">
        <f t="shared" si="112"/>
        <v>0</v>
      </c>
      <c r="AA236" s="1058">
        <f t="shared" si="113"/>
        <v>0</v>
      </c>
      <c r="AB236" s="1059">
        <f t="shared" si="114"/>
        <v>0</v>
      </c>
      <c r="AC236" s="1059">
        <f t="shared" si="115"/>
        <v>0</v>
      </c>
      <c r="AD236" s="1060">
        <f t="shared" si="116"/>
        <v>0</v>
      </c>
      <c r="AE236" s="1061" t="s">
        <v>205</v>
      </c>
      <c r="AF236" s="395"/>
      <c r="AG236" s="429"/>
      <c r="AH236" s="1073"/>
      <c r="AI236" s="1074"/>
      <c r="AJ236" s="1074"/>
      <c r="AK236" s="1075"/>
      <c r="AL236" s="1065"/>
      <c r="AM236" s="1066" t="str">
        <f t="shared" si="117"/>
        <v/>
      </c>
      <c r="AN236" s="1067">
        <f t="shared" si="118"/>
        <v>0</v>
      </c>
      <c r="AO236" s="412"/>
      <c r="AP236" s="412"/>
      <c r="AQ236" s="1068">
        <f t="shared" si="119"/>
        <v>0</v>
      </c>
      <c r="AR236" s="414">
        <f t="shared" si="120"/>
        <v>0</v>
      </c>
      <c r="AS236" s="415">
        <f t="shared" si="121"/>
        <v>0</v>
      </c>
      <c r="AT236" s="415">
        <f t="shared" si="136"/>
        <v>0</v>
      </c>
      <c r="AU236" s="415">
        <f t="shared" si="122"/>
        <v>0</v>
      </c>
      <c r="AV236" s="416">
        <f t="shared" si="123"/>
        <v>0</v>
      </c>
      <c r="AW236" s="1069"/>
      <c r="AX236" s="406">
        <f t="shared" si="124"/>
        <v>0</v>
      </c>
      <c r="AY236" s="1060">
        <f t="shared" si="125"/>
        <v>0</v>
      </c>
      <c r="AZ236" s="1070">
        <f t="shared" si="126"/>
        <v>0</v>
      </c>
      <c r="BA236" s="407">
        <f t="shared" si="127"/>
        <v>0</v>
      </c>
      <c r="BB236" s="1071">
        <f t="shared" si="128"/>
        <v>0</v>
      </c>
      <c r="BC236" s="1059">
        <f t="shared" si="129"/>
        <v>0</v>
      </c>
      <c r="BD236" s="1059">
        <f t="shared" si="130"/>
        <v>0</v>
      </c>
      <c r="BE236" s="407">
        <f t="shared" si="131"/>
        <v>0</v>
      </c>
      <c r="BF236" s="1041">
        <f t="shared" si="132"/>
        <v>0.3</v>
      </c>
      <c r="BG236" s="421">
        <f t="shared" si="133"/>
        <v>0</v>
      </c>
      <c r="BH236" s="422"/>
      <c r="BI236" s="422"/>
      <c r="BJ236" s="421">
        <f t="shared" si="134"/>
        <v>0</v>
      </c>
      <c r="BK236" s="1044">
        <f t="shared" si="135"/>
        <v>0</v>
      </c>
      <c r="BL236" s="432"/>
      <c r="BM236" s="436"/>
      <c r="BN236" s="436"/>
      <c r="BO236" s="436"/>
      <c r="BP236" s="436"/>
      <c r="BQ236" s="436"/>
      <c r="BR236" s="436"/>
      <c r="BS236" s="436"/>
      <c r="BT236" s="436"/>
      <c r="BU236" s="436"/>
      <c r="BV236" s="436"/>
      <c r="BW236" s="436"/>
      <c r="BX236" s="436"/>
    </row>
    <row r="237" spans="1:76" s="437" customFormat="1" ht="27.95" customHeight="1">
      <c r="A237" s="1046">
        <v>220</v>
      </c>
      <c r="B237" s="429"/>
      <c r="C237" s="429"/>
      <c r="D237" s="395"/>
      <c r="E237" s="427"/>
      <c r="F237" s="396"/>
      <c r="G237" s="1076"/>
      <c r="H237" s="1009"/>
      <c r="I237" s="1009"/>
      <c r="J237" s="1009"/>
      <c r="K237" s="1010" t="str">
        <f t="shared" si="105"/>
        <v/>
      </c>
      <c r="L237" s="1047" t="str">
        <f>IF(OR(($S237=""),($H237=""),($I237=""),($J237="")),"",VLOOKUP($S237,'TRC Values Pepco'!$I$45:$M$54,2,FALSE))</f>
        <v/>
      </c>
      <c r="M237" s="1048" t="str">
        <f>IF(OR(($S237=""),($H237=""),($I237=""),($J237="")),"",VLOOKUP($S237,'TRC Values Pepco'!$I$45:$M$54,3,FALSE))</f>
        <v/>
      </c>
      <c r="N237" s="1048" t="str">
        <f>IF(OR(($S237=""),($H237=""),($I237=""),($J237="")),"",VLOOKUP($S237,'TRC Values Pepco'!$I$45:$M$54,4,FALSE))</f>
        <v/>
      </c>
      <c r="O237" s="1048" t="str">
        <f>IF(OR(($S237=""),($H237=""),($I237=""),($J237="")),"",VLOOKUP($S237,'TRC Values Pepco'!$I$45:$M$54,5,FALSE))</f>
        <v/>
      </c>
      <c r="P237" s="1049" t="str">
        <f t="shared" si="106"/>
        <v/>
      </c>
      <c r="Q237" s="1050">
        <f t="shared" si="107"/>
        <v>0</v>
      </c>
      <c r="R237" s="1051" t="str">
        <f t="shared" si="108"/>
        <v/>
      </c>
      <c r="S237" s="1051" t="str">
        <f t="shared" si="109"/>
        <v/>
      </c>
      <c r="T237" s="1052" t="str">
        <f t="shared" si="110"/>
        <v/>
      </c>
      <c r="U237" s="1077"/>
      <c r="V237" s="1017"/>
      <c r="W237" s="1055" t="str">
        <f t="shared" si="111"/>
        <v/>
      </c>
      <c r="X237" s="1072"/>
      <c r="Y237" s="1057">
        <v>0</v>
      </c>
      <c r="Z237" s="402">
        <f t="shared" si="112"/>
        <v>0</v>
      </c>
      <c r="AA237" s="1058">
        <f t="shared" si="113"/>
        <v>0</v>
      </c>
      <c r="AB237" s="1059">
        <f t="shared" si="114"/>
        <v>0</v>
      </c>
      <c r="AC237" s="1059">
        <f t="shared" si="115"/>
        <v>0</v>
      </c>
      <c r="AD237" s="1060">
        <f t="shared" si="116"/>
        <v>0</v>
      </c>
      <c r="AE237" s="1061" t="s">
        <v>205</v>
      </c>
      <c r="AF237" s="395"/>
      <c r="AG237" s="429"/>
      <c r="AH237" s="1073"/>
      <c r="AI237" s="1074"/>
      <c r="AJ237" s="1074"/>
      <c r="AK237" s="1075"/>
      <c r="AL237" s="1065"/>
      <c r="AM237" s="1066" t="str">
        <f t="shared" si="117"/>
        <v/>
      </c>
      <c r="AN237" s="1067">
        <f t="shared" si="118"/>
        <v>0</v>
      </c>
      <c r="AO237" s="412"/>
      <c r="AP237" s="412"/>
      <c r="AQ237" s="1068">
        <f t="shared" si="119"/>
        <v>0</v>
      </c>
      <c r="AR237" s="414">
        <f t="shared" si="120"/>
        <v>0</v>
      </c>
      <c r="AS237" s="415">
        <f t="shared" si="121"/>
        <v>0</v>
      </c>
      <c r="AT237" s="415">
        <f t="shared" si="136"/>
        <v>0</v>
      </c>
      <c r="AU237" s="415">
        <f t="shared" si="122"/>
        <v>0</v>
      </c>
      <c r="AV237" s="416">
        <f t="shared" si="123"/>
        <v>0</v>
      </c>
      <c r="AW237" s="1069"/>
      <c r="AX237" s="406">
        <f t="shared" si="124"/>
        <v>0</v>
      </c>
      <c r="AY237" s="1060">
        <f t="shared" si="125"/>
        <v>0</v>
      </c>
      <c r="AZ237" s="1070">
        <f t="shared" si="126"/>
        <v>0</v>
      </c>
      <c r="BA237" s="407">
        <f t="shared" si="127"/>
        <v>0</v>
      </c>
      <c r="BB237" s="1071">
        <f t="shared" si="128"/>
        <v>0</v>
      </c>
      <c r="BC237" s="1059">
        <f t="shared" si="129"/>
        <v>0</v>
      </c>
      <c r="BD237" s="1059">
        <f t="shared" si="130"/>
        <v>0</v>
      </c>
      <c r="BE237" s="407">
        <f t="shared" si="131"/>
        <v>0</v>
      </c>
      <c r="BF237" s="1041">
        <f t="shared" si="132"/>
        <v>0.3</v>
      </c>
      <c r="BG237" s="421">
        <f t="shared" si="133"/>
        <v>0</v>
      </c>
      <c r="BH237" s="422"/>
      <c r="BI237" s="422"/>
      <c r="BJ237" s="421">
        <f t="shared" si="134"/>
        <v>0</v>
      </c>
      <c r="BK237" s="1044">
        <f t="shared" si="135"/>
        <v>0</v>
      </c>
      <c r="BL237" s="432"/>
      <c r="BM237" s="436"/>
      <c r="BN237" s="436"/>
      <c r="BO237" s="436"/>
      <c r="BP237" s="436"/>
      <c r="BQ237" s="436"/>
      <c r="BR237" s="436"/>
      <c r="BS237" s="436"/>
      <c r="BT237" s="436"/>
      <c r="BU237" s="436"/>
      <c r="BV237" s="436"/>
      <c r="BW237" s="436"/>
      <c r="BX237" s="436"/>
    </row>
    <row r="238" spans="1:76" s="437" customFormat="1" ht="27.95" customHeight="1">
      <c r="A238" s="1046">
        <v>221</v>
      </c>
      <c r="B238" s="429"/>
      <c r="C238" s="429"/>
      <c r="D238" s="395"/>
      <c r="E238" s="427"/>
      <c r="F238" s="396"/>
      <c r="G238" s="1076"/>
      <c r="H238" s="1009"/>
      <c r="I238" s="1009"/>
      <c r="J238" s="1009"/>
      <c r="K238" s="1010" t="str">
        <f t="shared" si="105"/>
        <v/>
      </c>
      <c r="L238" s="1047" t="str">
        <f>IF(OR(($S238=""),($H238=""),($I238=""),($J238="")),"",VLOOKUP($S238,'TRC Values Pepco'!$I$45:$M$54,2,FALSE))</f>
        <v/>
      </c>
      <c r="M238" s="1048" t="str">
        <f>IF(OR(($S238=""),($H238=""),($I238=""),($J238="")),"",VLOOKUP($S238,'TRC Values Pepco'!$I$45:$M$54,3,FALSE))</f>
        <v/>
      </c>
      <c r="N238" s="1048" t="str">
        <f>IF(OR(($S238=""),($H238=""),($I238=""),($J238="")),"",VLOOKUP($S238,'TRC Values Pepco'!$I$45:$M$54,4,FALSE))</f>
        <v/>
      </c>
      <c r="O238" s="1048" t="str">
        <f>IF(OR(($S238=""),($H238=""),($I238=""),($J238="")),"",VLOOKUP($S238,'TRC Values Pepco'!$I$45:$M$54,5,FALSE))</f>
        <v/>
      </c>
      <c r="P238" s="1049" t="str">
        <f t="shared" si="106"/>
        <v/>
      </c>
      <c r="Q238" s="1050">
        <f t="shared" si="107"/>
        <v>0</v>
      </c>
      <c r="R238" s="1051" t="str">
        <f t="shared" si="108"/>
        <v/>
      </c>
      <c r="S238" s="1051" t="str">
        <f t="shared" si="109"/>
        <v/>
      </c>
      <c r="T238" s="1052" t="str">
        <f t="shared" si="110"/>
        <v/>
      </c>
      <c r="U238" s="1077"/>
      <c r="V238" s="1017"/>
      <c r="W238" s="1055" t="str">
        <f t="shared" si="111"/>
        <v/>
      </c>
      <c r="X238" s="1072"/>
      <c r="Y238" s="1057">
        <v>0</v>
      </c>
      <c r="Z238" s="402">
        <f t="shared" si="112"/>
        <v>0</v>
      </c>
      <c r="AA238" s="1058">
        <f t="shared" si="113"/>
        <v>0</v>
      </c>
      <c r="AB238" s="1059">
        <f t="shared" si="114"/>
        <v>0</v>
      </c>
      <c r="AC238" s="1059">
        <f t="shared" si="115"/>
        <v>0</v>
      </c>
      <c r="AD238" s="1060">
        <f t="shared" si="116"/>
        <v>0</v>
      </c>
      <c r="AE238" s="1061" t="s">
        <v>205</v>
      </c>
      <c r="AF238" s="395"/>
      <c r="AG238" s="429"/>
      <c r="AH238" s="1073"/>
      <c r="AI238" s="1074"/>
      <c r="AJ238" s="1074"/>
      <c r="AK238" s="1075"/>
      <c r="AL238" s="1065"/>
      <c r="AM238" s="1066" t="str">
        <f t="shared" si="117"/>
        <v/>
      </c>
      <c r="AN238" s="1067">
        <f t="shared" si="118"/>
        <v>0</v>
      </c>
      <c r="AO238" s="412"/>
      <c r="AP238" s="412"/>
      <c r="AQ238" s="1068">
        <f t="shared" si="119"/>
        <v>0</v>
      </c>
      <c r="AR238" s="414">
        <f t="shared" si="120"/>
        <v>0</v>
      </c>
      <c r="AS238" s="415">
        <f t="shared" si="121"/>
        <v>0</v>
      </c>
      <c r="AT238" s="415">
        <f t="shared" si="136"/>
        <v>0</v>
      </c>
      <c r="AU238" s="415">
        <f t="shared" si="122"/>
        <v>0</v>
      </c>
      <c r="AV238" s="416">
        <f t="shared" si="123"/>
        <v>0</v>
      </c>
      <c r="AW238" s="1069"/>
      <c r="AX238" s="406">
        <f t="shared" si="124"/>
        <v>0</v>
      </c>
      <c r="AY238" s="1060">
        <f t="shared" si="125"/>
        <v>0</v>
      </c>
      <c r="AZ238" s="1070">
        <f t="shared" si="126"/>
        <v>0</v>
      </c>
      <c r="BA238" s="407">
        <f t="shared" si="127"/>
        <v>0</v>
      </c>
      <c r="BB238" s="1071">
        <f t="shared" si="128"/>
        <v>0</v>
      </c>
      <c r="BC238" s="1059">
        <f t="shared" si="129"/>
        <v>0</v>
      </c>
      <c r="BD238" s="1059">
        <f t="shared" si="130"/>
        <v>0</v>
      </c>
      <c r="BE238" s="407">
        <f t="shared" si="131"/>
        <v>0</v>
      </c>
      <c r="BF238" s="1041">
        <f t="shared" si="132"/>
        <v>0.3</v>
      </c>
      <c r="BG238" s="421">
        <f t="shared" si="133"/>
        <v>0</v>
      </c>
      <c r="BH238" s="422"/>
      <c r="BI238" s="422"/>
      <c r="BJ238" s="421">
        <f t="shared" si="134"/>
        <v>0</v>
      </c>
      <c r="BK238" s="1044">
        <f t="shared" si="135"/>
        <v>0</v>
      </c>
      <c r="BL238" s="432"/>
      <c r="BM238" s="436"/>
      <c r="BN238" s="436"/>
      <c r="BO238" s="436"/>
      <c r="BP238" s="436"/>
      <c r="BQ238" s="436"/>
      <c r="BR238" s="436"/>
      <c r="BS238" s="436"/>
      <c r="BT238" s="436"/>
      <c r="BU238" s="436"/>
      <c r="BV238" s="436"/>
      <c r="BW238" s="436"/>
      <c r="BX238" s="436"/>
    </row>
    <row r="239" spans="1:76" s="437" customFormat="1" ht="27.95" customHeight="1">
      <c r="A239" s="1046">
        <v>222</v>
      </c>
      <c r="B239" s="429"/>
      <c r="C239" s="429"/>
      <c r="D239" s="395"/>
      <c r="E239" s="427"/>
      <c r="F239" s="396"/>
      <c r="G239" s="1076"/>
      <c r="H239" s="1009"/>
      <c r="I239" s="1009"/>
      <c r="J239" s="1009"/>
      <c r="K239" s="1010" t="str">
        <f t="shared" si="105"/>
        <v/>
      </c>
      <c r="L239" s="1047" t="str">
        <f>IF(OR(($S239=""),($H239=""),($I239=""),($J239="")),"",VLOOKUP($S239,'TRC Values Pepco'!$I$45:$M$54,2,FALSE))</f>
        <v/>
      </c>
      <c r="M239" s="1048" t="str">
        <f>IF(OR(($S239=""),($H239=""),($I239=""),($J239="")),"",VLOOKUP($S239,'TRC Values Pepco'!$I$45:$M$54,3,FALSE))</f>
        <v/>
      </c>
      <c r="N239" s="1048" t="str">
        <f>IF(OR(($S239=""),($H239=""),($I239=""),($J239="")),"",VLOOKUP($S239,'TRC Values Pepco'!$I$45:$M$54,4,FALSE))</f>
        <v/>
      </c>
      <c r="O239" s="1048" t="str">
        <f>IF(OR(($S239=""),($H239=""),($I239=""),($J239="")),"",VLOOKUP($S239,'TRC Values Pepco'!$I$45:$M$54,5,FALSE))</f>
        <v/>
      </c>
      <c r="P239" s="1049" t="str">
        <f t="shared" si="106"/>
        <v/>
      </c>
      <c r="Q239" s="1050">
        <f t="shared" si="107"/>
        <v>0</v>
      </c>
      <c r="R239" s="1051" t="str">
        <f t="shared" si="108"/>
        <v/>
      </c>
      <c r="S239" s="1051" t="str">
        <f t="shared" si="109"/>
        <v/>
      </c>
      <c r="T239" s="1052" t="str">
        <f t="shared" si="110"/>
        <v/>
      </c>
      <c r="U239" s="1077"/>
      <c r="V239" s="1017"/>
      <c r="W239" s="1055" t="str">
        <f t="shared" si="111"/>
        <v/>
      </c>
      <c r="X239" s="1072"/>
      <c r="Y239" s="1057">
        <v>0</v>
      </c>
      <c r="Z239" s="402">
        <f t="shared" si="112"/>
        <v>0</v>
      </c>
      <c r="AA239" s="1058">
        <f t="shared" si="113"/>
        <v>0</v>
      </c>
      <c r="AB239" s="1059">
        <f t="shared" si="114"/>
        <v>0</v>
      </c>
      <c r="AC239" s="1059">
        <f t="shared" si="115"/>
        <v>0</v>
      </c>
      <c r="AD239" s="1060">
        <f t="shared" si="116"/>
        <v>0</v>
      </c>
      <c r="AE239" s="1061" t="s">
        <v>205</v>
      </c>
      <c r="AF239" s="395"/>
      <c r="AG239" s="429"/>
      <c r="AH239" s="1073"/>
      <c r="AI239" s="1074"/>
      <c r="AJ239" s="1074"/>
      <c r="AK239" s="1075"/>
      <c r="AL239" s="1065"/>
      <c r="AM239" s="1066" t="str">
        <f t="shared" si="117"/>
        <v/>
      </c>
      <c r="AN239" s="1067">
        <f t="shared" si="118"/>
        <v>0</v>
      </c>
      <c r="AO239" s="412"/>
      <c r="AP239" s="412"/>
      <c r="AQ239" s="1068">
        <f t="shared" si="119"/>
        <v>0</v>
      </c>
      <c r="AR239" s="414">
        <f t="shared" si="120"/>
        <v>0</v>
      </c>
      <c r="AS239" s="415">
        <f t="shared" si="121"/>
        <v>0</v>
      </c>
      <c r="AT239" s="415">
        <f t="shared" si="136"/>
        <v>0</v>
      </c>
      <c r="AU239" s="415">
        <f t="shared" si="122"/>
        <v>0</v>
      </c>
      <c r="AV239" s="416">
        <f t="shared" si="123"/>
        <v>0</v>
      </c>
      <c r="AW239" s="1069"/>
      <c r="AX239" s="406">
        <f t="shared" si="124"/>
        <v>0</v>
      </c>
      <c r="AY239" s="1060">
        <f t="shared" si="125"/>
        <v>0</v>
      </c>
      <c r="AZ239" s="1070">
        <f t="shared" si="126"/>
        <v>0</v>
      </c>
      <c r="BA239" s="407">
        <f t="shared" si="127"/>
        <v>0</v>
      </c>
      <c r="BB239" s="1071">
        <f t="shared" si="128"/>
        <v>0</v>
      </c>
      <c r="BC239" s="1059">
        <f t="shared" si="129"/>
        <v>0</v>
      </c>
      <c r="BD239" s="1059">
        <f t="shared" si="130"/>
        <v>0</v>
      </c>
      <c r="BE239" s="407">
        <f t="shared" si="131"/>
        <v>0</v>
      </c>
      <c r="BF239" s="1041">
        <f t="shared" si="132"/>
        <v>0.3</v>
      </c>
      <c r="BG239" s="421">
        <f t="shared" si="133"/>
        <v>0</v>
      </c>
      <c r="BH239" s="422"/>
      <c r="BI239" s="422"/>
      <c r="BJ239" s="421">
        <f t="shared" si="134"/>
        <v>0</v>
      </c>
      <c r="BK239" s="1044">
        <f t="shared" si="135"/>
        <v>0</v>
      </c>
      <c r="BL239" s="432"/>
      <c r="BM239" s="436"/>
      <c r="BN239" s="436"/>
      <c r="BO239" s="436"/>
      <c r="BP239" s="436"/>
      <c r="BQ239" s="436"/>
      <c r="BR239" s="436"/>
      <c r="BS239" s="436"/>
      <c r="BT239" s="436"/>
      <c r="BU239" s="436"/>
      <c r="BV239" s="436"/>
      <c r="BW239" s="436"/>
      <c r="BX239" s="436"/>
    </row>
    <row r="240" spans="1:76" s="437" customFormat="1" ht="27.95" customHeight="1">
      <c r="A240" s="1046">
        <v>223</v>
      </c>
      <c r="B240" s="429"/>
      <c r="C240" s="429"/>
      <c r="D240" s="395"/>
      <c r="E240" s="427"/>
      <c r="F240" s="396"/>
      <c r="G240" s="1076"/>
      <c r="H240" s="1009"/>
      <c r="I240" s="1009"/>
      <c r="J240" s="1009"/>
      <c r="K240" s="1010" t="str">
        <f t="shared" si="105"/>
        <v/>
      </c>
      <c r="L240" s="1047" t="str">
        <f>IF(OR(($S240=""),($H240=""),($I240=""),($J240="")),"",VLOOKUP($S240,'TRC Values Pepco'!$I$45:$M$54,2,FALSE))</f>
        <v/>
      </c>
      <c r="M240" s="1048" t="str">
        <f>IF(OR(($S240=""),($H240=""),($I240=""),($J240="")),"",VLOOKUP($S240,'TRC Values Pepco'!$I$45:$M$54,3,FALSE))</f>
        <v/>
      </c>
      <c r="N240" s="1048" t="str">
        <f>IF(OR(($S240=""),($H240=""),($I240=""),($J240="")),"",VLOOKUP($S240,'TRC Values Pepco'!$I$45:$M$54,4,FALSE))</f>
        <v/>
      </c>
      <c r="O240" s="1048" t="str">
        <f>IF(OR(($S240=""),($H240=""),($I240=""),($J240="")),"",VLOOKUP($S240,'TRC Values Pepco'!$I$45:$M$54,5,FALSE))</f>
        <v/>
      </c>
      <c r="P240" s="1049" t="str">
        <f t="shared" si="106"/>
        <v/>
      </c>
      <c r="Q240" s="1050">
        <f t="shared" si="107"/>
        <v>0</v>
      </c>
      <c r="R240" s="1051" t="str">
        <f t="shared" si="108"/>
        <v/>
      </c>
      <c r="S240" s="1051" t="str">
        <f t="shared" si="109"/>
        <v/>
      </c>
      <c r="T240" s="1052" t="str">
        <f t="shared" si="110"/>
        <v/>
      </c>
      <c r="U240" s="1077"/>
      <c r="V240" s="1017"/>
      <c r="W240" s="1055" t="str">
        <f t="shared" si="111"/>
        <v/>
      </c>
      <c r="X240" s="1072"/>
      <c r="Y240" s="1057">
        <v>0</v>
      </c>
      <c r="Z240" s="402">
        <f t="shared" si="112"/>
        <v>0</v>
      </c>
      <c r="AA240" s="1058">
        <f t="shared" si="113"/>
        <v>0</v>
      </c>
      <c r="AB240" s="1059">
        <f t="shared" si="114"/>
        <v>0</v>
      </c>
      <c r="AC240" s="1059">
        <f t="shared" si="115"/>
        <v>0</v>
      </c>
      <c r="AD240" s="1060">
        <f t="shared" si="116"/>
        <v>0</v>
      </c>
      <c r="AE240" s="1061" t="s">
        <v>205</v>
      </c>
      <c r="AF240" s="395"/>
      <c r="AG240" s="429"/>
      <c r="AH240" s="1073"/>
      <c r="AI240" s="1074"/>
      <c r="AJ240" s="1074"/>
      <c r="AK240" s="1075"/>
      <c r="AL240" s="1065"/>
      <c r="AM240" s="1066" t="str">
        <f t="shared" si="117"/>
        <v/>
      </c>
      <c r="AN240" s="1067">
        <f t="shared" si="118"/>
        <v>0</v>
      </c>
      <c r="AO240" s="412"/>
      <c r="AP240" s="412"/>
      <c r="AQ240" s="1068">
        <f t="shared" si="119"/>
        <v>0</v>
      </c>
      <c r="AR240" s="414">
        <f t="shared" si="120"/>
        <v>0</v>
      </c>
      <c r="AS240" s="415">
        <f t="shared" si="121"/>
        <v>0</v>
      </c>
      <c r="AT240" s="415">
        <f t="shared" si="136"/>
        <v>0</v>
      </c>
      <c r="AU240" s="415">
        <f t="shared" si="122"/>
        <v>0</v>
      </c>
      <c r="AV240" s="416">
        <f t="shared" si="123"/>
        <v>0</v>
      </c>
      <c r="AW240" s="1069"/>
      <c r="AX240" s="406">
        <f t="shared" si="124"/>
        <v>0</v>
      </c>
      <c r="AY240" s="1060">
        <f t="shared" si="125"/>
        <v>0</v>
      </c>
      <c r="AZ240" s="1070">
        <f t="shared" si="126"/>
        <v>0</v>
      </c>
      <c r="BA240" s="407">
        <f t="shared" si="127"/>
        <v>0</v>
      </c>
      <c r="BB240" s="1071">
        <f t="shared" si="128"/>
        <v>0</v>
      </c>
      <c r="BC240" s="1059">
        <f t="shared" si="129"/>
        <v>0</v>
      </c>
      <c r="BD240" s="1059">
        <f t="shared" si="130"/>
        <v>0</v>
      </c>
      <c r="BE240" s="407">
        <f t="shared" si="131"/>
        <v>0</v>
      </c>
      <c r="BF240" s="1041">
        <f t="shared" si="132"/>
        <v>0.3</v>
      </c>
      <c r="BG240" s="421">
        <f t="shared" si="133"/>
        <v>0</v>
      </c>
      <c r="BH240" s="422"/>
      <c r="BI240" s="422"/>
      <c r="BJ240" s="421">
        <f t="shared" si="134"/>
        <v>0</v>
      </c>
      <c r="BK240" s="1044">
        <f t="shared" si="135"/>
        <v>0</v>
      </c>
      <c r="BL240" s="432"/>
      <c r="BM240" s="436"/>
      <c r="BN240" s="436"/>
      <c r="BO240" s="436"/>
      <c r="BP240" s="436"/>
      <c r="BQ240" s="436"/>
      <c r="BR240" s="436"/>
      <c r="BS240" s="436"/>
      <c r="BT240" s="436"/>
      <c r="BU240" s="436"/>
      <c r="BV240" s="436"/>
      <c r="BW240" s="436"/>
      <c r="BX240" s="436"/>
    </row>
    <row r="241" spans="1:76" s="437" customFormat="1" ht="27.95" customHeight="1">
      <c r="A241" s="1046">
        <v>224</v>
      </c>
      <c r="B241" s="429"/>
      <c r="C241" s="429"/>
      <c r="D241" s="395"/>
      <c r="E241" s="427"/>
      <c r="F241" s="396"/>
      <c r="G241" s="1076"/>
      <c r="H241" s="1009"/>
      <c r="I241" s="1009"/>
      <c r="J241" s="1009"/>
      <c r="K241" s="1010" t="str">
        <f t="shared" si="105"/>
        <v/>
      </c>
      <c r="L241" s="1047" t="str">
        <f>IF(OR(($S241=""),($H241=""),($I241=""),($J241="")),"",VLOOKUP($S241,'TRC Values Pepco'!$I$45:$M$54,2,FALSE))</f>
        <v/>
      </c>
      <c r="M241" s="1048" t="str">
        <f>IF(OR(($S241=""),($H241=""),($I241=""),($J241="")),"",VLOOKUP($S241,'TRC Values Pepco'!$I$45:$M$54,3,FALSE))</f>
        <v/>
      </c>
      <c r="N241" s="1048" t="str">
        <f>IF(OR(($S241=""),($H241=""),($I241=""),($J241="")),"",VLOOKUP($S241,'TRC Values Pepco'!$I$45:$M$54,4,FALSE))</f>
        <v/>
      </c>
      <c r="O241" s="1048" t="str">
        <f>IF(OR(($S241=""),($H241=""),($I241=""),($J241="")),"",VLOOKUP($S241,'TRC Values Pepco'!$I$45:$M$54,5,FALSE))</f>
        <v/>
      </c>
      <c r="P241" s="1049" t="str">
        <f t="shared" si="106"/>
        <v/>
      </c>
      <c r="Q241" s="1050">
        <f t="shared" si="107"/>
        <v>0</v>
      </c>
      <c r="R241" s="1051" t="str">
        <f t="shared" si="108"/>
        <v/>
      </c>
      <c r="S241" s="1051" t="str">
        <f t="shared" si="109"/>
        <v/>
      </c>
      <c r="T241" s="1052" t="str">
        <f t="shared" si="110"/>
        <v/>
      </c>
      <c r="U241" s="1077"/>
      <c r="V241" s="1017"/>
      <c r="W241" s="1055" t="str">
        <f t="shared" si="111"/>
        <v/>
      </c>
      <c r="X241" s="1072"/>
      <c r="Y241" s="1057">
        <v>0</v>
      </c>
      <c r="Z241" s="402">
        <f t="shared" si="112"/>
        <v>0</v>
      </c>
      <c r="AA241" s="1058">
        <f t="shared" si="113"/>
        <v>0</v>
      </c>
      <c r="AB241" s="1059">
        <f t="shared" si="114"/>
        <v>0</v>
      </c>
      <c r="AC241" s="1059">
        <f t="shared" si="115"/>
        <v>0</v>
      </c>
      <c r="AD241" s="1060">
        <f t="shared" si="116"/>
        <v>0</v>
      </c>
      <c r="AE241" s="1061" t="s">
        <v>205</v>
      </c>
      <c r="AF241" s="395"/>
      <c r="AG241" s="429"/>
      <c r="AH241" s="1073"/>
      <c r="AI241" s="1074"/>
      <c r="AJ241" s="1074"/>
      <c r="AK241" s="1075"/>
      <c r="AL241" s="1065"/>
      <c r="AM241" s="1066" t="str">
        <f t="shared" si="117"/>
        <v/>
      </c>
      <c r="AN241" s="1067">
        <f t="shared" si="118"/>
        <v>0</v>
      </c>
      <c r="AO241" s="412"/>
      <c r="AP241" s="412"/>
      <c r="AQ241" s="1068">
        <f t="shared" si="119"/>
        <v>0</v>
      </c>
      <c r="AR241" s="414">
        <f t="shared" si="120"/>
        <v>0</v>
      </c>
      <c r="AS241" s="415">
        <f t="shared" si="121"/>
        <v>0</v>
      </c>
      <c r="AT241" s="415">
        <f t="shared" si="136"/>
        <v>0</v>
      </c>
      <c r="AU241" s="415">
        <f t="shared" si="122"/>
        <v>0</v>
      </c>
      <c r="AV241" s="416">
        <f t="shared" si="123"/>
        <v>0</v>
      </c>
      <c r="AW241" s="1069"/>
      <c r="AX241" s="406">
        <f t="shared" si="124"/>
        <v>0</v>
      </c>
      <c r="AY241" s="1060">
        <f t="shared" si="125"/>
        <v>0</v>
      </c>
      <c r="AZ241" s="1070">
        <f t="shared" si="126"/>
        <v>0</v>
      </c>
      <c r="BA241" s="407">
        <f t="shared" si="127"/>
        <v>0</v>
      </c>
      <c r="BB241" s="1071">
        <f t="shared" si="128"/>
        <v>0</v>
      </c>
      <c r="BC241" s="1059">
        <f t="shared" si="129"/>
        <v>0</v>
      </c>
      <c r="BD241" s="1059">
        <f t="shared" si="130"/>
        <v>0</v>
      </c>
      <c r="BE241" s="407">
        <f t="shared" si="131"/>
        <v>0</v>
      </c>
      <c r="BF241" s="1041">
        <f t="shared" si="132"/>
        <v>0.3</v>
      </c>
      <c r="BG241" s="421">
        <f t="shared" si="133"/>
        <v>0</v>
      </c>
      <c r="BH241" s="422"/>
      <c r="BI241" s="422"/>
      <c r="BJ241" s="421">
        <f t="shared" si="134"/>
        <v>0</v>
      </c>
      <c r="BK241" s="1044">
        <f t="shared" si="135"/>
        <v>0</v>
      </c>
      <c r="BL241" s="432"/>
      <c r="BM241" s="436"/>
      <c r="BN241" s="436"/>
      <c r="BO241" s="436"/>
      <c r="BP241" s="436"/>
      <c r="BQ241" s="436"/>
      <c r="BR241" s="436"/>
      <c r="BS241" s="436"/>
      <c r="BT241" s="436"/>
      <c r="BU241" s="436"/>
      <c r="BV241" s="436"/>
      <c r="BW241" s="436"/>
      <c r="BX241" s="436"/>
    </row>
    <row r="242" spans="1:76" s="437" customFormat="1" ht="27.95" customHeight="1">
      <c r="A242" s="1046">
        <v>225</v>
      </c>
      <c r="B242" s="429"/>
      <c r="C242" s="429"/>
      <c r="D242" s="395"/>
      <c r="E242" s="427"/>
      <c r="F242" s="396"/>
      <c r="G242" s="1076"/>
      <c r="H242" s="1009"/>
      <c r="I242" s="1009"/>
      <c r="J242" s="1009"/>
      <c r="K242" s="1010" t="str">
        <f t="shared" si="105"/>
        <v/>
      </c>
      <c r="L242" s="1047" t="str">
        <f>IF(OR(($S242=""),($H242=""),($I242=""),($J242="")),"",VLOOKUP($S242,'TRC Values Pepco'!$I$45:$M$54,2,FALSE))</f>
        <v/>
      </c>
      <c r="M242" s="1048" t="str">
        <f>IF(OR(($S242=""),($H242=""),($I242=""),($J242="")),"",VLOOKUP($S242,'TRC Values Pepco'!$I$45:$M$54,3,FALSE))</f>
        <v/>
      </c>
      <c r="N242" s="1048" t="str">
        <f>IF(OR(($S242=""),($H242=""),($I242=""),($J242="")),"",VLOOKUP($S242,'TRC Values Pepco'!$I$45:$M$54,4,FALSE))</f>
        <v/>
      </c>
      <c r="O242" s="1048" t="str">
        <f>IF(OR(($S242=""),($H242=""),($I242=""),($J242="")),"",VLOOKUP($S242,'TRC Values Pepco'!$I$45:$M$54,5,FALSE))</f>
        <v/>
      </c>
      <c r="P242" s="1049" t="str">
        <f t="shared" si="106"/>
        <v/>
      </c>
      <c r="Q242" s="1050">
        <f t="shared" si="107"/>
        <v>0</v>
      </c>
      <c r="R242" s="1051" t="str">
        <f t="shared" si="108"/>
        <v/>
      </c>
      <c r="S242" s="1051" t="str">
        <f t="shared" si="109"/>
        <v/>
      </c>
      <c r="T242" s="1052" t="str">
        <f t="shared" si="110"/>
        <v/>
      </c>
      <c r="U242" s="1077"/>
      <c r="V242" s="1017"/>
      <c r="W242" s="1055" t="str">
        <f t="shared" si="111"/>
        <v/>
      </c>
      <c r="X242" s="1072"/>
      <c r="Y242" s="1057">
        <v>0</v>
      </c>
      <c r="Z242" s="402">
        <f t="shared" si="112"/>
        <v>0</v>
      </c>
      <c r="AA242" s="1058">
        <f t="shared" si="113"/>
        <v>0</v>
      </c>
      <c r="AB242" s="1059">
        <f t="shared" si="114"/>
        <v>0</v>
      </c>
      <c r="AC242" s="1059">
        <f t="shared" si="115"/>
        <v>0</v>
      </c>
      <c r="AD242" s="1060">
        <f t="shared" si="116"/>
        <v>0</v>
      </c>
      <c r="AE242" s="1061" t="s">
        <v>205</v>
      </c>
      <c r="AF242" s="395"/>
      <c r="AG242" s="429"/>
      <c r="AH242" s="1073"/>
      <c r="AI242" s="1074"/>
      <c r="AJ242" s="1074"/>
      <c r="AK242" s="1075"/>
      <c r="AL242" s="1065"/>
      <c r="AM242" s="1066" t="str">
        <f t="shared" si="117"/>
        <v/>
      </c>
      <c r="AN242" s="1067">
        <f t="shared" si="118"/>
        <v>0</v>
      </c>
      <c r="AO242" s="412"/>
      <c r="AP242" s="412"/>
      <c r="AQ242" s="1068">
        <f t="shared" si="119"/>
        <v>0</v>
      </c>
      <c r="AR242" s="414">
        <f t="shared" si="120"/>
        <v>0</v>
      </c>
      <c r="AS242" s="415">
        <f t="shared" si="121"/>
        <v>0</v>
      </c>
      <c r="AT242" s="415">
        <f t="shared" si="136"/>
        <v>0</v>
      </c>
      <c r="AU242" s="415">
        <f t="shared" si="122"/>
        <v>0</v>
      </c>
      <c r="AV242" s="416">
        <f t="shared" si="123"/>
        <v>0</v>
      </c>
      <c r="AW242" s="1069"/>
      <c r="AX242" s="406">
        <f t="shared" si="124"/>
        <v>0</v>
      </c>
      <c r="AY242" s="1060">
        <f t="shared" si="125"/>
        <v>0</v>
      </c>
      <c r="AZ242" s="1070">
        <f t="shared" si="126"/>
        <v>0</v>
      </c>
      <c r="BA242" s="407">
        <f t="shared" si="127"/>
        <v>0</v>
      </c>
      <c r="BB242" s="1071">
        <f t="shared" si="128"/>
        <v>0</v>
      </c>
      <c r="BC242" s="1059">
        <f t="shared" si="129"/>
        <v>0</v>
      </c>
      <c r="BD242" s="1059">
        <f t="shared" si="130"/>
        <v>0</v>
      </c>
      <c r="BE242" s="407">
        <f t="shared" si="131"/>
        <v>0</v>
      </c>
      <c r="BF242" s="1041">
        <f t="shared" si="132"/>
        <v>0.3</v>
      </c>
      <c r="BG242" s="421">
        <f t="shared" si="133"/>
        <v>0</v>
      </c>
      <c r="BH242" s="422"/>
      <c r="BI242" s="422"/>
      <c r="BJ242" s="421">
        <f t="shared" si="134"/>
        <v>0</v>
      </c>
      <c r="BK242" s="1044">
        <f t="shared" si="135"/>
        <v>0</v>
      </c>
      <c r="BL242" s="432"/>
      <c r="BM242" s="436"/>
      <c r="BN242" s="436"/>
      <c r="BO242" s="436"/>
      <c r="BP242" s="436"/>
      <c r="BQ242" s="436"/>
      <c r="BR242" s="436"/>
      <c r="BS242" s="436"/>
      <c r="BT242" s="436"/>
      <c r="BU242" s="436"/>
      <c r="BV242" s="436"/>
      <c r="BW242" s="436"/>
      <c r="BX242" s="436"/>
    </row>
    <row r="243" spans="1:76" s="437" customFormat="1" ht="27.95" customHeight="1">
      <c r="A243" s="1046">
        <v>226</v>
      </c>
      <c r="B243" s="429"/>
      <c r="C243" s="429"/>
      <c r="D243" s="395"/>
      <c r="E243" s="427"/>
      <c r="F243" s="396"/>
      <c r="G243" s="1076"/>
      <c r="H243" s="1009"/>
      <c r="I243" s="1009"/>
      <c r="J243" s="1009"/>
      <c r="K243" s="1010" t="str">
        <f t="shared" si="105"/>
        <v/>
      </c>
      <c r="L243" s="1047" t="str">
        <f>IF(OR(($S243=""),($H243=""),($I243=""),($J243="")),"",VLOOKUP($S243,'TRC Values Pepco'!$I$45:$M$54,2,FALSE))</f>
        <v/>
      </c>
      <c r="M243" s="1048" t="str">
        <f>IF(OR(($S243=""),($H243=""),($I243=""),($J243="")),"",VLOOKUP($S243,'TRC Values Pepco'!$I$45:$M$54,3,FALSE))</f>
        <v/>
      </c>
      <c r="N243" s="1048" t="str">
        <f>IF(OR(($S243=""),($H243=""),($I243=""),($J243="")),"",VLOOKUP($S243,'TRC Values Pepco'!$I$45:$M$54,4,FALSE))</f>
        <v/>
      </c>
      <c r="O243" s="1048" t="str">
        <f>IF(OR(($S243=""),($H243=""),($I243=""),($J243="")),"",VLOOKUP($S243,'TRC Values Pepco'!$I$45:$M$54,5,FALSE))</f>
        <v/>
      </c>
      <c r="P243" s="1049" t="str">
        <f t="shared" si="106"/>
        <v/>
      </c>
      <c r="Q243" s="1050">
        <f t="shared" si="107"/>
        <v>0</v>
      </c>
      <c r="R243" s="1051" t="str">
        <f t="shared" si="108"/>
        <v/>
      </c>
      <c r="S243" s="1051" t="str">
        <f t="shared" si="109"/>
        <v/>
      </c>
      <c r="T243" s="1052" t="str">
        <f t="shared" si="110"/>
        <v/>
      </c>
      <c r="U243" s="1077"/>
      <c r="V243" s="1017"/>
      <c r="W243" s="1055" t="str">
        <f t="shared" si="111"/>
        <v/>
      </c>
      <c r="X243" s="1072"/>
      <c r="Y243" s="1057">
        <v>0</v>
      </c>
      <c r="Z243" s="402">
        <f t="shared" si="112"/>
        <v>0</v>
      </c>
      <c r="AA243" s="1058">
        <f t="shared" si="113"/>
        <v>0</v>
      </c>
      <c r="AB243" s="1059">
        <f t="shared" si="114"/>
        <v>0</v>
      </c>
      <c r="AC243" s="1059">
        <f t="shared" si="115"/>
        <v>0</v>
      </c>
      <c r="AD243" s="1060">
        <f t="shared" si="116"/>
        <v>0</v>
      </c>
      <c r="AE243" s="1061" t="s">
        <v>205</v>
      </c>
      <c r="AF243" s="395"/>
      <c r="AG243" s="429"/>
      <c r="AH243" s="1073"/>
      <c r="AI243" s="1074"/>
      <c r="AJ243" s="1074"/>
      <c r="AK243" s="1075"/>
      <c r="AL243" s="1065"/>
      <c r="AM243" s="1066" t="str">
        <f t="shared" si="117"/>
        <v/>
      </c>
      <c r="AN243" s="1067">
        <f t="shared" si="118"/>
        <v>0</v>
      </c>
      <c r="AO243" s="412"/>
      <c r="AP243" s="412"/>
      <c r="AQ243" s="1068">
        <f t="shared" si="119"/>
        <v>0</v>
      </c>
      <c r="AR243" s="414">
        <f t="shared" si="120"/>
        <v>0</v>
      </c>
      <c r="AS243" s="415">
        <f t="shared" si="121"/>
        <v>0</v>
      </c>
      <c r="AT243" s="415">
        <f t="shared" si="136"/>
        <v>0</v>
      </c>
      <c r="AU243" s="415">
        <f t="shared" si="122"/>
        <v>0</v>
      </c>
      <c r="AV243" s="416">
        <f t="shared" si="123"/>
        <v>0</v>
      </c>
      <c r="AW243" s="1069"/>
      <c r="AX243" s="406">
        <f t="shared" si="124"/>
        <v>0</v>
      </c>
      <c r="AY243" s="1060">
        <f t="shared" si="125"/>
        <v>0</v>
      </c>
      <c r="AZ243" s="1070">
        <f t="shared" si="126"/>
        <v>0</v>
      </c>
      <c r="BA243" s="407">
        <f t="shared" si="127"/>
        <v>0</v>
      </c>
      <c r="BB243" s="1071">
        <f t="shared" si="128"/>
        <v>0</v>
      </c>
      <c r="BC243" s="1059">
        <f t="shared" si="129"/>
        <v>0</v>
      </c>
      <c r="BD243" s="1059">
        <f t="shared" si="130"/>
        <v>0</v>
      </c>
      <c r="BE243" s="407">
        <f t="shared" si="131"/>
        <v>0</v>
      </c>
      <c r="BF243" s="1041">
        <f t="shared" si="132"/>
        <v>0.3</v>
      </c>
      <c r="BG243" s="421">
        <f t="shared" si="133"/>
        <v>0</v>
      </c>
      <c r="BH243" s="422"/>
      <c r="BI243" s="422"/>
      <c r="BJ243" s="421">
        <f t="shared" si="134"/>
        <v>0</v>
      </c>
      <c r="BK243" s="1044">
        <f t="shared" si="135"/>
        <v>0</v>
      </c>
      <c r="BL243" s="432"/>
      <c r="BM243" s="436"/>
      <c r="BN243" s="436"/>
      <c r="BO243" s="436"/>
      <c r="BP243" s="436"/>
      <c r="BQ243" s="436"/>
      <c r="BR243" s="436"/>
      <c r="BS243" s="436"/>
      <c r="BT243" s="436"/>
      <c r="BU243" s="436"/>
      <c r="BV243" s="436"/>
      <c r="BW243" s="436"/>
      <c r="BX243" s="436"/>
    </row>
    <row r="244" spans="1:76" s="437" customFormat="1" ht="27.95" customHeight="1">
      <c r="A244" s="1046">
        <v>227</v>
      </c>
      <c r="B244" s="429"/>
      <c r="C244" s="429"/>
      <c r="D244" s="395"/>
      <c r="E244" s="427"/>
      <c r="F244" s="396"/>
      <c r="G244" s="1076"/>
      <c r="H244" s="1009"/>
      <c r="I244" s="1009"/>
      <c r="J244" s="1009"/>
      <c r="K244" s="1010" t="str">
        <f t="shared" si="105"/>
        <v/>
      </c>
      <c r="L244" s="1047" t="str">
        <f>IF(OR(($S244=""),($H244=""),($I244=""),($J244="")),"",VLOOKUP($S244,'TRC Values Pepco'!$I$45:$M$54,2,FALSE))</f>
        <v/>
      </c>
      <c r="M244" s="1048" t="str">
        <f>IF(OR(($S244=""),($H244=""),($I244=""),($J244="")),"",VLOOKUP($S244,'TRC Values Pepco'!$I$45:$M$54,3,FALSE))</f>
        <v/>
      </c>
      <c r="N244" s="1048" t="str">
        <f>IF(OR(($S244=""),($H244=""),($I244=""),($J244="")),"",VLOOKUP($S244,'TRC Values Pepco'!$I$45:$M$54,4,FALSE))</f>
        <v/>
      </c>
      <c r="O244" s="1048" t="str">
        <f>IF(OR(($S244=""),($H244=""),($I244=""),($J244="")),"",VLOOKUP($S244,'TRC Values Pepco'!$I$45:$M$54,5,FALSE))</f>
        <v/>
      </c>
      <c r="P244" s="1049" t="str">
        <f t="shared" si="106"/>
        <v/>
      </c>
      <c r="Q244" s="1050">
        <f t="shared" si="107"/>
        <v>0</v>
      </c>
      <c r="R244" s="1051" t="str">
        <f t="shared" si="108"/>
        <v/>
      </c>
      <c r="S244" s="1051" t="str">
        <f t="shared" si="109"/>
        <v/>
      </c>
      <c r="T244" s="1052" t="str">
        <f t="shared" si="110"/>
        <v/>
      </c>
      <c r="U244" s="1077"/>
      <c r="V244" s="1017"/>
      <c r="W244" s="1055" t="str">
        <f t="shared" si="111"/>
        <v/>
      </c>
      <c r="X244" s="1072"/>
      <c r="Y244" s="1057">
        <v>0</v>
      </c>
      <c r="Z244" s="402">
        <f t="shared" si="112"/>
        <v>0</v>
      </c>
      <c r="AA244" s="1058">
        <f t="shared" si="113"/>
        <v>0</v>
      </c>
      <c r="AB244" s="1059">
        <f t="shared" si="114"/>
        <v>0</v>
      </c>
      <c r="AC244" s="1059">
        <f t="shared" si="115"/>
        <v>0</v>
      </c>
      <c r="AD244" s="1060">
        <f t="shared" si="116"/>
        <v>0</v>
      </c>
      <c r="AE244" s="1061" t="s">
        <v>205</v>
      </c>
      <c r="AF244" s="395"/>
      <c r="AG244" s="429"/>
      <c r="AH244" s="1073"/>
      <c r="AI244" s="1074"/>
      <c r="AJ244" s="1074"/>
      <c r="AK244" s="1075"/>
      <c r="AL244" s="1065"/>
      <c r="AM244" s="1066" t="str">
        <f t="shared" si="117"/>
        <v/>
      </c>
      <c r="AN244" s="1067">
        <f t="shared" si="118"/>
        <v>0</v>
      </c>
      <c r="AO244" s="412"/>
      <c r="AP244" s="412"/>
      <c r="AQ244" s="1068">
        <f t="shared" si="119"/>
        <v>0</v>
      </c>
      <c r="AR244" s="414">
        <f t="shared" si="120"/>
        <v>0</v>
      </c>
      <c r="AS244" s="415">
        <f t="shared" si="121"/>
        <v>0</v>
      </c>
      <c r="AT244" s="415">
        <f t="shared" si="136"/>
        <v>0</v>
      </c>
      <c r="AU244" s="415">
        <f t="shared" si="122"/>
        <v>0</v>
      </c>
      <c r="AV244" s="416">
        <f t="shared" si="123"/>
        <v>0</v>
      </c>
      <c r="AW244" s="1069"/>
      <c r="AX244" s="406">
        <f t="shared" si="124"/>
        <v>0</v>
      </c>
      <c r="AY244" s="1060">
        <f t="shared" si="125"/>
        <v>0</v>
      </c>
      <c r="AZ244" s="1070">
        <f t="shared" si="126"/>
        <v>0</v>
      </c>
      <c r="BA244" s="407">
        <f t="shared" si="127"/>
        <v>0</v>
      </c>
      <c r="BB244" s="1071">
        <f t="shared" si="128"/>
        <v>0</v>
      </c>
      <c r="BC244" s="1059">
        <f t="shared" si="129"/>
        <v>0</v>
      </c>
      <c r="BD244" s="1059">
        <f t="shared" si="130"/>
        <v>0</v>
      </c>
      <c r="BE244" s="407">
        <f t="shared" si="131"/>
        <v>0</v>
      </c>
      <c r="BF244" s="1041">
        <f t="shared" si="132"/>
        <v>0.3</v>
      </c>
      <c r="BG244" s="421">
        <f t="shared" si="133"/>
        <v>0</v>
      </c>
      <c r="BH244" s="422"/>
      <c r="BI244" s="422"/>
      <c r="BJ244" s="421">
        <f t="shared" si="134"/>
        <v>0</v>
      </c>
      <c r="BK244" s="1044">
        <f t="shared" si="135"/>
        <v>0</v>
      </c>
      <c r="BL244" s="432"/>
      <c r="BM244" s="436"/>
      <c r="BN244" s="436"/>
      <c r="BO244" s="436"/>
      <c r="BP244" s="436"/>
      <c r="BQ244" s="436"/>
      <c r="BR244" s="436"/>
      <c r="BS244" s="436"/>
      <c r="BT244" s="436"/>
      <c r="BU244" s="436"/>
      <c r="BV244" s="436"/>
      <c r="BW244" s="436"/>
      <c r="BX244" s="436"/>
    </row>
    <row r="245" spans="1:76" s="437" customFormat="1" ht="27.95" customHeight="1">
      <c r="A245" s="1046">
        <v>228</v>
      </c>
      <c r="B245" s="429"/>
      <c r="C245" s="429"/>
      <c r="D245" s="395"/>
      <c r="E245" s="427"/>
      <c r="F245" s="396"/>
      <c r="G245" s="1076"/>
      <c r="H245" s="1009"/>
      <c r="I245" s="1009"/>
      <c r="J245" s="1009"/>
      <c r="K245" s="1010" t="str">
        <f t="shared" si="105"/>
        <v/>
      </c>
      <c r="L245" s="1047" t="str">
        <f>IF(OR(($S245=""),($H245=""),($I245=""),($J245="")),"",VLOOKUP($S245,'TRC Values Pepco'!$I$45:$M$54,2,FALSE))</f>
        <v/>
      </c>
      <c r="M245" s="1048" t="str">
        <f>IF(OR(($S245=""),($H245=""),($I245=""),($J245="")),"",VLOOKUP($S245,'TRC Values Pepco'!$I$45:$M$54,3,FALSE))</f>
        <v/>
      </c>
      <c r="N245" s="1048" t="str">
        <f>IF(OR(($S245=""),($H245=""),($I245=""),($J245="")),"",VLOOKUP($S245,'TRC Values Pepco'!$I$45:$M$54,4,FALSE))</f>
        <v/>
      </c>
      <c r="O245" s="1048" t="str">
        <f>IF(OR(($S245=""),($H245=""),($I245=""),($J245="")),"",VLOOKUP($S245,'TRC Values Pepco'!$I$45:$M$54,5,FALSE))</f>
        <v/>
      </c>
      <c r="P245" s="1049" t="str">
        <f t="shared" si="106"/>
        <v/>
      </c>
      <c r="Q245" s="1050">
        <f t="shared" si="107"/>
        <v>0</v>
      </c>
      <c r="R245" s="1051" t="str">
        <f t="shared" si="108"/>
        <v/>
      </c>
      <c r="S245" s="1051" t="str">
        <f t="shared" si="109"/>
        <v/>
      </c>
      <c r="T245" s="1052" t="str">
        <f t="shared" si="110"/>
        <v/>
      </c>
      <c r="U245" s="1077"/>
      <c r="V245" s="1017"/>
      <c r="W245" s="1055" t="str">
        <f t="shared" si="111"/>
        <v/>
      </c>
      <c r="X245" s="1072"/>
      <c r="Y245" s="1057">
        <v>0</v>
      </c>
      <c r="Z245" s="402">
        <f t="shared" si="112"/>
        <v>0</v>
      </c>
      <c r="AA245" s="1058">
        <f t="shared" si="113"/>
        <v>0</v>
      </c>
      <c r="AB245" s="1059">
        <f t="shared" si="114"/>
        <v>0</v>
      </c>
      <c r="AC245" s="1059">
        <f t="shared" si="115"/>
        <v>0</v>
      </c>
      <c r="AD245" s="1060">
        <f t="shared" si="116"/>
        <v>0</v>
      </c>
      <c r="AE245" s="1061" t="s">
        <v>205</v>
      </c>
      <c r="AF245" s="395"/>
      <c r="AG245" s="429"/>
      <c r="AH245" s="1073"/>
      <c r="AI245" s="1074"/>
      <c r="AJ245" s="1074"/>
      <c r="AK245" s="1075"/>
      <c r="AL245" s="1065"/>
      <c r="AM245" s="1066" t="str">
        <f t="shared" si="117"/>
        <v/>
      </c>
      <c r="AN245" s="1067">
        <f t="shared" si="118"/>
        <v>0</v>
      </c>
      <c r="AO245" s="412"/>
      <c r="AP245" s="412"/>
      <c r="AQ245" s="1068">
        <f t="shared" si="119"/>
        <v>0</v>
      </c>
      <c r="AR245" s="414">
        <f t="shared" si="120"/>
        <v>0</v>
      </c>
      <c r="AS245" s="415">
        <f t="shared" si="121"/>
        <v>0</v>
      </c>
      <c r="AT245" s="415">
        <f t="shared" si="136"/>
        <v>0</v>
      </c>
      <c r="AU245" s="415">
        <f t="shared" si="122"/>
        <v>0</v>
      </c>
      <c r="AV245" s="416">
        <f t="shared" si="123"/>
        <v>0</v>
      </c>
      <c r="AW245" s="1069"/>
      <c r="AX245" s="406">
        <f t="shared" si="124"/>
        <v>0</v>
      </c>
      <c r="AY245" s="1060">
        <f t="shared" si="125"/>
        <v>0</v>
      </c>
      <c r="AZ245" s="1070">
        <f t="shared" si="126"/>
        <v>0</v>
      </c>
      <c r="BA245" s="407">
        <f t="shared" si="127"/>
        <v>0</v>
      </c>
      <c r="BB245" s="1071">
        <f t="shared" si="128"/>
        <v>0</v>
      </c>
      <c r="BC245" s="1059">
        <f t="shared" si="129"/>
        <v>0</v>
      </c>
      <c r="BD245" s="1059">
        <f t="shared" si="130"/>
        <v>0</v>
      </c>
      <c r="BE245" s="407">
        <f t="shared" si="131"/>
        <v>0</v>
      </c>
      <c r="BF245" s="1041">
        <f t="shared" si="132"/>
        <v>0.3</v>
      </c>
      <c r="BG245" s="421">
        <f t="shared" si="133"/>
        <v>0</v>
      </c>
      <c r="BH245" s="422"/>
      <c r="BI245" s="422"/>
      <c r="BJ245" s="421">
        <f t="shared" si="134"/>
        <v>0</v>
      </c>
      <c r="BK245" s="1044">
        <f t="shared" si="135"/>
        <v>0</v>
      </c>
      <c r="BL245" s="432"/>
      <c r="BM245" s="436"/>
      <c r="BN245" s="436"/>
      <c r="BO245" s="436"/>
      <c r="BP245" s="436"/>
      <c r="BQ245" s="436"/>
      <c r="BR245" s="436"/>
      <c r="BS245" s="436"/>
      <c r="BT245" s="436"/>
      <c r="BU245" s="436"/>
      <c r="BV245" s="436"/>
      <c r="BW245" s="436"/>
      <c r="BX245" s="436"/>
    </row>
    <row r="246" spans="1:76" s="437" customFormat="1" ht="27.95" customHeight="1">
      <c r="A246" s="1046">
        <v>229</v>
      </c>
      <c r="B246" s="429"/>
      <c r="C246" s="429"/>
      <c r="D246" s="395"/>
      <c r="E246" s="427"/>
      <c r="F246" s="396"/>
      <c r="G246" s="1076"/>
      <c r="H246" s="1009"/>
      <c r="I246" s="1009"/>
      <c r="J246" s="1009"/>
      <c r="K246" s="1010" t="str">
        <f t="shared" si="105"/>
        <v/>
      </c>
      <c r="L246" s="1047" t="str">
        <f>IF(OR(($S246=""),($H246=""),($I246=""),($J246="")),"",VLOOKUP($S246,'TRC Values Pepco'!$I$45:$M$54,2,FALSE))</f>
        <v/>
      </c>
      <c r="M246" s="1048" t="str">
        <f>IF(OR(($S246=""),($H246=""),($I246=""),($J246="")),"",VLOOKUP($S246,'TRC Values Pepco'!$I$45:$M$54,3,FALSE))</f>
        <v/>
      </c>
      <c r="N246" s="1048" t="str">
        <f>IF(OR(($S246=""),($H246=""),($I246=""),($J246="")),"",VLOOKUP($S246,'TRC Values Pepco'!$I$45:$M$54,4,FALSE))</f>
        <v/>
      </c>
      <c r="O246" s="1048" t="str">
        <f>IF(OR(($S246=""),($H246=""),($I246=""),($J246="")),"",VLOOKUP($S246,'TRC Values Pepco'!$I$45:$M$54,5,FALSE))</f>
        <v/>
      </c>
      <c r="P246" s="1049" t="str">
        <f t="shared" si="106"/>
        <v/>
      </c>
      <c r="Q246" s="1050">
        <f t="shared" si="107"/>
        <v>0</v>
      </c>
      <c r="R246" s="1051" t="str">
        <f t="shared" si="108"/>
        <v/>
      </c>
      <c r="S246" s="1051" t="str">
        <f t="shared" si="109"/>
        <v/>
      </c>
      <c r="T246" s="1052" t="str">
        <f t="shared" si="110"/>
        <v/>
      </c>
      <c r="U246" s="1077"/>
      <c r="V246" s="1017"/>
      <c r="W246" s="1055" t="str">
        <f t="shared" si="111"/>
        <v/>
      </c>
      <c r="X246" s="1072"/>
      <c r="Y246" s="1057">
        <v>0</v>
      </c>
      <c r="Z246" s="402">
        <f t="shared" si="112"/>
        <v>0</v>
      </c>
      <c r="AA246" s="1058">
        <f t="shared" si="113"/>
        <v>0</v>
      </c>
      <c r="AB246" s="1059">
        <f t="shared" si="114"/>
        <v>0</v>
      </c>
      <c r="AC246" s="1059">
        <f t="shared" si="115"/>
        <v>0</v>
      </c>
      <c r="AD246" s="1060">
        <f t="shared" si="116"/>
        <v>0</v>
      </c>
      <c r="AE246" s="1061" t="s">
        <v>205</v>
      </c>
      <c r="AF246" s="395"/>
      <c r="AG246" s="429"/>
      <c r="AH246" s="1073"/>
      <c r="AI246" s="1074"/>
      <c r="AJ246" s="1074"/>
      <c r="AK246" s="1075"/>
      <c r="AL246" s="1065"/>
      <c r="AM246" s="1066" t="str">
        <f t="shared" si="117"/>
        <v/>
      </c>
      <c r="AN246" s="1067">
        <f t="shared" si="118"/>
        <v>0</v>
      </c>
      <c r="AO246" s="412"/>
      <c r="AP246" s="412"/>
      <c r="AQ246" s="1068">
        <f t="shared" si="119"/>
        <v>0</v>
      </c>
      <c r="AR246" s="414">
        <f t="shared" si="120"/>
        <v>0</v>
      </c>
      <c r="AS246" s="415">
        <f t="shared" si="121"/>
        <v>0</v>
      </c>
      <c r="AT246" s="415">
        <f t="shared" si="136"/>
        <v>0</v>
      </c>
      <c r="AU246" s="415">
        <f t="shared" si="122"/>
        <v>0</v>
      </c>
      <c r="AV246" s="416">
        <f t="shared" si="123"/>
        <v>0</v>
      </c>
      <c r="AW246" s="1069"/>
      <c r="AX246" s="406">
        <f t="shared" si="124"/>
        <v>0</v>
      </c>
      <c r="AY246" s="1060">
        <f t="shared" si="125"/>
        <v>0</v>
      </c>
      <c r="AZ246" s="1070">
        <f t="shared" si="126"/>
        <v>0</v>
      </c>
      <c r="BA246" s="407">
        <f t="shared" si="127"/>
        <v>0</v>
      </c>
      <c r="BB246" s="1071">
        <f t="shared" si="128"/>
        <v>0</v>
      </c>
      <c r="BC246" s="1059">
        <f t="shared" si="129"/>
        <v>0</v>
      </c>
      <c r="BD246" s="1059">
        <f t="shared" si="130"/>
        <v>0</v>
      </c>
      <c r="BE246" s="407">
        <f t="shared" si="131"/>
        <v>0</v>
      </c>
      <c r="BF246" s="1041">
        <f t="shared" si="132"/>
        <v>0.3</v>
      </c>
      <c r="BG246" s="421">
        <f t="shared" si="133"/>
        <v>0</v>
      </c>
      <c r="BH246" s="422"/>
      <c r="BI246" s="422"/>
      <c r="BJ246" s="421">
        <f t="shared" si="134"/>
        <v>0</v>
      </c>
      <c r="BK246" s="1044">
        <f t="shared" si="135"/>
        <v>0</v>
      </c>
      <c r="BL246" s="432"/>
      <c r="BM246" s="436"/>
      <c r="BN246" s="436"/>
      <c r="BO246" s="436"/>
      <c r="BP246" s="436"/>
      <c r="BQ246" s="436"/>
      <c r="BR246" s="436"/>
      <c r="BS246" s="436"/>
      <c r="BT246" s="436"/>
      <c r="BU246" s="436"/>
      <c r="BV246" s="436"/>
      <c r="BW246" s="436"/>
      <c r="BX246" s="436"/>
    </row>
    <row r="247" spans="1:76" s="437" customFormat="1" ht="27.95" customHeight="1">
      <c r="A247" s="1046">
        <v>230</v>
      </c>
      <c r="B247" s="429"/>
      <c r="C247" s="429"/>
      <c r="D247" s="395"/>
      <c r="E247" s="427"/>
      <c r="F247" s="396"/>
      <c r="G247" s="1076"/>
      <c r="H247" s="1009"/>
      <c r="I247" s="1009"/>
      <c r="J247" s="1009"/>
      <c r="K247" s="1010" t="str">
        <f t="shared" si="105"/>
        <v/>
      </c>
      <c r="L247" s="1047" t="str">
        <f>IF(OR(($S247=""),($H247=""),($I247=""),($J247="")),"",VLOOKUP($S247,'TRC Values Pepco'!$I$45:$M$54,2,FALSE))</f>
        <v/>
      </c>
      <c r="M247" s="1048" t="str">
        <f>IF(OR(($S247=""),($H247=""),($I247=""),($J247="")),"",VLOOKUP($S247,'TRC Values Pepco'!$I$45:$M$54,3,FALSE))</f>
        <v/>
      </c>
      <c r="N247" s="1048" t="str">
        <f>IF(OR(($S247=""),($H247=""),($I247=""),($J247="")),"",VLOOKUP($S247,'TRC Values Pepco'!$I$45:$M$54,4,FALSE))</f>
        <v/>
      </c>
      <c r="O247" s="1048" t="str">
        <f>IF(OR(($S247=""),($H247=""),($I247=""),($J247="")),"",VLOOKUP($S247,'TRC Values Pepco'!$I$45:$M$54,5,FALSE))</f>
        <v/>
      </c>
      <c r="P247" s="1049" t="str">
        <f t="shared" si="106"/>
        <v/>
      </c>
      <c r="Q247" s="1050">
        <f t="shared" si="107"/>
        <v>0</v>
      </c>
      <c r="R247" s="1051" t="str">
        <f t="shared" si="108"/>
        <v/>
      </c>
      <c r="S247" s="1051" t="str">
        <f t="shared" si="109"/>
        <v/>
      </c>
      <c r="T247" s="1052" t="str">
        <f t="shared" si="110"/>
        <v/>
      </c>
      <c r="U247" s="1077"/>
      <c r="V247" s="1017"/>
      <c r="W247" s="1055" t="str">
        <f t="shared" si="111"/>
        <v/>
      </c>
      <c r="X247" s="1072"/>
      <c r="Y247" s="1057">
        <v>0</v>
      </c>
      <c r="Z247" s="402">
        <f t="shared" si="112"/>
        <v>0</v>
      </c>
      <c r="AA247" s="1058">
        <f t="shared" si="113"/>
        <v>0</v>
      </c>
      <c r="AB247" s="1059">
        <f t="shared" si="114"/>
        <v>0</v>
      </c>
      <c r="AC247" s="1059">
        <f t="shared" si="115"/>
        <v>0</v>
      </c>
      <c r="AD247" s="1060">
        <f t="shared" si="116"/>
        <v>0</v>
      </c>
      <c r="AE247" s="1061" t="s">
        <v>205</v>
      </c>
      <c r="AF247" s="395"/>
      <c r="AG247" s="429"/>
      <c r="AH247" s="1073"/>
      <c r="AI247" s="1074"/>
      <c r="AJ247" s="1074"/>
      <c r="AK247" s="1075"/>
      <c r="AL247" s="1065"/>
      <c r="AM247" s="1066" t="str">
        <f t="shared" si="117"/>
        <v/>
      </c>
      <c r="AN247" s="1067">
        <f t="shared" si="118"/>
        <v>0</v>
      </c>
      <c r="AO247" s="412"/>
      <c r="AP247" s="412"/>
      <c r="AQ247" s="1068">
        <f t="shared" si="119"/>
        <v>0</v>
      </c>
      <c r="AR247" s="414">
        <f t="shared" si="120"/>
        <v>0</v>
      </c>
      <c r="AS247" s="415">
        <f t="shared" si="121"/>
        <v>0</v>
      </c>
      <c r="AT247" s="415">
        <f t="shared" si="136"/>
        <v>0</v>
      </c>
      <c r="AU247" s="415">
        <f t="shared" si="122"/>
        <v>0</v>
      </c>
      <c r="AV247" s="416">
        <f t="shared" si="123"/>
        <v>0</v>
      </c>
      <c r="AW247" s="1069"/>
      <c r="AX247" s="406">
        <f t="shared" si="124"/>
        <v>0</v>
      </c>
      <c r="AY247" s="1060">
        <f t="shared" si="125"/>
        <v>0</v>
      </c>
      <c r="AZ247" s="1070">
        <f t="shared" si="126"/>
        <v>0</v>
      </c>
      <c r="BA247" s="407">
        <f t="shared" si="127"/>
        <v>0</v>
      </c>
      <c r="BB247" s="1071">
        <f t="shared" si="128"/>
        <v>0</v>
      </c>
      <c r="BC247" s="1059">
        <f t="shared" si="129"/>
        <v>0</v>
      </c>
      <c r="BD247" s="1059">
        <f t="shared" si="130"/>
        <v>0</v>
      </c>
      <c r="BE247" s="407">
        <f t="shared" si="131"/>
        <v>0</v>
      </c>
      <c r="BF247" s="1041">
        <f t="shared" si="132"/>
        <v>0.3</v>
      </c>
      <c r="BG247" s="421">
        <f t="shared" si="133"/>
        <v>0</v>
      </c>
      <c r="BH247" s="422"/>
      <c r="BI247" s="422"/>
      <c r="BJ247" s="421">
        <f t="shared" si="134"/>
        <v>0</v>
      </c>
      <c r="BK247" s="1044">
        <f t="shared" si="135"/>
        <v>0</v>
      </c>
      <c r="BL247" s="432"/>
      <c r="BM247" s="436"/>
      <c r="BN247" s="436"/>
      <c r="BO247" s="436"/>
      <c r="BP247" s="436"/>
      <c r="BQ247" s="436"/>
      <c r="BR247" s="436"/>
      <c r="BS247" s="436"/>
      <c r="BT247" s="436"/>
      <c r="BU247" s="436"/>
      <c r="BV247" s="436"/>
      <c r="BW247" s="436"/>
      <c r="BX247" s="436"/>
    </row>
    <row r="248" spans="1:76" s="437" customFormat="1" ht="27.95" customHeight="1">
      <c r="A248" s="1046">
        <v>231</v>
      </c>
      <c r="B248" s="429"/>
      <c r="C248" s="429"/>
      <c r="D248" s="395"/>
      <c r="E248" s="427"/>
      <c r="F248" s="396"/>
      <c r="G248" s="1076"/>
      <c r="H248" s="1009"/>
      <c r="I248" s="1009"/>
      <c r="J248" s="1009"/>
      <c r="K248" s="1010" t="str">
        <f t="shared" si="105"/>
        <v/>
      </c>
      <c r="L248" s="1047" t="str">
        <f>IF(OR(($S248=""),($H248=""),($I248=""),($J248="")),"",VLOOKUP($S248,'TRC Values Pepco'!$I$45:$M$54,2,FALSE))</f>
        <v/>
      </c>
      <c r="M248" s="1048" t="str">
        <f>IF(OR(($S248=""),($H248=""),($I248=""),($J248="")),"",VLOOKUP($S248,'TRC Values Pepco'!$I$45:$M$54,3,FALSE))</f>
        <v/>
      </c>
      <c r="N248" s="1048" t="str">
        <f>IF(OR(($S248=""),($H248=""),($I248=""),($J248="")),"",VLOOKUP($S248,'TRC Values Pepco'!$I$45:$M$54,4,FALSE))</f>
        <v/>
      </c>
      <c r="O248" s="1048" t="str">
        <f>IF(OR(($S248=""),($H248=""),($I248=""),($J248="")),"",VLOOKUP($S248,'TRC Values Pepco'!$I$45:$M$54,5,FALSE))</f>
        <v/>
      </c>
      <c r="P248" s="1049" t="str">
        <f t="shared" si="106"/>
        <v/>
      </c>
      <c r="Q248" s="1050">
        <f t="shared" si="107"/>
        <v>0</v>
      </c>
      <c r="R248" s="1051" t="str">
        <f t="shared" si="108"/>
        <v/>
      </c>
      <c r="S248" s="1051" t="str">
        <f t="shared" si="109"/>
        <v/>
      </c>
      <c r="T248" s="1052" t="str">
        <f t="shared" si="110"/>
        <v/>
      </c>
      <c r="U248" s="1077"/>
      <c r="V248" s="1017"/>
      <c r="W248" s="1055" t="str">
        <f t="shared" si="111"/>
        <v/>
      </c>
      <c r="X248" s="1072"/>
      <c r="Y248" s="1057">
        <v>0</v>
      </c>
      <c r="Z248" s="402">
        <f t="shared" si="112"/>
        <v>0</v>
      </c>
      <c r="AA248" s="1058">
        <f t="shared" si="113"/>
        <v>0</v>
      </c>
      <c r="AB248" s="1059">
        <f t="shared" si="114"/>
        <v>0</v>
      </c>
      <c r="AC248" s="1059">
        <f t="shared" si="115"/>
        <v>0</v>
      </c>
      <c r="AD248" s="1060">
        <f t="shared" si="116"/>
        <v>0</v>
      </c>
      <c r="AE248" s="1061" t="s">
        <v>205</v>
      </c>
      <c r="AF248" s="395"/>
      <c r="AG248" s="429"/>
      <c r="AH248" s="1073"/>
      <c r="AI248" s="1074"/>
      <c r="AJ248" s="1074"/>
      <c r="AK248" s="1075"/>
      <c r="AL248" s="1065"/>
      <c r="AM248" s="1066" t="str">
        <f t="shared" si="117"/>
        <v/>
      </c>
      <c r="AN248" s="1067">
        <f t="shared" si="118"/>
        <v>0</v>
      </c>
      <c r="AO248" s="412"/>
      <c r="AP248" s="412"/>
      <c r="AQ248" s="1068">
        <f t="shared" si="119"/>
        <v>0</v>
      </c>
      <c r="AR248" s="414">
        <f t="shared" si="120"/>
        <v>0</v>
      </c>
      <c r="AS248" s="415">
        <f t="shared" si="121"/>
        <v>0</v>
      </c>
      <c r="AT248" s="415">
        <f t="shared" si="136"/>
        <v>0</v>
      </c>
      <c r="AU248" s="415">
        <f t="shared" si="122"/>
        <v>0</v>
      </c>
      <c r="AV248" s="416">
        <f t="shared" si="123"/>
        <v>0</v>
      </c>
      <c r="AW248" s="1069"/>
      <c r="AX248" s="406">
        <f t="shared" si="124"/>
        <v>0</v>
      </c>
      <c r="AY248" s="1060">
        <f t="shared" si="125"/>
        <v>0</v>
      </c>
      <c r="AZ248" s="1070">
        <f t="shared" si="126"/>
        <v>0</v>
      </c>
      <c r="BA248" s="407">
        <f t="shared" si="127"/>
        <v>0</v>
      </c>
      <c r="BB248" s="1071">
        <f t="shared" si="128"/>
        <v>0</v>
      </c>
      <c r="BC248" s="1059">
        <f t="shared" si="129"/>
        <v>0</v>
      </c>
      <c r="BD248" s="1059">
        <f t="shared" si="130"/>
        <v>0</v>
      </c>
      <c r="BE248" s="407">
        <f t="shared" si="131"/>
        <v>0</v>
      </c>
      <c r="BF248" s="1041">
        <f t="shared" si="132"/>
        <v>0.3</v>
      </c>
      <c r="BG248" s="421">
        <f t="shared" si="133"/>
        <v>0</v>
      </c>
      <c r="BH248" s="422"/>
      <c r="BI248" s="422"/>
      <c r="BJ248" s="421">
        <f t="shared" si="134"/>
        <v>0</v>
      </c>
      <c r="BK248" s="1044">
        <f t="shared" si="135"/>
        <v>0</v>
      </c>
      <c r="BL248" s="432"/>
      <c r="BM248" s="436"/>
      <c r="BN248" s="436"/>
      <c r="BO248" s="436"/>
      <c r="BP248" s="436"/>
      <c r="BQ248" s="436"/>
      <c r="BR248" s="436"/>
      <c r="BS248" s="436"/>
      <c r="BT248" s="436"/>
      <c r="BU248" s="436"/>
      <c r="BV248" s="436"/>
      <c r="BW248" s="436"/>
      <c r="BX248" s="436"/>
    </row>
    <row r="249" spans="1:76" s="437" customFormat="1" ht="27.95" customHeight="1">
      <c r="A249" s="1046">
        <v>232</v>
      </c>
      <c r="B249" s="429"/>
      <c r="C249" s="429"/>
      <c r="D249" s="395"/>
      <c r="E249" s="427"/>
      <c r="F249" s="396"/>
      <c r="G249" s="1076"/>
      <c r="H249" s="1009"/>
      <c r="I249" s="1009"/>
      <c r="J249" s="1009"/>
      <c r="K249" s="1010" t="str">
        <f t="shared" si="105"/>
        <v/>
      </c>
      <c r="L249" s="1047" t="str">
        <f>IF(OR(($S249=""),($H249=""),($I249=""),($J249="")),"",VLOOKUP($S249,'TRC Values Pepco'!$I$45:$M$54,2,FALSE))</f>
        <v/>
      </c>
      <c r="M249" s="1048" t="str">
        <f>IF(OR(($S249=""),($H249=""),($I249=""),($J249="")),"",VLOOKUP($S249,'TRC Values Pepco'!$I$45:$M$54,3,FALSE))</f>
        <v/>
      </c>
      <c r="N249" s="1048" t="str">
        <f>IF(OR(($S249=""),($H249=""),($I249=""),($J249="")),"",VLOOKUP($S249,'TRC Values Pepco'!$I$45:$M$54,4,FALSE))</f>
        <v/>
      </c>
      <c r="O249" s="1048" t="str">
        <f>IF(OR(($S249=""),($H249=""),($I249=""),($J249="")),"",VLOOKUP($S249,'TRC Values Pepco'!$I$45:$M$54,5,FALSE))</f>
        <v/>
      </c>
      <c r="P249" s="1049" t="str">
        <f t="shared" si="106"/>
        <v/>
      </c>
      <c r="Q249" s="1050">
        <f t="shared" si="107"/>
        <v>0</v>
      </c>
      <c r="R249" s="1051" t="str">
        <f t="shared" si="108"/>
        <v/>
      </c>
      <c r="S249" s="1051" t="str">
        <f t="shared" si="109"/>
        <v/>
      </c>
      <c r="T249" s="1052" t="str">
        <f t="shared" si="110"/>
        <v/>
      </c>
      <c r="U249" s="1077"/>
      <c r="V249" s="1017"/>
      <c r="W249" s="1055" t="str">
        <f t="shared" si="111"/>
        <v/>
      </c>
      <c r="X249" s="1072"/>
      <c r="Y249" s="1057">
        <v>0</v>
      </c>
      <c r="Z249" s="402">
        <f t="shared" si="112"/>
        <v>0</v>
      </c>
      <c r="AA249" s="1058">
        <f t="shared" si="113"/>
        <v>0</v>
      </c>
      <c r="AB249" s="1059">
        <f t="shared" si="114"/>
        <v>0</v>
      </c>
      <c r="AC249" s="1059">
        <f t="shared" si="115"/>
        <v>0</v>
      </c>
      <c r="AD249" s="1060">
        <f t="shared" si="116"/>
        <v>0</v>
      </c>
      <c r="AE249" s="1061" t="s">
        <v>205</v>
      </c>
      <c r="AF249" s="395"/>
      <c r="AG249" s="429"/>
      <c r="AH249" s="1073"/>
      <c r="AI249" s="1074"/>
      <c r="AJ249" s="1074"/>
      <c r="AK249" s="1075"/>
      <c r="AL249" s="1065"/>
      <c r="AM249" s="1066" t="str">
        <f t="shared" si="117"/>
        <v/>
      </c>
      <c r="AN249" s="1067">
        <f t="shared" si="118"/>
        <v>0</v>
      </c>
      <c r="AO249" s="412"/>
      <c r="AP249" s="412"/>
      <c r="AQ249" s="1068">
        <f t="shared" si="119"/>
        <v>0</v>
      </c>
      <c r="AR249" s="414">
        <f t="shared" si="120"/>
        <v>0</v>
      </c>
      <c r="AS249" s="415">
        <f t="shared" si="121"/>
        <v>0</v>
      </c>
      <c r="AT249" s="415">
        <f t="shared" si="136"/>
        <v>0</v>
      </c>
      <c r="AU249" s="415">
        <f t="shared" si="122"/>
        <v>0</v>
      </c>
      <c r="AV249" s="416">
        <f t="shared" si="123"/>
        <v>0</v>
      </c>
      <c r="AW249" s="1069"/>
      <c r="AX249" s="406">
        <f t="shared" si="124"/>
        <v>0</v>
      </c>
      <c r="AY249" s="1060">
        <f t="shared" si="125"/>
        <v>0</v>
      </c>
      <c r="AZ249" s="1070">
        <f t="shared" si="126"/>
        <v>0</v>
      </c>
      <c r="BA249" s="407">
        <f t="shared" si="127"/>
        <v>0</v>
      </c>
      <c r="BB249" s="1071">
        <f t="shared" si="128"/>
        <v>0</v>
      </c>
      <c r="BC249" s="1059">
        <f t="shared" si="129"/>
        <v>0</v>
      </c>
      <c r="BD249" s="1059">
        <f t="shared" si="130"/>
        <v>0</v>
      </c>
      <c r="BE249" s="407">
        <f t="shared" si="131"/>
        <v>0</v>
      </c>
      <c r="BF249" s="1041">
        <f t="shared" si="132"/>
        <v>0.3</v>
      </c>
      <c r="BG249" s="421">
        <f t="shared" si="133"/>
        <v>0</v>
      </c>
      <c r="BH249" s="422"/>
      <c r="BI249" s="422"/>
      <c r="BJ249" s="421">
        <f t="shared" si="134"/>
        <v>0</v>
      </c>
      <c r="BK249" s="1044">
        <f t="shared" si="135"/>
        <v>0</v>
      </c>
      <c r="BL249" s="432"/>
      <c r="BM249" s="436"/>
      <c r="BN249" s="436"/>
      <c r="BO249" s="436"/>
      <c r="BP249" s="436"/>
      <c r="BQ249" s="436"/>
      <c r="BR249" s="436"/>
      <c r="BS249" s="436"/>
      <c r="BT249" s="436"/>
      <c r="BU249" s="436"/>
      <c r="BV249" s="436"/>
      <c r="BW249" s="436"/>
      <c r="BX249" s="436"/>
    </row>
    <row r="250" spans="1:76" s="437" customFormat="1" ht="27.95" customHeight="1">
      <c r="A250" s="1046">
        <v>233</v>
      </c>
      <c r="B250" s="429"/>
      <c r="C250" s="429"/>
      <c r="D250" s="395"/>
      <c r="E250" s="427"/>
      <c r="F250" s="396"/>
      <c r="G250" s="1076"/>
      <c r="H250" s="1009"/>
      <c r="I250" s="1009"/>
      <c r="J250" s="1009"/>
      <c r="K250" s="1010" t="str">
        <f t="shared" si="105"/>
        <v/>
      </c>
      <c r="L250" s="1047" t="str">
        <f>IF(OR(($S250=""),($H250=""),($I250=""),($J250="")),"",VLOOKUP($S250,'TRC Values Pepco'!$I$45:$M$54,2,FALSE))</f>
        <v/>
      </c>
      <c r="M250" s="1048" t="str">
        <f>IF(OR(($S250=""),($H250=""),($I250=""),($J250="")),"",VLOOKUP($S250,'TRC Values Pepco'!$I$45:$M$54,3,FALSE))</f>
        <v/>
      </c>
      <c r="N250" s="1048" t="str">
        <f>IF(OR(($S250=""),($H250=""),($I250=""),($J250="")),"",VLOOKUP($S250,'TRC Values Pepco'!$I$45:$M$54,4,FALSE))</f>
        <v/>
      </c>
      <c r="O250" s="1048" t="str">
        <f>IF(OR(($S250=""),($H250=""),($I250=""),($J250="")),"",VLOOKUP($S250,'TRC Values Pepco'!$I$45:$M$54,5,FALSE))</f>
        <v/>
      </c>
      <c r="P250" s="1049" t="str">
        <f t="shared" si="106"/>
        <v/>
      </c>
      <c r="Q250" s="1050">
        <f t="shared" si="107"/>
        <v>0</v>
      </c>
      <c r="R250" s="1051" t="str">
        <f t="shared" si="108"/>
        <v/>
      </c>
      <c r="S250" s="1051" t="str">
        <f t="shared" si="109"/>
        <v/>
      </c>
      <c r="T250" s="1052" t="str">
        <f t="shared" si="110"/>
        <v/>
      </c>
      <c r="U250" s="1077"/>
      <c r="V250" s="1017"/>
      <c r="W250" s="1055" t="str">
        <f t="shared" si="111"/>
        <v/>
      </c>
      <c r="X250" s="1072"/>
      <c r="Y250" s="1057">
        <v>0</v>
      </c>
      <c r="Z250" s="402">
        <f t="shared" si="112"/>
        <v>0</v>
      </c>
      <c r="AA250" s="1058">
        <f t="shared" si="113"/>
        <v>0</v>
      </c>
      <c r="AB250" s="1059">
        <f t="shared" si="114"/>
        <v>0</v>
      </c>
      <c r="AC250" s="1059">
        <f t="shared" si="115"/>
        <v>0</v>
      </c>
      <c r="AD250" s="1060">
        <f t="shared" si="116"/>
        <v>0</v>
      </c>
      <c r="AE250" s="1061" t="s">
        <v>205</v>
      </c>
      <c r="AF250" s="395"/>
      <c r="AG250" s="429"/>
      <c r="AH250" s="1073"/>
      <c r="AI250" s="1074"/>
      <c r="AJ250" s="1074"/>
      <c r="AK250" s="1075"/>
      <c r="AL250" s="1065"/>
      <c r="AM250" s="1066" t="str">
        <f t="shared" si="117"/>
        <v/>
      </c>
      <c r="AN250" s="1067">
        <f t="shared" si="118"/>
        <v>0</v>
      </c>
      <c r="AO250" s="412"/>
      <c r="AP250" s="412"/>
      <c r="AQ250" s="1068">
        <f t="shared" si="119"/>
        <v>0</v>
      </c>
      <c r="AR250" s="414">
        <f t="shared" si="120"/>
        <v>0</v>
      </c>
      <c r="AS250" s="415">
        <f t="shared" si="121"/>
        <v>0</v>
      </c>
      <c r="AT250" s="415">
        <f t="shared" si="136"/>
        <v>0</v>
      </c>
      <c r="AU250" s="415">
        <f t="shared" si="122"/>
        <v>0</v>
      </c>
      <c r="AV250" s="416">
        <f t="shared" si="123"/>
        <v>0</v>
      </c>
      <c r="AW250" s="1069"/>
      <c r="AX250" s="406">
        <f t="shared" si="124"/>
        <v>0</v>
      </c>
      <c r="AY250" s="1060">
        <f t="shared" si="125"/>
        <v>0</v>
      </c>
      <c r="AZ250" s="1070">
        <f t="shared" si="126"/>
        <v>0</v>
      </c>
      <c r="BA250" s="407">
        <f t="shared" si="127"/>
        <v>0</v>
      </c>
      <c r="BB250" s="1071">
        <f t="shared" si="128"/>
        <v>0</v>
      </c>
      <c r="BC250" s="1059">
        <f t="shared" si="129"/>
        <v>0</v>
      </c>
      <c r="BD250" s="1059">
        <f t="shared" si="130"/>
        <v>0</v>
      </c>
      <c r="BE250" s="407">
        <f t="shared" si="131"/>
        <v>0</v>
      </c>
      <c r="BF250" s="1041">
        <f t="shared" si="132"/>
        <v>0.3</v>
      </c>
      <c r="BG250" s="421">
        <f t="shared" si="133"/>
        <v>0</v>
      </c>
      <c r="BH250" s="422"/>
      <c r="BI250" s="422"/>
      <c r="BJ250" s="421">
        <f t="shared" si="134"/>
        <v>0</v>
      </c>
      <c r="BK250" s="1044">
        <f t="shared" si="135"/>
        <v>0</v>
      </c>
      <c r="BL250" s="432"/>
      <c r="BM250" s="436"/>
      <c r="BN250" s="436"/>
      <c r="BO250" s="436"/>
      <c r="BP250" s="436"/>
      <c r="BQ250" s="436"/>
      <c r="BR250" s="436"/>
      <c r="BS250" s="436"/>
      <c r="BT250" s="436"/>
      <c r="BU250" s="436"/>
      <c r="BV250" s="436"/>
      <c r="BW250" s="436"/>
      <c r="BX250" s="436"/>
    </row>
    <row r="251" spans="1:76" s="437" customFormat="1" ht="27.95" customHeight="1">
      <c r="A251" s="1046">
        <v>234</v>
      </c>
      <c r="B251" s="429"/>
      <c r="C251" s="429"/>
      <c r="D251" s="395"/>
      <c r="E251" s="427"/>
      <c r="F251" s="396"/>
      <c r="G251" s="1076"/>
      <c r="H251" s="1009"/>
      <c r="I251" s="1009"/>
      <c r="J251" s="1009"/>
      <c r="K251" s="1010" t="str">
        <f t="shared" si="105"/>
        <v/>
      </c>
      <c r="L251" s="1047" t="str">
        <f>IF(OR(($S251=""),($H251=""),($I251=""),($J251="")),"",VLOOKUP($S251,'TRC Values Pepco'!$I$45:$M$54,2,FALSE))</f>
        <v/>
      </c>
      <c r="M251" s="1048" t="str">
        <f>IF(OR(($S251=""),($H251=""),($I251=""),($J251="")),"",VLOOKUP($S251,'TRC Values Pepco'!$I$45:$M$54,3,FALSE))</f>
        <v/>
      </c>
      <c r="N251" s="1048" t="str">
        <f>IF(OR(($S251=""),($H251=""),($I251=""),($J251="")),"",VLOOKUP($S251,'TRC Values Pepco'!$I$45:$M$54,4,FALSE))</f>
        <v/>
      </c>
      <c r="O251" s="1048" t="str">
        <f>IF(OR(($S251=""),($H251=""),($I251=""),($J251="")),"",VLOOKUP($S251,'TRC Values Pepco'!$I$45:$M$54,5,FALSE))</f>
        <v/>
      </c>
      <c r="P251" s="1049" t="str">
        <f t="shared" si="106"/>
        <v/>
      </c>
      <c r="Q251" s="1050">
        <f t="shared" si="107"/>
        <v>0</v>
      </c>
      <c r="R251" s="1051" t="str">
        <f t="shared" si="108"/>
        <v/>
      </c>
      <c r="S251" s="1051" t="str">
        <f t="shared" si="109"/>
        <v/>
      </c>
      <c r="T251" s="1052" t="str">
        <f t="shared" si="110"/>
        <v/>
      </c>
      <c r="U251" s="1077"/>
      <c r="V251" s="1017"/>
      <c r="W251" s="1055" t="str">
        <f t="shared" si="111"/>
        <v/>
      </c>
      <c r="X251" s="1072"/>
      <c r="Y251" s="1057">
        <v>0</v>
      </c>
      <c r="Z251" s="402">
        <f t="shared" si="112"/>
        <v>0</v>
      </c>
      <c r="AA251" s="1058">
        <f t="shared" si="113"/>
        <v>0</v>
      </c>
      <c r="AB251" s="1059">
        <f t="shared" si="114"/>
        <v>0</v>
      </c>
      <c r="AC251" s="1059">
        <f t="shared" si="115"/>
        <v>0</v>
      </c>
      <c r="AD251" s="1060">
        <f t="shared" si="116"/>
        <v>0</v>
      </c>
      <c r="AE251" s="1061" t="s">
        <v>205</v>
      </c>
      <c r="AF251" s="395"/>
      <c r="AG251" s="429"/>
      <c r="AH251" s="1073"/>
      <c r="AI251" s="1074"/>
      <c r="AJ251" s="1074"/>
      <c r="AK251" s="1075"/>
      <c r="AL251" s="1065"/>
      <c r="AM251" s="1066" t="str">
        <f t="shared" si="117"/>
        <v/>
      </c>
      <c r="AN251" s="1067">
        <f t="shared" si="118"/>
        <v>0</v>
      </c>
      <c r="AO251" s="412"/>
      <c r="AP251" s="412"/>
      <c r="AQ251" s="1068">
        <f t="shared" si="119"/>
        <v>0</v>
      </c>
      <c r="AR251" s="414">
        <f t="shared" si="120"/>
        <v>0</v>
      </c>
      <c r="AS251" s="415">
        <f t="shared" si="121"/>
        <v>0</v>
      </c>
      <c r="AT251" s="415">
        <f t="shared" si="136"/>
        <v>0</v>
      </c>
      <c r="AU251" s="415">
        <f t="shared" si="122"/>
        <v>0</v>
      </c>
      <c r="AV251" s="416">
        <f t="shared" si="123"/>
        <v>0</v>
      </c>
      <c r="AW251" s="1069"/>
      <c r="AX251" s="406">
        <f t="shared" si="124"/>
        <v>0</v>
      </c>
      <c r="AY251" s="1060">
        <f t="shared" si="125"/>
        <v>0</v>
      </c>
      <c r="AZ251" s="1070">
        <f t="shared" si="126"/>
        <v>0</v>
      </c>
      <c r="BA251" s="407">
        <f t="shared" si="127"/>
        <v>0</v>
      </c>
      <c r="BB251" s="1071">
        <f t="shared" si="128"/>
        <v>0</v>
      </c>
      <c r="BC251" s="1059">
        <f t="shared" si="129"/>
        <v>0</v>
      </c>
      <c r="BD251" s="1059">
        <f t="shared" si="130"/>
        <v>0</v>
      </c>
      <c r="BE251" s="407">
        <f t="shared" si="131"/>
        <v>0</v>
      </c>
      <c r="BF251" s="1041">
        <f t="shared" si="132"/>
        <v>0.3</v>
      </c>
      <c r="BG251" s="421">
        <f t="shared" si="133"/>
        <v>0</v>
      </c>
      <c r="BH251" s="422"/>
      <c r="BI251" s="422"/>
      <c r="BJ251" s="421">
        <f t="shared" si="134"/>
        <v>0</v>
      </c>
      <c r="BK251" s="1044">
        <f t="shared" si="135"/>
        <v>0</v>
      </c>
      <c r="BL251" s="432"/>
      <c r="BM251" s="436"/>
      <c r="BN251" s="436"/>
      <c r="BO251" s="436"/>
      <c r="BP251" s="436"/>
      <c r="BQ251" s="436"/>
      <c r="BR251" s="436"/>
      <c r="BS251" s="436"/>
      <c r="BT251" s="436"/>
      <c r="BU251" s="436"/>
      <c r="BV251" s="436"/>
      <c r="BW251" s="436"/>
      <c r="BX251" s="436"/>
    </row>
    <row r="252" spans="1:76" s="437" customFormat="1" ht="27.95" customHeight="1">
      <c r="A252" s="1046">
        <v>235</v>
      </c>
      <c r="B252" s="429"/>
      <c r="C252" s="429"/>
      <c r="D252" s="395"/>
      <c r="E252" s="427"/>
      <c r="F252" s="396"/>
      <c r="G252" s="1076"/>
      <c r="H252" s="1009"/>
      <c r="I252" s="1009"/>
      <c r="J252" s="1009"/>
      <c r="K252" s="1010" t="str">
        <f t="shared" si="105"/>
        <v/>
      </c>
      <c r="L252" s="1047" t="str">
        <f>IF(OR(($S252=""),($H252=""),($I252=""),($J252="")),"",VLOOKUP($S252,'TRC Values Pepco'!$I$45:$M$54,2,FALSE))</f>
        <v/>
      </c>
      <c r="M252" s="1048" t="str">
        <f>IF(OR(($S252=""),($H252=""),($I252=""),($J252="")),"",VLOOKUP($S252,'TRC Values Pepco'!$I$45:$M$54,3,FALSE))</f>
        <v/>
      </c>
      <c r="N252" s="1048" t="str">
        <f>IF(OR(($S252=""),($H252=""),($I252=""),($J252="")),"",VLOOKUP($S252,'TRC Values Pepco'!$I$45:$M$54,4,FALSE))</f>
        <v/>
      </c>
      <c r="O252" s="1048" t="str">
        <f>IF(OR(($S252=""),($H252=""),($I252=""),($J252="")),"",VLOOKUP($S252,'TRC Values Pepco'!$I$45:$M$54,5,FALSE))</f>
        <v/>
      </c>
      <c r="P252" s="1049" t="str">
        <f t="shared" si="106"/>
        <v/>
      </c>
      <c r="Q252" s="1050">
        <f t="shared" si="107"/>
        <v>0</v>
      </c>
      <c r="R252" s="1051" t="str">
        <f t="shared" si="108"/>
        <v/>
      </c>
      <c r="S252" s="1051" t="str">
        <f t="shared" si="109"/>
        <v/>
      </c>
      <c r="T252" s="1052" t="str">
        <f t="shared" si="110"/>
        <v/>
      </c>
      <c r="U252" s="1077"/>
      <c r="V252" s="1017"/>
      <c r="W252" s="1055" t="str">
        <f t="shared" si="111"/>
        <v/>
      </c>
      <c r="X252" s="1072"/>
      <c r="Y252" s="1057">
        <v>0</v>
      </c>
      <c r="Z252" s="402">
        <f t="shared" si="112"/>
        <v>0</v>
      </c>
      <c r="AA252" s="1058">
        <f t="shared" si="113"/>
        <v>0</v>
      </c>
      <c r="AB252" s="1059">
        <f t="shared" si="114"/>
        <v>0</v>
      </c>
      <c r="AC252" s="1059">
        <f t="shared" si="115"/>
        <v>0</v>
      </c>
      <c r="AD252" s="1060">
        <f t="shared" si="116"/>
        <v>0</v>
      </c>
      <c r="AE252" s="1061" t="s">
        <v>205</v>
      </c>
      <c r="AF252" s="395"/>
      <c r="AG252" s="429"/>
      <c r="AH252" s="1073"/>
      <c r="AI252" s="1074"/>
      <c r="AJ252" s="1074"/>
      <c r="AK252" s="1075"/>
      <c r="AL252" s="1065"/>
      <c r="AM252" s="1066" t="str">
        <f t="shared" si="117"/>
        <v/>
      </c>
      <c r="AN252" s="1067">
        <f t="shared" si="118"/>
        <v>0</v>
      </c>
      <c r="AO252" s="412"/>
      <c r="AP252" s="412"/>
      <c r="AQ252" s="1068">
        <f t="shared" si="119"/>
        <v>0</v>
      </c>
      <c r="AR252" s="414">
        <f t="shared" si="120"/>
        <v>0</v>
      </c>
      <c r="AS252" s="415">
        <f t="shared" si="121"/>
        <v>0</v>
      </c>
      <c r="AT252" s="415">
        <f t="shared" si="136"/>
        <v>0</v>
      </c>
      <c r="AU252" s="415">
        <f t="shared" si="122"/>
        <v>0</v>
      </c>
      <c r="AV252" s="416">
        <f t="shared" si="123"/>
        <v>0</v>
      </c>
      <c r="AW252" s="1069"/>
      <c r="AX252" s="406">
        <f t="shared" si="124"/>
        <v>0</v>
      </c>
      <c r="AY252" s="1060">
        <f t="shared" si="125"/>
        <v>0</v>
      </c>
      <c r="AZ252" s="1070">
        <f t="shared" si="126"/>
        <v>0</v>
      </c>
      <c r="BA252" s="407">
        <f t="shared" si="127"/>
        <v>0</v>
      </c>
      <c r="BB252" s="1071">
        <f t="shared" si="128"/>
        <v>0</v>
      </c>
      <c r="BC252" s="1059">
        <f t="shared" si="129"/>
        <v>0</v>
      </c>
      <c r="BD252" s="1059">
        <f t="shared" si="130"/>
        <v>0</v>
      </c>
      <c r="BE252" s="407">
        <f t="shared" si="131"/>
        <v>0</v>
      </c>
      <c r="BF252" s="1041">
        <f t="shared" si="132"/>
        <v>0.3</v>
      </c>
      <c r="BG252" s="421">
        <f t="shared" si="133"/>
        <v>0</v>
      </c>
      <c r="BH252" s="422"/>
      <c r="BI252" s="422"/>
      <c r="BJ252" s="421">
        <f t="shared" si="134"/>
        <v>0</v>
      </c>
      <c r="BK252" s="1044">
        <f t="shared" si="135"/>
        <v>0</v>
      </c>
      <c r="BL252" s="432"/>
      <c r="BM252" s="436"/>
      <c r="BN252" s="436"/>
      <c r="BO252" s="436"/>
      <c r="BP252" s="436"/>
      <c r="BQ252" s="436"/>
      <c r="BR252" s="436"/>
      <c r="BS252" s="436"/>
      <c r="BT252" s="436"/>
      <c r="BU252" s="436"/>
      <c r="BV252" s="436"/>
      <c r="BW252" s="436"/>
      <c r="BX252" s="436"/>
    </row>
    <row r="253" spans="1:76" s="437" customFormat="1" ht="27.95" customHeight="1">
      <c r="A253" s="1046">
        <v>236</v>
      </c>
      <c r="B253" s="429"/>
      <c r="C253" s="429"/>
      <c r="D253" s="395"/>
      <c r="E253" s="427"/>
      <c r="F253" s="396"/>
      <c r="G253" s="1076"/>
      <c r="H253" s="1009"/>
      <c r="I253" s="1009"/>
      <c r="J253" s="1009"/>
      <c r="K253" s="1010" t="str">
        <f t="shared" si="105"/>
        <v/>
      </c>
      <c r="L253" s="1047" t="str">
        <f>IF(OR(($S253=""),($H253=""),($I253=""),($J253="")),"",VLOOKUP($S253,'TRC Values Pepco'!$I$45:$M$54,2,FALSE))</f>
        <v/>
      </c>
      <c r="M253" s="1048" t="str">
        <f>IF(OR(($S253=""),($H253=""),($I253=""),($J253="")),"",VLOOKUP($S253,'TRC Values Pepco'!$I$45:$M$54,3,FALSE))</f>
        <v/>
      </c>
      <c r="N253" s="1048" t="str">
        <f>IF(OR(($S253=""),($H253=""),($I253=""),($J253="")),"",VLOOKUP($S253,'TRC Values Pepco'!$I$45:$M$54,4,FALSE))</f>
        <v/>
      </c>
      <c r="O253" s="1048" t="str">
        <f>IF(OR(($S253=""),($H253=""),($I253=""),($J253="")),"",VLOOKUP($S253,'TRC Values Pepco'!$I$45:$M$54,5,FALSE))</f>
        <v/>
      </c>
      <c r="P253" s="1049" t="str">
        <f t="shared" si="106"/>
        <v/>
      </c>
      <c r="Q253" s="1050">
        <f t="shared" si="107"/>
        <v>0</v>
      </c>
      <c r="R253" s="1051" t="str">
        <f t="shared" si="108"/>
        <v/>
      </c>
      <c r="S253" s="1051" t="str">
        <f t="shared" si="109"/>
        <v/>
      </c>
      <c r="T253" s="1052" t="str">
        <f t="shared" si="110"/>
        <v/>
      </c>
      <c r="U253" s="1077"/>
      <c r="V253" s="1017"/>
      <c r="W253" s="1055" t="str">
        <f t="shared" si="111"/>
        <v/>
      </c>
      <c r="X253" s="1072"/>
      <c r="Y253" s="1057">
        <v>0</v>
      </c>
      <c r="Z253" s="402">
        <f t="shared" si="112"/>
        <v>0</v>
      </c>
      <c r="AA253" s="1058">
        <f t="shared" si="113"/>
        <v>0</v>
      </c>
      <c r="AB253" s="1059">
        <f t="shared" si="114"/>
        <v>0</v>
      </c>
      <c r="AC253" s="1059">
        <f t="shared" si="115"/>
        <v>0</v>
      </c>
      <c r="AD253" s="1060">
        <f t="shared" si="116"/>
        <v>0</v>
      </c>
      <c r="AE253" s="1061" t="s">
        <v>205</v>
      </c>
      <c r="AF253" s="395"/>
      <c r="AG253" s="429"/>
      <c r="AH253" s="1073"/>
      <c r="AI253" s="1074"/>
      <c r="AJ253" s="1074"/>
      <c r="AK253" s="1075"/>
      <c r="AL253" s="1065"/>
      <c r="AM253" s="1066" t="str">
        <f t="shared" si="117"/>
        <v/>
      </c>
      <c r="AN253" s="1067">
        <f t="shared" si="118"/>
        <v>0</v>
      </c>
      <c r="AO253" s="412"/>
      <c r="AP253" s="412"/>
      <c r="AQ253" s="1068">
        <f t="shared" si="119"/>
        <v>0</v>
      </c>
      <c r="AR253" s="414">
        <f t="shared" si="120"/>
        <v>0</v>
      </c>
      <c r="AS253" s="415">
        <f t="shared" si="121"/>
        <v>0</v>
      </c>
      <c r="AT253" s="415">
        <f t="shared" si="136"/>
        <v>0</v>
      </c>
      <c r="AU253" s="415">
        <f t="shared" si="122"/>
        <v>0</v>
      </c>
      <c r="AV253" s="416">
        <f t="shared" si="123"/>
        <v>0</v>
      </c>
      <c r="AW253" s="1069"/>
      <c r="AX253" s="406">
        <f t="shared" si="124"/>
        <v>0</v>
      </c>
      <c r="AY253" s="1060">
        <f t="shared" si="125"/>
        <v>0</v>
      </c>
      <c r="AZ253" s="1070">
        <f t="shared" si="126"/>
        <v>0</v>
      </c>
      <c r="BA253" s="407">
        <f t="shared" si="127"/>
        <v>0</v>
      </c>
      <c r="BB253" s="1071">
        <f t="shared" si="128"/>
        <v>0</v>
      </c>
      <c r="BC253" s="1059">
        <f t="shared" si="129"/>
        <v>0</v>
      </c>
      <c r="BD253" s="1059">
        <f t="shared" si="130"/>
        <v>0</v>
      </c>
      <c r="BE253" s="407">
        <f t="shared" si="131"/>
        <v>0</v>
      </c>
      <c r="BF253" s="1041">
        <f t="shared" si="132"/>
        <v>0.3</v>
      </c>
      <c r="BG253" s="421">
        <f t="shared" si="133"/>
        <v>0</v>
      </c>
      <c r="BH253" s="422"/>
      <c r="BI253" s="422"/>
      <c r="BJ253" s="421">
        <f t="shared" si="134"/>
        <v>0</v>
      </c>
      <c r="BK253" s="1044">
        <f t="shared" si="135"/>
        <v>0</v>
      </c>
      <c r="BL253" s="432"/>
      <c r="BM253" s="436"/>
      <c r="BN253" s="436"/>
      <c r="BO253" s="436"/>
      <c r="BP253" s="436"/>
      <c r="BQ253" s="436"/>
      <c r="BR253" s="436"/>
      <c r="BS253" s="436"/>
      <c r="BT253" s="436"/>
      <c r="BU253" s="436"/>
      <c r="BV253" s="436"/>
      <c r="BW253" s="436"/>
      <c r="BX253" s="436"/>
    </row>
    <row r="254" spans="1:76" s="437" customFormat="1" ht="27.95" customHeight="1">
      <c r="A254" s="1046">
        <v>237</v>
      </c>
      <c r="B254" s="429"/>
      <c r="C254" s="429"/>
      <c r="D254" s="395"/>
      <c r="E254" s="427"/>
      <c r="F254" s="396"/>
      <c r="G254" s="1076"/>
      <c r="H254" s="1009"/>
      <c r="I254" s="1009"/>
      <c r="J254" s="1009"/>
      <c r="K254" s="1010" t="str">
        <f t="shared" si="105"/>
        <v/>
      </c>
      <c r="L254" s="1047" t="str">
        <f>IF(OR(($S254=""),($H254=""),($I254=""),($J254="")),"",VLOOKUP($S254,'TRC Values Pepco'!$I$45:$M$54,2,FALSE))</f>
        <v/>
      </c>
      <c r="M254" s="1048" t="str">
        <f>IF(OR(($S254=""),($H254=""),($I254=""),($J254="")),"",VLOOKUP($S254,'TRC Values Pepco'!$I$45:$M$54,3,FALSE))</f>
        <v/>
      </c>
      <c r="N254" s="1048" t="str">
        <f>IF(OR(($S254=""),($H254=""),($I254=""),($J254="")),"",VLOOKUP($S254,'TRC Values Pepco'!$I$45:$M$54,4,FALSE))</f>
        <v/>
      </c>
      <c r="O254" s="1048" t="str">
        <f>IF(OR(($S254=""),($H254=""),($I254=""),($J254="")),"",VLOOKUP($S254,'TRC Values Pepco'!$I$45:$M$54,5,FALSE))</f>
        <v/>
      </c>
      <c r="P254" s="1049" t="str">
        <f t="shared" si="106"/>
        <v/>
      </c>
      <c r="Q254" s="1050">
        <f t="shared" si="107"/>
        <v>0</v>
      </c>
      <c r="R254" s="1051" t="str">
        <f t="shared" si="108"/>
        <v/>
      </c>
      <c r="S254" s="1051" t="str">
        <f t="shared" si="109"/>
        <v/>
      </c>
      <c r="T254" s="1052" t="str">
        <f t="shared" si="110"/>
        <v/>
      </c>
      <c r="U254" s="1077"/>
      <c r="V254" s="1017"/>
      <c r="W254" s="1055" t="str">
        <f t="shared" si="111"/>
        <v/>
      </c>
      <c r="X254" s="1072"/>
      <c r="Y254" s="1057">
        <v>0</v>
      </c>
      <c r="Z254" s="402">
        <f t="shared" si="112"/>
        <v>0</v>
      </c>
      <c r="AA254" s="1058">
        <f t="shared" si="113"/>
        <v>0</v>
      </c>
      <c r="AB254" s="1059">
        <f t="shared" si="114"/>
        <v>0</v>
      </c>
      <c r="AC254" s="1059">
        <f t="shared" si="115"/>
        <v>0</v>
      </c>
      <c r="AD254" s="1060">
        <f t="shared" si="116"/>
        <v>0</v>
      </c>
      <c r="AE254" s="1061" t="s">
        <v>205</v>
      </c>
      <c r="AF254" s="395"/>
      <c r="AG254" s="429"/>
      <c r="AH254" s="1073"/>
      <c r="AI254" s="1074"/>
      <c r="AJ254" s="1074"/>
      <c r="AK254" s="1075"/>
      <c r="AL254" s="1065"/>
      <c r="AM254" s="1066" t="str">
        <f t="shared" si="117"/>
        <v/>
      </c>
      <c r="AN254" s="1067">
        <f t="shared" si="118"/>
        <v>0</v>
      </c>
      <c r="AO254" s="412"/>
      <c r="AP254" s="412"/>
      <c r="AQ254" s="1068">
        <f t="shared" si="119"/>
        <v>0</v>
      </c>
      <c r="AR254" s="414">
        <f t="shared" si="120"/>
        <v>0</v>
      </c>
      <c r="AS254" s="415">
        <f t="shared" si="121"/>
        <v>0</v>
      </c>
      <c r="AT254" s="415">
        <f t="shared" si="136"/>
        <v>0</v>
      </c>
      <c r="AU254" s="415">
        <f t="shared" si="122"/>
        <v>0</v>
      </c>
      <c r="AV254" s="416">
        <f t="shared" si="123"/>
        <v>0</v>
      </c>
      <c r="AW254" s="1069"/>
      <c r="AX254" s="406">
        <f t="shared" si="124"/>
        <v>0</v>
      </c>
      <c r="AY254" s="1060">
        <f t="shared" si="125"/>
        <v>0</v>
      </c>
      <c r="AZ254" s="1070">
        <f t="shared" si="126"/>
        <v>0</v>
      </c>
      <c r="BA254" s="407">
        <f t="shared" si="127"/>
        <v>0</v>
      </c>
      <c r="BB254" s="1071">
        <f t="shared" si="128"/>
        <v>0</v>
      </c>
      <c r="BC254" s="1059">
        <f t="shared" si="129"/>
        <v>0</v>
      </c>
      <c r="BD254" s="1059">
        <f t="shared" si="130"/>
        <v>0</v>
      </c>
      <c r="BE254" s="407">
        <f t="shared" si="131"/>
        <v>0</v>
      </c>
      <c r="BF254" s="1041">
        <f t="shared" si="132"/>
        <v>0.3</v>
      </c>
      <c r="BG254" s="421">
        <f t="shared" si="133"/>
        <v>0</v>
      </c>
      <c r="BH254" s="422"/>
      <c r="BI254" s="422"/>
      <c r="BJ254" s="421">
        <f t="shared" si="134"/>
        <v>0</v>
      </c>
      <c r="BK254" s="1044">
        <f t="shared" si="135"/>
        <v>0</v>
      </c>
      <c r="BL254" s="432"/>
      <c r="BM254" s="436"/>
      <c r="BN254" s="436"/>
      <c r="BO254" s="436"/>
      <c r="BP254" s="436"/>
      <c r="BQ254" s="436"/>
      <c r="BR254" s="436"/>
      <c r="BS254" s="436"/>
      <c r="BT254" s="436"/>
      <c r="BU254" s="436"/>
      <c r="BV254" s="436"/>
      <c r="BW254" s="436"/>
      <c r="BX254" s="436"/>
    </row>
    <row r="255" spans="1:76" s="437" customFormat="1" ht="27.95" customHeight="1">
      <c r="A255" s="1046">
        <v>238</v>
      </c>
      <c r="B255" s="429"/>
      <c r="C255" s="429"/>
      <c r="D255" s="395"/>
      <c r="E255" s="427"/>
      <c r="F255" s="396"/>
      <c r="G255" s="1076"/>
      <c r="H255" s="1009"/>
      <c r="I255" s="1009"/>
      <c r="J255" s="1009"/>
      <c r="K255" s="1010" t="str">
        <f t="shared" si="105"/>
        <v/>
      </c>
      <c r="L255" s="1047" t="str">
        <f>IF(OR(($S255=""),($H255=""),($I255=""),($J255="")),"",VLOOKUP($S255,'TRC Values Pepco'!$I$45:$M$54,2,FALSE))</f>
        <v/>
      </c>
      <c r="M255" s="1048" t="str">
        <f>IF(OR(($S255=""),($H255=""),($I255=""),($J255="")),"",VLOOKUP($S255,'TRC Values Pepco'!$I$45:$M$54,3,FALSE))</f>
        <v/>
      </c>
      <c r="N255" s="1048" t="str">
        <f>IF(OR(($S255=""),($H255=""),($I255=""),($J255="")),"",VLOOKUP($S255,'TRC Values Pepco'!$I$45:$M$54,4,FALSE))</f>
        <v/>
      </c>
      <c r="O255" s="1048" t="str">
        <f>IF(OR(($S255=""),($H255=""),($I255=""),($J255="")),"",VLOOKUP($S255,'TRC Values Pepco'!$I$45:$M$54,5,FALSE))</f>
        <v/>
      </c>
      <c r="P255" s="1049" t="str">
        <f t="shared" si="106"/>
        <v/>
      </c>
      <c r="Q255" s="1050">
        <f t="shared" si="107"/>
        <v>0</v>
      </c>
      <c r="R255" s="1051" t="str">
        <f t="shared" si="108"/>
        <v/>
      </c>
      <c r="S255" s="1051" t="str">
        <f t="shared" si="109"/>
        <v/>
      </c>
      <c r="T255" s="1052" t="str">
        <f t="shared" si="110"/>
        <v/>
      </c>
      <c r="U255" s="1077"/>
      <c r="V255" s="1017"/>
      <c r="W255" s="1055" t="str">
        <f t="shared" si="111"/>
        <v/>
      </c>
      <c r="X255" s="1072"/>
      <c r="Y255" s="1057">
        <v>0</v>
      </c>
      <c r="Z255" s="402">
        <f t="shared" si="112"/>
        <v>0</v>
      </c>
      <c r="AA255" s="1058">
        <f t="shared" si="113"/>
        <v>0</v>
      </c>
      <c r="AB255" s="1059">
        <f t="shared" si="114"/>
        <v>0</v>
      </c>
      <c r="AC255" s="1059">
        <f t="shared" si="115"/>
        <v>0</v>
      </c>
      <c r="AD255" s="1060">
        <f t="shared" si="116"/>
        <v>0</v>
      </c>
      <c r="AE255" s="1061" t="s">
        <v>205</v>
      </c>
      <c r="AF255" s="395"/>
      <c r="AG255" s="429"/>
      <c r="AH255" s="1073"/>
      <c r="AI255" s="1074"/>
      <c r="AJ255" s="1074"/>
      <c r="AK255" s="1075"/>
      <c r="AL255" s="1065"/>
      <c r="AM255" s="1066" t="str">
        <f t="shared" si="117"/>
        <v/>
      </c>
      <c r="AN255" s="1067">
        <f t="shared" si="118"/>
        <v>0</v>
      </c>
      <c r="AO255" s="412"/>
      <c r="AP255" s="412"/>
      <c r="AQ255" s="1068">
        <f t="shared" si="119"/>
        <v>0</v>
      </c>
      <c r="AR255" s="414">
        <f t="shared" si="120"/>
        <v>0</v>
      </c>
      <c r="AS255" s="415">
        <f t="shared" si="121"/>
        <v>0</v>
      </c>
      <c r="AT255" s="415">
        <f t="shared" si="136"/>
        <v>0</v>
      </c>
      <c r="AU255" s="415">
        <f t="shared" si="122"/>
        <v>0</v>
      </c>
      <c r="AV255" s="416">
        <f t="shared" si="123"/>
        <v>0</v>
      </c>
      <c r="AW255" s="1069"/>
      <c r="AX255" s="406">
        <f t="shared" si="124"/>
        <v>0</v>
      </c>
      <c r="AY255" s="1060">
        <f t="shared" si="125"/>
        <v>0</v>
      </c>
      <c r="AZ255" s="1070">
        <f t="shared" si="126"/>
        <v>0</v>
      </c>
      <c r="BA255" s="407">
        <f t="shared" si="127"/>
        <v>0</v>
      </c>
      <c r="BB255" s="1071">
        <f t="shared" si="128"/>
        <v>0</v>
      </c>
      <c r="BC255" s="1059">
        <f t="shared" si="129"/>
        <v>0</v>
      </c>
      <c r="BD255" s="1059">
        <f t="shared" si="130"/>
        <v>0</v>
      </c>
      <c r="BE255" s="407">
        <f t="shared" si="131"/>
        <v>0</v>
      </c>
      <c r="BF255" s="1041">
        <f t="shared" si="132"/>
        <v>0.3</v>
      </c>
      <c r="BG255" s="421">
        <f t="shared" si="133"/>
        <v>0</v>
      </c>
      <c r="BH255" s="422"/>
      <c r="BI255" s="422"/>
      <c r="BJ255" s="421">
        <f t="shared" si="134"/>
        <v>0</v>
      </c>
      <c r="BK255" s="1044">
        <f t="shared" si="135"/>
        <v>0</v>
      </c>
      <c r="BL255" s="432"/>
      <c r="BM255" s="436"/>
      <c r="BN255" s="436"/>
      <c r="BO255" s="436"/>
      <c r="BP255" s="436"/>
      <c r="BQ255" s="436"/>
      <c r="BR255" s="436"/>
      <c r="BS255" s="436"/>
      <c r="BT255" s="436"/>
      <c r="BU255" s="436"/>
      <c r="BV255" s="436"/>
      <c r="BW255" s="436"/>
      <c r="BX255" s="436"/>
    </row>
    <row r="256" spans="1:76" s="437" customFormat="1" ht="27.95" customHeight="1">
      <c r="A256" s="1046">
        <v>239</v>
      </c>
      <c r="B256" s="429"/>
      <c r="C256" s="429"/>
      <c r="D256" s="395"/>
      <c r="E256" s="427"/>
      <c r="F256" s="396"/>
      <c r="G256" s="1076"/>
      <c r="H256" s="1009"/>
      <c r="I256" s="1009"/>
      <c r="J256" s="1009"/>
      <c r="K256" s="1010" t="str">
        <f t="shared" si="105"/>
        <v/>
      </c>
      <c r="L256" s="1047" t="str">
        <f>IF(OR(($S256=""),($H256=""),($I256=""),($J256="")),"",VLOOKUP($S256,'TRC Values Pepco'!$I$45:$M$54,2,FALSE))</f>
        <v/>
      </c>
      <c r="M256" s="1048" t="str">
        <f>IF(OR(($S256=""),($H256=""),($I256=""),($J256="")),"",VLOOKUP($S256,'TRC Values Pepco'!$I$45:$M$54,3,FALSE))</f>
        <v/>
      </c>
      <c r="N256" s="1048" t="str">
        <f>IF(OR(($S256=""),($H256=""),($I256=""),($J256="")),"",VLOOKUP($S256,'TRC Values Pepco'!$I$45:$M$54,4,FALSE))</f>
        <v/>
      </c>
      <c r="O256" s="1048" t="str">
        <f>IF(OR(($S256=""),($H256=""),($I256=""),($J256="")),"",VLOOKUP($S256,'TRC Values Pepco'!$I$45:$M$54,5,FALSE))</f>
        <v/>
      </c>
      <c r="P256" s="1049" t="str">
        <f t="shared" si="106"/>
        <v/>
      </c>
      <c r="Q256" s="1050">
        <f t="shared" si="107"/>
        <v>0</v>
      </c>
      <c r="R256" s="1051" t="str">
        <f t="shared" si="108"/>
        <v/>
      </c>
      <c r="S256" s="1051" t="str">
        <f t="shared" si="109"/>
        <v/>
      </c>
      <c r="T256" s="1052" t="str">
        <f t="shared" si="110"/>
        <v/>
      </c>
      <c r="U256" s="1077"/>
      <c r="V256" s="1017"/>
      <c r="W256" s="1055" t="str">
        <f t="shared" si="111"/>
        <v/>
      </c>
      <c r="X256" s="1072"/>
      <c r="Y256" s="1057">
        <v>0</v>
      </c>
      <c r="Z256" s="402">
        <f t="shared" si="112"/>
        <v>0</v>
      </c>
      <c r="AA256" s="1058">
        <f t="shared" si="113"/>
        <v>0</v>
      </c>
      <c r="AB256" s="1059">
        <f t="shared" si="114"/>
        <v>0</v>
      </c>
      <c r="AC256" s="1059">
        <f t="shared" si="115"/>
        <v>0</v>
      </c>
      <c r="AD256" s="1060">
        <f t="shared" si="116"/>
        <v>0</v>
      </c>
      <c r="AE256" s="1061" t="s">
        <v>205</v>
      </c>
      <c r="AF256" s="395"/>
      <c r="AG256" s="429"/>
      <c r="AH256" s="1073"/>
      <c r="AI256" s="1074"/>
      <c r="AJ256" s="1074"/>
      <c r="AK256" s="1075"/>
      <c r="AL256" s="1065"/>
      <c r="AM256" s="1066" t="str">
        <f t="shared" si="117"/>
        <v/>
      </c>
      <c r="AN256" s="1067">
        <f t="shared" si="118"/>
        <v>0</v>
      </c>
      <c r="AO256" s="412"/>
      <c r="AP256" s="412"/>
      <c r="AQ256" s="1068">
        <f t="shared" si="119"/>
        <v>0</v>
      </c>
      <c r="AR256" s="414">
        <f t="shared" si="120"/>
        <v>0</v>
      </c>
      <c r="AS256" s="415">
        <f t="shared" si="121"/>
        <v>0</v>
      </c>
      <c r="AT256" s="415">
        <f t="shared" si="136"/>
        <v>0</v>
      </c>
      <c r="AU256" s="415">
        <f t="shared" si="122"/>
        <v>0</v>
      </c>
      <c r="AV256" s="416">
        <f t="shared" si="123"/>
        <v>0</v>
      </c>
      <c r="AW256" s="1069"/>
      <c r="AX256" s="406">
        <f t="shared" si="124"/>
        <v>0</v>
      </c>
      <c r="AY256" s="1060">
        <f t="shared" si="125"/>
        <v>0</v>
      </c>
      <c r="AZ256" s="1070">
        <f t="shared" si="126"/>
        <v>0</v>
      </c>
      <c r="BA256" s="407">
        <f t="shared" si="127"/>
        <v>0</v>
      </c>
      <c r="BB256" s="1071">
        <f t="shared" si="128"/>
        <v>0</v>
      </c>
      <c r="BC256" s="1059">
        <f t="shared" si="129"/>
        <v>0</v>
      </c>
      <c r="BD256" s="1059">
        <f t="shared" si="130"/>
        <v>0</v>
      </c>
      <c r="BE256" s="407">
        <f t="shared" si="131"/>
        <v>0</v>
      </c>
      <c r="BF256" s="1041">
        <f t="shared" si="132"/>
        <v>0.3</v>
      </c>
      <c r="BG256" s="421">
        <f t="shared" si="133"/>
        <v>0</v>
      </c>
      <c r="BH256" s="422"/>
      <c r="BI256" s="422"/>
      <c r="BJ256" s="421">
        <f t="shared" si="134"/>
        <v>0</v>
      </c>
      <c r="BK256" s="1044">
        <f t="shared" si="135"/>
        <v>0</v>
      </c>
      <c r="BL256" s="432"/>
      <c r="BM256" s="436"/>
      <c r="BN256" s="436"/>
      <c r="BO256" s="436"/>
      <c r="BP256" s="436"/>
      <c r="BQ256" s="436"/>
      <c r="BR256" s="436"/>
      <c r="BS256" s="436"/>
      <c r="BT256" s="436"/>
      <c r="BU256" s="436"/>
      <c r="BV256" s="436"/>
      <c r="BW256" s="436"/>
      <c r="BX256" s="436"/>
    </row>
    <row r="257" spans="1:76" s="437" customFormat="1" ht="27.95" customHeight="1">
      <c r="A257" s="1046">
        <v>240</v>
      </c>
      <c r="B257" s="429"/>
      <c r="C257" s="429"/>
      <c r="D257" s="395"/>
      <c r="E257" s="427"/>
      <c r="F257" s="396"/>
      <c r="G257" s="1076"/>
      <c r="H257" s="1009"/>
      <c r="I257" s="1009"/>
      <c r="J257" s="1009"/>
      <c r="K257" s="1010" t="str">
        <f t="shared" si="105"/>
        <v/>
      </c>
      <c r="L257" s="1047" t="str">
        <f>IF(OR(($S257=""),($H257=""),($I257=""),($J257="")),"",VLOOKUP($S257,'TRC Values Pepco'!$I$45:$M$54,2,FALSE))</f>
        <v/>
      </c>
      <c r="M257" s="1048" t="str">
        <f>IF(OR(($S257=""),($H257=""),($I257=""),($J257="")),"",VLOOKUP($S257,'TRC Values Pepco'!$I$45:$M$54,3,FALSE))</f>
        <v/>
      </c>
      <c r="N257" s="1048" t="str">
        <f>IF(OR(($S257=""),($H257=""),($I257=""),($J257="")),"",VLOOKUP($S257,'TRC Values Pepco'!$I$45:$M$54,4,FALSE))</f>
        <v/>
      </c>
      <c r="O257" s="1048" t="str">
        <f>IF(OR(($S257=""),($H257=""),($I257=""),($J257="")),"",VLOOKUP($S257,'TRC Values Pepco'!$I$45:$M$54,5,FALSE))</f>
        <v/>
      </c>
      <c r="P257" s="1049" t="str">
        <f t="shared" si="106"/>
        <v/>
      </c>
      <c r="Q257" s="1050">
        <f t="shared" si="107"/>
        <v>0</v>
      </c>
      <c r="R257" s="1051" t="str">
        <f t="shared" si="108"/>
        <v/>
      </c>
      <c r="S257" s="1051" t="str">
        <f t="shared" si="109"/>
        <v/>
      </c>
      <c r="T257" s="1052" t="str">
        <f t="shared" si="110"/>
        <v/>
      </c>
      <c r="U257" s="1077"/>
      <c r="V257" s="1017"/>
      <c r="W257" s="1055" t="str">
        <f t="shared" si="111"/>
        <v/>
      </c>
      <c r="X257" s="1072"/>
      <c r="Y257" s="1057">
        <v>0</v>
      </c>
      <c r="Z257" s="402">
        <f t="shared" si="112"/>
        <v>0</v>
      </c>
      <c r="AA257" s="1058">
        <f t="shared" si="113"/>
        <v>0</v>
      </c>
      <c r="AB257" s="1059">
        <f t="shared" si="114"/>
        <v>0</v>
      </c>
      <c r="AC257" s="1059">
        <f t="shared" si="115"/>
        <v>0</v>
      </c>
      <c r="AD257" s="1060">
        <f t="shared" si="116"/>
        <v>0</v>
      </c>
      <c r="AE257" s="1061" t="s">
        <v>205</v>
      </c>
      <c r="AF257" s="395"/>
      <c r="AG257" s="429"/>
      <c r="AH257" s="1073"/>
      <c r="AI257" s="1074"/>
      <c r="AJ257" s="1074"/>
      <c r="AK257" s="1075"/>
      <c r="AL257" s="1065"/>
      <c r="AM257" s="1066" t="str">
        <f t="shared" si="117"/>
        <v/>
      </c>
      <c r="AN257" s="1067">
        <f t="shared" si="118"/>
        <v>0</v>
      </c>
      <c r="AO257" s="412"/>
      <c r="AP257" s="412"/>
      <c r="AQ257" s="1068">
        <f t="shared" si="119"/>
        <v>0</v>
      </c>
      <c r="AR257" s="414">
        <f t="shared" si="120"/>
        <v>0</v>
      </c>
      <c r="AS257" s="415">
        <f t="shared" si="121"/>
        <v>0</v>
      </c>
      <c r="AT257" s="415">
        <f t="shared" si="136"/>
        <v>0</v>
      </c>
      <c r="AU257" s="415">
        <f t="shared" si="122"/>
        <v>0</v>
      </c>
      <c r="AV257" s="416">
        <f t="shared" si="123"/>
        <v>0</v>
      </c>
      <c r="AW257" s="1069"/>
      <c r="AX257" s="406">
        <f t="shared" si="124"/>
        <v>0</v>
      </c>
      <c r="AY257" s="1060">
        <f t="shared" si="125"/>
        <v>0</v>
      </c>
      <c r="AZ257" s="1070">
        <f t="shared" si="126"/>
        <v>0</v>
      </c>
      <c r="BA257" s="407">
        <f t="shared" si="127"/>
        <v>0</v>
      </c>
      <c r="BB257" s="1071">
        <f t="shared" si="128"/>
        <v>0</v>
      </c>
      <c r="BC257" s="1059">
        <f t="shared" si="129"/>
        <v>0</v>
      </c>
      <c r="BD257" s="1059">
        <f t="shared" si="130"/>
        <v>0</v>
      </c>
      <c r="BE257" s="407">
        <f t="shared" si="131"/>
        <v>0</v>
      </c>
      <c r="BF257" s="1041">
        <f t="shared" si="132"/>
        <v>0.3</v>
      </c>
      <c r="BG257" s="421">
        <f t="shared" si="133"/>
        <v>0</v>
      </c>
      <c r="BH257" s="422"/>
      <c r="BI257" s="422"/>
      <c r="BJ257" s="421">
        <f t="shared" si="134"/>
        <v>0</v>
      </c>
      <c r="BK257" s="1044">
        <f t="shared" si="135"/>
        <v>0</v>
      </c>
      <c r="BL257" s="432"/>
      <c r="BM257" s="436"/>
      <c r="BN257" s="436"/>
      <c r="BO257" s="436"/>
      <c r="BP257" s="436"/>
      <c r="BQ257" s="436"/>
      <c r="BR257" s="436"/>
      <c r="BS257" s="436"/>
      <c r="BT257" s="436"/>
      <c r="BU257" s="436"/>
      <c r="BV257" s="436"/>
      <c r="BW257" s="436"/>
      <c r="BX257" s="436"/>
    </row>
    <row r="258" spans="1:76" s="437" customFormat="1" ht="27.95" customHeight="1">
      <c r="A258" s="1046">
        <v>241</v>
      </c>
      <c r="B258" s="429"/>
      <c r="C258" s="429"/>
      <c r="D258" s="395"/>
      <c r="E258" s="427"/>
      <c r="F258" s="396"/>
      <c r="G258" s="1076"/>
      <c r="H258" s="1009"/>
      <c r="I258" s="1009"/>
      <c r="J258" s="1009"/>
      <c r="K258" s="1010" t="str">
        <f t="shared" si="105"/>
        <v/>
      </c>
      <c r="L258" s="1047" t="str">
        <f>IF(OR(($S258=""),($H258=""),($I258=""),($J258="")),"",VLOOKUP($S258,'TRC Values Pepco'!$I$45:$M$54,2,FALSE))</f>
        <v/>
      </c>
      <c r="M258" s="1048" t="str">
        <f>IF(OR(($S258=""),($H258=""),($I258=""),($J258="")),"",VLOOKUP($S258,'TRC Values Pepco'!$I$45:$M$54,3,FALSE))</f>
        <v/>
      </c>
      <c r="N258" s="1048" t="str">
        <f>IF(OR(($S258=""),($H258=""),($I258=""),($J258="")),"",VLOOKUP($S258,'TRC Values Pepco'!$I$45:$M$54,4,FALSE))</f>
        <v/>
      </c>
      <c r="O258" s="1048" t="str">
        <f>IF(OR(($S258=""),($H258=""),($I258=""),($J258="")),"",VLOOKUP($S258,'TRC Values Pepco'!$I$45:$M$54,5,FALSE))</f>
        <v/>
      </c>
      <c r="P258" s="1049" t="str">
        <f t="shared" si="106"/>
        <v/>
      </c>
      <c r="Q258" s="1050">
        <f t="shared" si="107"/>
        <v>0</v>
      </c>
      <c r="R258" s="1051" t="str">
        <f t="shared" si="108"/>
        <v/>
      </c>
      <c r="S258" s="1051" t="str">
        <f t="shared" si="109"/>
        <v/>
      </c>
      <c r="T258" s="1052" t="str">
        <f t="shared" si="110"/>
        <v/>
      </c>
      <c r="U258" s="1077"/>
      <c r="V258" s="1017"/>
      <c r="W258" s="1055" t="str">
        <f t="shared" si="111"/>
        <v/>
      </c>
      <c r="X258" s="1072"/>
      <c r="Y258" s="1057">
        <v>0</v>
      </c>
      <c r="Z258" s="402">
        <f t="shared" si="112"/>
        <v>0</v>
      </c>
      <c r="AA258" s="1058">
        <f t="shared" si="113"/>
        <v>0</v>
      </c>
      <c r="AB258" s="1059">
        <f t="shared" si="114"/>
        <v>0</v>
      </c>
      <c r="AC258" s="1059">
        <f t="shared" si="115"/>
        <v>0</v>
      </c>
      <c r="AD258" s="1060">
        <f t="shared" si="116"/>
        <v>0</v>
      </c>
      <c r="AE258" s="1061" t="s">
        <v>205</v>
      </c>
      <c r="AF258" s="395"/>
      <c r="AG258" s="429"/>
      <c r="AH258" s="1073"/>
      <c r="AI258" s="1074"/>
      <c r="AJ258" s="1074"/>
      <c r="AK258" s="1075"/>
      <c r="AL258" s="1065"/>
      <c r="AM258" s="1066" t="str">
        <f t="shared" si="117"/>
        <v/>
      </c>
      <c r="AN258" s="1067">
        <f t="shared" si="118"/>
        <v>0</v>
      </c>
      <c r="AO258" s="412"/>
      <c r="AP258" s="412"/>
      <c r="AQ258" s="1068">
        <f t="shared" si="119"/>
        <v>0</v>
      </c>
      <c r="AR258" s="414">
        <f t="shared" si="120"/>
        <v>0</v>
      </c>
      <c r="AS258" s="415">
        <f t="shared" si="121"/>
        <v>0</v>
      </c>
      <c r="AT258" s="415">
        <f t="shared" si="136"/>
        <v>0</v>
      </c>
      <c r="AU258" s="415">
        <f t="shared" si="122"/>
        <v>0</v>
      </c>
      <c r="AV258" s="416">
        <f t="shared" si="123"/>
        <v>0</v>
      </c>
      <c r="AW258" s="1069"/>
      <c r="AX258" s="406">
        <f t="shared" si="124"/>
        <v>0</v>
      </c>
      <c r="AY258" s="1060">
        <f t="shared" si="125"/>
        <v>0</v>
      </c>
      <c r="AZ258" s="1070">
        <f t="shared" si="126"/>
        <v>0</v>
      </c>
      <c r="BA258" s="407">
        <f t="shared" si="127"/>
        <v>0</v>
      </c>
      <c r="BB258" s="1071">
        <f t="shared" si="128"/>
        <v>0</v>
      </c>
      <c r="BC258" s="1059">
        <f t="shared" si="129"/>
        <v>0</v>
      </c>
      <c r="BD258" s="1059">
        <f t="shared" si="130"/>
        <v>0</v>
      </c>
      <c r="BE258" s="407">
        <f t="shared" si="131"/>
        <v>0</v>
      </c>
      <c r="BF258" s="1041">
        <f t="shared" si="132"/>
        <v>0.3</v>
      </c>
      <c r="BG258" s="421">
        <f t="shared" si="133"/>
        <v>0</v>
      </c>
      <c r="BH258" s="422"/>
      <c r="BI258" s="422"/>
      <c r="BJ258" s="421">
        <f t="shared" si="134"/>
        <v>0</v>
      </c>
      <c r="BK258" s="1044">
        <f t="shared" si="135"/>
        <v>0</v>
      </c>
      <c r="BL258" s="432"/>
      <c r="BM258" s="436"/>
      <c r="BN258" s="436"/>
      <c r="BO258" s="436"/>
      <c r="BP258" s="436"/>
      <c r="BQ258" s="436"/>
      <c r="BR258" s="436"/>
      <c r="BS258" s="436"/>
      <c r="BT258" s="436"/>
      <c r="BU258" s="436"/>
      <c r="BV258" s="436"/>
      <c r="BW258" s="436"/>
      <c r="BX258" s="436"/>
    </row>
    <row r="259" spans="1:76" s="437" customFormat="1" ht="27.95" customHeight="1">
      <c r="A259" s="1046">
        <v>242</v>
      </c>
      <c r="B259" s="429"/>
      <c r="C259" s="429"/>
      <c r="D259" s="395"/>
      <c r="E259" s="427"/>
      <c r="F259" s="396"/>
      <c r="G259" s="1076"/>
      <c r="H259" s="1009"/>
      <c r="I259" s="1009"/>
      <c r="J259" s="1009"/>
      <c r="K259" s="1010" t="str">
        <f t="shared" si="105"/>
        <v/>
      </c>
      <c r="L259" s="1047" t="str">
        <f>IF(OR(($S259=""),($H259=""),($I259=""),($J259="")),"",VLOOKUP($S259,'TRC Values Pepco'!$I$45:$M$54,2,FALSE))</f>
        <v/>
      </c>
      <c r="M259" s="1048" t="str">
        <f>IF(OR(($S259=""),($H259=""),($I259=""),($J259="")),"",VLOOKUP($S259,'TRC Values Pepco'!$I$45:$M$54,3,FALSE))</f>
        <v/>
      </c>
      <c r="N259" s="1048" t="str">
        <f>IF(OR(($S259=""),($H259=""),($I259=""),($J259="")),"",VLOOKUP($S259,'TRC Values Pepco'!$I$45:$M$54,4,FALSE))</f>
        <v/>
      </c>
      <c r="O259" s="1048" t="str">
        <f>IF(OR(($S259=""),($H259=""),($I259=""),($J259="")),"",VLOOKUP($S259,'TRC Values Pepco'!$I$45:$M$54,5,FALSE))</f>
        <v/>
      </c>
      <c r="P259" s="1049" t="str">
        <f t="shared" si="106"/>
        <v/>
      </c>
      <c r="Q259" s="1050">
        <f t="shared" si="107"/>
        <v>0</v>
      </c>
      <c r="R259" s="1051" t="str">
        <f t="shared" si="108"/>
        <v/>
      </c>
      <c r="S259" s="1051" t="str">
        <f t="shared" si="109"/>
        <v/>
      </c>
      <c r="T259" s="1052" t="str">
        <f t="shared" si="110"/>
        <v/>
      </c>
      <c r="U259" s="1077"/>
      <c r="V259" s="1017"/>
      <c r="W259" s="1055" t="str">
        <f t="shared" si="111"/>
        <v/>
      </c>
      <c r="X259" s="1072"/>
      <c r="Y259" s="1057">
        <v>0</v>
      </c>
      <c r="Z259" s="402">
        <f t="shared" si="112"/>
        <v>0</v>
      </c>
      <c r="AA259" s="1058">
        <f t="shared" si="113"/>
        <v>0</v>
      </c>
      <c r="AB259" s="1059">
        <f t="shared" si="114"/>
        <v>0</v>
      </c>
      <c r="AC259" s="1059">
        <f t="shared" si="115"/>
        <v>0</v>
      </c>
      <c r="AD259" s="1060">
        <f t="shared" si="116"/>
        <v>0</v>
      </c>
      <c r="AE259" s="1061" t="s">
        <v>205</v>
      </c>
      <c r="AF259" s="395"/>
      <c r="AG259" s="429"/>
      <c r="AH259" s="1073"/>
      <c r="AI259" s="1074"/>
      <c r="AJ259" s="1074"/>
      <c r="AK259" s="1075"/>
      <c r="AL259" s="1065"/>
      <c r="AM259" s="1066" t="str">
        <f t="shared" si="117"/>
        <v/>
      </c>
      <c r="AN259" s="1067">
        <f t="shared" si="118"/>
        <v>0</v>
      </c>
      <c r="AO259" s="412"/>
      <c r="AP259" s="412"/>
      <c r="AQ259" s="1068">
        <f t="shared" si="119"/>
        <v>0</v>
      </c>
      <c r="AR259" s="414">
        <f t="shared" si="120"/>
        <v>0</v>
      </c>
      <c r="AS259" s="415">
        <f t="shared" si="121"/>
        <v>0</v>
      </c>
      <c r="AT259" s="415">
        <f t="shared" si="136"/>
        <v>0</v>
      </c>
      <c r="AU259" s="415">
        <f t="shared" si="122"/>
        <v>0</v>
      </c>
      <c r="AV259" s="416">
        <f t="shared" si="123"/>
        <v>0</v>
      </c>
      <c r="AW259" s="1069"/>
      <c r="AX259" s="406">
        <f t="shared" si="124"/>
        <v>0</v>
      </c>
      <c r="AY259" s="1060">
        <f t="shared" si="125"/>
        <v>0</v>
      </c>
      <c r="AZ259" s="1070">
        <f t="shared" si="126"/>
        <v>0</v>
      </c>
      <c r="BA259" s="407">
        <f t="shared" si="127"/>
        <v>0</v>
      </c>
      <c r="BB259" s="1071">
        <f t="shared" si="128"/>
        <v>0</v>
      </c>
      <c r="BC259" s="1059">
        <f t="shared" si="129"/>
        <v>0</v>
      </c>
      <c r="BD259" s="1059">
        <f t="shared" si="130"/>
        <v>0</v>
      </c>
      <c r="BE259" s="407">
        <f t="shared" si="131"/>
        <v>0</v>
      </c>
      <c r="BF259" s="1041">
        <f t="shared" si="132"/>
        <v>0.3</v>
      </c>
      <c r="BG259" s="421">
        <f t="shared" si="133"/>
        <v>0</v>
      </c>
      <c r="BH259" s="422"/>
      <c r="BI259" s="422"/>
      <c r="BJ259" s="421">
        <f t="shared" si="134"/>
        <v>0</v>
      </c>
      <c r="BK259" s="1044">
        <f t="shared" si="135"/>
        <v>0</v>
      </c>
      <c r="BL259" s="432"/>
      <c r="BM259" s="436"/>
      <c r="BN259" s="436"/>
      <c r="BO259" s="436"/>
      <c r="BP259" s="436"/>
      <c r="BQ259" s="436"/>
      <c r="BR259" s="436"/>
      <c r="BS259" s="436"/>
      <c r="BT259" s="436"/>
      <c r="BU259" s="436"/>
      <c r="BV259" s="436"/>
      <c r="BW259" s="436"/>
      <c r="BX259" s="436"/>
    </row>
    <row r="260" spans="1:76" s="437" customFormat="1" ht="27.95" customHeight="1">
      <c r="A260" s="1046">
        <v>243</v>
      </c>
      <c r="B260" s="429"/>
      <c r="C260" s="429"/>
      <c r="D260" s="395"/>
      <c r="E260" s="427"/>
      <c r="F260" s="396"/>
      <c r="G260" s="1076"/>
      <c r="H260" s="1009"/>
      <c r="I260" s="1009"/>
      <c r="J260" s="1009"/>
      <c r="K260" s="1010" t="str">
        <f t="shared" si="105"/>
        <v/>
      </c>
      <c r="L260" s="1047" t="str">
        <f>IF(OR(($S260=""),($H260=""),($I260=""),($J260="")),"",VLOOKUP($S260,'TRC Values Pepco'!$I$45:$M$54,2,FALSE))</f>
        <v/>
      </c>
      <c r="M260" s="1048" t="str">
        <f>IF(OR(($S260=""),($H260=""),($I260=""),($J260="")),"",VLOOKUP($S260,'TRC Values Pepco'!$I$45:$M$54,3,FALSE))</f>
        <v/>
      </c>
      <c r="N260" s="1048" t="str">
        <f>IF(OR(($S260=""),($H260=""),($I260=""),($J260="")),"",VLOOKUP($S260,'TRC Values Pepco'!$I$45:$M$54,4,FALSE))</f>
        <v/>
      </c>
      <c r="O260" s="1048" t="str">
        <f>IF(OR(($S260=""),($H260=""),($I260=""),($J260="")),"",VLOOKUP($S260,'TRC Values Pepco'!$I$45:$M$54,5,FALSE))</f>
        <v/>
      </c>
      <c r="P260" s="1049" t="str">
        <f t="shared" si="106"/>
        <v/>
      </c>
      <c r="Q260" s="1050">
        <f t="shared" si="107"/>
        <v>0</v>
      </c>
      <c r="R260" s="1051" t="str">
        <f t="shared" si="108"/>
        <v/>
      </c>
      <c r="S260" s="1051" t="str">
        <f t="shared" si="109"/>
        <v/>
      </c>
      <c r="T260" s="1052" t="str">
        <f t="shared" si="110"/>
        <v/>
      </c>
      <c r="U260" s="1077"/>
      <c r="V260" s="1017"/>
      <c r="W260" s="1055" t="str">
        <f t="shared" si="111"/>
        <v/>
      </c>
      <c r="X260" s="1072"/>
      <c r="Y260" s="1057">
        <v>0</v>
      </c>
      <c r="Z260" s="402">
        <f t="shared" si="112"/>
        <v>0</v>
      </c>
      <c r="AA260" s="1058">
        <f t="shared" si="113"/>
        <v>0</v>
      </c>
      <c r="AB260" s="1059">
        <f t="shared" si="114"/>
        <v>0</v>
      </c>
      <c r="AC260" s="1059">
        <f t="shared" si="115"/>
        <v>0</v>
      </c>
      <c r="AD260" s="1060">
        <f t="shared" si="116"/>
        <v>0</v>
      </c>
      <c r="AE260" s="1061" t="s">
        <v>205</v>
      </c>
      <c r="AF260" s="395"/>
      <c r="AG260" s="429"/>
      <c r="AH260" s="1073"/>
      <c r="AI260" s="1074"/>
      <c r="AJ260" s="1074"/>
      <c r="AK260" s="1075"/>
      <c r="AL260" s="1065"/>
      <c r="AM260" s="1066" t="str">
        <f t="shared" si="117"/>
        <v/>
      </c>
      <c r="AN260" s="1067">
        <f t="shared" si="118"/>
        <v>0</v>
      </c>
      <c r="AO260" s="412"/>
      <c r="AP260" s="412"/>
      <c r="AQ260" s="1068">
        <f t="shared" si="119"/>
        <v>0</v>
      </c>
      <c r="AR260" s="414">
        <f t="shared" si="120"/>
        <v>0</v>
      </c>
      <c r="AS260" s="415">
        <f t="shared" si="121"/>
        <v>0</v>
      </c>
      <c r="AT260" s="415">
        <f t="shared" si="136"/>
        <v>0</v>
      </c>
      <c r="AU260" s="415">
        <f t="shared" si="122"/>
        <v>0</v>
      </c>
      <c r="AV260" s="416">
        <f t="shared" si="123"/>
        <v>0</v>
      </c>
      <c r="AW260" s="1069"/>
      <c r="AX260" s="406">
        <f t="shared" si="124"/>
        <v>0</v>
      </c>
      <c r="AY260" s="1060">
        <f t="shared" si="125"/>
        <v>0</v>
      </c>
      <c r="AZ260" s="1070">
        <f t="shared" si="126"/>
        <v>0</v>
      </c>
      <c r="BA260" s="407">
        <f t="shared" si="127"/>
        <v>0</v>
      </c>
      <c r="BB260" s="1071">
        <f t="shared" si="128"/>
        <v>0</v>
      </c>
      <c r="BC260" s="1059">
        <f t="shared" si="129"/>
        <v>0</v>
      </c>
      <c r="BD260" s="1059">
        <f t="shared" si="130"/>
        <v>0</v>
      </c>
      <c r="BE260" s="407">
        <f t="shared" si="131"/>
        <v>0</v>
      </c>
      <c r="BF260" s="1041">
        <f t="shared" si="132"/>
        <v>0.3</v>
      </c>
      <c r="BG260" s="421">
        <f t="shared" si="133"/>
        <v>0</v>
      </c>
      <c r="BH260" s="422"/>
      <c r="BI260" s="422"/>
      <c r="BJ260" s="421">
        <f t="shared" si="134"/>
        <v>0</v>
      </c>
      <c r="BK260" s="1044">
        <f t="shared" si="135"/>
        <v>0</v>
      </c>
      <c r="BL260" s="432"/>
      <c r="BM260" s="436"/>
      <c r="BN260" s="436"/>
      <c r="BO260" s="436"/>
      <c r="BP260" s="436"/>
      <c r="BQ260" s="436"/>
      <c r="BR260" s="436"/>
      <c r="BS260" s="436"/>
      <c r="BT260" s="436"/>
      <c r="BU260" s="436"/>
      <c r="BV260" s="436"/>
      <c r="BW260" s="436"/>
      <c r="BX260" s="436"/>
    </row>
    <row r="261" spans="1:76" s="437" customFormat="1" ht="27.95" customHeight="1">
      <c r="A261" s="1046">
        <v>244</v>
      </c>
      <c r="B261" s="429"/>
      <c r="C261" s="429"/>
      <c r="D261" s="395"/>
      <c r="E261" s="427"/>
      <c r="F261" s="396"/>
      <c r="G261" s="1076"/>
      <c r="H261" s="1009"/>
      <c r="I261" s="1009"/>
      <c r="J261" s="1009"/>
      <c r="K261" s="1010" t="str">
        <f t="shared" si="105"/>
        <v/>
      </c>
      <c r="L261" s="1047" t="str">
        <f>IF(OR(($S261=""),($H261=""),($I261=""),($J261="")),"",VLOOKUP($S261,'TRC Values Pepco'!$I$45:$M$54,2,FALSE))</f>
        <v/>
      </c>
      <c r="M261" s="1048" t="str">
        <f>IF(OR(($S261=""),($H261=""),($I261=""),($J261="")),"",VLOOKUP($S261,'TRC Values Pepco'!$I$45:$M$54,3,FALSE))</f>
        <v/>
      </c>
      <c r="N261" s="1048" t="str">
        <f>IF(OR(($S261=""),($H261=""),($I261=""),($J261="")),"",VLOOKUP($S261,'TRC Values Pepco'!$I$45:$M$54,4,FALSE))</f>
        <v/>
      </c>
      <c r="O261" s="1048" t="str">
        <f>IF(OR(($S261=""),($H261=""),($I261=""),($J261="")),"",VLOOKUP($S261,'TRC Values Pepco'!$I$45:$M$54,5,FALSE))</f>
        <v/>
      </c>
      <c r="P261" s="1049" t="str">
        <f t="shared" si="106"/>
        <v/>
      </c>
      <c r="Q261" s="1050">
        <f t="shared" si="107"/>
        <v>0</v>
      </c>
      <c r="R261" s="1051" t="str">
        <f t="shared" si="108"/>
        <v/>
      </c>
      <c r="S261" s="1051" t="str">
        <f t="shared" si="109"/>
        <v/>
      </c>
      <c r="T261" s="1052" t="str">
        <f t="shared" si="110"/>
        <v/>
      </c>
      <c r="U261" s="1077"/>
      <c r="V261" s="1017"/>
      <c r="W261" s="1055" t="str">
        <f t="shared" si="111"/>
        <v/>
      </c>
      <c r="X261" s="1072"/>
      <c r="Y261" s="1057">
        <v>0</v>
      </c>
      <c r="Z261" s="402">
        <f t="shared" si="112"/>
        <v>0</v>
      </c>
      <c r="AA261" s="1058">
        <f t="shared" si="113"/>
        <v>0</v>
      </c>
      <c r="AB261" s="1059">
        <f t="shared" si="114"/>
        <v>0</v>
      </c>
      <c r="AC261" s="1059">
        <f t="shared" si="115"/>
        <v>0</v>
      </c>
      <c r="AD261" s="1060">
        <f t="shared" si="116"/>
        <v>0</v>
      </c>
      <c r="AE261" s="1061" t="s">
        <v>205</v>
      </c>
      <c r="AF261" s="395"/>
      <c r="AG261" s="429"/>
      <c r="AH261" s="1073"/>
      <c r="AI261" s="1074"/>
      <c r="AJ261" s="1074"/>
      <c r="AK261" s="1075"/>
      <c r="AL261" s="1065"/>
      <c r="AM261" s="1066" t="str">
        <f t="shared" si="117"/>
        <v/>
      </c>
      <c r="AN261" s="1067">
        <f t="shared" si="118"/>
        <v>0</v>
      </c>
      <c r="AO261" s="412"/>
      <c r="AP261" s="412"/>
      <c r="AQ261" s="1068">
        <f t="shared" si="119"/>
        <v>0</v>
      </c>
      <c r="AR261" s="414">
        <f t="shared" si="120"/>
        <v>0</v>
      </c>
      <c r="AS261" s="415">
        <f t="shared" si="121"/>
        <v>0</v>
      </c>
      <c r="AT261" s="415">
        <f t="shared" si="136"/>
        <v>0</v>
      </c>
      <c r="AU261" s="415">
        <f t="shared" si="122"/>
        <v>0</v>
      </c>
      <c r="AV261" s="416">
        <f t="shared" si="123"/>
        <v>0</v>
      </c>
      <c r="AW261" s="1069"/>
      <c r="AX261" s="406">
        <f t="shared" si="124"/>
        <v>0</v>
      </c>
      <c r="AY261" s="1060">
        <f t="shared" si="125"/>
        <v>0</v>
      </c>
      <c r="AZ261" s="1070">
        <f t="shared" si="126"/>
        <v>0</v>
      </c>
      <c r="BA261" s="407">
        <f t="shared" si="127"/>
        <v>0</v>
      </c>
      <c r="BB261" s="1071">
        <f t="shared" si="128"/>
        <v>0</v>
      </c>
      <c r="BC261" s="1059">
        <f t="shared" si="129"/>
        <v>0</v>
      </c>
      <c r="BD261" s="1059">
        <f t="shared" si="130"/>
        <v>0</v>
      </c>
      <c r="BE261" s="407">
        <f t="shared" si="131"/>
        <v>0</v>
      </c>
      <c r="BF261" s="1041">
        <f t="shared" si="132"/>
        <v>0.3</v>
      </c>
      <c r="BG261" s="421">
        <f t="shared" si="133"/>
        <v>0</v>
      </c>
      <c r="BH261" s="422"/>
      <c r="BI261" s="422"/>
      <c r="BJ261" s="421">
        <f t="shared" si="134"/>
        <v>0</v>
      </c>
      <c r="BK261" s="1044">
        <f t="shared" si="135"/>
        <v>0</v>
      </c>
      <c r="BL261" s="432"/>
      <c r="BM261" s="436"/>
      <c r="BN261" s="436"/>
      <c r="BO261" s="436"/>
      <c r="BP261" s="436"/>
      <c r="BQ261" s="436"/>
      <c r="BR261" s="436"/>
      <c r="BS261" s="436"/>
      <c r="BT261" s="436"/>
      <c r="BU261" s="436"/>
      <c r="BV261" s="436"/>
      <c r="BW261" s="436"/>
      <c r="BX261" s="436"/>
    </row>
    <row r="262" spans="1:76" s="437" customFormat="1" ht="27.95" customHeight="1">
      <c r="A262" s="1046">
        <v>245</v>
      </c>
      <c r="B262" s="429"/>
      <c r="C262" s="429"/>
      <c r="D262" s="395"/>
      <c r="E262" s="427"/>
      <c r="F262" s="396"/>
      <c r="G262" s="1076"/>
      <c r="H262" s="1009"/>
      <c r="I262" s="1009"/>
      <c r="J262" s="1009"/>
      <c r="K262" s="1010" t="str">
        <f t="shared" si="105"/>
        <v/>
      </c>
      <c r="L262" s="1047" t="str">
        <f>IF(OR(($S262=""),($H262=""),($I262=""),($J262="")),"",VLOOKUP($S262,'TRC Values Pepco'!$I$45:$M$54,2,FALSE))</f>
        <v/>
      </c>
      <c r="M262" s="1048" t="str">
        <f>IF(OR(($S262=""),($H262=""),($I262=""),($J262="")),"",VLOOKUP($S262,'TRC Values Pepco'!$I$45:$M$54,3,FALSE))</f>
        <v/>
      </c>
      <c r="N262" s="1048" t="str">
        <f>IF(OR(($S262=""),($H262=""),($I262=""),($J262="")),"",VLOOKUP($S262,'TRC Values Pepco'!$I$45:$M$54,4,FALSE))</f>
        <v/>
      </c>
      <c r="O262" s="1048" t="str">
        <f>IF(OR(($S262=""),($H262=""),($I262=""),($J262="")),"",VLOOKUP($S262,'TRC Values Pepco'!$I$45:$M$54,5,FALSE))</f>
        <v/>
      </c>
      <c r="P262" s="1049" t="str">
        <f t="shared" si="106"/>
        <v/>
      </c>
      <c r="Q262" s="1050">
        <f t="shared" si="107"/>
        <v>0</v>
      </c>
      <c r="R262" s="1051" t="str">
        <f t="shared" si="108"/>
        <v/>
      </c>
      <c r="S262" s="1051" t="str">
        <f t="shared" si="109"/>
        <v/>
      </c>
      <c r="T262" s="1052" t="str">
        <f t="shared" si="110"/>
        <v/>
      </c>
      <c r="U262" s="1077"/>
      <c r="V262" s="1017"/>
      <c r="W262" s="1055" t="str">
        <f t="shared" si="111"/>
        <v/>
      </c>
      <c r="X262" s="1072"/>
      <c r="Y262" s="1057">
        <v>0</v>
      </c>
      <c r="Z262" s="402">
        <f t="shared" si="112"/>
        <v>0</v>
      </c>
      <c r="AA262" s="1058">
        <f t="shared" si="113"/>
        <v>0</v>
      </c>
      <c r="AB262" s="1059">
        <f t="shared" si="114"/>
        <v>0</v>
      </c>
      <c r="AC262" s="1059">
        <f t="shared" si="115"/>
        <v>0</v>
      </c>
      <c r="AD262" s="1060">
        <f t="shared" si="116"/>
        <v>0</v>
      </c>
      <c r="AE262" s="1061" t="s">
        <v>205</v>
      </c>
      <c r="AF262" s="395"/>
      <c r="AG262" s="429"/>
      <c r="AH262" s="1073"/>
      <c r="AI262" s="1074"/>
      <c r="AJ262" s="1074"/>
      <c r="AK262" s="1075"/>
      <c r="AL262" s="1065"/>
      <c r="AM262" s="1066" t="str">
        <f t="shared" si="117"/>
        <v/>
      </c>
      <c r="AN262" s="1067">
        <f t="shared" si="118"/>
        <v>0</v>
      </c>
      <c r="AO262" s="412"/>
      <c r="AP262" s="412"/>
      <c r="AQ262" s="1068">
        <f t="shared" si="119"/>
        <v>0</v>
      </c>
      <c r="AR262" s="414">
        <f t="shared" si="120"/>
        <v>0</v>
      </c>
      <c r="AS262" s="415">
        <f t="shared" si="121"/>
        <v>0</v>
      </c>
      <c r="AT262" s="415">
        <f t="shared" si="136"/>
        <v>0</v>
      </c>
      <c r="AU262" s="415">
        <f t="shared" si="122"/>
        <v>0</v>
      </c>
      <c r="AV262" s="416">
        <f t="shared" si="123"/>
        <v>0</v>
      </c>
      <c r="AW262" s="1069"/>
      <c r="AX262" s="406">
        <f t="shared" si="124"/>
        <v>0</v>
      </c>
      <c r="AY262" s="1060">
        <f t="shared" si="125"/>
        <v>0</v>
      </c>
      <c r="AZ262" s="1070">
        <f t="shared" si="126"/>
        <v>0</v>
      </c>
      <c r="BA262" s="407">
        <f t="shared" si="127"/>
        <v>0</v>
      </c>
      <c r="BB262" s="1071">
        <f t="shared" si="128"/>
        <v>0</v>
      </c>
      <c r="BC262" s="1059">
        <f t="shared" si="129"/>
        <v>0</v>
      </c>
      <c r="BD262" s="1059">
        <f t="shared" si="130"/>
        <v>0</v>
      </c>
      <c r="BE262" s="407">
        <f t="shared" si="131"/>
        <v>0</v>
      </c>
      <c r="BF262" s="1041">
        <f t="shared" si="132"/>
        <v>0.3</v>
      </c>
      <c r="BG262" s="421">
        <f t="shared" si="133"/>
        <v>0</v>
      </c>
      <c r="BH262" s="422"/>
      <c r="BI262" s="422"/>
      <c r="BJ262" s="421">
        <f t="shared" si="134"/>
        <v>0</v>
      </c>
      <c r="BK262" s="1044">
        <f t="shared" si="135"/>
        <v>0</v>
      </c>
      <c r="BL262" s="432"/>
      <c r="BM262" s="436"/>
      <c r="BN262" s="436"/>
      <c r="BO262" s="436"/>
      <c r="BP262" s="436"/>
      <c r="BQ262" s="436"/>
      <c r="BR262" s="436"/>
      <c r="BS262" s="436"/>
      <c r="BT262" s="436"/>
      <c r="BU262" s="436"/>
      <c r="BV262" s="436"/>
      <c r="BW262" s="436"/>
      <c r="BX262" s="436"/>
    </row>
    <row r="263" spans="1:76" s="437" customFormat="1" ht="27.95" customHeight="1">
      <c r="A263" s="1046">
        <v>246</v>
      </c>
      <c r="B263" s="429"/>
      <c r="C263" s="429"/>
      <c r="D263" s="395"/>
      <c r="E263" s="427"/>
      <c r="F263" s="396"/>
      <c r="G263" s="1076"/>
      <c r="H263" s="1009"/>
      <c r="I263" s="1009"/>
      <c r="J263" s="1009"/>
      <c r="K263" s="1010" t="str">
        <f t="shared" si="105"/>
        <v/>
      </c>
      <c r="L263" s="1047" t="str">
        <f>IF(OR(($S263=""),($H263=""),($I263=""),($J263="")),"",VLOOKUP($S263,'TRC Values Pepco'!$I$45:$M$54,2,FALSE))</f>
        <v/>
      </c>
      <c r="M263" s="1048" t="str">
        <f>IF(OR(($S263=""),($H263=""),($I263=""),($J263="")),"",VLOOKUP($S263,'TRC Values Pepco'!$I$45:$M$54,3,FALSE))</f>
        <v/>
      </c>
      <c r="N263" s="1048" t="str">
        <f>IF(OR(($S263=""),($H263=""),($I263=""),($J263="")),"",VLOOKUP($S263,'TRC Values Pepco'!$I$45:$M$54,4,FALSE))</f>
        <v/>
      </c>
      <c r="O263" s="1048" t="str">
        <f>IF(OR(($S263=""),($H263=""),($I263=""),($J263="")),"",VLOOKUP($S263,'TRC Values Pepco'!$I$45:$M$54,5,FALSE))</f>
        <v/>
      </c>
      <c r="P263" s="1049" t="str">
        <f t="shared" si="106"/>
        <v/>
      </c>
      <c r="Q263" s="1050">
        <f t="shared" si="107"/>
        <v>0</v>
      </c>
      <c r="R263" s="1051" t="str">
        <f t="shared" si="108"/>
        <v/>
      </c>
      <c r="S263" s="1051" t="str">
        <f t="shared" si="109"/>
        <v/>
      </c>
      <c r="T263" s="1052" t="str">
        <f t="shared" si="110"/>
        <v/>
      </c>
      <c r="U263" s="1077"/>
      <c r="V263" s="1017"/>
      <c r="W263" s="1055" t="str">
        <f t="shared" si="111"/>
        <v/>
      </c>
      <c r="X263" s="1072"/>
      <c r="Y263" s="1057">
        <v>0</v>
      </c>
      <c r="Z263" s="402">
        <f t="shared" si="112"/>
        <v>0</v>
      </c>
      <c r="AA263" s="1058">
        <f t="shared" si="113"/>
        <v>0</v>
      </c>
      <c r="AB263" s="1059">
        <f t="shared" si="114"/>
        <v>0</v>
      </c>
      <c r="AC263" s="1059">
        <f t="shared" si="115"/>
        <v>0</v>
      </c>
      <c r="AD263" s="1060">
        <f t="shared" si="116"/>
        <v>0</v>
      </c>
      <c r="AE263" s="1061" t="s">
        <v>205</v>
      </c>
      <c r="AF263" s="395"/>
      <c r="AG263" s="429"/>
      <c r="AH263" s="1073"/>
      <c r="AI263" s="1074"/>
      <c r="AJ263" s="1074"/>
      <c r="AK263" s="1075"/>
      <c r="AL263" s="1065"/>
      <c r="AM263" s="1066" t="str">
        <f t="shared" si="117"/>
        <v/>
      </c>
      <c r="AN263" s="1067">
        <f t="shared" si="118"/>
        <v>0</v>
      </c>
      <c r="AO263" s="412"/>
      <c r="AP263" s="412"/>
      <c r="AQ263" s="1068">
        <f t="shared" si="119"/>
        <v>0</v>
      </c>
      <c r="AR263" s="414">
        <f t="shared" si="120"/>
        <v>0</v>
      </c>
      <c r="AS263" s="415">
        <f t="shared" si="121"/>
        <v>0</v>
      </c>
      <c r="AT263" s="415">
        <f t="shared" si="136"/>
        <v>0</v>
      </c>
      <c r="AU263" s="415">
        <f t="shared" si="122"/>
        <v>0</v>
      </c>
      <c r="AV263" s="416">
        <f t="shared" si="123"/>
        <v>0</v>
      </c>
      <c r="AW263" s="1069"/>
      <c r="AX263" s="406">
        <f t="shared" si="124"/>
        <v>0</v>
      </c>
      <c r="AY263" s="1060">
        <f t="shared" si="125"/>
        <v>0</v>
      </c>
      <c r="AZ263" s="1070">
        <f t="shared" si="126"/>
        <v>0</v>
      </c>
      <c r="BA263" s="407">
        <f t="shared" si="127"/>
        <v>0</v>
      </c>
      <c r="BB263" s="1071">
        <f t="shared" si="128"/>
        <v>0</v>
      </c>
      <c r="BC263" s="1059">
        <f t="shared" si="129"/>
        <v>0</v>
      </c>
      <c r="BD263" s="1059">
        <f t="shared" si="130"/>
        <v>0</v>
      </c>
      <c r="BE263" s="407">
        <f t="shared" si="131"/>
        <v>0</v>
      </c>
      <c r="BF263" s="1041">
        <f t="shared" si="132"/>
        <v>0.3</v>
      </c>
      <c r="BG263" s="421">
        <f t="shared" si="133"/>
        <v>0</v>
      </c>
      <c r="BH263" s="422"/>
      <c r="BI263" s="422"/>
      <c r="BJ263" s="421">
        <f t="shared" si="134"/>
        <v>0</v>
      </c>
      <c r="BK263" s="1044">
        <f t="shared" si="135"/>
        <v>0</v>
      </c>
      <c r="BL263" s="432"/>
      <c r="BM263" s="436"/>
      <c r="BN263" s="436"/>
      <c r="BO263" s="436"/>
      <c r="BP263" s="436"/>
      <c r="BQ263" s="436"/>
      <c r="BR263" s="436"/>
      <c r="BS263" s="436"/>
      <c r="BT263" s="436"/>
      <c r="BU263" s="436"/>
      <c r="BV263" s="436"/>
      <c r="BW263" s="436"/>
      <c r="BX263" s="436"/>
    </row>
    <row r="264" spans="1:76" s="437" customFormat="1" ht="27.95" customHeight="1">
      <c r="A264" s="1046">
        <v>247</v>
      </c>
      <c r="B264" s="429"/>
      <c r="C264" s="429"/>
      <c r="D264" s="395"/>
      <c r="E264" s="427"/>
      <c r="F264" s="396"/>
      <c r="G264" s="1076"/>
      <c r="H264" s="1009"/>
      <c r="I264" s="1009"/>
      <c r="J264" s="1009"/>
      <c r="K264" s="1010" t="str">
        <f t="shared" si="105"/>
        <v/>
      </c>
      <c r="L264" s="1047" t="str">
        <f>IF(OR(($S264=""),($H264=""),($I264=""),($J264="")),"",VLOOKUP($S264,'TRC Values Pepco'!$I$45:$M$54,2,FALSE))</f>
        <v/>
      </c>
      <c r="M264" s="1048" t="str">
        <f>IF(OR(($S264=""),($H264=""),($I264=""),($J264="")),"",VLOOKUP($S264,'TRC Values Pepco'!$I$45:$M$54,3,FALSE))</f>
        <v/>
      </c>
      <c r="N264" s="1048" t="str">
        <f>IF(OR(($S264=""),($H264=""),($I264=""),($J264="")),"",VLOOKUP($S264,'TRC Values Pepco'!$I$45:$M$54,4,FALSE))</f>
        <v/>
      </c>
      <c r="O264" s="1048" t="str">
        <f>IF(OR(($S264=""),($H264=""),($I264=""),($J264="")),"",VLOOKUP($S264,'TRC Values Pepco'!$I$45:$M$54,5,FALSE))</f>
        <v/>
      </c>
      <c r="P264" s="1049" t="str">
        <f t="shared" si="106"/>
        <v/>
      </c>
      <c r="Q264" s="1050">
        <f t="shared" si="107"/>
        <v>0</v>
      </c>
      <c r="R264" s="1051" t="str">
        <f t="shared" si="108"/>
        <v/>
      </c>
      <c r="S264" s="1051" t="str">
        <f t="shared" si="109"/>
        <v/>
      </c>
      <c r="T264" s="1052" t="str">
        <f t="shared" si="110"/>
        <v/>
      </c>
      <c r="U264" s="1077"/>
      <c r="V264" s="1017"/>
      <c r="W264" s="1055" t="str">
        <f t="shared" si="111"/>
        <v/>
      </c>
      <c r="X264" s="1072"/>
      <c r="Y264" s="1057">
        <v>0</v>
      </c>
      <c r="Z264" s="402">
        <f t="shared" si="112"/>
        <v>0</v>
      </c>
      <c r="AA264" s="1058">
        <f t="shared" si="113"/>
        <v>0</v>
      </c>
      <c r="AB264" s="1059">
        <f t="shared" si="114"/>
        <v>0</v>
      </c>
      <c r="AC264" s="1059">
        <f t="shared" si="115"/>
        <v>0</v>
      </c>
      <c r="AD264" s="1060">
        <f t="shared" si="116"/>
        <v>0</v>
      </c>
      <c r="AE264" s="1061" t="s">
        <v>205</v>
      </c>
      <c r="AF264" s="395"/>
      <c r="AG264" s="429"/>
      <c r="AH264" s="1073"/>
      <c r="AI264" s="1074"/>
      <c r="AJ264" s="1074"/>
      <c r="AK264" s="1075"/>
      <c r="AL264" s="1065"/>
      <c r="AM264" s="1066" t="str">
        <f t="shared" si="117"/>
        <v/>
      </c>
      <c r="AN264" s="1067">
        <f t="shared" si="118"/>
        <v>0</v>
      </c>
      <c r="AO264" s="412"/>
      <c r="AP264" s="412"/>
      <c r="AQ264" s="1068">
        <f t="shared" si="119"/>
        <v>0</v>
      </c>
      <c r="AR264" s="414">
        <f t="shared" si="120"/>
        <v>0</v>
      </c>
      <c r="AS264" s="415">
        <f t="shared" si="121"/>
        <v>0</v>
      </c>
      <c r="AT264" s="415">
        <f t="shared" si="136"/>
        <v>0</v>
      </c>
      <c r="AU264" s="415">
        <f t="shared" si="122"/>
        <v>0</v>
      </c>
      <c r="AV264" s="416">
        <f t="shared" si="123"/>
        <v>0</v>
      </c>
      <c r="AW264" s="1069"/>
      <c r="AX264" s="406">
        <f t="shared" si="124"/>
        <v>0</v>
      </c>
      <c r="AY264" s="1060">
        <f t="shared" si="125"/>
        <v>0</v>
      </c>
      <c r="AZ264" s="1070">
        <f t="shared" si="126"/>
        <v>0</v>
      </c>
      <c r="BA264" s="407">
        <f t="shared" si="127"/>
        <v>0</v>
      </c>
      <c r="BB264" s="1071">
        <f t="shared" si="128"/>
        <v>0</v>
      </c>
      <c r="BC264" s="1059">
        <f t="shared" si="129"/>
        <v>0</v>
      </c>
      <c r="BD264" s="1059">
        <f t="shared" si="130"/>
        <v>0</v>
      </c>
      <c r="BE264" s="407">
        <f t="shared" si="131"/>
        <v>0</v>
      </c>
      <c r="BF264" s="1041">
        <f t="shared" si="132"/>
        <v>0.3</v>
      </c>
      <c r="BG264" s="421">
        <f t="shared" si="133"/>
        <v>0</v>
      </c>
      <c r="BH264" s="422"/>
      <c r="BI264" s="422"/>
      <c r="BJ264" s="421">
        <f t="shared" si="134"/>
        <v>0</v>
      </c>
      <c r="BK264" s="1044">
        <f t="shared" si="135"/>
        <v>0</v>
      </c>
      <c r="BL264" s="432"/>
      <c r="BM264" s="436"/>
      <c r="BN264" s="436"/>
      <c r="BO264" s="436"/>
      <c r="BP264" s="436"/>
      <c r="BQ264" s="436"/>
      <c r="BR264" s="436"/>
      <c r="BS264" s="436"/>
      <c r="BT264" s="436"/>
      <c r="BU264" s="436"/>
      <c r="BV264" s="436"/>
      <c r="BW264" s="436"/>
      <c r="BX264" s="436"/>
    </row>
    <row r="265" spans="1:76" s="437" customFormat="1" ht="27.95" customHeight="1">
      <c r="A265" s="1046">
        <v>248</v>
      </c>
      <c r="B265" s="429"/>
      <c r="C265" s="429"/>
      <c r="D265" s="395"/>
      <c r="E265" s="427"/>
      <c r="F265" s="396"/>
      <c r="G265" s="1076"/>
      <c r="H265" s="1009"/>
      <c r="I265" s="1009"/>
      <c r="J265" s="1009"/>
      <c r="K265" s="1010" t="str">
        <f t="shared" si="105"/>
        <v/>
      </c>
      <c r="L265" s="1047" t="str">
        <f>IF(OR(($S265=""),($H265=""),($I265=""),($J265="")),"",VLOOKUP($S265,'TRC Values Pepco'!$I$45:$M$54,2,FALSE))</f>
        <v/>
      </c>
      <c r="M265" s="1048" t="str">
        <f>IF(OR(($S265=""),($H265=""),($I265=""),($J265="")),"",VLOOKUP($S265,'TRC Values Pepco'!$I$45:$M$54,3,FALSE))</f>
        <v/>
      </c>
      <c r="N265" s="1048" t="str">
        <f>IF(OR(($S265=""),($H265=""),($I265=""),($J265="")),"",VLOOKUP($S265,'TRC Values Pepco'!$I$45:$M$54,4,FALSE))</f>
        <v/>
      </c>
      <c r="O265" s="1048" t="str">
        <f>IF(OR(($S265=""),($H265=""),($I265=""),($J265="")),"",VLOOKUP($S265,'TRC Values Pepco'!$I$45:$M$54,5,FALSE))</f>
        <v/>
      </c>
      <c r="P265" s="1049" t="str">
        <f t="shared" si="106"/>
        <v/>
      </c>
      <c r="Q265" s="1050">
        <f t="shared" si="107"/>
        <v>0</v>
      </c>
      <c r="R265" s="1051" t="str">
        <f t="shared" si="108"/>
        <v/>
      </c>
      <c r="S265" s="1051" t="str">
        <f t="shared" si="109"/>
        <v/>
      </c>
      <c r="T265" s="1052" t="str">
        <f t="shared" si="110"/>
        <v/>
      </c>
      <c r="U265" s="1077"/>
      <c r="V265" s="1017"/>
      <c r="W265" s="1055" t="str">
        <f t="shared" si="111"/>
        <v/>
      </c>
      <c r="X265" s="1072"/>
      <c r="Y265" s="1057">
        <v>0</v>
      </c>
      <c r="Z265" s="402">
        <f t="shared" si="112"/>
        <v>0</v>
      </c>
      <c r="AA265" s="1058">
        <f t="shared" si="113"/>
        <v>0</v>
      </c>
      <c r="AB265" s="1059">
        <f t="shared" si="114"/>
        <v>0</v>
      </c>
      <c r="AC265" s="1059">
        <f t="shared" si="115"/>
        <v>0</v>
      </c>
      <c r="AD265" s="1060">
        <f t="shared" si="116"/>
        <v>0</v>
      </c>
      <c r="AE265" s="1061" t="s">
        <v>205</v>
      </c>
      <c r="AF265" s="395"/>
      <c r="AG265" s="429"/>
      <c r="AH265" s="1073"/>
      <c r="AI265" s="1074"/>
      <c r="AJ265" s="1074"/>
      <c r="AK265" s="1075"/>
      <c r="AL265" s="1065"/>
      <c r="AM265" s="1066" t="str">
        <f t="shared" si="117"/>
        <v/>
      </c>
      <c r="AN265" s="1067">
        <f t="shared" si="118"/>
        <v>0</v>
      </c>
      <c r="AO265" s="412"/>
      <c r="AP265" s="412"/>
      <c r="AQ265" s="1068">
        <f t="shared" si="119"/>
        <v>0</v>
      </c>
      <c r="AR265" s="414">
        <f t="shared" si="120"/>
        <v>0</v>
      </c>
      <c r="AS265" s="415">
        <f t="shared" si="121"/>
        <v>0</v>
      </c>
      <c r="AT265" s="415">
        <f t="shared" si="136"/>
        <v>0</v>
      </c>
      <c r="AU265" s="415">
        <f t="shared" si="122"/>
        <v>0</v>
      </c>
      <c r="AV265" s="416">
        <f t="shared" si="123"/>
        <v>0</v>
      </c>
      <c r="AW265" s="1069"/>
      <c r="AX265" s="406">
        <f t="shared" si="124"/>
        <v>0</v>
      </c>
      <c r="AY265" s="1060">
        <f t="shared" si="125"/>
        <v>0</v>
      </c>
      <c r="AZ265" s="1070">
        <f t="shared" si="126"/>
        <v>0</v>
      </c>
      <c r="BA265" s="407">
        <f t="shared" si="127"/>
        <v>0</v>
      </c>
      <c r="BB265" s="1071">
        <f t="shared" si="128"/>
        <v>0</v>
      </c>
      <c r="BC265" s="1059">
        <f t="shared" si="129"/>
        <v>0</v>
      </c>
      <c r="BD265" s="1059">
        <f t="shared" si="130"/>
        <v>0</v>
      </c>
      <c r="BE265" s="407">
        <f t="shared" si="131"/>
        <v>0</v>
      </c>
      <c r="BF265" s="1041">
        <f t="shared" si="132"/>
        <v>0.3</v>
      </c>
      <c r="BG265" s="421">
        <f t="shared" si="133"/>
        <v>0</v>
      </c>
      <c r="BH265" s="422"/>
      <c r="BI265" s="422"/>
      <c r="BJ265" s="421">
        <f t="shared" si="134"/>
        <v>0</v>
      </c>
      <c r="BK265" s="1044">
        <f t="shared" si="135"/>
        <v>0</v>
      </c>
      <c r="BL265" s="432"/>
      <c r="BM265" s="436"/>
      <c r="BN265" s="436"/>
      <c r="BO265" s="436"/>
      <c r="BP265" s="436"/>
      <c r="BQ265" s="436"/>
      <c r="BR265" s="436"/>
      <c r="BS265" s="436"/>
      <c r="BT265" s="436"/>
      <c r="BU265" s="436"/>
      <c r="BV265" s="436"/>
      <c r="BW265" s="436"/>
      <c r="BX265" s="436"/>
    </row>
    <row r="266" spans="1:76" s="437" customFormat="1" ht="27.95" customHeight="1">
      <c r="A266" s="1046">
        <v>249</v>
      </c>
      <c r="B266" s="429"/>
      <c r="C266" s="429"/>
      <c r="D266" s="395"/>
      <c r="E266" s="427"/>
      <c r="F266" s="396"/>
      <c r="G266" s="1076"/>
      <c r="H266" s="1009"/>
      <c r="I266" s="1009"/>
      <c r="J266" s="1009"/>
      <c r="K266" s="1010" t="str">
        <f t="shared" si="105"/>
        <v/>
      </c>
      <c r="L266" s="1047" t="str">
        <f>IF(OR(($S266=""),($H266=""),($I266=""),($J266="")),"",VLOOKUP($S266,'TRC Values Pepco'!$I$45:$M$54,2,FALSE))</f>
        <v/>
      </c>
      <c r="M266" s="1048" t="str">
        <f>IF(OR(($S266=""),($H266=""),($I266=""),($J266="")),"",VLOOKUP($S266,'TRC Values Pepco'!$I$45:$M$54,3,FALSE))</f>
        <v/>
      </c>
      <c r="N266" s="1048" t="str">
        <f>IF(OR(($S266=""),($H266=""),($I266=""),($J266="")),"",VLOOKUP($S266,'TRC Values Pepco'!$I$45:$M$54,4,FALSE))</f>
        <v/>
      </c>
      <c r="O266" s="1048" t="str">
        <f>IF(OR(($S266=""),($H266=""),($I266=""),($J266="")),"",VLOOKUP($S266,'TRC Values Pepco'!$I$45:$M$54,5,FALSE))</f>
        <v/>
      </c>
      <c r="P266" s="1049" t="str">
        <f t="shared" si="106"/>
        <v/>
      </c>
      <c r="Q266" s="1050">
        <f t="shared" si="107"/>
        <v>0</v>
      </c>
      <c r="R266" s="1051" t="str">
        <f t="shared" si="108"/>
        <v/>
      </c>
      <c r="S266" s="1051" t="str">
        <f t="shared" si="109"/>
        <v/>
      </c>
      <c r="T266" s="1052" t="str">
        <f t="shared" si="110"/>
        <v/>
      </c>
      <c r="U266" s="1077"/>
      <c r="V266" s="1017"/>
      <c r="W266" s="1055" t="str">
        <f t="shared" si="111"/>
        <v/>
      </c>
      <c r="X266" s="1072"/>
      <c r="Y266" s="1057">
        <v>0</v>
      </c>
      <c r="Z266" s="402">
        <f t="shared" si="112"/>
        <v>0</v>
      </c>
      <c r="AA266" s="1058">
        <f t="shared" si="113"/>
        <v>0</v>
      </c>
      <c r="AB266" s="1059">
        <f t="shared" si="114"/>
        <v>0</v>
      </c>
      <c r="AC266" s="1059">
        <f t="shared" si="115"/>
        <v>0</v>
      </c>
      <c r="AD266" s="1060">
        <f t="shared" si="116"/>
        <v>0</v>
      </c>
      <c r="AE266" s="1061" t="s">
        <v>205</v>
      </c>
      <c r="AF266" s="395"/>
      <c r="AG266" s="429"/>
      <c r="AH266" s="1073"/>
      <c r="AI266" s="1074"/>
      <c r="AJ266" s="1074"/>
      <c r="AK266" s="1075"/>
      <c r="AL266" s="1065"/>
      <c r="AM266" s="1066" t="str">
        <f t="shared" si="117"/>
        <v/>
      </c>
      <c r="AN266" s="1067">
        <f t="shared" si="118"/>
        <v>0</v>
      </c>
      <c r="AO266" s="412"/>
      <c r="AP266" s="412"/>
      <c r="AQ266" s="1068">
        <f t="shared" si="119"/>
        <v>0</v>
      </c>
      <c r="AR266" s="414">
        <f t="shared" si="120"/>
        <v>0</v>
      </c>
      <c r="AS266" s="415">
        <f t="shared" si="121"/>
        <v>0</v>
      </c>
      <c r="AT266" s="415">
        <f t="shared" si="136"/>
        <v>0</v>
      </c>
      <c r="AU266" s="415">
        <f t="shared" si="122"/>
        <v>0</v>
      </c>
      <c r="AV266" s="416">
        <f t="shared" si="123"/>
        <v>0</v>
      </c>
      <c r="AW266" s="1069"/>
      <c r="AX266" s="406">
        <f t="shared" si="124"/>
        <v>0</v>
      </c>
      <c r="AY266" s="1060">
        <f t="shared" si="125"/>
        <v>0</v>
      </c>
      <c r="AZ266" s="1070">
        <f t="shared" si="126"/>
        <v>0</v>
      </c>
      <c r="BA266" s="407">
        <f t="shared" si="127"/>
        <v>0</v>
      </c>
      <c r="BB266" s="1071">
        <f t="shared" si="128"/>
        <v>0</v>
      </c>
      <c r="BC266" s="1059">
        <f t="shared" si="129"/>
        <v>0</v>
      </c>
      <c r="BD266" s="1059">
        <f t="shared" si="130"/>
        <v>0</v>
      </c>
      <c r="BE266" s="407">
        <f t="shared" si="131"/>
        <v>0</v>
      </c>
      <c r="BF266" s="1041">
        <f t="shared" si="132"/>
        <v>0.3</v>
      </c>
      <c r="BG266" s="421">
        <f t="shared" si="133"/>
        <v>0</v>
      </c>
      <c r="BH266" s="422"/>
      <c r="BI266" s="422"/>
      <c r="BJ266" s="421">
        <f t="shared" si="134"/>
        <v>0</v>
      </c>
      <c r="BK266" s="1044">
        <f t="shared" si="135"/>
        <v>0</v>
      </c>
      <c r="BL266" s="432"/>
      <c r="BM266" s="436"/>
      <c r="BN266" s="436"/>
      <c r="BO266" s="436"/>
      <c r="BP266" s="436"/>
      <c r="BQ266" s="436"/>
      <c r="BR266" s="436"/>
      <c r="BS266" s="436"/>
      <c r="BT266" s="436"/>
      <c r="BU266" s="436"/>
      <c r="BV266" s="436"/>
      <c r="BW266" s="436"/>
      <c r="BX266" s="436"/>
    </row>
    <row r="267" spans="1:76" s="437" customFormat="1" ht="27.95" customHeight="1">
      <c r="A267" s="1046">
        <v>250</v>
      </c>
      <c r="B267" s="429"/>
      <c r="C267" s="429"/>
      <c r="D267" s="395"/>
      <c r="E267" s="427"/>
      <c r="F267" s="396"/>
      <c r="G267" s="1076"/>
      <c r="H267" s="1009"/>
      <c r="I267" s="1009"/>
      <c r="J267" s="1009"/>
      <c r="K267" s="1010" t="str">
        <f t="shared" si="105"/>
        <v/>
      </c>
      <c r="L267" s="1047" t="str">
        <f>IF(OR(($S267=""),($H267=""),($I267=""),($J267="")),"",VLOOKUP($S267,'TRC Values Pepco'!$I$45:$M$54,2,FALSE))</f>
        <v/>
      </c>
      <c r="M267" s="1048" t="str">
        <f>IF(OR(($S267=""),($H267=""),($I267=""),($J267="")),"",VLOOKUP($S267,'TRC Values Pepco'!$I$45:$M$54,3,FALSE))</f>
        <v/>
      </c>
      <c r="N267" s="1048" t="str">
        <f>IF(OR(($S267=""),($H267=""),($I267=""),($J267="")),"",VLOOKUP($S267,'TRC Values Pepco'!$I$45:$M$54,4,FALSE))</f>
        <v/>
      </c>
      <c r="O267" s="1048" t="str">
        <f>IF(OR(($S267=""),($H267=""),($I267=""),($J267="")),"",VLOOKUP($S267,'TRC Values Pepco'!$I$45:$M$54,5,FALSE))</f>
        <v/>
      </c>
      <c r="P267" s="1049" t="str">
        <f t="shared" si="106"/>
        <v/>
      </c>
      <c r="Q267" s="1050">
        <f t="shared" si="107"/>
        <v>0</v>
      </c>
      <c r="R267" s="1051" t="str">
        <f t="shared" si="108"/>
        <v/>
      </c>
      <c r="S267" s="1051" t="str">
        <f t="shared" si="109"/>
        <v/>
      </c>
      <c r="T267" s="1052" t="str">
        <f t="shared" si="110"/>
        <v/>
      </c>
      <c r="U267" s="1077"/>
      <c r="V267" s="1017"/>
      <c r="W267" s="1055" t="str">
        <f t="shared" si="111"/>
        <v/>
      </c>
      <c r="X267" s="1072"/>
      <c r="Y267" s="1057">
        <v>0</v>
      </c>
      <c r="Z267" s="402">
        <f t="shared" si="112"/>
        <v>0</v>
      </c>
      <c r="AA267" s="1058">
        <f t="shared" si="113"/>
        <v>0</v>
      </c>
      <c r="AB267" s="1059">
        <f t="shared" si="114"/>
        <v>0</v>
      </c>
      <c r="AC267" s="1059">
        <f t="shared" si="115"/>
        <v>0</v>
      </c>
      <c r="AD267" s="1060">
        <f t="shared" si="116"/>
        <v>0</v>
      </c>
      <c r="AE267" s="1061" t="s">
        <v>205</v>
      </c>
      <c r="AF267" s="395"/>
      <c r="AG267" s="429"/>
      <c r="AH267" s="1073"/>
      <c r="AI267" s="1074"/>
      <c r="AJ267" s="1074"/>
      <c r="AK267" s="1075"/>
      <c r="AL267" s="1065"/>
      <c r="AM267" s="1066" t="str">
        <f t="shared" si="117"/>
        <v/>
      </c>
      <c r="AN267" s="1067">
        <f t="shared" si="118"/>
        <v>0</v>
      </c>
      <c r="AO267" s="412"/>
      <c r="AP267" s="412"/>
      <c r="AQ267" s="1068">
        <f t="shared" si="119"/>
        <v>0</v>
      </c>
      <c r="AR267" s="414">
        <f t="shared" si="120"/>
        <v>0</v>
      </c>
      <c r="AS267" s="415">
        <f t="shared" si="121"/>
        <v>0</v>
      </c>
      <c r="AT267" s="415">
        <f t="shared" si="136"/>
        <v>0</v>
      </c>
      <c r="AU267" s="415">
        <f t="shared" si="122"/>
        <v>0</v>
      </c>
      <c r="AV267" s="416">
        <f t="shared" si="123"/>
        <v>0</v>
      </c>
      <c r="AW267" s="1069"/>
      <c r="AX267" s="406">
        <f t="shared" si="124"/>
        <v>0</v>
      </c>
      <c r="AY267" s="1060">
        <f t="shared" si="125"/>
        <v>0</v>
      </c>
      <c r="AZ267" s="1070">
        <f t="shared" si="126"/>
        <v>0</v>
      </c>
      <c r="BA267" s="407">
        <f t="shared" si="127"/>
        <v>0</v>
      </c>
      <c r="BB267" s="1071">
        <f t="shared" si="128"/>
        <v>0</v>
      </c>
      <c r="BC267" s="1059">
        <f t="shared" si="129"/>
        <v>0</v>
      </c>
      <c r="BD267" s="1059">
        <f t="shared" si="130"/>
        <v>0</v>
      </c>
      <c r="BE267" s="407">
        <f t="shared" si="131"/>
        <v>0</v>
      </c>
      <c r="BF267" s="1041">
        <f t="shared" si="132"/>
        <v>0.3</v>
      </c>
      <c r="BG267" s="421">
        <f t="shared" si="133"/>
        <v>0</v>
      </c>
      <c r="BH267" s="422"/>
      <c r="BI267" s="422"/>
      <c r="BJ267" s="421">
        <f t="shared" si="134"/>
        <v>0</v>
      </c>
      <c r="BK267" s="1044">
        <f t="shared" si="135"/>
        <v>0</v>
      </c>
      <c r="BL267" s="432"/>
      <c r="BM267" s="436"/>
      <c r="BN267" s="436"/>
      <c r="BO267" s="436"/>
      <c r="BP267" s="436"/>
      <c r="BQ267" s="436"/>
      <c r="BR267" s="436"/>
      <c r="BS267" s="436"/>
      <c r="BT267" s="436"/>
      <c r="BU267" s="436"/>
      <c r="BV267" s="436"/>
      <c r="BW267" s="436"/>
      <c r="BX267" s="436"/>
    </row>
    <row r="268" spans="1:76" s="437" customFormat="1" ht="27.95" customHeight="1">
      <c r="A268" s="1046">
        <v>251</v>
      </c>
      <c r="B268" s="429"/>
      <c r="C268" s="429"/>
      <c r="D268" s="395"/>
      <c r="E268" s="427"/>
      <c r="F268" s="396"/>
      <c r="G268" s="1076"/>
      <c r="H268" s="1009"/>
      <c r="I268" s="1009"/>
      <c r="J268" s="1009"/>
      <c r="K268" s="1010" t="str">
        <f t="shared" si="105"/>
        <v/>
      </c>
      <c r="L268" s="1047" t="str">
        <f>IF(OR(($S268=""),($H268=""),($I268=""),($J268="")),"",VLOOKUP($S268,'TRC Values Pepco'!$I$45:$M$54,2,FALSE))</f>
        <v/>
      </c>
      <c r="M268" s="1048" t="str">
        <f>IF(OR(($S268=""),($H268=""),($I268=""),($J268="")),"",VLOOKUP($S268,'TRC Values Pepco'!$I$45:$M$54,3,FALSE))</f>
        <v/>
      </c>
      <c r="N268" s="1048" t="str">
        <f>IF(OR(($S268=""),($H268=""),($I268=""),($J268="")),"",VLOOKUP($S268,'TRC Values Pepco'!$I$45:$M$54,4,FALSE))</f>
        <v/>
      </c>
      <c r="O268" s="1048" t="str">
        <f>IF(OR(($S268=""),($H268=""),($I268=""),($J268="")),"",VLOOKUP($S268,'TRC Values Pepco'!$I$45:$M$54,5,FALSE))</f>
        <v/>
      </c>
      <c r="P268" s="1049" t="str">
        <f t="shared" si="106"/>
        <v/>
      </c>
      <c r="Q268" s="1050">
        <f t="shared" si="107"/>
        <v>0</v>
      </c>
      <c r="R268" s="1051" t="str">
        <f t="shared" si="108"/>
        <v/>
      </c>
      <c r="S268" s="1051" t="str">
        <f t="shared" si="109"/>
        <v/>
      </c>
      <c r="T268" s="1052" t="str">
        <f t="shared" si="110"/>
        <v/>
      </c>
      <c r="U268" s="1077"/>
      <c r="V268" s="1017"/>
      <c r="W268" s="1055" t="str">
        <f t="shared" si="111"/>
        <v/>
      </c>
      <c r="X268" s="1072"/>
      <c r="Y268" s="1057">
        <v>0</v>
      </c>
      <c r="Z268" s="402">
        <f t="shared" si="112"/>
        <v>0</v>
      </c>
      <c r="AA268" s="1058">
        <f t="shared" si="113"/>
        <v>0</v>
      </c>
      <c r="AB268" s="1059">
        <f t="shared" si="114"/>
        <v>0</v>
      </c>
      <c r="AC268" s="1059">
        <f t="shared" si="115"/>
        <v>0</v>
      </c>
      <c r="AD268" s="1060">
        <f t="shared" si="116"/>
        <v>0</v>
      </c>
      <c r="AE268" s="1061" t="s">
        <v>205</v>
      </c>
      <c r="AF268" s="395"/>
      <c r="AG268" s="429"/>
      <c r="AH268" s="1073"/>
      <c r="AI268" s="1074"/>
      <c r="AJ268" s="1074"/>
      <c r="AK268" s="1075"/>
      <c r="AL268" s="1065"/>
      <c r="AM268" s="1066" t="str">
        <f t="shared" si="117"/>
        <v/>
      </c>
      <c r="AN268" s="1067">
        <f t="shared" si="118"/>
        <v>0</v>
      </c>
      <c r="AO268" s="412"/>
      <c r="AP268" s="412"/>
      <c r="AQ268" s="1068">
        <f t="shared" si="119"/>
        <v>0</v>
      </c>
      <c r="AR268" s="414">
        <f t="shared" si="120"/>
        <v>0</v>
      </c>
      <c r="AS268" s="415">
        <f t="shared" si="121"/>
        <v>0</v>
      </c>
      <c r="AT268" s="415">
        <f t="shared" si="136"/>
        <v>0</v>
      </c>
      <c r="AU268" s="415">
        <f t="shared" si="122"/>
        <v>0</v>
      </c>
      <c r="AV268" s="416">
        <f t="shared" si="123"/>
        <v>0</v>
      </c>
      <c r="AW268" s="1069"/>
      <c r="AX268" s="406">
        <f t="shared" si="124"/>
        <v>0</v>
      </c>
      <c r="AY268" s="1060">
        <f t="shared" si="125"/>
        <v>0</v>
      </c>
      <c r="AZ268" s="1070">
        <f t="shared" si="126"/>
        <v>0</v>
      </c>
      <c r="BA268" s="407">
        <f t="shared" si="127"/>
        <v>0</v>
      </c>
      <c r="BB268" s="1071">
        <f t="shared" si="128"/>
        <v>0</v>
      </c>
      <c r="BC268" s="1059">
        <f t="shared" si="129"/>
        <v>0</v>
      </c>
      <c r="BD268" s="1059">
        <f t="shared" si="130"/>
        <v>0</v>
      </c>
      <c r="BE268" s="407">
        <f t="shared" si="131"/>
        <v>0</v>
      </c>
      <c r="BF268" s="1041">
        <f t="shared" si="132"/>
        <v>0.3</v>
      </c>
      <c r="BG268" s="421">
        <f t="shared" si="133"/>
        <v>0</v>
      </c>
      <c r="BH268" s="422"/>
      <c r="BI268" s="422"/>
      <c r="BJ268" s="421">
        <f t="shared" si="134"/>
        <v>0</v>
      </c>
      <c r="BK268" s="1044">
        <f t="shared" si="135"/>
        <v>0</v>
      </c>
      <c r="BL268" s="432"/>
      <c r="BM268" s="436"/>
      <c r="BN268" s="436"/>
      <c r="BO268" s="436"/>
      <c r="BP268" s="436"/>
      <c r="BQ268" s="436"/>
      <c r="BR268" s="436"/>
      <c r="BS268" s="436"/>
      <c r="BT268" s="436"/>
      <c r="BU268" s="436"/>
      <c r="BV268" s="436"/>
      <c r="BW268" s="436"/>
      <c r="BX268" s="436"/>
    </row>
    <row r="269" spans="1:76" s="437" customFormat="1" ht="27.95" customHeight="1">
      <c r="A269" s="1046">
        <v>252</v>
      </c>
      <c r="B269" s="429"/>
      <c r="C269" s="429"/>
      <c r="D269" s="395"/>
      <c r="E269" s="427"/>
      <c r="F269" s="396"/>
      <c r="G269" s="1076"/>
      <c r="H269" s="1009"/>
      <c r="I269" s="1009"/>
      <c r="J269" s="1009"/>
      <c r="K269" s="1010" t="str">
        <f t="shared" si="105"/>
        <v/>
      </c>
      <c r="L269" s="1047" t="str">
        <f>IF(OR(($S269=""),($H269=""),($I269=""),($J269="")),"",VLOOKUP($S269,'TRC Values Pepco'!$I$45:$M$54,2,FALSE))</f>
        <v/>
      </c>
      <c r="M269" s="1048" t="str">
        <f>IF(OR(($S269=""),($H269=""),($I269=""),($J269="")),"",VLOOKUP($S269,'TRC Values Pepco'!$I$45:$M$54,3,FALSE))</f>
        <v/>
      </c>
      <c r="N269" s="1048" t="str">
        <f>IF(OR(($S269=""),($H269=""),($I269=""),($J269="")),"",VLOOKUP($S269,'TRC Values Pepco'!$I$45:$M$54,4,FALSE))</f>
        <v/>
      </c>
      <c r="O269" s="1048" t="str">
        <f>IF(OR(($S269=""),($H269=""),($I269=""),($J269="")),"",VLOOKUP($S269,'TRC Values Pepco'!$I$45:$M$54,5,FALSE))</f>
        <v/>
      </c>
      <c r="P269" s="1049" t="str">
        <f t="shared" si="106"/>
        <v/>
      </c>
      <c r="Q269" s="1050">
        <f t="shared" si="107"/>
        <v>0</v>
      </c>
      <c r="R269" s="1051" t="str">
        <f t="shared" si="108"/>
        <v/>
      </c>
      <c r="S269" s="1051" t="str">
        <f t="shared" si="109"/>
        <v/>
      </c>
      <c r="T269" s="1052" t="str">
        <f t="shared" si="110"/>
        <v/>
      </c>
      <c r="U269" s="1077"/>
      <c r="V269" s="1017"/>
      <c r="W269" s="1055" t="str">
        <f t="shared" si="111"/>
        <v/>
      </c>
      <c r="X269" s="1072"/>
      <c r="Y269" s="1057">
        <v>0</v>
      </c>
      <c r="Z269" s="402">
        <f t="shared" si="112"/>
        <v>0</v>
      </c>
      <c r="AA269" s="1058">
        <f t="shared" si="113"/>
        <v>0</v>
      </c>
      <c r="AB269" s="1059">
        <f t="shared" si="114"/>
        <v>0</v>
      </c>
      <c r="AC269" s="1059">
        <f t="shared" si="115"/>
        <v>0</v>
      </c>
      <c r="AD269" s="1060">
        <f t="shared" si="116"/>
        <v>0</v>
      </c>
      <c r="AE269" s="1061" t="s">
        <v>205</v>
      </c>
      <c r="AF269" s="395"/>
      <c r="AG269" s="429"/>
      <c r="AH269" s="1073"/>
      <c r="AI269" s="1074"/>
      <c r="AJ269" s="1074"/>
      <c r="AK269" s="1075"/>
      <c r="AL269" s="1065"/>
      <c r="AM269" s="1066" t="str">
        <f t="shared" si="117"/>
        <v/>
      </c>
      <c r="AN269" s="1067">
        <f t="shared" si="118"/>
        <v>0</v>
      </c>
      <c r="AO269" s="412"/>
      <c r="AP269" s="412"/>
      <c r="AQ269" s="1068">
        <f t="shared" si="119"/>
        <v>0</v>
      </c>
      <c r="AR269" s="414">
        <f t="shared" si="120"/>
        <v>0</v>
      </c>
      <c r="AS269" s="415">
        <f t="shared" si="121"/>
        <v>0</v>
      </c>
      <c r="AT269" s="415">
        <f t="shared" si="136"/>
        <v>0</v>
      </c>
      <c r="AU269" s="415">
        <f t="shared" si="122"/>
        <v>0</v>
      </c>
      <c r="AV269" s="416">
        <f t="shared" si="123"/>
        <v>0</v>
      </c>
      <c r="AW269" s="1069"/>
      <c r="AX269" s="406">
        <f t="shared" si="124"/>
        <v>0</v>
      </c>
      <c r="AY269" s="1060">
        <f t="shared" si="125"/>
        <v>0</v>
      </c>
      <c r="AZ269" s="1070">
        <f t="shared" si="126"/>
        <v>0</v>
      </c>
      <c r="BA269" s="407">
        <f t="shared" si="127"/>
        <v>0</v>
      </c>
      <c r="BB269" s="1071">
        <f t="shared" si="128"/>
        <v>0</v>
      </c>
      <c r="BC269" s="1059">
        <f t="shared" si="129"/>
        <v>0</v>
      </c>
      <c r="BD269" s="1059">
        <f t="shared" si="130"/>
        <v>0</v>
      </c>
      <c r="BE269" s="407">
        <f t="shared" si="131"/>
        <v>0</v>
      </c>
      <c r="BF269" s="1041">
        <f t="shared" si="132"/>
        <v>0.3</v>
      </c>
      <c r="BG269" s="421">
        <f t="shared" si="133"/>
        <v>0</v>
      </c>
      <c r="BH269" s="422"/>
      <c r="BI269" s="422"/>
      <c r="BJ269" s="421">
        <f t="shared" si="134"/>
        <v>0</v>
      </c>
      <c r="BK269" s="1044">
        <f t="shared" si="135"/>
        <v>0</v>
      </c>
      <c r="BL269" s="432"/>
      <c r="BM269" s="436"/>
      <c r="BN269" s="436"/>
      <c r="BO269" s="436"/>
      <c r="BP269" s="436"/>
      <c r="BQ269" s="436"/>
      <c r="BR269" s="436"/>
      <c r="BS269" s="436"/>
      <c r="BT269" s="436"/>
      <c r="BU269" s="436"/>
      <c r="BV269" s="436"/>
      <c r="BW269" s="436"/>
      <c r="BX269" s="436"/>
    </row>
    <row r="270" spans="1:76" s="437" customFormat="1" ht="27.95" customHeight="1">
      <c r="A270" s="1046">
        <v>253</v>
      </c>
      <c r="B270" s="429"/>
      <c r="C270" s="429"/>
      <c r="D270" s="395"/>
      <c r="E270" s="427"/>
      <c r="F270" s="396"/>
      <c r="G270" s="1076"/>
      <c r="H270" s="1009"/>
      <c r="I270" s="1009"/>
      <c r="J270" s="1009"/>
      <c r="K270" s="1010" t="str">
        <f t="shared" si="105"/>
        <v/>
      </c>
      <c r="L270" s="1047" t="str">
        <f>IF(OR(($S270=""),($H270=""),($I270=""),($J270="")),"",VLOOKUP($S270,'TRC Values Pepco'!$I$45:$M$54,2,FALSE))</f>
        <v/>
      </c>
      <c r="M270" s="1048" t="str">
        <f>IF(OR(($S270=""),($H270=""),($I270=""),($J270="")),"",VLOOKUP($S270,'TRC Values Pepco'!$I$45:$M$54,3,FALSE))</f>
        <v/>
      </c>
      <c r="N270" s="1048" t="str">
        <f>IF(OR(($S270=""),($H270=""),($I270=""),($J270="")),"",VLOOKUP($S270,'TRC Values Pepco'!$I$45:$M$54,4,FALSE))</f>
        <v/>
      </c>
      <c r="O270" s="1048" t="str">
        <f>IF(OR(($S270=""),($H270=""),($I270=""),($J270="")),"",VLOOKUP($S270,'TRC Values Pepco'!$I$45:$M$54,5,FALSE))</f>
        <v/>
      </c>
      <c r="P270" s="1049" t="str">
        <f t="shared" si="106"/>
        <v/>
      </c>
      <c r="Q270" s="1050">
        <f t="shared" si="107"/>
        <v>0</v>
      </c>
      <c r="R270" s="1051" t="str">
        <f t="shared" si="108"/>
        <v/>
      </c>
      <c r="S270" s="1051" t="str">
        <f t="shared" si="109"/>
        <v/>
      </c>
      <c r="T270" s="1052" t="str">
        <f t="shared" si="110"/>
        <v/>
      </c>
      <c r="U270" s="1077"/>
      <c r="V270" s="1017"/>
      <c r="W270" s="1055" t="str">
        <f t="shared" si="111"/>
        <v/>
      </c>
      <c r="X270" s="1072"/>
      <c r="Y270" s="1057">
        <v>0</v>
      </c>
      <c r="Z270" s="402">
        <f t="shared" si="112"/>
        <v>0</v>
      </c>
      <c r="AA270" s="1058">
        <f t="shared" si="113"/>
        <v>0</v>
      </c>
      <c r="AB270" s="1059">
        <f t="shared" si="114"/>
        <v>0</v>
      </c>
      <c r="AC270" s="1059">
        <f t="shared" si="115"/>
        <v>0</v>
      </c>
      <c r="AD270" s="1060">
        <f t="shared" si="116"/>
        <v>0</v>
      </c>
      <c r="AE270" s="1061" t="s">
        <v>205</v>
      </c>
      <c r="AF270" s="395"/>
      <c r="AG270" s="429"/>
      <c r="AH270" s="1073"/>
      <c r="AI270" s="1074"/>
      <c r="AJ270" s="1074"/>
      <c r="AK270" s="1075"/>
      <c r="AL270" s="1065"/>
      <c r="AM270" s="1066" t="str">
        <f t="shared" si="117"/>
        <v/>
      </c>
      <c r="AN270" s="1067">
        <f t="shared" si="118"/>
        <v>0</v>
      </c>
      <c r="AO270" s="412"/>
      <c r="AP270" s="412"/>
      <c r="AQ270" s="1068">
        <f t="shared" si="119"/>
        <v>0</v>
      </c>
      <c r="AR270" s="414">
        <f t="shared" si="120"/>
        <v>0</v>
      </c>
      <c r="AS270" s="415">
        <f t="shared" si="121"/>
        <v>0</v>
      </c>
      <c r="AT270" s="415">
        <f t="shared" si="136"/>
        <v>0</v>
      </c>
      <c r="AU270" s="415">
        <f t="shared" si="122"/>
        <v>0</v>
      </c>
      <c r="AV270" s="416">
        <f t="shared" si="123"/>
        <v>0</v>
      </c>
      <c r="AW270" s="1069"/>
      <c r="AX270" s="406">
        <f t="shared" si="124"/>
        <v>0</v>
      </c>
      <c r="AY270" s="1060">
        <f t="shared" si="125"/>
        <v>0</v>
      </c>
      <c r="AZ270" s="1070">
        <f t="shared" si="126"/>
        <v>0</v>
      </c>
      <c r="BA270" s="407">
        <f t="shared" si="127"/>
        <v>0</v>
      </c>
      <c r="BB270" s="1071">
        <f t="shared" si="128"/>
        <v>0</v>
      </c>
      <c r="BC270" s="1059">
        <f t="shared" si="129"/>
        <v>0</v>
      </c>
      <c r="BD270" s="1059">
        <f t="shared" si="130"/>
        <v>0</v>
      </c>
      <c r="BE270" s="407">
        <f t="shared" si="131"/>
        <v>0</v>
      </c>
      <c r="BF270" s="1041">
        <f t="shared" si="132"/>
        <v>0.3</v>
      </c>
      <c r="BG270" s="421">
        <f t="shared" si="133"/>
        <v>0</v>
      </c>
      <c r="BH270" s="422"/>
      <c r="BI270" s="422"/>
      <c r="BJ270" s="421">
        <f t="shared" si="134"/>
        <v>0</v>
      </c>
      <c r="BK270" s="1044">
        <f t="shared" si="135"/>
        <v>0</v>
      </c>
      <c r="BL270" s="432"/>
      <c r="BM270" s="436"/>
      <c r="BN270" s="436"/>
      <c r="BO270" s="436"/>
      <c r="BP270" s="436"/>
      <c r="BQ270" s="436"/>
      <c r="BR270" s="436"/>
      <c r="BS270" s="436"/>
      <c r="BT270" s="436"/>
      <c r="BU270" s="436"/>
      <c r="BV270" s="436"/>
      <c r="BW270" s="436"/>
      <c r="BX270" s="436"/>
    </row>
    <row r="271" spans="1:76" s="437" customFormat="1" ht="27.95" customHeight="1">
      <c r="A271" s="1046">
        <v>254</v>
      </c>
      <c r="B271" s="429"/>
      <c r="C271" s="429"/>
      <c r="D271" s="395"/>
      <c r="E271" s="427"/>
      <c r="F271" s="396"/>
      <c r="G271" s="1076"/>
      <c r="H271" s="1009"/>
      <c r="I271" s="1009"/>
      <c r="J271" s="1009"/>
      <c r="K271" s="1010" t="str">
        <f t="shared" si="105"/>
        <v/>
      </c>
      <c r="L271" s="1047" t="str">
        <f>IF(OR(($S271=""),($H271=""),($I271=""),($J271="")),"",VLOOKUP($S271,'TRC Values Pepco'!$I$45:$M$54,2,FALSE))</f>
        <v/>
      </c>
      <c r="M271" s="1048" t="str">
        <f>IF(OR(($S271=""),($H271=""),($I271=""),($J271="")),"",VLOOKUP($S271,'TRC Values Pepco'!$I$45:$M$54,3,FALSE))</f>
        <v/>
      </c>
      <c r="N271" s="1048" t="str">
        <f>IF(OR(($S271=""),($H271=""),($I271=""),($J271="")),"",VLOOKUP($S271,'TRC Values Pepco'!$I$45:$M$54,4,FALSE))</f>
        <v/>
      </c>
      <c r="O271" s="1048" t="str">
        <f>IF(OR(($S271=""),($H271=""),($I271=""),($J271="")),"",VLOOKUP($S271,'TRC Values Pepco'!$I$45:$M$54,5,FALSE))</f>
        <v/>
      </c>
      <c r="P271" s="1049" t="str">
        <f t="shared" si="106"/>
        <v/>
      </c>
      <c r="Q271" s="1050">
        <f t="shared" si="107"/>
        <v>0</v>
      </c>
      <c r="R271" s="1051" t="str">
        <f t="shared" si="108"/>
        <v/>
      </c>
      <c r="S271" s="1051" t="str">
        <f t="shared" si="109"/>
        <v/>
      </c>
      <c r="T271" s="1052" t="str">
        <f t="shared" si="110"/>
        <v/>
      </c>
      <c r="U271" s="1077"/>
      <c r="V271" s="1017"/>
      <c r="W271" s="1055" t="str">
        <f t="shared" si="111"/>
        <v/>
      </c>
      <c r="X271" s="1072"/>
      <c r="Y271" s="1057">
        <v>0</v>
      </c>
      <c r="Z271" s="402">
        <f t="shared" si="112"/>
        <v>0</v>
      </c>
      <c r="AA271" s="1058">
        <f t="shared" si="113"/>
        <v>0</v>
      </c>
      <c r="AB271" s="1059">
        <f t="shared" si="114"/>
        <v>0</v>
      </c>
      <c r="AC271" s="1059">
        <f t="shared" si="115"/>
        <v>0</v>
      </c>
      <c r="AD271" s="1060">
        <f t="shared" si="116"/>
        <v>0</v>
      </c>
      <c r="AE271" s="1061" t="s">
        <v>205</v>
      </c>
      <c r="AF271" s="395"/>
      <c r="AG271" s="429"/>
      <c r="AH271" s="1073"/>
      <c r="AI271" s="1074"/>
      <c r="AJ271" s="1074"/>
      <c r="AK271" s="1075"/>
      <c r="AL271" s="1065"/>
      <c r="AM271" s="1066" t="str">
        <f t="shared" si="117"/>
        <v/>
      </c>
      <c r="AN271" s="1067">
        <f t="shared" si="118"/>
        <v>0</v>
      </c>
      <c r="AO271" s="412"/>
      <c r="AP271" s="412"/>
      <c r="AQ271" s="1068">
        <f t="shared" si="119"/>
        <v>0</v>
      </c>
      <c r="AR271" s="414">
        <f t="shared" si="120"/>
        <v>0</v>
      </c>
      <c r="AS271" s="415">
        <f t="shared" si="121"/>
        <v>0</v>
      </c>
      <c r="AT271" s="415">
        <f t="shared" si="136"/>
        <v>0</v>
      </c>
      <c r="AU271" s="415">
        <f t="shared" si="122"/>
        <v>0</v>
      </c>
      <c r="AV271" s="416">
        <f t="shared" si="123"/>
        <v>0</v>
      </c>
      <c r="AW271" s="1069"/>
      <c r="AX271" s="406">
        <f t="shared" si="124"/>
        <v>0</v>
      </c>
      <c r="AY271" s="1060">
        <f t="shared" si="125"/>
        <v>0</v>
      </c>
      <c r="AZ271" s="1070">
        <f t="shared" si="126"/>
        <v>0</v>
      </c>
      <c r="BA271" s="407">
        <f t="shared" si="127"/>
        <v>0</v>
      </c>
      <c r="BB271" s="1071">
        <f t="shared" si="128"/>
        <v>0</v>
      </c>
      <c r="BC271" s="1059">
        <f t="shared" si="129"/>
        <v>0</v>
      </c>
      <c r="BD271" s="1059">
        <f t="shared" si="130"/>
        <v>0</v>
      </c>
      <c r="BE271" s="407">
        <f t="shared" si="131"/>
        <v>0</v>
      </c>
      <c r="BF271" s="1041">
        <f t="shared" si="132"/>
        <v>0.3</v>
      </c>
      <c r="BG271" s="421">
        <f t="shared" si="133"/>
        <v>0</v>
      </c>
      <c r="BH271" s="422"/>
      <c r="BI271" s="422"/>
      <c r="BJ271" s="421">
        <f t="shared" si="134"/>
        <v>0</v>
      </c>
      <c r="BK271" s="1044">
        <f t="shared" si="135"/>
        <v>0</v>
      </c>
      <c r="BL271" s="432"/>
      <c r="BM271" s="436"/>
      <c r="BN271" s="436"/>
      <c r="BO271" s="436"/>
      <c r="BP271" s="436"/>
      <c r="BQ271" s="436"/>
      <c r="BR271" s="436"/>
      <c r="BS271" s="436"/>
      <c r="BT271" s="436"/>
      <c r="BU271" s="436"/>
      <c r="BV271" s="436"/>
      <c r="BW271" s="436"/>
      <c r="BX271" s="436"/>
    </row>
    <row r="272" spans="1:76" s="437" customFormat="1" ht="27.95" customHeight="1">
      <c r="A272" s="1046">
        <v>255</v>
      </c>
      <c r="B272" s="429"/>
      <c r="C272" s="429"/>
      <c r="D272" s="395"/>
      <c r="E272" s="427"/>
      <c r="F272" s="396"/>
      <c r="G272" s="1076"/>
      <c r="H272" s="1009"/>
      <c r="I272" s="1009"/>
      <c r="J272" s="1009"/>
      <c r="K272" s="1010" t="str">
        <f t="shared" si="105"/>
        <v/>
      </c>
      <c r="L272" s="1047" t="str">
        <f>IF(OR(($S272=""),($H272=""),($I272=""),($J272="")),"",VLOOKUP($S272,'TRC Values Pepco'!$I$45:$M$54,2,FALSE))</f>
        <v/>
      </c>
      <c r="M272" s="1048" t="str">
        <f>IF(OR(($S272=""),($H272=""),($I272=""),($J272="")),"",VLOOKUP($S272,'TRC Values Pepco'!$I$45:$M$54,3,FALSE))</f>
        <v/>
      </c>
      <c r="N272" s="1048" t="str">
        <f>IF(OR(($S272=""),($H272=""),($I272=""),($J272="")),"",VLOOKUP($S272,'TRC Values Pepco'!$I$45:$M$54,4,FALSE))</f>
        <v/>
      </c>
      <c r="O272" s="1048" t="str">
        <f>IF(OR(($S272=""),($H272=""),($I272=""),($J272="")),"",VLOOKUP($S272,'TRC Values Pepco'!$I$45:$M$54,5,FALSE))</f>
        <v/>
      </c>
      <c r="P272" s="1049" t="str">
        <f t="shared" si="106"/>
        <v/>
      </c>
      <c r="Q272" s="1050">
        <f t="shared" si="107"/>
        <v>0</v>
      </c>
      <c r="R272" s="1051" t="str">
        <f t="shared" si="108"/>
        <v/>
      </c>
      <c r="S272" s="1051" t="str">
        <f t="shared" si="109"/>
        <v/>
      </c>
      <c r="T272" s="1052" t="str">
        <f t="shared" si="110"/>
        <v/>
      </c>
      <c r="U272" s="1077"/>
      <c r="V272" s="1017"/>
      <c r="W272" s="1055" t="str">
        <f t="shared" si="111"/>
        <v/>
      </c>
      <c r="X272" s="1072"/>
      <c r="Y272" s="1057">
        <v>0</v>
      </c>
      <c r="Z272" s="402">
        <f t="shared" si="112"/>
        <v>0</v>
      </c>
      <c r="AA272" s="1058">
        <f t="shared" si="113"/>
        <v>0</v>
      </c>
      <c r="AB272" s="1059">
        <f t="shared" si="114"/>
        <v>0</v>
      </c>
      <c r="AC272" s="1059">
        <f t="shared" si="115"/>
        <v>0</v>
      </c>
      <c r="AD272" s="1060">
        <f t="shared" si="116"/>
        <v>0</v>
      </c>
      <c r="AE272" s="1061" t="s">
        <v>205</v>
      </c>
      <c r="AF272" s="395"/>
      <c r="AG272" s="429"/>
      <c r="AH272" s="1073"/>
      <c r="AI272" s="1074"/>
      <c r="AJ272" s="1074"/>
      <c r="AK272" s="1075"/>
      <c r="AL272" s="1065"/>
      <c r="AM272" s="1066" t="str">
        <f t="shared" si="117"/>
        <v/>
      </c>
      <c r="AN272" s="1067">
        <f t="shared" si="118"/>
        <v>0</v>
      </c>
      <c r="AO272" s="412"/>
      <c r="AP272" s="412"/>
      <c r="AQ272" s="1068">
        <f t="shared" si="119"/>
        <v>0</v>
      </c>
      <c r="AR272" s="414">
        <f t="shared" si="120"/>
        <v>0</v>
      </c>
      <c r="AS272" s="415">
        <f t="shared" si="121"/>
        <v>0</v>
      </c>
      <c r="AT272" s="415">
        <f t="shared" si="136"/>
        <v>0</v>
      </c>
      <c r="AU272" s="415">
        <f t="shared" si="122"/>
        <v>0</v>
      </c>
      <c r="AV272" s="416">
        <f t="shared" si="123"/>
        <v>0</v>
      </c>
      <c r="AW272" s="1069"/>
      <c r="AX272" s="406">
        <f t="shared" si="124"/>
        <v>0</v>
      </c>
      <c r="AY272" s="1060">
        <f t="shared" si="125"/>
        <v>0</v>
      </c>
      <c r="AZ272" s="1070">
        <f t="shared" si="126"/>
        <v>0</v>
      </c>
      <c r="BA272" s="407">
        <f t="shared" si="127"/>
        <v>0</v>
      </c>
      <c r="BB272" s="1071">
        <f t="shared" si="128"/>
        <v>0</v>
      </c>
      <c r="BC272" s="1059">
        <f t="shared" si="129"/>
        <v>0</v>
      </c>
      <c r="BD272" s="1059">
        <f t="shared" si="130"/>
        <v>0</v>
      </c>
      <c r="BE272" s="407">
        <f t="shared" si="131"/>
        <v>0</v>
      </c>
      <c r="BF272" s="1041">
        <f t="shared" si="132"/>
        <v>0.3</v>
      </c>
      <c r="BG272" s="421">
        <f t="shared" si="133"/>
        <v>0</v>
      </c>
      <c r="BH272" s="422"/>
      <c r="BI272" s="422"/>
      <c r="BJ272" s="421">
        <f t="shared" si="134"/>
        <v>0</v>
      </c>
      <c r="BK272" s="1044">
        <f t="shared" si="135"/>
        <v>0</v>
      </c>
      <c r="BL272" s="432"/>
      <c r="BM272" s="436"/>
      <c r="BN272" s="436"/>
      <c r="BO272" s="436"/>
      <c r="BP272" s="436"/>
      <c r="BQ272" s="436"/>
      <c r="BR272" s="436"/>
      <c r="BS272" s="436"/>
      <c r="BT272" s="436"/>
      <c r="BU272" s="436"/>
      <c r="BV272" s="436"/>
      <c r="BW272" s="436"/>
      <c r="BX272" s="436"/>
    </row>
    <row r="273" spans="1:76" s="437" customFormat="1" ht="27.95" customHeight="1">
      <c r="A273" s="1046">
        <v>256</v>
      </c>
      <c r="B273" s="429"/>
      <c r="C273" s="429"/>
      <c r="D273" s="395"/>
      <c r="E273" s="427"/>
      <c r="F273" s="396"/>
      <c r="G273" s="1076"/>
      <c r="H273" s="1009"/>
      <c r="I273" s="1009"/>
      <c r="J273" s="1009"/>
      <c r="K273" s="1010" t="str">
        <f t="shared" si="105"/>
        <v/>
      </c>
      <c r="L273" s="1047" t="str">
        <f>IF(OR(($S273=""),($H273=""),($I273=""),($J273="")),"",VLOOKUP($S273,'TRC Values Pepco'!$I$45:$M$54,2,FALSE))</f>
        <v/>
      </c>
      <c r="M273" s="1048" t="str">
        <f>IF(OR(($S273=""),($H273=""),($I273=""),($J273="")),"",VLOOKUP($S273,'TRC Values Pepco'!$I$45:$M$54,3,FALSE))</f>
        <v/>
      </c>
      <c r="N273" s="1048" t="str">
        <f>IF(OR(($S273=""),($H273=""),($I273=""),($J273="")),"",VLOOKUP($S273,'TRC Values Pepco'!$I$45:$M$54,4,FALSE))</f>
        <v/>
      </c>
      <c r="O273" s="1048" t="str">
        <f>IF(OR(($S273=""),($H273=""),($I273=""),($J273="")),"",VLOOKUP($S273,'TRC Values Pepco'!$I$45:$M$54,5,FALSE))</f>
        <v/>
      </c>
      <c r="P273" s="1049" t="str">
        <f t="shared" si="106"/>
        <v/>
      </c>
      <c r="Q273" s="1050">
        <f t="shared" si="107"/>
        <v>0</v>
      </c>
      <c r="R273" s="1051" t="str">
        <f t="shared" si="108"/>
        <v/>
      </c>
      <c r="S273" s="1051" t="str">
        <f t="shared" si="109"/>
        <v/>
      </c>
      <c r="T273" s="1052" t="str">
        <f t="shared" si="110"/>
        <v/>
      </c>
      <c r="U273" s="1077"/>
      <c r="V273" s="1017"/>
      <c r="W273" s="1055" t="str">
        <f t="shared" si="111"/>
        <v/>
      </c>
      <c r="X273" s="1072"/>
      <c r="Y273" s="1057">
        <v>0</v>
      </c>
      <c r="Z273" s="402">
        <f t="shared" si="112"/>
        <v>0</v>
      </c>
      <c r="AA273" s="1058">
        <f t="shared" si="113"/>
        <v>0</v>
      </c>
      <c r="AB273" s="1059">
        <f t="shared" si="114"/>
        <v>0</v>
      </c>
      <c r="AC273" s="1059">
        <f t="shared" si="115"/>
        <v>0</v>
      </c>
      <c r="AD273" s="1060">
        <f t="shared" si="116"/>
        <v>0</v>
      </c>
      <c r="AE273" s="1061" t="s">
        <v>205</v>
      </c>
      <c r="AF273" s="395"/>
      <c r="AG273" s="429"/>
      <c r="AH273" s="1073"/>
      <c r="AI273" s="1074"/>
      <c r="AJ273" s="1074"/>
      <c r="AK273" s="1075"/>
      <c r="AL273" s="1065"/>
      <c r="AM273" s="1066" t="str">
        <f t="shared" si="117"/>
        <v/>
      </c>
      <c r="AN273" s="1067">
        <f t="shared" si="118"/>
        <v>0</v>
      </c>
      <c r="AO273" s="412"/>
      <c r="AP273" s="412"/>
      <c r="AQ273" s="1068">
        <f t="shared" si="119"/>
        <v>0</v>
      </c>
      <c r="AR273" s="414">
        <f t="shared" si="120"/>
        <v>0</v>
      </c>
      <c r="AS273" s="415">
        <f t="shared" si="121"/>
        <v>0</v>
      </c>
      <c r="AT273" s="415">
        <f t="shared" si="136"/>
        <v>0</v>
      </c>
      <c r="AU273" s="415">
        <f t="shared" si="122"/>
        <v>0</v>
      </c>
      <c r="AV273" s="416">
        <f t="shared" si="123"/>
        <v>0</v>
      </c>
      <c r="AW273" s="1069"/>
      <c r="AX273" s="406">
        <f t="shared" si="124"/>
        <v>0</v>
      </c>
      <c r="AY273" s="1060">
        <f t="shared" si="125"/>
        <v>0</v>
      </c>
      <c r="AZ273" s="1070">
        <f t="shared" si="126"/>
        <v>0</v>
      </c>
      <c r="BA273" s="407">
        <f t="shared" si="127"/>
        <v>0</v>
      </c>
      <c r="BB273" s="1071">
        <f t="shared" si="128"/>
        <v>0</v>
      </c>
      <c r="BC273" s="1059">
        <f t="shared" si="129"/>
        <v>0</v>
      </c>
      <c r="BD273" s="1059">
        <f t="shared" si="130"/>
        <v>0</v>
      </c>
      <c r="BE273" s="407">
        <f t="shared" si="131"/>
        <v>0</v>
      </c>
      <c r="BF273" s="1041">
        <f t="shared" si="132"/>
        <v>0.3</v>
      </c>
      <c r="BG273" s="421">
        <f t="shared" si="133"/>
        <v>0</v>
      </c>
      <c r="BH273" s="422"/>
      <c r="BI273" s="422"/>
      <c r="BJ273" s="421">
        <f t="shared" si="134"/>
        <v>0</v>
      </c>
      <c r="BK273" s="1044">
        <f t="shared" si="135"/>
        <v>0</v>
      </c>
      <c r="BL273" s="432"/>
      <c r="BM273" s="436"/>
      <c r="BN273" s="436"/>
      <c r="BO273" s="436"/>
      <c r="BP273" s="436"/>
      <c r="BQ273" s="436"/>
      <c r="BR273" s="436"/>
      <c r="BS273" s="436"/>
      <c r="BT273" s="436"/>
      <c r="BU273" s="436"/>
      <c r="BV273" s="436"/>
      <c r="BW273" s="436"/>
      <c r="BX273" s="436"/>
    </row>
    <row r="274" spans="1:76" s="437" customFormat="1" ht="27.95" customHeight="1">
      <c r="A274" s="1046">
        <v>257</v>
      </c>
      <c r="B274" s="429"/>
      <c r="C274" s="429"/>
      <c r="D274" s="395"/>
      <c r="E274" s="427"/>
      <c r="F274" s="396"/>
      <c r="G274" s="1076"/>
      <c r="H274" s="1009"/>
      <c r="I274" s="1009"/>
      <c r="J274" s="1009"/>
      <c r="K274" s="1010" t="str">
        <f t="shared" ref="K274:K337" si="137">IF(AND((H274&gt;0),(I274&gt;0)),(H274*((($I274*52)-$J274)+1)),"")</f>
        <v/>
      </c>
      <c r="L274" s="1047" t="str">
        <f>IF(OR(($S274=""),($H274=""),($I274=""),($J274="")),"",VLOOKUP($S274,'TRC Values Pepco'!$I$45:$M$54,2,FALSE))</f>
        <v/>
      </c>
      <c r="M274" s="1048" t="str">
        <f>IF(OR(($S274=""),($H274=""),($I274=""),($J274="")),"",VLOOKUP($S274,'TRC Values Pepco'!$I$45:$M$54,3,FALSE))</f>
        <v/>
      </c>
      <c r="N274" s="1048" t="str">
        <f>IF(OR(($S274=""),($H274=""),($I274=""),($J274="")),"",VLOOKUP($S274,'TRC Values Pepco'!$I$45:$M$54,4,FALSE))</f>
        <v/>
      </c>
      <c r="O274" s="1048" t="str">
        <f>IF(OR(($S274=""),($H274=""),($I274=""),($J274="")),"",VLOOKUP($S274,'TRC Values Pepco'!$I$45:$M$54,5,FALSE))</f>
        <v/>
      </c>
      <c r="P274" s="1049" t="str">
        <f t="shared" ref="P274:P337" si="138">IF(($S274=""),"",SUM(L274:O274))</f>
        <v/>
      </c>
      <c r="Q274" s="1050">
        <f t="shared" ref="Q274:Q337" si="139">IF(AND(($F274="Y"),OR(($G274="None"),($G274="Natural Gas"),($G274="Fuel Oil"))),IF_COOLING,IF(AND(($F274="Y"),($G274="Electric Resistance")),(IF_COOLING+IF_ELECTRICRESISTANCE_HEAT),IF(AND(($F274="Y"),($G274="Heat Pump")),(IF_COOLING+IF_ELECTRICHPHEAT),IF(AND(($F274="N"),($G274="Electric Resistance")),IF_ELECTRICRESISTANCE_HEAT,IF(AND(($F274="N"),($G274="Heat Pump")),IF_ELECTRICHPHEAT,0)))))</f>
        <v>0</v>
      </c>
      <c r="R274" s="1051" t="str">
        <f t="shared" ref="R274:R337" si="140">IF((I274=""),"",IF((I274&lt;=5),"&lt;=5",I274))</f>
        <v/>
      </c>
      <c r="S274" s="1051" t="str">
        <f t="shared" ref="S274:S337" si="141">IF(AND((E274=""),(I274=""),(H274="")),"",IF((E274="exterior"),"Exterior",IF((H274&lt;=12),CONCATENATE(E274,R274,"&lt;=12"),IF((H274&lt;=16),CONCATENATE(E274,R274,"&lt;=16"),CONCATENATE(E274,R274,"other")))))</f>
        <v/>
      </c>
      <c r="T274" s="1052" t="str">
        <f t="shared" ref="T274:T337" si="142">IF(OR((E274=""),(D274="")),"",IF(AND((E274="Exterior"),(H274&lt;=12)),0,VLOOKUP(D274,BUILDINGTYPE_CF_TABLE,2,FALSE)))</f>
        <v/>
      </c>
      <c r="U274" s="1077"/>
      <c r="V274" s="1017"/>
      <c r="W274" s="1055" t="str">
        <f t="shared" ref="W274:W337" si="143">IF((V274=""),"",VLOOKUP($V274,LOOKUP_WATTAGES,3,0))</f>
        <v/>
      </c>
      <c r="X274" s="1072"/>
      <c r="Y274" s="1057">
        <v>0</v>
      </c>
      <c r="Z274" s="402">
        <f t="shared" ref="Z274:Z337" si="144">IF((V274=""),0,VLOOKUP($V274,LOOKUP_WATTAGES,2,0))</f>
        <v>0</v>
      </c>
      <c r="AA274" s="1058">
        <f t="shared" ref="AA274:AA337" si="145">IF(OR((D274=""),(E274="")),0,(((((X274*Z274)/1000)*(1-Y274))*IF(($F274="Y"),IF_DEMAND,1))*T274))</f>
        <v>0</v>
      </c>
      <c r="AB274" s="1059">
        <f t="shared" ref="AB274:AB337" si="146">IF((K274=""),0,(((((((X274*Z274)*K274)*OHAF)*ISR_FIXTURE)*IF(($F274="Y"),$Q274,1))*(1-Y274))/1000))</f>
        <v>0</v>
      </c>
      <c r="AC274" s="1059">
        <f t="shared" ref="AC274:AC337" si="147">IF((G274="Fuel Oil"),($AB274*IF_FUELOIL),0)</f>
        <v>0</v>
      </c>
      <c r="AD274" s="1060">
        <f t="shared" ref="AD274:AD337" si="148">IF(($G274="Natural Gas"),($AB274*IF_NATURALGAS),0)</f>
        <v>0</v>
      </c>
      <c r="AE274" s="1061" t="s">
        <v>205</v>
      </c>
      <c r="AF274" s="395"/>
      <c r="AG274" s="429"/>
      <c r="AH274" s="1073"/>
      <c r="AI274" s="1074"/>
      <c r="AJ274" s="1074"/>
      <c r="AK274" s="1075"/>
      <c r="AL274" s="1065"/>
      <c r="AM274" s="1066" t="str">
        <f t="shared" ref="AM274:AM337" si="149">IF(AND((AL274&gt;0),(K274&gt;0)),(AL274/K274),"")</f>
        <v/>
      </c>
      <c r="AN274" s="1067">
        <f t="shared" ref="AN274:AN337" si="150">X274</f>
        <v>0</v>
      </c>
      <c r="AO274" s="412"/>
      <c r="AP274" s="412"/>
      <c r="AQ274" s="1068">
        <f t="shared" ref="AQ274:AQ337" si="151">IF((Y274&gt;0),Y274,IF((AO274=""),0,(VLOOKUP($AO274,CONTROL_SAVINGS,3,0))))</f>
        <v>0</v>
      </c>
      <c r="AR274" s="414">
        <f t="shared" ref="AR274:AR337" si="152">AN274*AW274</f>
        <v>0</v>
      </c>
      <c r="AS274" s="415">
        <f t="shared" ref="AS274:AS337" si="153">IF((Y274&gt;0),1,0)</f>
        <v>0</v>
      </c>
      <c r="AT274" s="415">
        <f t="shared" si="136"/>
        <v>0</v>
      </c>
      <c r="AU274" s="415">
        <f t="shared" ref="AU274:AU337" si="154">IF(OR(($AP274=""),($AW274="")),0,IF(($AV274&gt;=VLOOKUP($AO274,CONTROLS_LOOKUP,3,FALSE)),0,1))</f>
        <v>0</v>
      </c>
      <c r="AV274" s="416">
        <f t="shared" ref="AV274:AV337" si="155">IF((AP274=""),0,((AN274*AW274)/AP274))</f>
        <v>0</v>
      </c>
      <c r="AW274" s="1069"/>
      <c r="AX274" s="406">
        <f t="shared" ref="AX274:AX337" si="156">IF(OR((D274=""),(E274="")),0,(((((AN274*AW274)/1000)*ISR_FIXTURE)*IF(($F274="Y"),IF_DEMAND,1))*T274))</f>
        <v>0</v>
      </c>
      <c r="AY274" s="1060">
        <f t="shared" ref="AY274:AY337" si="157">IF(ISNUMBER(AW274),((((((AN274*AW274)*K274)*OHAF)*ISR_FIXTURE)*IF(($F274="Y"),$Q274,1))/1000),0)</f>
        <v>0</v>
      </c>
      <c r="AZ274" s="1070">
        <f t="shared" ref="AZ274:AZ337" si="158">IF(($G274="Fuel Oil"),($AY274*IF_FUELOIL),0)</f>
        <v>0</v>
      </c>
      <c r="BA274" s="407">
        <f t="shared" ref="BA274:BA337" si="159">IF(($G274="Natural Gas"),($AY274*IF_NATURALGAS),0)</f>
        <v>0</v>
      </c>
      <c r="BB274" s="1071">
        <f t="shared" ref="BB274:BB337" si="160">IF(ISNUMBER(AA274),(AA274-AX274),"")</f>
        <v>0</v>
      </c>
      <c r="BC274" s="1059">
        <f t="shared" ref="BC274:BC337" si="161">IF(ISNUMBER(AB274),(AB274-AY274),"")</f>
        <v>0</v>
      </c>
      <c r="BD274" s="1059">
        <f t="shared" ref="BD274:BD337" si="162">IF(ISNUMBER(AC274),(AC274-AZ274),"")</f>
        <v>0</v>
      </c>
      <c r="BE274" s="407">
        <f t="shared" ref="BE274:BE337" si="163">IF(ISNUMBER(AD274),(AD274-BA274),"")</f>
        <v>0</v>
      </c>
      <c r="BF274" s="1041">
        <f t="shared" ref="BF274:BF337" si="164">IF(AND((AF274="screw-in CFL"),(AW274&lt;=42)),0,INCENTIVE)</f>
        <v>0.3</v>
      </c>
      <c r="BG274" s="421">
        <f t="shared" ref="BG274:BG337" si="165">IF(ISNUMBER(BC274),(BF274*BC274),"")</f>
        <v>0</v>
      </c>
      <c r="BH274" s="422"/>
      <c r="BI274" s="422"/>
      <c r="BJ274" s="421">
        <f t="shared" ref="BJ274:BJ337" si="166">BI274+BH274</f>
        <v>0</v>
      </c>
      <c r="BK274" s="1044">
        <f t="shared" ref="BK274:BK337" si="167">IF(AND((X274&gt;0),(Z274&gt;0),(AN274&gt;0),(AW274&gt;0)),(((X274*Z274)-(AN274*AW274))/((X274*Z274))),0)</f>
        <v>0</v>
      </c>
      <c r="BL274" s="432"/>
      <c r="BM274" s="436"/>
      <c r="BN274" s="436"/>
      <c r="BO274" s="436"/>
      <c r="BP274" s="436"/>
      <c r="BQ274" s="436"/>
      <c r="BR274" s="436"/>
      <c r="BS274" s="436"/>
      <c r="BT274" s="436"/>
      <c r="BU274" s="436"/>
      <c r="BV274" s="436"/>
      <c r="BW274" s="436"/>
      <c r="BX274" s="436"/>
    </row>
    <row r="275" spans="1:76" s="437" customFormat="1" ht="27.95" customHeight="1">
      <c r="A275" s="1046">
        <v>258</v>
      </c>
      <c r="B275" s="429"/>
      <c r="C275" s="429"/>
      <c r="D275" s="395"/>
      <c r="E275" s="427"/>
      <c r="F275" s="396"/>
      <c r="G275" s="1076"/>
      <c r="H275" s="1009"/>
      <c r="I275" s="1009"/>
      <c r="J275" s="1009"/>
      <c r="K275" s="1010" t="str">
        <f t="shared" si="137"/>
        <v/>
      </c>
      <c r="L275" s="1047" t="str">
        <f>IF(OR(($S275=""),($H275=""),($I275=""),($J275="")),"",VLOOKUP($S275,'TRC Values Pepco'!$I$45:$M$54,2,FALSE))</f>
        <v/>
      </c>
      <c r="M275" s="1048" t="str">
        <f>IF(OR(($S275=""),($H275=""),($I275=""),($J275="")),"",VLOOKUP($S275,'TRC Values Pepco'!$I$45:$M$54,3,FALSE))</f>
        <v/>
      </c>
      <c r="N275" s="1048" t="str">
        <f>IF(OR(($S275=""),($H275=""),($I275=""),($J275="")),"",VLOOKUP($S275,'TRC Values Pepco'!$I$45:$M$54,4,FALSE))</f>
        <v/>
      </c>
      <c r="O275" s="1048" t="str">
        <f>IF(OR(($S275=""),($H275=""),($I275=""),($J275="")),"",VLOOKUP($S275,'TRC Values Pepco'!$I$45:$M$54,5,FALSE))</f>
        <v/>
      </c>
      <c r="P275" s="1049" t="str">
        <f t="shared" si="138"/>
        <v/>
      </c>
      <c r="Q275" s="1050">
        <f t="shared" si="139"/>
        <v>0</v>
      </c>
      <c r="R275" s="1051" t="str">
        <f t="shared" si="140"/>
        <v/>
      </c>
      <c r="S275" s="1051" t="str">
        <f t="shared" si="141"/>
        <v/>
      </c>
      <c r="T275" s="1052" t="str">
        <f t="shared" si="142"/>
        <v/>
      </c>
      <c r="U275" s="1077"/>
      <c r="V275" s="1017"/>
      <c r="W275" s="1055" t="str">
        <f t="shared" si="143"/>
        <v/>
      </c>
      <c r="X275" s="1072"/>
      <c r="Y275" s="1057">
        <v>0</v>
      </c>
      <c r="Z275" s="402">
        <f t="shared" si="144"/>
        <v>0</v>
      </c>
      <c r="AA275" s="1058">
        <f t="shared" si="145"/>
        <v>0</v>
      </c>
      <c r="AB275" s="1059">
        <f t="shared" si="146"/>
        <v>0</v>
      </c>
      <c r="AC275" s="1059">
        <f t="shared" si="147"/>
        <v>0</v>
      </c>
      <c r="AD275" s="1060">
        <f t="shared" si="148"/>
        <v>0</v>
      </c>
      <c r="AE275" s="1061" t="s">
        <v>205</v>
      </c>
      <c r="AF275" s="395"/>
      <c r="AG275" s="429"/>
      <c r="AH275" s="1073"/>
      <c r="AI275" s="1074"/>
      <c r="AJ275" s="1074"/>
      <c r="AK275" s="1075"/>
      <c r="AL275" s="1065"/>
      <c r="AM275" s="1066" t="str">
        <f t="shared" si="149"/>
        <v/>
      </c>
      <c r="AN275" s="1067">
        <f t="shared" si="150"/>
        <v>0</v>
      </c>
      <c r="AO275" s="412"/>
      <c r="AP275" s="412"/>
      <c r="AQ275" s="1068">
        <f t="shared" si="151"/>
        <v>0</v>
      </c>
      <c r="AR275" s="414">
        <f t="shared" si="152"/>
        <v>0</v>
      </c>
      <c r="AS275" s="415">
        <f t="shared" si="153"/>
        <v>0</v>
      </c>
      <c r="AT275" s="415">
        <f t="shared" ref="AT275:AT338" si="168">IF(OR(($AP275=""),($AW275="")),0,IF(($AV275&gt;=VLOOKUP($AO275,CONTROLS_LOOKUP,2,FALSE)),0,1))</f>
        <v>0</v>
      </c>
      <c r="AU275" s="415">
        <f t="shared" si="154"/>
        <v>0</v>
      </c>
      <c r="AV275" s="416">
        <f t="shared" si="155"/>
        <v>0</v>
      </c>
      <c r="AW275" s="1069"/>
      <c r="AX275" s="406">
        <f t="shared" si="156"/>
        <v>0</v>
      </c>
      <c r="AY275" s="1060">
        <f t="shared" si="157"/>
        <v>0</v>
      </c>
      <c r="AZ275" s="1070">
        <f t="shared" si="158"/>
        <v>0</v>
      </c>
      <c r="BA275" s="407">
        <f t="shared" si="159"/>
        <v>0</v>
      </c>
      <c r="BB275" s="1071">
        <f t="shared" si="160"/>
        <v>0</v>
      </c>
      <c r="BC275" s="1059">
        <f t="shared" si="161"/>
        <v>0</v>
      </c>
      <c r="BD275" s="1059">
        <f t="shared" si="162"/>
        <v>0</v>
      </c>
      <c r="BE275" s="407">
        <f t="shared" si="163"/>
        <v>0</v>
      </c>
      <c r="BF275" s="1041">
        <f t="shared" si="164"/>
        <v>0.3</v>
      </c>
      <c r="BG275" s="421">
        <f t="shared" si="165"/>
        <v>0</v>
      </c>
      <c r="BH275" s="422"/>
      <c r="BI275" s="422"/>
      <c r="BJ275" s="421">
        <f t="shared" si="166"/>
        <v>0</v>
      </c>
      <c r="BK275" s="1044">
        <f t="shared" si="167"/>
        <v>0</v>
      </c>
      <c r="BL275" s="432"/>
      <c r="BM275" s="436"/>
      <c r="BN275" s="436"/>
      <c r="BO275" s="436"/>
      <c r="BP275" s="436"/>
      <c r="BQ275" s="436"/>
      <c r="BR275" s="436"/>
      <c r="BS275" s="436"/>
      <c r="BT275" s="436"/>
      <c r="BU275" s="436"/>
      <c r="BV275" s="436"/>
      <c r="BW275" s="436"/>
      <c r="BX275" s="436"/>
    </row>
    <row r="276" spans="1:76" s="437" customFormat="1" ht="27.95" customHeight="1">
      <c r="A276" s="1046">
        <v>259</v>
      </c>
      <c r="B276" s="429"/>
      <c r="C276" s="429"/>
      <c r="D276" s="395"/>
      <c r="E276" s="427"/>
      <c r="F276" s="396"/>
      <c r="G276" s="1076"/>
      <c r="H276" s="1009"/>
      <c r="I276" s="1009"/>
      <c r="J276" s="1009"/>
      <c r="K276" s="1010" t="str">
        <f t="shared" si="137"/>
        <v/>
      </c>
      <c r="L276" s="1047" t="str">
        <f>IF(OR(($S276=""),($H276=""),($I276=""),($J276="")),"",VLOOKUP($S276,'TRC Values Pepco'!$I$45:$M$54,2,FALSE))</f>
        <v/>
      </c>
      <c r="M276" s="1048" t="str">
        <f>IF(OR(($S276=""),($H276=""),($I276=""),($J276="")),"",VLOOKUP($S276,'TRC Values Pepco'!$I$45:$M$54,3,FALSE))</f>
        <v/>
      </c>
      <c r="N276" s="1048" t="str">
        <f>IF(OR(($S276=""),($H276=""),($I276=""),($J276="")),"",VLOOKUP($S276,'TRC Values Pepco'!$I$45:$M$54,4,FALSE))</f>
        <v/>
      </c>
      <c r="O276" s="1048" t="str">
        <f>IF(OR(($S276=""),($H276=""),($I276=""),($J276="")),"",VLOOKUP($S276,'TRC Values Pepco'!$I$45:$M$54,5,FALSE))</f>
        <v/>
      </c>
      <c r="P276" s="1049" t="str">
        <f t="shared" si="138"/>
        <v/>
      </c>
      <c r="Q276" s="1050">
        <f t="shared" si="139"/>
        <v>0</v>
      </c>
      <c r="R276" s="1051" t="str">
        <f t="shared" si="140"/>
        <v/>
      </c>
      <c r="S276" s="1051" t="str">
        <f t="shared" si="141"/>
        <v/>
      </c>
      <c r="T276" s="1052" t="str">
        <f t="shared" si="142"/>
        <v/>
      </c>
      <c r="U276" s="1077"/>
      <c r="V276" s="1017"/>
      <c r="W276" s="1055" t="str">
        <f t="shared" si="143"/>
        <v/>
      </c>
      <c r="X276" s="1072"/>
      <c r="Y276" s="1057">
        <v>0</v>
      </c>
      <c r="Z276" s="402">
        <f t="shared" si="144"/>
        <v>0</v>
      </c>
      <c r="AA276" s="1058">
        <f t="shared" si="145"/>
        <v>0</v>
      </c>
      <c r="AB276" s="1059">
        <f t="shared" si="146"/>
        <v>0</v>
      </c>
      <c r="AC276" s="1059">
        <f t="shared" si="147"/>
        <v>0</v>
      </c>
      <c r="AD276" s="1060">
        <f t="shared" si="148"/>
        <v>0</v>
      </c>
      <c r="AE276" s="1061" t="s">
        <v>205</v>
      </c>
      <c r="AF276" s="395"/>
      <c r="AG276" s="429"/>
      <c r="AH276" s="1073"/>
      <c r="AI276" s="1074"/>
      <c r="AJ276" s="1074"/>
      <c r="AK276" s="1075"/>
      <c r="AL276" s="1065"/>
      <c r="AM276" s="1066" t="str">
        <f t="shared" si="149"/>
        <v/>
      </c>
      <c r="AN276" s="1067">
        <f t="shared" si="150"/>
        <v>0</v>
      </c>
      <c r="AO276" s="412"/>
      <c r="AP276" s="412"/>
      <c r="AQ276" s="1068">
        <f t="shared" si="151"/>
        <v>0</v>
      </c>
      <c r="AR276" s="414">
        <f t="shared" si="152"/>
        <v>0</v>
      </c>
      <c r="AS276" s="415">
        <f t="shared" si="153"/>
        <v>0</v>
      </c>
      <c r="AT276" s="415">
        <f t="shared" si="168"/>
        <v>0</v>
      </c>
      <c r="AU276" s="415">
        <f t="shared" si="154"/>
        <v>0</v>
      </c>
      <c r="AV276" s="416">
        <f t="shared" si="155"/>
        <v>0</v>
      </c>
      <c r="AW276" s="1069"/>
      <c r="AX276" s="406">
        <f t="shared" si="156"/>
        <v>0</v>
      </c>
      <c r="AY276" s="1060">
        <f t="shared" si="157"/>
        <v>0</v>
      </c>
      <c r="AZ276" s="1070">
        <f t="shared" si="158"/>
        <v>0</v>
      </c>
      <c r="BA276" s="407">
        <f t="shared" si="159"/>
        <v>0</v>
      </c>
      <c r="BB276" s="1071">
        <f t="shared" si="160"/>
        <v>0</v>
      </c>
      <c r="BC276" s="1059">
        <f t="shared" si="161"/>
        <v>0</v>
      </c>
      <c r="BD276" s="1059">
        <f t="shared" si="162"/>
        <v>0</v>
      </c>
      <c r="BE276" s="407">
        <f t="shared" si="163"/>
        <v>0</v>
      </c>
      <c r="BF276" s="1041">
        <f t="shared" si="164"/>
        <v>0.3</v>
      </c>
      <c r="BG276" s="421">
        <f t="shared" si="165"/>
        <v>0</v>
      </c>
      <c r="BH276" s="422"/>
      <c r="BI276" s="422"/>
      <c r="BJ276" s="421">
        <f t="shared" si="166"/>
        <v>0</v>
      </c>
      <c r="BK276" s="1044">
        <f t="shared" si="167"/>
        <v>0</v>
      </c>
      <c r="BL276" s="432"/>
      <c r="BM276" s="436"/>
      <c r="BN276" s="436"/>
      <c r="BO276" s="436"/>
      <c r="BP276" s="436"/>
      <c r="BQ276" s="436"/>
      <c r="BR276" s="436"/>
      <c r="BS276" s="436"/>
      <c r="BT276" s="436"/>
      <c r="BU276" s="436"/>
      <c r="BV276" s="436"/>
      <c r="BW276" s="436"/>
      <c r="BX276" s="436"/>
    </row>
    <row r="277" spans="1:76" s="437" customFormat="1" ht="27.95" customHeight="1">
      <c r="A277" s="1046">
        <v>260</v>
      </c>
      <c r="B277" s="429"/>
      <c r="C277" s="429"/>
      <c r="D277" s="395"/>
      <c r="E277" s="427"/>
      <c r="F277" s="396"/>
      <c r="G277" s="1076"/>
      <c r="H277" s="1009"/>
      <c r="I277" s="1009"/>
      <c r="J277" s="1009"/>
      <c r="K277" s="1010" t="str">
        <f t="shared" si="137"/>
        <v/>
      </c>
      <c r="L277" s="1047" t="str">
        <f>IF(OR(($S277=""),($H277=""),($I277=""),($J277="")),"",VLOOKUP($S277,'TRC Values Pepco'!$I$45:$M$54,2,FALSE))</f>
        <v/>
      </c>
      <c r="M277" s="1048" t="str">
        <f>IF(OR(($S277=""),($H277=""),($I277=""),($J277="")),"",VLOOKUP($S277,'TRC Values Pepco'!$I$45:$M$54,3,FALSE))</f>
        <v/>
      </c>
      <c r="N277" s="1048" t="str">
        <f>IF(OR(($S277=""),($H277=""),($I277=""),($J277="")),"",VLOOKUP($S277,'TRC Values Pepco'!$I$45:$M$54,4,FALSE))</f>
        <v/>
      </c>
      <c r="O277" s="1048" t="str">
        <f>IF(OR(($S277=""),($H277=""),($I277=""),($J277="")),"",VLOOKUP($S277,'TRC Values Pepco'!$I$45:$M$54,5,FALSE))</f>
        <v/>
      </c>
      <c r="P277" s="1049" t="str">
        <f t="shared" si="138"/>
        <v/>
      </c>
      <c r="Q277" s="1050">
        <f t="shared" si="139"/>
        <v>0</v>
      </c>
      <c r="R277" s="1051" t="str">
        <f t="shared" si="140"/>
        <v/>
      </c>
      <c r="S277" s="1051" t="str">
        <f t="shared" si="141"/>
        <v/>
      </c>
      <c r="T277" s="1052" t="str">
        <f t="shared" si="142"/>
        <v/>
      </c>
      <c r="U277" s="1077"/>
      <c r="V277" s="1017"/>
      <c r="W277" s="1055" t="str">
        <f t="shared" si="143"/>
        <v/>
      </c>
      <c r="X277" s="1072"/>
      <c r="Y277" s="1057">
        <v>0</v>
      </c>
      <c r="Z277" s="402">
        <f t="shared" si="144"/>
        <v>0</v>
      </c>
      <c r="AA277" s="1058">
        <f t="shared" si="145"/>
        <v>0</v>
      </c>
      <c r="AB277" s="1059">
        <f t="shared" si="146"/>
        <v>0</v>
      </c>
      <c r="AC277" s="1059">
        <f t="shared" si="147"/>
        <v>0</v>
      </c>
      <c r="AD277" s="1060">
        <f t="shared" si="148"/>
        <v>0</v>
      </c>
      <c r="AE277" s="1061" t="s">
        <v>205</v>
      </c>
      <c r="AF277" s="395"/>
      <c r="AG277" s="429"/>
      <c r="AH277" s="1073"/>
      <c r="AI277" s="1074"/>
      <c r="AJ277" s="1074"/>
      <c r="AK277" s="1075"/>
      <c r="AL277" s="1065"/>
      <c r="AM277" s="1066" t="str">
        <f t="shared" si="149"/>
        <v/>
      </c>
      <c r="AN277" s="1067">
        <f t="shared" si="150"/>
        <v>0</v>
      </c>
      <c r="AO277" s="412"/>
      <c r="AP277" s="412"/>
      <c r="AQ277" s="1068">
        <f t="shared" si="151"/>
        <v>0</v>
      </c>
      <c r="AR277" s="414">
        <f t="shared" si="152"/>
        <v>0</v>
      </c>
      <c r="AS277" s="415">
        <f t="shared" si="153"/>
        <v>0</v>
      </c>
      <c r="AT277" s="415">
        <f t="shared" si="168"/>
        <v>0</v>
      </c>
      <c r="AU277" s="415">
        <f t="shared" si="154"/>
        <v>0</v>
      </c>
      <c r="AV277" s="416">
        <f t="shared" si="155"/>
        <v>0</v>
      </c>
      <c r="AW277" s="1069"/>
      <c r="AX277" s="406">
        <f t="shared" si="156"/>
        <v>0</v>
      </c>
      <c r="AY277" s="1060">
        <f t="shared" si="157"/>
        <v>0</v>
      </c>
      <c r="AZ277" s="1070">
        <f t="shared" si="158"/>
        <v>0</v>
      </c>
      <c r="BA277" s="407">
        <f t="shared" si="159"/>
        <v>0</v>
      </c>
      <c r="BB277" s="1071">
        <f t="shared" si="160"/>
        <v>0</v>
      </c>
      <c r="BC277" s="1059">
        <f t="shared" si="161"/>
        <v>0</v>
      </c>
      <c r="BD277" s="1059">
        <f t="shared" si="162"/>
        <v>0</v>
      </c>
      <c r="BE277" s="407">
        <f t="shared" si="163"/>
        <v>0</v>
      </c>
      <c r="BF277" s="1041">
        <f t="shared" si="164"/>
        <v>0.3</v>
      </c>
      <c r="BG277" s="421">
        <f t="shared" si="165"/>
        <v>0</v>
      </c>
      <c r="BH277" s="422"/>
      <c r="BI277" s="422"/>
      <c r="BJ277" s="421">
        <f t="shared" si="166"/>
        <v>0</v>
      </c>
      <c r="BK277" s="1044">
        <f t="shared" si="167"/>
        <v>0</v>
      </c>
      <c r="BL277" s="432"/>
      <c r="BM277" s="436"/>
      <c r="BN277" s="436"/>
      <c r="BO277" s="436"/>
      <c r="BP277" s="436"/>
      <c r="BQ277" s="436"/>
      <c r="BR277" s="436"/>
      <c r="BS277" s="436"/>
      <c r="BT277" s="436"/>
      <c r="BU277" s="436"/>
      <c r="BV277" s="436"/>
      <c r="BW277" s="436"/>
      <c r="BX277" s="436"/>
    </row>
    <row r="278" spans="1:76" s="437" customFormat="1" ht="27.95" customHeight="1">
      <c r="A278" s="1046">
        <v>261</v>
      </c>
      <c r="B278" s="429"/>
      <c r="C278" s="429"/>
      <c r="D278" s="395"/>
      <c r="E278" s="427"/>
      <c r="F278" s="396"/>
      <c r="G278" s="1076"/>
      <c r="H278" s="1009"/>
      <c r="I278" s="1009"/>
      <c r="J278" s="1009"/>
      <c r="K278" s="1010" t="str">
        <f t="shared" si="137"/>
        <v/>
      </c>
      <c r="L278" s="1047" t="str">
        <f>IF(OR(($S278=""),($H278=""),($I278=""),($J278="")),"",VLOOKUP($S278,'TRC Values Pepco'!$I$45:$M$54,2,FALSE))</f>
        <v/>
      </c>
      <c r="M278" s="1048" t="str">
        <f>IF(OR(($S278=""),($H278=""),($I278=""),($J278="")),"",VLOOKUP($S278,'TRC Values Pepco'!$I$45:$M$54,3,FALSE))</f>
        <v/>
      </c>
      <c r="N278" s="1048" t="str">
        <f>IF(OR(($S278=""),($H278=""),($I278=""),($J278="")),"",VLOOKUP($S278,'TRC Values Pepco'!$I$45:$M$54,4,FALSE))</f>
        <v/>
      </c>
      <c r="O278" s="1048" t="str">
        <f>IF(OR(($S278=""),($H278=""),($I278=""),($J278="")),"",VLOOKUP($S278,'TRC Values Pepco'!$I$45:$M$54,5,FALSE))</f>
        <v/>
      </c>
      <c r="P278" s="1049" t="str">
        <f t="shared" si="138"/>
        <v/>
      </c>
      <c r="Q278" s="1050">
        <f t="shared" si="139"/>
        <v>0</v>
      </c>
      <c r="R278" s="1051" t="str">
        <f t="shared" si="140"/>
        <v/>
      </c>
      <c r="S278" s="1051" t="str">
        <f t="shared" si="141"/>
        <v/>
      </c>
      <c r="T278" s="1052" t="str">
        <f t="shared" si="142"/>
        <v/>
      </c>
      <c r="U278" s="1077"/>
      <c r="V278" s="1017"/>
      <c r="W278" s="1055" t="str">
        <f t="shared" si="143"/>
        <v/>
      </c>
      <c r="X278" s="1072"/>
      <c r="Y278" s="1057">
        <v>0</v>
      </c>
      <c r="Z278" s="402">
        <f t="shared" si="144"/>
        <v>0</v>
      </c>
      <c r="AA278" s="1058">
        <f t="shared" si="145"/>
        <v>0</v>
      </c>
      <c r="AB278" s="1059">
        <f t="shared" si="146"/>
        <v>0</v>
      </c>
      <c r="AC278" s="1059">
        <f t="shared" si="147"/>
        <v>0</v>
      </c>
      <c r="AD278" s="1060">
        <f t="shared" si="148"/>
        <v>0</v>
      </c>
      <c r="AE278" s="1061" t="s">
        <v>205</v>
      </c>
      <c r="AF278" s="395"/>
      <c r="AG278" s="429"/>
      <c r="AH278" s="1073"/>
      <c r="AI278" s="1074"/>
      <c r="AJ278" s="1074"/>
      <c r="AK278" s="1075"/>
      <c r="AL278" s="1065"/>
      <c r="AM278" s="1066" t="str">
        <f t="shared" si="149"/>
        <v/>
      </c>
      <c r="AN278" s="1067">
        <f t="shared" si="150"/>
        <v>0</v>
      </c>
      <c r="AO278" s="412"/>
      <c r="AP278" s="412"/>
      <c r="AQ278" s="1068">
        <f t="shared" si="151"/>
        <v>0</v>
      </c>
      <c r="AR278" s="414">
        <f t="shared" si="152"/>
        <v>0</v>
      </c>
      <c r="AS278" s="415">
        <f t="shared" si="153"/>
        <v>0</v>
      </c>
      <c r="AT278" s="415">
        <f t="shared" si="168"/>
        <v>0</v>
      </c>
      <c r="AU278" s="415">
        <f t="shared" si="154"/>
        <v>0</v>
      </c>
      <c r="AV278" s="416">
        <f t="shared" si="155"/>
        <v>0</v>
      </c>
      <c r="AW278" s="1069"/>
      <c r="AX278" s="406">
        <f t="shared" si="156"/>
        <v>0</v>
      </c>
      <c r="AY278" s="1060">
        <f t="shared" si="157"/>
        <v>0</v>
      </c>
      <c r="AZ278" s="1070">
        <f t="shared" si="158"/>
        <v>0</v>
      </c>
      <c r="BA278" s="407">
        <f t="shared" si="159"/>
        <v>0</v>
      </c>
      <c r="BB278" s="1071">
        <f t="shared" si="160"/>
        <v>0</v>
      </c>
      <c r="BC278" s="1059">
        <f t="shared" si="161"/>
        <v>0</v>
      </c>
      <c r="BD278" s="1059">
        <f t="shared" si="162"/>
        <v>0</v>
      </c>
      <c r="BE278" s="407">
        <f t="shared" si="163"/>
        <v>0</v>
      </c>
      <c r="BF278" s="1041">
        <f t="shared" si="164"/>
        <v>0.3</v>
      </c>
      <c r="BG278" s="421">
        <f t="shared" si="165"/>
        <v>0</v>
      </c>
      <c r="BH278" s="422"/>
      <c r="BI278" s="422"/>
      <c r="BJ278" s="421">
        <f t="shared" si="166"/>
        <v>0</v>
      </c>
      <c r="BK278" s="1044">
        <f t="shared" si="167"/>
        <v>0</v>
      </c>
      <c r="BL278" s="432"/>
      <c r="BM278" s="436"/>
      <c r="BN278" s="436"/>
      <c r="BO278" s="436"/>
      <c r="BP278" s="436"/>
      <c r="BQ278" s="436"/>
      <c r="BR278" s="436"/>
      <c r="BS278" s="436"/>
      <c r="BT278" s="436"/>
      <c r="BU278" s="436"/>
      <c r="BV278" s="436"/>
      <c r="BW278" s="436"/>
      <c r="BX278" s="436"/>
    </row>
    <row r="279" spans="1:76" s="437" customFormat="1" ht="27.95" customHeight="1">
      <c r="A279" s="1046">
        <v>262</v>
      </c>
      <c r="B279" s="429"/>
      <c r="C279" s="429"/>
      <c r="D279" s="395"/>
      <c r="E279" s="427"/>
      <c r="F279" s="396"/>
      <c r="G279" s="1076"/>
      <c r="H279" s="1009"/>
      <c r="I279" s="1009"/>
      <c r="J279" s="1009"/>
      <c r="K279" s="1010" t="str">
        <f t="shared" si="137"/>
        <v/>
      </c>
      <c r="L279" s="1047" t="str">
        <f>IF(OR(($S279=""),($H279=""),($I279=""),($J279="")),"",VLOOKUP($S279,'TRC Values Pepco'!$I$45:$M$54,2,FALSE))</f>
        <v/>
      </c>
      <c r="M279" s="1048" t="str">
        <f>IF(OR(($S279=""),($H279=""),($I279=""),($J279="")),"",VLOOKUP($S279,'TRC Values Pepco'!$I$45:$M$54,3,FALSE))</f>
        <v/>
      </c>
      <c r="N279" s="1048" t="str">
        <f>IF(OR(($S279=""),($H279=""),($I279=""),($J279="")),"",VLOOKUP($S279,'TRC Values Pepco'!$I$45:$M$54,4,FALSE))</f>
        <v/>
      </c>
      <c r="O279" s="1048" t="str">
        <f>IF(OR(($S279=""),($H279=""),($I279=""),($J279="")),"",VLOOKUP($S279,'TRC Values Pepco'!$I$45:$M$54,5,FALSE))</f>
        <v/>
      </c>
      <c r="P279" s="1049" t="str">
        <f t="shared" si="138"/>
        <v/>
      </c>
      <c r="Q279" s="1050">
        <f t="shared" si="139"/>
        <v>0</v>
      </c>
      <c r="R279" s="1051" t="str">
        <f t="shared" si="140"/>
        <v/>
      </c>
      <c r="S279" s="1051" t="str">
        <f t="shared" si="141"/>
        <v/>
      </c>
      <c r="T279" s="1052" t="str">
        <f t="shared" si="142"/>
        <v/>
      </c>
      <c r="U279" s="1077"/>
      <c r="V279" s="1017"/>
      <c r="W279" s="1055" t="str">
        <f t="shared" si="143"/>
        <v/>
      </c>
      <c r="X279" s="1072"/>
      <c r="Y279" s="1057">
        <v>0</v>
      </c>
      <c r="Z279" s="402">
        <f t="shared" si="144"/>
        <v>0</v>
      </c>
      <c r="AA279" s="1058">
        <f t="shared" si="145"/>
        <v>0</v>
      </c>
      <c r="AB279" s="1059">
        <f t="shared" si="146"/>
        <v>0</v>
      </c>
      <c r="AC279" s="1059">
        <f t="shared" si="147"/>
        <v>0</v>
      </c>
      <c r="AD279" s="1060">
        <f t="shared" si="148"/>
        <v>0</v>
      </c>
      <c r="AE279" s="1061" t="s">
        <v>205</v>
      </c>
      <c r="AF279" s="395"/>
      <c r="AG279" s="429"/>
      <c r="AH279" s="1073"/>
      <c r="AI279" s="1074"/>
      <c r="AJ279" s="1074"/>
      <c r="AK279" s="1075"/>
      <c r="AL279" s="1065"/>
      <c r="AM279" s="1066" t="str">
        <f t="shared" si="149"/>
        <v/>
      </c>
      <c r="AN279" s="1067">
        <f t="shared" si="150"/>
        <v>0</v>
      </c>
      <c r="AO279" s="412"/>
      <c r="AP279" s="412"/>
      <c r="AQ279" s="1068">
        <f t="shared" si="151"/>
        <v>0</v>
      </c>
      <c r="AR279" s="414">
        <f t="shared" si="152"/>
        <v>0</v>
      </c>
      <c r="AS279" s="415">
        <f t="shared" si="153"/>
        <v>0</v>
      </c>
      <c r="AT279" s="415">
        <f t="shared" si="168"/>
        <v>0</v>
      </c>
      <c r="AU279" s="415">
        <f t="shared" si="154"/>
        <v>0</v>
      </c>
      <c r="AV279" s="416">
        <f t="shared" si="155"/>
        <v>0</v>
      </c>
      <c r="AW279" s="1069"/>
      <c r="AX279" s="406">
        <f t="shared" si="156"/>
        <v>0</v>
      </c>
      <c r="AY279" s="1060">
        <f t="shared" si="157"/>
        <v>0</v>
      </c>
      <c r="AZ279" s="1070">
        <f t="shared" si="158"/>
        <v>0</v>
      </c>
      <c r="BA279" s="407">
        <f t="shared" si="159"/>
        <v>0</v>
      </c>
      <c r="BB279" s="1071">
        <f t="shared" si="160"/>
        <v>0</v>
      </c>
      <c r="BC279" s="1059">
        <f t="shared" si="161"/>
        <v>0</v>
      </c>
      <c r="BD279" s="1059">
        <f t="shared" si="162"/>
        <v>0</v>
      </c>
      <c r="BE279" s="407">
        <f t="shared" si="163"/>
        <v>0</v>
      </c>
      <c r="BF279" s="1041">
        <f t="shared" si="164"/>
        <v>0.3</v>
      </c>
      <c r="BG279" s="421">
        <f t="shared" si="165"/>
        <v>0</v>
      </c>
      <c r="BH279" s="422"/>
      <c r="BI279" s="422"/>
      <c r="BJ279" s="421">
        <f t="shared" si="166"/>
        <v>0</v>
      </c>
      <c r="BK279" s="1044">
        <f t="shared" si="167"/>
        <v>0</v>
      </c>
      <c r="BL279" s="432"/>
      <c r="BM279" s="436"/>
      <c r="BN279" s="436"/>
      <c r="BO279" s="436"/>
      <c r="BP279" s="436"/>
      <c r="BQ279" s="436"/>
      <c r="BR279" s="436"/>
      <c r="BS279" s="436"/>
      <c r="BT279" s="436"/>
      <c r="BU279" s="436"/>
      <c r="BV279" s="436"/>
      <c r="BW279" s="436"/>
      <c r="BX279" s="436"/>
    </row>
    <row r="280" spans="1:76" s="437" customFormat="1" ht="27.95" customHeight="1">
      <c r="A280" s="1046">
        <v>263</v>
      </c>
      <c r="B280" s="429"/>
      <c r="C280" s="429"/>
      <c r="D280" s="395"/>
      <c r="E280" s="427"/>
      <c r="F280" s="396"/>
      <c r="G280" s="1076"/>
      <c r="H280" s="1009"/>
      <c r="I280" s="1009"/>
      <c r="J280" s="1009"/>
      <c r="K280" s="1010" t="str">
        <f t="shared" si="137"/>
        <v/>
      </c>
      <c r="L280" s="1047" t="str">
        <f>IF(OR(($S280=""),($H280=""),($I280=""),($J280="")),"",VLOOKUP($S280,'TRC Values Pepco'!$I$45:$M$54,2,FALSE))</f>
        <v/>
      </c>
      <c r="M280" s="1048" t="str">
        <f>IF(OR(($S280=""),($H280=""),($I280=""),($J280="")),"",VLOOKUP($S280,'TRC Values Pepco'!$I$45:$M$54,3,FALSE))</f>
        <v/>
      </c>
      <c r="N280" s="1048" t="str">
        <f>IF(OR(($S280=""),($H280=""),($I280=""),($J280="")),"",VLOOKUP($S280,'TRC Values Pepco'!$I$45:$M$54,4,FALSE))</f>
        <v/>
      </c>
      <c r="O280" s="1048" t="str">
        <f>IF(OR(($S280=""),($H280=""),($I280=""),($J280="")),"",VLOOKUP($S280,'TRC Values Pepco'!$I$45:$M$54,5,FALSE))</f>
        <v/>
      </c>
      <c r="P280" s="1049" t="str">
        <f t="shared" si="138"/>
        <v/>
      </c>
      <c r="Q280" s="1050">
        <f t="shared" si="139"/>
        <v>0</v>
      </c>
      <c r="R280" s="1051" t="str">
        <f t="shared" si="140"/>
        <v/>
      </c>
      <c r="S280" s="1051" t="str">
        <f t="shared" si="141"/>
        <v/>
      </c>
      <c r="T280" s="1052" t="str">
        <f t="shared" si="142"/>
        <v/>
      </c>
      <c r="U280" s="1077"/>
      <c r="V280" s="1017"/>
      <c r="W280" s="1055" t="str">
        <f t="shared" si="143"/>
        <v/>
      </c>
      <c r="X280" s="1072"/>
      <c r="Y280" s="1057">
        <v>0</v>
      </c>
      <c r="Z280" s="402">
        <f t="shared" si="144"/>
        <v>0</v>
      </c>
      <c r="AA280" s="1058">
        <f t="shared" si="145"/>
        <v>0</v>
      </c>
      <c r="AB280" s="1059">
        <f t="shared" si="146"/>
        <v>0</v>
      </c>
      <c r="AC280" s="1059">
        <f t="shared" si="147"/>
        <v>0</v>
      </c>
      <c r="AD280" s="1060">
        <f t="shared" si="148"/>
        <v>0</v>
      </c>
      <c r="AE280" s="1061" t="s">
        <v>205</v>
      </c>
      <c r="AF280" s="395"/>
      <c r="AG280" s="429"/>
      <c r="AH280" s="1073"/>
      <c r="AI280" s="1074"/>
      <c r="AJ280" s="1074"/>
      <c r="AK280" s="1075"/>
      <c r="AL280" s="1065"/>
      <c r="AM280" s="1066" t="str">
        <f t="shared" si="149"/>
        <v/>
      </c>
      <c r="AN280" s="1067">
        <f t="shared" si="150"/>
        <v>0</v>
      </c>
      <c r="AO280" s="412"/>
      <c r="AP280" s="412"/>
      <c r="AQ280" s="1068">
        <f t="shared" si="151"/>
        <v>0</v>
      </c>
      <c r="AR280" s="414">
        <f t="shared" si="152"/>
        <v>0</v>
      </c>
      <c r="AS280" s="415">
        <f t="shared" si="153"/>
        <v>0</v>
      </c>
      <c r="AT280" s="415">
        <f t="shared" si="168"/>
        <v>0</v>
      </c>
      <c r="AU280" s="415">
        <f t="shared" si="154"/>
        <v>0</v>
      </c>
      <c r="AV280" s="416">
        <f t="shared" si="155"/>
        <v>0</v>
      </c>
      <c r="AW280" s="1069"/>
      <c r="AX280" s="406">
        <f t="shared" si="156"/>
        <v>0</v>
      </c>
      <c r="AY280" s="1060">
        <f t="shared" si="157"/>
        <v>0</v>
      </c>
      <c r="AZ280" s="1070">
        <f t="shared" si="158"/>
        <v>0</v>
      </c>
      <c r="BA280" s="407">
        <f t="shared" si="159"/>
        <v>0</v>
      </c>
      <c r="BB280" s="1071">
        <f t="shared" si="160"/>
        <v>0</v>
      </c>
      <c r="BC280" s="1059">
        <f t="shared" si="161"/>
        <v>0</v>
      </c>
      <c r="BD280" s="1059">
        <f t="shared" si="162"/>
        <v>0</v>
      </c>
      <c r="BE280" s="407">
        <f t="shared" si="163"/>
        <v>0</v>
      </c>
      <c r="BF280" s="1041">
        <f t="shared" si="164"/>
        <v>0.3</v>
      </c>
      <c r="BG280" s="421">
        <f t="shared" si="165"/>
        <v>0</v>
      </c>
      <c r="BH280" s="422"/>
      <c r="BI280" s="422"/>
      <c r="BJ280" s="421">
        <f t="shared" si="166"/>
        <v>0</v>
      </c>
      <c r="BK280" s="1044">
        <f t="shared" si="167"/>
        <v>0</v>
      </c>
      <c r="BL280" s="432"/>
      <c r="BM280" s="436"/>
      <c r="BN280" s="436"/>
      <c r="BO280" s="436"/>
      <c r="BP280" s="436"/>
      <c r="BQ280" s="436"/>
      <c r="BR280" s="436"/>
      <c r="BS280" s="436"/>
      <c r="BT280" s="436"/>
      <c r="BU280" s="436"/>
      <c r="BV280" s="436"/>
      <c r="BW280" s="436"/>
      <c r="BX280" s="436"/>
    </row>
    <row r="281" spans="1:76" s="437" customFormat="1" ht="27.95" customHeight="1">
      <c r="A281" s="1046">
        <v>264</v>
      </c>
      <c r="B281" s="429"/>
      <c r="C281" s="429"/>
      <c r="D281" s="395"/>
      <c r="E281" s="427"/>
      <c r="F281" s="396"/>
      <c r="G281" s="1076"/>
      <c r="H281" s="1009"/>
      <c r="I281" s="1009"/>
      <c r="J281" s="1009"/>
      <c r="K281" s="1010" t="str">
        <f t="shared" si="137"/>
        <v/>
      </c>
      <c r="L281" s="1047" t="str">
        <f>IF(OR(($S281=""),($H281=""),($I281=""),($J281="")),"",VLOOKUP($S281,'TRC Values Pepco'!$I$45:$M$54,2,FALSE))</f>
        <v/>
      </c>
      <c r="M281" s="1048" t="str">
        <f>IF(OR(($S281=""),($H281=""),($I281=""),($J281="")),"",VLOOKUP($S281,'TRC Values Pepco'!$I$45:$M$54,3,FALSE))</f>
        <v/>
      </c>
      <c r="N281" s="1048" t="str">
        <f>IF(OR(($S281=""),($H281=""),($I281=""),($J281="")),"",VLOOKUP($S281,'TRC Values Pepco'!$I$45:$M$54,4,FALSE))</f>
        <v/>
      </c>
      <c r="O281" s="1048" t="str">
        <f>IF(OR(($S281=""),($H281=""),($I281=""),($J281="")),"",VLOOKUP($S281,'TRC Values Pepco'!$I$45:$M$54,5,FALSE))</f>
        <v/>
      </c>
      <c r="P281" s="1049" t="str">
        <f t="shared" si="138"/>
        <v/>
      </c>
      <c r="Q281" s="1050">
        <f t="shared" si="139"/>
        <v>0</v>
      </c>
      <c r="R281" s="1051" t="str">
        <f t="shared" si="140"/>
        <v/>
      </c>
      <c r="S281" s="1051" t="str">
        <f t="shared" si="141"/>
        <v/>
      </c>
      <c r="T281" s="1052" t="str">
        <f t="shared" si="142"/>
        <v/>
      </c>
      <c r="U281" s="1077"/>
      <c r="V281" s="1017"/>
      <c r="W281" s="1055" t="str">
        <f t="shared" si="143"/>
        <v/>
      </c>
      <c r="X281" s="1072"/>
      <c r="Y281" s="1057">
        <v>0</v>
      </c>
      <c r="Z281" s="402">
        <f t="shared" si="144"/>
        <v>0</v>
      </c>
      <c r="AA281" s="1058">
        <f t="shared" si="145"/>
        <v>0</v>
      </c>
      <c r="AB281" s="1059">
        <f t="shared" si="146"/>
        <v>0</v>
      </c>
      <c r="AC281" s="1059">
        <f t="shared" si="147"/>
        <v>0</v>
      </c>
      <c r="AD281" s="1060">
        <f t="shared" si="148"/>
        <v>0</v>
      </c>
      <c r="AE281" s="1061" t="s">
        <v>205</v>
      </c>
      <c r="AF281" s="395"/>
      <c r="AG281" s="429"/>
      <c r="AH281" s="1073"/>
      <c r="AI281" s="1074"/>
      <c r="AJ281" s="1074"/>
      <c r="AK281" s="1075"/>
      <c r="AL281" s="1065"/>
      <c r="AM281" s="1066" t="str">
        <f t="shared" si="149"/>
        <v/>
      </c>
      <c r="AN281" s="1067">
        <f t="shared" si="150"/>
        <v>0</v>
      </c>
      <c r="AO281" s="412"/>
      <c r="AP281" s="412"/>
      <c r="AQ281" s="1068">
        <f t="shared" si="151"/>
        <v>0</v>
      </c>
      <c r="AR281" s="414">
        <f t="shared" si="152"/>
        <v>0</v>
      </c>
      <c r="AS281" s="415">
        <f t="shared" si="153"/>
        <v>0</v>
      </c>
      <c r="AT281" s="415">
        <f t="shared" si="168"/>
        <v>0</v>
      </c>
      <c r="AU281" s="415">
        <f t="shared" si="154"/>
        <v>0</v>
      </c>
      <c r="AV281" s="416">
        <f t="shared" si="155"/>
        <v>0</v>
      </c>
      <c r="AW281" s="1069"/>
      <c r="AX281" s="406">
        <f t="shared" si="156"/>
        <v>0</v>
      </c>
      <c r="AY281" s="1060">
        <f t="shared" si="157"/>
        <v>0</v>
      </c>
      <c r="AZ281" s="1070">
        <f t="shared" si="158"/>
        <v>0</v>
      </c>
      <c r="BA281" s="407">
        <f t="shared" si="159"/>
        <v>0</v>
      </c>
      <c r="BB281" s="1071">
        <f t="shared" si="160"/>
        <v>0</v>
      </c>
      <c r="BC281" s="1059">
        <f t="shared" si="161"/>
        <v>0</v>
      </c>
      <c r="BD281" s="1059">
        <f t="shared" si="162"/>
        <v>0</v>
      </c>
      <c r="BE281" s="407">
        <f t="shared" si="163"/>
        <v>0</v>
      </c>
      <c r="BF281" s="1041">
        <f t="shared" si="164"/>
        <v>0.3</v>
      </c>
      <c r="BG281" s="421">
        <f t="shared" si="165"/>
        <v>0</v>
      </c>
      <c r="BH281" s="422"/>
      <c r="BI281" s="422"/>
      <c r="BJ281" s="421">
        <f t="shared" si="166"/>
        <v>0</v>
      </c>
      <c r="BK281" s="1044">
        <f t="shared" si="167"/>
        <v>0</v>
      </c>
      <c r="BL281" s="432"/>
      <c r="BM281" s="436"/>
      <c r="BN281" s="436"/>
      <c r="BO281" s="436"/>
      <c r="BP281" s="436"/>
      <c r="BQ281" s="436"/>
      <c r="BR281" s="436"/>
      <c r="BS281" s="436"/>
      <c r="BT281" s="436"/>
      <c r="BU281" s="436"/>
      <c r="BV281" s="436"/>
      <c r="BW281" s="436"/>
      <c r="BX281" s="436"/>
    </row>
    <row r="282" spans="1:76" s="437" customFormat="1" ht="27.95" customHeight="1">
      <c r="A282" s="1046">
        <v>265</v>
      </c>
      <c r="B282" s="429"/>
      <c r="C282" s="429"/>
      <c r="D282" s="395"/>
      <c r="E282" s="427"/>
      <c r="F282" s="396"/>
      <c r="G282" s="1076"/>
      <c r="H282" s="1009"/>
      <c r="I282" s="1009"/>
      <c r="J282" s="1009"/>
      <c r="K282" s="1010" t="str">
        <f t="shared" si="137"/>
        <v/>
      </c>
      <c r="L282" s="1047" t="str">
        <f>IF(OR(($S282=""),($H282=""),($I282=""),($J282="")),"",VLOOKUP($S282,'TRC Values Pepco'!$I$45:$M$54,2,FALSE))</f>
        <v/>
      </c>
      <c r="M282" s="1048" t="str">
        <f>IF(OR(($S282=""),($H282=""),($I282=""),($J282="")),"",VLOOKUP($S282,'TRC Values Pepco'!$I$45:$M$54,3,FALSE))</f>
        <v/>
      </c>
      <c r="N282" s="1048" t="str">
        <f>IF(OR(($S282=""),($H282=""),($I282=""),($J282="")),"",VLOOKUP($S282,'TRC Values Pepco'!$I$45:$M$54,4,FALSE))</f>
        <v/>
      </c>
      <c r="O282" s="1048" t="str">
        <f>IF(OR(($S282=""),($H282=""),($I282=""),($J282="")),"",VLOOKUP($S282,'TRC Values Pepco'!$I$45:$M$54,5,FALSE))</f>
        <v/>
      </c>
      <c r="P282" s="1049" t="str">
        <f t="shared" si="138"/>
        <v/>
      </c>
      <c r="Q282" s="1050">
        <f t="shared" si="139"/>
        <v>0</v>
      </c>
      <c r="R282" s="1051" t="str">
        <f t="shared" si="140"/>
        <v/>
      </c>
      <c r="S282" s="1051" t="str">
        <f t="shared" si="141"/>
        <v/>
      </c>
      <c r="T282" s="1052" t="str">
        <f t="shared" si="142"/>
        <v/>
      </c>
      <c r="U282" s="1077"/>
      <c r="V282" s="1017"/>
      <c r="W282" s="1055" t="str">
        <f t="shared" si="143"/>
        <v/>
      </c>
      <c r="X282" s="1072"/>
      <c r="Y282" s="1057">
        <v>0</v>
      </c>
      <c r="Z282" s="402">
        <f t="shared" si="144"/>
        <v>0</v>
      </c>
      <c r="AA282" s="1058">
        <f t="shared" si="145"/>
        <v>0</v>
      </c>
      <c r="AB282" s="1059">
        <f t="shared" si="146"/>
        <v>0</v>
      </c>
      <c r="AC282" s="1059">
        <f t="shared" si="147"/>
        <v>0</v>
      </c>
      <c r="AD282" s="1060">
        <f t="shared" si="148"/>
        <v>0</v>
      </c>
      <c r="AE282" s="1061" t="s">
        <v>205</v>
      </c>
      <c r="AF282" s="395"/>
      <c r="AG282" s="429"/>
      <c r="AH282" s="1073"/>
      <c r="AI282" s="1074"/>
      <c r="AJ282" s="1074"/>
      <c r="AK282" s="1075"/>
      <c r="AL282" s="1065"/>
      <c r="AM282" s="1066" t="str">
        <f t="shared" si="149"/>
        <v/>
      </c>
      <c r="AN282" s="1067">
        <f t="shared" si="150"/>
        <v>0</v>
      </c>
      <c r="AO282" s="412"/>
      <c r="AP282" s="412"/>
      <c r="AQ282" s="1068">
        <f t="shared" si="151"/>
        <v>0</v>
      </c>
      <c r="AR282" s="414">
        <f t="shared" si="152"/>
        <v>0</v>
      </c>
      <c r="AS282" s="415">
        <f t="shared" si="153"/>
        <v>0</v>
      </c>
      <c r="AT282" s="415">
        <f t="shared" si="168"/>
        <v>0</v>
      </c>
      <c r="AU282" s="415">
        <f t="shared" si="154"/>
        <v>0</v>
      </c>
      <c r="AV282" s="416">
        <f t="shared" si="155"/>
        <v>0</v>
      </c>
      <c r="AW282" s="1069"/>
      <c r="AX282" s="406">
        <f t="shared" si="156"/>
        <v>0</v>
      </c>
      <c r="AY282" s="1060">
        <f t="shared" si="157"/>
        <v>0</v>
      </c>
      <c r="AZ282" s="1070">
        <f t="shared" si="158"/>
        <v>0</v>
      </c>
      <c r="BA282" s="407">
        <f t="shared" si="159"/>
        <v>0</v>
      </c>
      <c r="BB282" s="1071">
        <f t="shared" si="160"/>
        <v>0</v>
      </c>
      <c r="BC282" s="1059">
        <f t="shared" si="161"/>
        <v>0</v>
      </c>
      <c r="BD282" s="1059">
        <f t="shared" si="162"/>
        <v>0</v>
      </c>
      <c r="BE282" s="407">
        <f t="shared" si="163"/>
        <v>0</v>
      </c>
      <c r="BF282" s="1041">
        <f t="shared" si="164"/>
        <v>0.3</v>
      </c>
      <c r="BG282" s="421">
        <f t="shared" si="165"/>
        <v>0</v>
      </c>
      <c r="BH282" s="422"/>
      <c r="BI282" s="422"/>
      <c r="BJ282" s="421">
        <f t="shared" si="166"/>
        <v>0</v>
      </c>
      <c r="BK282" s="1044">
        <f t="shared" si="167"/>
        <v>0</v>
      </c>
      <c r="BL282" s="432"/>
      <c r="BM282" s="436"/>
      <c r="BN282" s="436"/>
      <c r="BO282" s="436"/>
      <c r="BP282" s="436"/>
      <c r="BQ282" s="436"/>
      <c r="BR282" s="436"/>
      <c r="BS282" s="436"/>
      <c r="BT282" s="436"/>
      <c r="BU282" s="436"/>
      <c r="BV282" s="436"/>
      <c r="BW282" s="436"/>
      <c r="BX282" s="436"/>
    </row>
    <row r="283" spans="1:76" s="437" customFormat="1" ht="27.95" customHeight="1">
      <c r="A283" s="1046">
        <v>266</v>
      </c>
      <c r="B283" s="429"/>
      <c r="C283" s="429"/>
      <c r="D283" s="395"/>
      <c r="E283" s="427"/>
      <c r="F283" s="396"/>
      <c r="G283" s="1076"/>
      <c r="H283" s="1009"/>
      <c r="I283" s="1009"/>
      <c r="J283" s="1009"/>
      <c r="K283" s="1010" t="str">
        <f t="shared" si="137"/>
        <v/>
      </c>
      <c r="L283" s="1047" t="str">
        <f>IF(OR(($S283=""),($H283=""),($I283=""),($J283="")),"",VLOOKUP($S283,'TRC Values Pepco'!$I$45:$M$54,2,FALSE))</f>
        <v/>
      </c>
      <c r="M283" s="1048" t="str">
        <f>IF(OR(($S283=""),($H283=""),($I283=""),($J283="")),"",VLOOKUP($S283,'TRC Values Pepco'!$I$45:$M$54,3,FALSE))</f>
        <v/>
      </c>
      <c r="N283" s="1048" t="str">
        <f>IF(OR(($S283=""),($H283=""),($I283=""),($J283="")),"",VLOOKUP($S283,'TRC Values Pepco'!$I$45:$M$54,4,FALSE))</f>
        <v/>
      </c>
      <c r="O283" s="1048" t="str">
        <f>IF(OR(($S283=""),($H283=""),($I283=""),($J283="")),"",VLOOKUP($S283,'TRC Values Pepco'!$I$45:$M$54,5,FALSE))</f>
        <v/>
      </c>
      <c r="P283" s="1049" t="str">
        <f t="shared" si="138"/>
        <v/>
      </c>
      <c r="Q283" s="1050">
        <f t="shared" si="139"/>
        <v>0</v>
      </c>
      <c r="R283" s="1051" t="str">
        <f t="shared" si="140"/>
        <v/>
      </c>
      <c r="S283" s="1051" t="str">
        <f t="shared" si="141"/>
        <v/>
      </c>
      <c r="T283" s="1052" t="str">
        <f t="shared" si="142"/>
        <v/>
      </c>
      <c r="U283" s="1077"/>
      <c r="V283" s="1017"/>
      <c r="W283" s="1055" t="str">
        <f t="shared" si="143"/>
        <v/>
      </c>
      <c r="X283" s="1072"/>
      <c r="Y283" s="1057">
        <v>0</v>
      </c>
      <c r="Z283" s="402">
        <f t="shared" si="144"/>
        <v>0</v>
      </c>
      <c r="AA283" s="1058">
        <f t="shared" si="145"/>
        <v>0</v>
      </c>
      <c r="AB283" s="1059">
        <f t="shared" si="146"/>
        <v>0</v>
      </c>
      <c r="AC283" s="1059">
        <f t="shared" si="147"/>
        <v>0</v>
      </c>
      <c r="AD283" s="1060">
        <f t="shared" si="148"/>
        <v>0</v>
      </c>
      <c r="AE283" s="1061" t="s">
        <v>205</v>
      </c>
      <c r="AF283" s="395"/>
      <c r="AG283" s="429"/>
      <c r="AH283" s="1073"/>
      <c r="AI283" s="1074"/>
      <c r="AJ283" s="1074"/>
      <c r="AK283" s="1075"/>
      <c r="AL283" s="1065"/>
      <c r="AM283" s="1066" t="str">
        <f t="shared" si="149"/>
        <v/>
      </c>
      <c r="AN283" s="1067">
        <f t="shared" si="150"/>
        <v>0</v>
      </c>
      <c r="AO283" s="412"/>
      <c r="AP283" s="412"/>
      <c r="AQ283" s="1068">
        <f t="shared" si="151"/>
        <v>0</v>
      </c>
      <c r="AR283" s="414">
        <f t="shared" si="152"/>
        <v>0</v>
      </c>
      <c r="AS283" s="415">
        <f t="shared" si="153"/>
        <v>0</v>
      </c>
      <c r="AT283" s="415">
        <f t="shared" si="168"/>
        <v>0</v>
      </c>
      <c r="AU283" s="415">
        <f t="shared" si="154"/>
        <v>0</v>
      </c>
      <c r="AV283" s="416">
        <f t="shared" si="155"/>
        <v>0</v>
      </c>
      <c r="AW283" s="1069"/>
      <c r="AX283" s="406">
        <f t="shared" si="156"/>
        <v>0</v>
      </c>
      <c r="AY283" s="1060">
        <f t="shared" si="157"/>
        <v>0</v>
      </c>
      <c r="AZ283" s="1070">
        <f t="shared" si="158"/>
        <v>0</v>
      </c>
      <c r="BA283" s="407">
        <f t="shared" si="159"/>
        <v>0</v>
      </c>
      <c r="BB283" s="1071">
        <f t="shared" si="160"/>
        <v>0</v>
      </c>
      <c r="BC283" s="1059">
        <f t="shared" si="161"/>
        <v>0</v>
      </c>
      <c r="BD283" s="1059">
        <f t="shared" si="162"/>
        <v>0</v>
      </c>
      <c r="BE283" s="407">
        <f t="shared" si="163"/>
        <v>0</v>
      </c>
      <c r="BF283" s="1041">
        <f t="shared" si="164"/>
        <v>0.3</v>
      </c>
      <c r="BG283" s="421">
        <f t="shared" si="165"/>
        <v>0</v>
      </c>
      <c r="BH283" s="422"/>
      <c r="BI283" s="422"/>
      <c r="BJ283" s="421">
        <f t="shared" si="166"/>
        <v>0</v>
      </c>
      <c r="BK283" s="1044">
        <f t="shared" si="167"/>
        <v>0</v>
      </c>
      <c r="BL283" s="432"/>
      <c r="BM283" s="436"/>
      <c r="BN283" s="436"/>
      <c r="BO283" s="436"/>
      <c r="BP283" s="436"/>
      <c r="BQ283" s="436"/>
      <c r="BR283" s="436"/>
      <c r="BS283" s="436"/>
      <c r="BT283" s="436"/>
      <c r="BU283" s="436"/>
      <c r="BV283" s="436"/>
      <c r="BW283" s="436"/>
      <c r="BX283" s="436"/>
    </row>
    <row r="284" spans="1:76" s="437" customFormat="1" ht="27.95" customHeight="1">
      <c r="A284" s="1046">
        <v>267</v>
      </c>
      <c r="B284" s="429"/>
      <c r="C284" s="429"/>
      <c r="D284" s="395"/>
      <c r="E284" s="427"/>
      <c r="F284" s="396"/>
      <c r="G284" s="1076"/>
      <c r="H284" s="1009"/>
      <c r="I284" s="1009"/>
      <c r="J284" s="1009"/>
      <c r="K284" s="1010" t="str">
        <f t="shared" si="137"/>
        <v/>
      </c>
      <c r="L284" s="1047" t="str">
        <f>IF(OR(($S284=""),($H284=""),($I284=""),($J284="")),"",VLOOKUP($S284,'TRC Values Pepco'!$I$45:$M$54,2,FALSE))</f>
        <v/>
      </c>
      <c r="M284" s="1048" t="str">
        <f>IF(OR(($S284=""),($H284=""),($I284=""),($J284="")),"",VLOOKUP($S284,'TRC Values Pepco'!$I$45:$M$54,3,FALSE))</f>
        <v/>
      </c>
      <c r="N284" s="1048" t="str">
        <f>IF(OR(($S284=""),($H284=""),($I284=""),($J284="")),"",VLOOKUP($S284,'TRC Values Pepco'!$I$45:$M$54,4,FALSE))</f>
        <v/>
      </c>
      <c r="O284" s="1048" t="str">
        <f>IF(OR(($S284=""),($H284=""),($I284=""),($J284="")),"",VLOOKUP($S284,'TRC Values Pepco'!$I$45:$M$54,5,FALSE))</f>
        <v/>
      </c>
      <c r="P284" s="1049" t="str">
        <f t="shared" si="138"/>
        <v/>
      </c>
      <c r="Q284" s="1050">
        <f t="shared" si="139"/>
        <v>0</v>
      </c>
      <c r="R284" s="1051" t="str">
        <f t="shared" si="140"/>
        <v/>
      </c>
      <c r="S284" s="1051" t="str">
        <f t="shared" si="141"/>
        <v/>
      </c>
      <c r="T284" s="1052" t="str">
        <f t="shared" si="142"/>
        <v/>
      </c>
      <c r="U284" s="1077"/>
      <c r="V284" s="1017"/>
      <c r="W284" s="1055" t="str">
        <f t="shared" si="143"/>
        <v/>
      </c>
      <c r="X284" s="1072"/>
      <c r="Y284" s="1057">
        <v>0</v>
      </c>
      <c r="Z284" s="402">
        <f t="shared" si="144"/>
        <v>0</v>
      </c>
      <c r="AA284" s="1058">
        <f t="shared" si="145"/>
        <v>0</v>
      </c>
      <c r="AB284" s="1059">
        <f t="shared" si="146"/>
        <v>0</v>
      </c>
      <c r="AC284" s="1059">
        <f t="shared" si="147"/>
        <v>0</v>
      </c>
      <c r="AD284" s="1060">
        <f t="shared" si="148"/>
        <v>0</v>
      </c>
      <c r="AE284" s="1061" t="s">
        <v>205</v>
      </c>
      <c r="AF284" s="395"/>
      <c r="AG284" s="429"/>
      <c r="AH284" s="1073"/>
      <c r="AI284" s="1074"/>
      <c r="AJ284" s="1074"/>
      <c r="AK284" s="1075"/>
      <c r="AL284" s="1065"/>
      <c r="AM284" s="1066" t="str">
        <f t="shared" si="149"/>
        <v/>
      </c>
      <c r="AN284" s="1067">
        <f t="shared" si="150"/>
        <v>0</v>
      </c>
      <c r="AO284" s="412"/>
      <c r="AP284" s="412"/>
      <c r="AQ284" s="1068">
        <f t="shared" si="151"/>
        <v>0</v>
      </c>
      <c r="AR284" s="414">
        <f t="shared" si="152"/>
        <v>0</v>
      </c>
      <c r="AS284" s="415">
        <f t="shared" si="153"/>
        <v>0</v>
      </c>
      <c r="AT284" s="415">
        <f t="shared" si="168"/>
        <v>0</v>
      </c>
      <c r="AU284" s="415">
        <f t="shared" si="154"/>
        <v>0</v>
      </c>
      <c r="AV284" s="416">
        <f t="shared" si="155"/>
        <v>0</v>
      </c>
      <c r="AW284" s="1069"/>
      <c r="AX284" s="406">
        <f t="shared" si="156"/>
        <v>0</v>
      </c>
      <c r="AY284" s="1060">
        <f t="shared" si="157"/>
        <v>0</v>
      </c>
      <c r="AZ284" s="1070">
        <f t="shared" si="158"/>
        <v>0</v>
      </c>
      <c r="BA284" s="407">
        <f t="shared" si="159"/>
        <v>0</v>
      </c>
      <c r="BB284" s="1071">
        <f t="shared" si="160"/>
        <v>0</v>
      </c>
      <c r="BC284" s="1059">
        <f t="shared" si="161"/>
        <v>0</v>
      </c>
      <c r="BD284" s="1059">
        <f t="shared" si="162"/>
        <v>0</v>
      </c>
      <c r="BE284" s="407">
        <f t="shared" si="163"/>
        <v>0</v>
      </c>
      <c r="BF284" s="1041">
        <f t="shared" si="164"/>
        <v>0.3</v>
      </c>
      <c r="BG284" s="421">
        <f t="shared" si="165"/>
        <v>0</v>
      </c>
      <c r="BH284" s="422"/>
      <c r="BI284" s="422"/>
      <c r="BJ284" s="421">
        <f t="shared" si="166"/>
        <v>0</v>
      </c>
      <c r="BK284" s="1044">
        <f t="shared" si="167"/>
        <v>0</v>
      </c>
      <c r="BL284" s="432"/>
      <c r="BM284" s="436"/>
      <c r="BN284" s="436"/>
      <c r="BO284" s="436"/>
      <c r="BP284" s="436"/>
      <c r="BQ284" s="436"/>
      <c r="BR284" s="436"/>
      <c r="BS284" s="436"/>
      <c r="BT284" s="436"/>
      <c r="BU284" s="436"/>
      <c r="BV284" s="436"/>
      <c r="BW284" s="436"/>
      <c r="BX284" s="436"/>
    </row>
    <row r="285" spans="1:76" s="437" customFormat="1" ht="27.95" customHeight="1">
      <c r="A285" s="1046">
        <v>268</v>
      </c>
      <c r="B285" s="429"/>
      <c r="C285" s="429"/>
      <c r="D285" s="395"/>
      <c r="E285" s="427"/>
      <c r="F285" s="396"/>
      <c r="G285" s="1076"/>
      <c r="H285" s="1009"/>
      <c r="I285" s="1009"/>
      <c r="J285" s="1009"/>
      <c r="K285" s="1010" t="str">
        <f t="shared" si="137"/>
        <v/>
      </c>
      <c r="L285" s="1047" t="str">
        <f>IF(OR(($S285=""),($H285=""),($I285=""),($J285="")),"",VLOOKUP($S285,'TRC Values Pepco'!$I$45:$M$54,2,FALSE))</f>
        <v/>
      </c>
      <c r="M285" s="1048" t="str">
        <f>IF(OR(($S285=""),($H285=""),($I285=""),($J285="")),"",VLOOKUP($S285,'TRC Values Pepco'!$I$45:$M$54,3,FALSE))</f>
        <v/>
      </c>
      <c r="N285" s="1048" t="str">
        <f>IF(OR(($S285=""),($H285=""),($I285=""),($J285="")),"",VLOOKUP($S285,'TRC Values Pepco'!$I$45:$M$54,4,FALSE))</f>
        <v/>
      </c>
      <c r="O285" s="1048" t="str">
        <f>IF(OR(($S285=""),($H285=""),($I285=""),($J285="")),"",VLOOKUP($S285,'TRC Values Pepco'!$I$45:$M$54,5,FALSE))</f>
        <v/>
      </c>
      <c r="P285" s="1049" t="str">
        <f t="shared" si="138"/>
        <v/>
      </c>
      <c r="Q285" s="1050">
        <f t="shared" si="139"/>
        <v>0</v>
      </c>
      <c r="R285" s="1051" t="str">
        <f t="shared" si="140"/>
        <v/>
      </c>
      <c r="S285" s="1051" t="str">
        <f t="shared" si="141"/>
        <v/>
      </c>
      <c r="T285" s="1052" t="str">
        <f t="shared" si="142"/>
        <v/>
      </c>
      <c r="U285" s="1077"/>
      <c r="V285" s="1017"/>
      <c r="W285" s="1055" t="str">
        <f t="shared" si="143"/>
        <v/>
      </c>
      <c r="X285" s="1072"/>
      <c r="Y285" s="1057">
        <v>0</v>
      </c>
      <c r="Z285" s="402">
        <f t="shared" si="144"/>
        <v>0</v>
      </c>
      <c r="AA285" s="1058">
        <f t="shared" si="145"/>
        <v>0</v>
      </c>
      <c r="AB285" s="1059">
        <f t="shared" si="146"/>
        <v>0</v>
      </c>
      <c r="AC285" s="1059">
        <f t="shared" si="147"/>
        <v>0</v>
      </c>
      <c r="AD285" s="1060">
        <f t="shared" si="148"/>
        <v>0</v>
      </c>
      <c r="AE285" s="1061" t="s">
        <v>205</v>
      </c>
      <c r="AF285" s="395"/>
      <c r="AG285" s="429"/>
      <c r="AH285" s="1073"/>
      <c r="AI285" s="1074"/>
      <c r="AJ285" s="1074"/>
      <c r="AK285" s="1075"/>
      <c r="AL285" s="1065"/>
      <c r="AM285" s="1066" t="str">
        <f t="shared" si="149"/>
        <v/>
      </c>
      <c r="AN285" s="1067">
        <f t="shared" si="150"/>
        <v>0</v>
      </c>
      <c r="AO285" s="412"/>
      <c r="AP285" s="412"/>
      <c r="AQ285" s="1068">
        <f t="shared" si="151"/>
        <v>0</v>
      </c>
      <c r="AR285" s="414">
        <f t="shared" si="152"/>
        <v>0</v>
      </c>
      <c r="AS285" s="415">
        <f t="shared" si="153"/>
        <v>0</v>
      </c>
      <c r="AT285" s="415">
        <f t="shared" si="168"/>
        <v>0</v>
      </c>
      <c r="AU285" s="415">
        <f t="shared" si="154"/>
        <v>0</v>
      </c>
      <c r="AV285" s="416">
        <f t="shared" si="155"/>
        <v>0</v>
      </c>
      <c r="AW285" s="1069"/>
      <c r="AX285" s="406">
        <f t="shared" si="156"/>
        <v>0</v>
      </c>
      <c r="AY285" s="1060">
        <f t="shared" si="157"/>
        <v>0</v>
      </c>
      <c r="AZ285" s="1070">
        <f t="shared" si="158"/>
        <v>0</v>
      </c>
      <c r="BA285" s="407">
        <f t="shared" si="159"/>
        <v>0</v>
      </c>
      <c r="BB285" s="1071">
        <f t="shared" si="160"/>
        <v>0</v>
      </c>
      <c r="BC285" s="1059">
        <f t="shared" si="161"/>
        <v>0</v>
      </c>
      <c r="BD285" s="1059">
        <f t="shared" si="162"/>
        <v>0</v>
      </c>
      <c r="BE285" s="407">
        <f t="shared" si="163"/>
        <v>0</v>
      </c>
      <c r="BF285" s="1041">
        <f t="shared" si="164"/>
        <v>0.3</v>
      </c>
      <c r="BG285" s="421">
        <f t="shared" si="165"/>
        <v>0</v>
      </c>
      <c r="BH285" s="422"/>
      <c r="BI285" s="422"/>
      <c r="BJ285" s="421">
        <f t="shared" si="166"/>
        <v>0</v>
      </c>
      <c r="BK285" s="1044">
        <f t="shared" si="167"/>
        <v>0</v>
      </c>
      <c r="BL285" s="432"/>
      <c r="BM285" s="436"/>
      <c r="BN285" s="436"/>
      <c r="BO285" s="436"/>
      <c r="BP285" s="436"/>
      <c r="BQ285" s="436"/>
      <c r="BR285" s="436"/>
      <c r="BS285" s="436"/>
      <c r="BT285" s="436"/>
      <c r="BU285" s="436"/>
      <c r="BV285" s="436"/>
      <c r="BW285" s="436"/>
      <c r="BX285" s="436"/>
    </row>
    <row r="286" spans="1:76" s="437" customFormat="1" ht="27.95" customHeight="1">
      <c r="A286" s="1046">
        <v>269</v>
      </c>
      <c r="B286" s="429"/>
      <c r="C286" s="429"/>
      <c r="D286" s="395"/>
      <c r="E286" s="427"/>
      <c r="F286" s="396"/>
      <c r="G286" s="1076"/>
      <c r="H286" s="1009"/>
      <c r="I286" s="1009"/>
      <c r="J286" s="1009"/>
      <c r="K286" s="1010" t="str">
        <f t="shared" si="137"/>
        <v/>
      </c>
      <c r="L286" s="1047" t="str">
        <f>IF(OR(($S286=""),($H286=""),($I286=""),($J286="")),"",VLOOKUP($S286,'TRC Values Pepco'!$I$45:$M$54,2,FALSE))</f>
        <v/>
      </c>
      <c r="M286" s="1048" t="str">
        <f>IF(OR(($S286=""),($H286=""),($I286=""),($J286="")),"",VLOOKUP($S286,'TRC Values Pepco'!$I$45:$M$54,3,FALSE))</f>
        <v/>
      </c>
      <c r="N286" s="1048" t="str">
        <f>IF(OR(($S286=""),($H286=""),($I286=""),($J286="")),"",VLOOKUP($S286,'TRC Values Pepco'!$I$45:$M$54,4,FALSE))</f>
        <v/>
      </c>
      <c r="O286" s="1048" t="str">
        <f>IF(OR(($S286=""),($H286=""),($I286=""),($J286="")),"",VLOOKUP($S286,'TRC Values Pepco'!$I$45:$M$54,5,FALSE))</f>
        <v/>
      </c>
      <c r="P286" s="1049" t="str">
        <f t="shared" si="138"/>
        <v/>
      </c>
      <c r="Q286" s="1050">
        <f t="shared" si="139"/>
        <v>0</v>
      </c>
      <c r="R286" s="1051" t="str">
        <f t="shared" si="140"/>
        <v/>
      </c>
      <c r="S286" s="1051" t="str">
        <f t="shared" si="141"/>
        <v/>
      </c>
      <c r="T286" s="1052" t="str">
        <f t="shared" si="142"/>
        <v/>
      </c>
      <c r="U286" s="1077"/>
      <c r="V286" s="1017"/>
      <c r="W286" s="1055" t="str">
        <f t="shared" si="143"/>
        <v/>
      </c>
      <c r="X286" s="1072"/>
      <c r="Y286" s="1057">
        <v>0</v>
      </c>
      <c r="Z286" s="402">
        <f t="shared" si="144"/>
        <v>0</v>
      </c>
      <c r="AA286" s="1058">
        <f t="shared" si="145"/>
        <v>0</v>
      </c>
      <c r="AB286" s="1059">
        <f t="shared" si="146"/>
        <v>0</v>
      </c>
      <c r="AC286" s="1059">
        <f t="shared" si="147"/>
        <v>0</v>
      </c>
      <c r="AD286" s="1060">
        <f t="shared" si="148"/>
        <v>0</v>
      </c>
      <c r="AE286" s="1061" t="s">
        <v>205</v>
      </c>
      <c r="AF286" s="395"/>
      <c r="AG286" s="429"/>
      <c r="AH286" s="1073"/>
      <c r="AI286" s="1074"/>
      <c r="AJ286" s="1074"/>
      <c r="AK286" s="1075"/>
      <c r="AL286" s="1065"/>
      <c r="AM286" s="1066" t="str">
        <f t="shared" si="149"/>
        <v/>
      </c>
      <c r="AN286" s="1067">
        <f t="shared" si="150"/>
        <v>0</v>
      </c>
      <c r="AO286" s="412"/>
      <c r="AP286" s="412"/>
      <c r="AQ286" s="1068">
        <f t="shared" si="151"/>
        <v>0</v>
      </c>
      <c r="AR286" s="414">
        <f t="shared" si="152"/>
        <v>0</v>
      </c>
      <c r="AS286" s="415">
        <f t="shared" si="153"/>
        <v>0</v>
      </c>
      <c r="AT286" s="415">
        <f t="shared" si="168"/>
        <v>0</v>
      </c>
      <c r="AU286" s="415">
        <f t="shared" si="154"/>
        <v>0</v>
      </c>
      <c r="AV286" s="416">
        <f t="shared" si="155"/>
        <v>0</v>
      </c>
      <c r="AW286" s="1069"/>
      <c r="AX286" s="406">
        <f t="shared" si="156"/>
        <v>0</v>
      </c>
      <c r="AY286" s="1060">
        <f t="shared" si="157"/>
        <v>0</v>
      </c>
      <c r="AZ286" s="1070">
        <f t="shared" si="158"/>
        <v>0</v>
      </c>
      <c r="BA286" s="407">
        <f t="shared" si="159"/>
        <v>0</v>
      </c>
      <c r="BB286" s="1071">
        <f t="shared" si="160"/>
        <v>0</v>
      </c>
      <c r="BC286" s="1059">
        <f t="shared" si="161"/>
        <v>0</v>
      </c>
      <c r="BD286" s="1059">
        <f t="shared" si="162"/>
        <v>0</v>
      </c>
      <c r="BE286" s="407">
        <f t="shared" si="163"/>
        <v>0</v>
      </c>
      <c r="BF286" s="1041">
        <f t="shared" si="164"/>
        <v>0.3</v>
      </c>
      <c r="BG286" s="421">
        <f t="shared" si="165"/>
        <v>0</v>
      </c>
      <c r="BH286" s="422"/>
      <c r="BI286" s="422"/>
      <c r="BJ286" s="421">
        <f t="shared" si="166"/>
        <v>0</v>
      </c>
      <c r="BK286" s="1044">
        <f t="shared" si="167"/>
        <v>0</v>
      </c>
      <c r="BL286" s="432"/>
      <c r="BM286" s="436"/>
      <c r="BN286" s="436"/>
      <c r="BO286" s="436"/>
      <c r="BP286" s="436"/>
      <c r="BQ286" s="436"/>
      <c r="BR286" s="436"/>
      <c r="BS286" s="436"/>
      <c r="BT286" s="436"/>
      <c r="BU286" s="436"/>
      <c r="BV286" s="436"/>
      <c r="BW286" s="436"/>
      <c r="BX286" s="436"/>
    </row>
    <row r="287" spans="1:76" s="437" customFormat="1" ht="27.95" customHeight="1">
      <c r="A287" s="1046">
        <v>270</v>
      </c>
      <c r="B287" s="429"/>
      <c r="C287" s="429"/>
      <c r="D287" s="395"/>
      <c r="E287" s="427"/>
      <c r="F287" s="396"/>
      <c r="G287" s="1076"/>
      <c r="H287" s="1009"/>
      <c r="I287" s="1009"/>
      <c r="J287" s="1009"/>
      <c r="K287" s="1010" t="str">
        <f t="shared" si="137"/>
        <v/>
      </c>
      <c r="L287" s="1047" t="str">
        <f>IF(OR(($S287=""),($H287=""),($I287=""),($J287="")),"",VLOOKUP($S287,'TRC Values Pepco'!$I$45:$M$54,2,FALSE))</f>
        <v/>
      </c>
      <c r="M287" s="1048" t="str">
        <f>IF(OR(($S287=""),($H287=""),($I287=""),($J287="")),"",VLOOKUP($S287,'TRC Values Pepco'!$I$45:$M$54,3,FALSE))</f>
        <v/>
      </c>
      <c r="N287" s="1048" t="str">
        <f>IF(OR(($S287=""),($H287=""),($I287=""),($J287="")),"",VLOOKUP($S287,'TRC Values Pepco'!$I$45:$M$54,4,FALSE))</f>
        <v/>
      </c>
      <c r="O287" s="1048" t="str">
        <f>IF(OR(($S287=""),($H287=""),($I287=""),($J287="")),"",VLOOKUP($S287,'TRC Values Pepco'!$I$45:$M$54,5,FALSE))</f>
        <v/>
      </c>
      <c r="P287" s="1049" t="str">
        <f t="shared" si="138"/>
        <v/>
      </c>
      <c r="Q287" s="1050">
        <f t="shared" si="139"/>
        <v>0</v>
      </c>
      <c r="R287" s="1051" t="str">
        <f t="shared" si="140"/>
        <v/>
      </c>
      <c r="S287" s="1051" t="str">
        <f t="shared" si="141"/>
        <v/>
      </c>
      <c r="T287" s="1052" t="str">
        <f t="shared" si="142"/>
        <v/>
      </c>
      <c r="U287" s="1077"/>
      <c r="V287" s="1017"/>
      <c r="W287" s="1055" t="str">
        <f t="shared" si="143"/>
        <v/>
      </c>
      <c r="X287" s="1072"/>
      <c r="Y287" s="1057">
        <v>0</v>
      </c>
      <c r="Z287" s="402">
        <f t="shared" si="144"/>
        <v>0</v>
      </c>
      <c r="AA287" s="1058">
        <f t="shared" si="145"/>
        <v>0</v>
      </c>
      <c r="AB287" s="1059">
        <f t="shared" si="146"/>
        <v>0</v>
      </c>
      <c r="AC287" s="1059">
        <f t="shared" si="147"/>
        <v>0</v>
      </c>
      <c r="AD287" s="1060">
        <f t="shared" si="148"/>
        <v>0</v>
      </c>
      <c r="AE287" s="1061" t="s">
        <v>205</v>
      </c>
      <c r="AF287" s="395"/>
      <c r="AG287" s="429"/>
      <c r="AH287" s="1073"/>
      <c r="AI287" s="1074"/>
      <c r="AJ287" s="1074"/>
      <c r="AK287" s="1075"/>
      <c r="AL287" s="1065"/>
      <c r="AM287" s="1066" t="str">
        <f t="shared" si="149"/>
        <v/>
      </c>
      <c r="AN287" s="1067">
        <f t="shared" si="150"/>
        <v>0</v>
      </c>
      <c r="AO287" s="412"/>
      <c r="AP287" s="412"/>
      <c r="AQ287" s="1068">
        <f t="shared" si="151"/>
        <v>0</v>
      </c>
      <c r="AR287" s="414">
        <f t="shared" si="152"/>
        <v>0</v>
      </c>
      <c r="AS287" s="415">
        <f t="shared" si="153"/>
        <v>0</v>
      </c>
      <c r="AT287" s="415">
        <f t="shared" si="168"/>
        <v>0</v>
      </c>
      <c r="AU287" s="415">
        <f t="shared" si="154"/>
        <v>0</v>
      </c>
      <c r="AV287" s="416">
        <f t="shared" si="155"/>
        <v>0</v>
      </c>
      <c r="AW287" s="1069"/>
      <c r="AX287" s="406">
        <f t="shared" si="156"/>
        <v>0</v>
      </c>
      <c r="AY287" s="1060">
        <f t="shared" si="157"/>
        <v>0</v>
      </c>
      <c r="AZ287" s="1070">
        <f t="shared" si="158"/>
        <v>0</v>
      </c>
      <c r="BA287" s="407">
        <f t="shared" si="159"/>
        <v>0</v>
      </c>
      <c r="BB287" s="1071">
        <f t="shared" si="160"/>
        <v>0</v>
      </c>
      <c r="BC287" s="1059">
        <f t="shared" si="161"/>
        <v>0</v>
      </c>
      <c r="BD287" s="1059">
        <f t="shared" si="162"/>
        <v>0</v>
      </c>
      <c r="BE287" s="407">
        <f t="shared" si="163"/>
        <v>0</v>
      </c>
      <c r="BF287" s="1041">
        <f t="shared" si="164"/>
        <v>0.3</v>
      </c>
      <c r="BG287" s="421">
        <f t="shared" si="165"/>
        <v>0</v>
      </c>
      <c r="BH287" s="422"/>
      <c r="BI287" s="422"/>
      <c r="BJ287" s="421">
        <f t="shared" si="166"/>
        <v>0</v>
      </c>
      <c r="BK287" s="1044">
        <f t="shared" si="167"/>
        <v>0</v>
      </c>
      <c r="BL287" s="432"/>
      <c r="BM287" s="436"/>
      <c r="BN287" s="436"/>
      <c r="BO287" s="436"/>
      <c r="BP287" s="436"/>
      <c r="BQ287" s="436"/>
      <c r="BR287" s="436"/>
      <c r="BS287" s="436"/>
      <c r="BT287" s="436"/>
      <c r="BU287" s="436"/>
      <c r="BV287" s="436"/>
      <c r="BW287" s="436"/>
      <c r="BX287" s="436"/>
    </row>
    <row r="288" spans="1:76" s="437" customFormat="1" ht="27.95" customHeight="1">
      <c r="A288" s="1046">
        <v>271</v>
      </c>
      <c r="B288" s="429"/>
      <c r="C288" s="429"/>
      <c r="D288" s="395"/>
      <c r="E288" s="427"/>
      <c r="F288" s="396"/>
      <c r="G288" s="1076"/>
      <c r="H288" s="1009"/>
      <c r="I288" s="1009"/>
      <c r="J288" s="1009"/>
      <c r="K288" s="1010" t="str">
        <f t="shared" si="137"/>
        <v/>
      </c>
      <c r="L288" s="1047" t="str">
        <f>IF(OR(($S288=""),($H288=""),($I288=""),($J288="")),"",VLOOKUP($S288,'TRC Values Pepco'!$I$45:$M$54,2,FALSE))</f>
        <v/>
      </c>
      <c r="M288" s="1048" t="str">
        <f>IF(OR(($S288=""),($H288=""),($I288=""),($J288="")),"",VLOOKUP($S288,'TRC Values Pepco'!$I$45:$M$54,3,FALSE))</f>
        <v/>
      </c>
      <c r="N288" s="1048" t="str">
        <f>IF(OR(($S288=""),($H288=""),($I288=""),($J288="")),"",VLOOKUP($S288,'TRC Values Pepco'!$I$45:$M$54,4,FALSE))</f>
        <v/>
      </c>
      <c r="O288" s="1048" t="str">
        <f>IF(OR(($S288=""),($H288=""),($I288=""),($J288="")),"",VLOOKUP($S288,'TRC Values Pepco'!$I$45:$M$54,5,FALSE))</f>
        <v/>
      </c>
      <c r="P288" s="1049" t="str">
        <f t="shared" si="138"/>
        <v/>
      </c>
      <c r="Q288" s="1050">
        <f t="shared" si="139"/>
        <v>0</v>
      </c>
      <c r="R288" s="1051" t="str">
        <f t="shared" si="140"/>
        <v/>
      </c>
      <c r="S288" s="1051" t="str">
        <f t="shared" si="141"/>
        <v/>
      </c>
      <c r="T288" s="1052" t="str">
        <f t="shared" si="142"/>
        <v/>
      </c>
      <c r="U288" s="1077"/>
      <c r="V288" s="1017"/>
      <c r="W288" s="1055" t="str">
        <f t="shared" si="143"/>
        <v/>
      </c>
      <c r="X288" s="1072"/>
      <c r="Y288" s="1057">
        <v>0</v>
      </c>
      <c r="Z288" s="402">
        <f t="shared" si="144"/>
        <v>0</v>
      </c>
      <c r="AA288" s="1058">
        <f t="shared" si="145"/>
        <v>0</v>
      </c>
      <c r="AB288" s="1059">
        <f t="shared" si="146"/>
        <v>0</v>
      </c>
      <c r="AC288" s="1059">
        <f t="shared" si="147"/>
        <v>0</v>
      </c>
      <c r="AD288" s="1060">
        <f t="shared" si="148"/>
        <v>0</v>
      </c>
      <c r="AE288" s="1061" t="s">
        <v>205</v>
      </c>
      <c r="AF288" s="395"/>
      <c r="AG288" s="429"/>
      <c r="AH288" s="1073"/>
      <c r="AI288" s="1074"/>
      <c r="AJ288" s="1074"/>
      <c r="AK288" s="1075"/>
      <c r="AL288" s="1065"/>
      <c r="AM288" s="1066" t="str">
        <f t="shared" si="149"/>
        <v/>
      </c>
      <c r="AN288" s="1067">
        <f t="shared" si="150"/>
        <v>0</v>
      </c>
      <c r="AO288" s="412"/>
      <c r="AP288" s="412"/>
      <c r="AQ288" s="1068">
        <f t="shared" si="151"/>
        <v>0</v>
      </c>
      <c r="AR288" s="414">
        <f t="shared" si="152"/>
        <v>0</v>
      </c>
      <c r="AS288" s="415">
        <f t="shared" si="153"/>
        <v>0</v>
      </c>
      <c r="AT288" s="415">
        <f t="shared" si="168"/>
        <v>0</v>
      </c>
      <c r="AU288" s="415">
        <f t="shared" si="154"/>
        <v>0</v>
      </c>
      <c r="AV288" s="416">
        <f t="shared" si="155"/>
        <v>0</v>
      </c>
      <c r="AW288" s="1069"/>
      <c r="AX288" s="406">
        <f t="shared" si="156"/>
        <v>0</v>
      </c>
      <c r="AY288" s="1060">
        <f t="shared" si="157"/>
        <v>0</v>
      </c>
      <c r="AZ288" s="1070">
        <f t="shared" si="158"/>
        <v>0</v>
      </c>
      <c r="BA288" s="407">
        <f t="shared" si="159"/>
        <v>0</v>
      </c>
      <c r="BB288" s="1071">
        <f t="shared" si="160"/>
        <v>0</v>
      </c>
      <c r="BC288" s="1059">
        <f t="shared" si="161"/>
        <v>0</v>
      </c>
      <c r="BD288" s="1059">
        <f t="shared" si="162"/>
        <v>0</v>
      </c>
      <c r="BE288" s="407">
        <f t="shared" si="163"/>
        <v>0</v>
      </c>
      <c r="BF288" s="1041">
        <f t="shared" si="164"/>
        <v>0.3</v>
      </c>
      <c r="BG288" s="421">
        <f t="shared" si="165"/>
        <v>0</v>
      </c>
      <c r="BH288" s="422"/>
      <c r="BI288" s="422"/>
      <c r="BJ288" s="421">
        <f t="shared" si="166"/>
        <v>0</v>
      </c>
      <c r="BK288" s="1044">
        <f t="shared" si="167"/>
        <v>0</v>
      </c>
      <c r="BL288" s="432"/>
      <c r="BM288" s="436"/>
      <c r="BN288" s="436"/>
      <c r="BO288" s="436"/>
      <c r="BP288" s="436"/>
      <c r="BQ288" s="436"/>
      <c r="BR288" s="436"/>
      <c r="BS288" s="436"/>
      <c r="BT288" s="436"/>
      <c r="BU288" s="436"/>
      <c r="BV288" s="436"/>
      <c r="BW288" s="436"/>
      <c r="BX288" s="436"/>
    </row>
    <row r="289" spans="1:76" s="437" customFormat="1" ht="27.95" customHeight="1">
      <c r="A289" s="1046">
        <v>272</v>
      </c>
      <c r="B289" s="429"/>
      <c r="C289" s="429"/>
      <c r="D289" s="395"/>
      <c r="E289" s="427"/>
      <c r="F289" s="396"/>
      <c r="G289" s="1076"/>
      <c r="H289" s="1009"/>
      <c r="I289" s="1009"/>
      <c r="J289" s="1009"/>
      <c r="K289" s="1010" t="str">
        <f t="shared" si="137"/>
        <v/>
      </c>
      <c r="L289" s="1047" t="str">
        <f>IF(OR(($S289=""),($H289=""),($I289=""),($J289="")),"",VLOOKUP($S289,'TRC Values Pepco'!$I$45:$M$54,2,FALSE))</f>
        <v/>
      </c>
      <c r="M289" s="1048" t="str">
        <f>IF(OR(($S289=""),($H289=""),($I289=""),($J289="")),"",VLOOKUP($S289,'TRC Values Pepco'!$I$45:$M$54,3,FALSE))</f>
        <v/>
      </c>
      <c r="N289" s="1048" t="str">
        <f>IF(OR(($S289=""),($H289=""),($I289=""),($J289="")),"",VLOOKUP($S289,'TRC Values Pepco'!$I$45:$M$54,4,FALSE))</f>
        <v/>
      </c>
      <c r="O289" s="1048" t="str">
        <f>IF(OR(($S289=""),($H289=""),($I289=""),($J289="")),"",VLOOKUP($S289,'TRC Values Pepco'!$I$45:$M$54,5,FALSE))</f>
        <v/>
      </c>
      <c r="P289" s="1049" t="str">
        <f t="shared" si="138"/>
        <v/>
      </c>
      <c r="Q289" s="1050">
        <f t="shared" si="139"/>
        <v>0</v>
      </c>
      <c r="R289" s="1051" t="str">
        <f t="shared" si="140"/>
        <v/>
      </c>
      <c r="S289" s="1051" t="str">
        <f t="shared" si="141"/>
        <v/>
      </c>
      <c r="T289" s="1052" t="str">
        <f t="shared" si="142"/>
        <v/>
      </c>
      <c r="U289" s="1077"/>
      <c r="V289" s="1017"/>
      <c r="W289" s="1055" t="str">
        <f t="shared" si="143"/>
        <v/>
      </c>
      <c r="X289" s="1072"/>
      <c r="Y289" s="1057">
        <v>0</v>
      </c>
      <c r="Z289" s="402">
        <f t="shared" si="144"/>
        <v>0</v>
      </c>
      <c r="AA289" s="1058">
        <f t="shared" si="145"/>
        <v>0</v>
      </c>
      <c r="AB289" s="1059">
        <f t="shared" si="146"/>
        <v>0</v>
      </c>
      <c r="AC289" s="1059">
        <f t="shared" si="147"/>
        <v>0</v>
      </c>
      <c r="AD289" s="1060">
        <f t="shared" si="148"/>
        <v>0</v>
      </c>
      <c r="AE289" s="1061" t="s">
        <v>205</v>
      </c>
      <c r="AF289" s="395"/>
      <c r="AG289" s="429"/>
      <c r="AH289" s="1073"/>
      <c r="AI289" s="1074"/>
      <c r="AJ289" s="1074"/>
      <c r="AK289" s="1075"/>
      <c r="AL289" s="1065"/>
      <c r="AM289" s="1066" t="str">
        <f t="shared" si="149"/>
        <v/>
      </c>
      <c r="AN289" s="1067">
        <f t="shared" si="150"/>
        <v>0</v>
      </c>
      <c r="AO289" s="412"/>
      <c r="AP289" s="412"/>
      <c r="AQ289" s="1068">
        <f t="shared" si="151"/>
        <v>0</v>
      </c>
      <c r="AR289" s="414">
        <f t="shared" si="152"/>
        <v>0</v>
      </c>
      <c r="AS289" s="415">
        <f t="shared" si="153"/>
        <v>0</v>
      </c>
      <c r="AT289" s="415">
        <f t="shared" si="168"/>
        <v>0</v>
      </c>
      <c r="AU289" s="415">
        <f t="shared" si="154"/>
        <v>0</v>
      </c>
      <c r="AV289" s="416">
        <f t="shared" si="155"/>
        <v>0</v>
      </c>
      <c r="AW289" s="1069"/>
      <c r="AX289" s="406">
        <f t="shared" si="156"/>
        <v>0</v>
      </c>
      <c r="AY289" s="1060">
        <f t="shared" si="157"/>
        <v>0</v>
      </c>
      <c r="AZ289" s="1070">
        <f t="shared" si="158"/>
        <v>0</v>
      </c>
      <c r="BA289" s="407">
        <f t="shared" si="159"/>
        <v>0</v>
      </c>
      <c r="BB289" s="1071">
        <f t="shared" si="160"/>
        <v>0</v>
      </c>
      <c r="BC289" s="1059">
        <f t="shared" si="161"/>
        <v>0</v>
      </c>
      <c r="BD289" s="1059">
        <f t="shared" si="162"/>
        <v>0</v>
      </c>
      <c r="BE289" s="407">
        <f t="shared" si="163"/>
        <v>0</v>
      </c>
      <c r="BF289" s="1041">
        <f t="shared" si="164"/>
        <v>0.3</v>
      </c>
      <c r="BG289" s="421">
        <f t="shared" si="165"/>
        <v>0</v>
      </c>
      <c r="BH289" s="422"/>
      <c r="BI289" s="422"/>
      <c r="BJ289" s="421">
        <f t="shared" si="166"/>
        <v>0</v>
      </c>
      <c r="BK289" s="1044">
        <f t="shared" si="167"/>
        <v>0</v>
      </c>
      <c r="BL289" s="432"/>
      <c r="BM289" s="436"/>
      <c r="BN289" s="436"/>
      <c r="BO289" s="436"/>
      <c r="BP289" s="436"/>
      <c r="BQ289" s="436"/>
      <c r="BR289" s="436"/>
      <c r="BS289" s="436"/>
      <c r="BT289" s="436"/>
      <c r="BU289" s="436"/>
      <c r="BV289" s="436"/>
      <c r="BW289" s="436"/>
      <c r="BX289" s="436"/>
    </row>
    <row r="290" spans="1:76" s="437" customFormat="1" ht="27.95" customHeight="1">
      <c r="A290" s="1046">
        <v>273</v>
      </c>
      <c r="B290" s="429"/>
      <c r="C290" s="429"/>
      <c r="D290" s="395"/>
      <c r="E290" s="427"/>
      <c r="F290" s="396"/>
      <c r="G290" s="1076"/>
      <c r="H290" s="1009"/>
      <c r="I290" s="1009"/>
      <c r="J290" s="1009"/>
      <c r="K290" s="1010" t="str">
        <f t="shared" si="137"/>
        <v/>
      </c>
      <c r="L290" s="1047" t="str">
        <f>IF(OR(($S290=""),($H290=""),($I290=""),($J290="")),"",VLOOKUP($S290,'TRC Values Pepco'!$I$45:$M$54,2,FALSE))</f>
        <v/>
      </c>
      <c r="M290" s="1048" t="str">
        <f>IF(OR(($S290=""),($H290=""),($I290=""),($J290="")),"",VLOOKUP($S290,'TRC Values Pepco'!$I$45:$M$54,3,FALSE))</f>
        <v/>
      </c>
      <c r="N290" s="1048" t="str">
        <f>IF(OR(($S290=""),($H290=""),($I290=""),($J290="")),"",VLOOKUP($S290,'TRC Values Pepco'!$I$45:$M$54,4,FALSE))</f>
        <v/>
      </c>
      <c r="O290" s="1048" t="str">
        <f>IF(OR(($S290=""),($H290=""),($I290=""),($J290="")),"",VLOOKUP($S290,'TRC Values Pepco'!$I$45:$M$54,5,FALSE))</f>
        <v/>
      </c>
      <c r="P290" s="1049" t="str">
        <f t="shared" si="138"/>
        <v/>
      </c>
      <c r="Q290" s="1050">
        <f t="shared" si="139"/>
        <v>0</v>
      </c>
      <c r="R290" s="1051" t="str">
        <f t="shared" si="140"/>
        <v/>
      </c>
      <c r="S290" s="1051" t="str">
        <f t="shared" si="141"/>
        <v/>
      </c>
      <c r="T290" s="1052" t="str">
        <f t="shared" si="142"/>
        <v/>
      </c>
      <c r="U290" s="1077"/>
      <c r="V290" s="1017"/>
      <c r="W290" s="1055" t="str">
        <f t="shared" si="143"/>
        <v/>
      </c>
      <c r="X290" s="1072"/>
      <c r="Y290" s="1057">
        <v>0</v>
      </c>
      <c r="Z290" s="402">
        <f t="shared" si="144"/>
        <v>0</v>
      </c>
      <c r="AA290" s="1058">
        <f t="shared" si="145"/>
        <v>0</v>
      </c>
      <c r="AB290" s="1059">
        <f t="shared" si="146"/>
        <v>0</v>
      </c>
      <c r="AC290" s="1059">
        <f t="shared" si="147"/>
        <v>0</v>
      </c>
      <c r="AD290" s="1060">
        <f t="shared" si="148"/>
        <v>0</v>
      </c>
      <c r="AE290" s="1061" t="s">
        <v>205</v>
      </c>
      <c r="AF290" s="395"/>
      <c r="AG290" s="429"/>
      <c r="AH290" s="1073"/>
      <c r="AI290" s="1074"/>
      <c r="AJ290" s="1074"/>
      <c r="AK290" s="1075"/>
      <c r="AL290" s="1065"/>
      <c r="AM290" s="1066" t="str">
        <f t="shared" si="149"/>
        <v/>
      </c>
      <c r="AN290" s="1067">
        <f t="shared" si="150"/>
        <v>0</v>
      </c>
      <c r="AO290" s="412"/>
      <c r="AP290" s="412"/>
      <c r="AQ290" s="1068">
        <f t="shared" si="151"/>
        <v>0</v>
      </c>
      <c r="AR290" s="414">
        <f t="shared" si="152"/>
        <v>0</v>
      </c>
      <c r="AS290" s="415">
        <f t="shared" si="153"/>
        <v>0</v>
      </c>
      <c r="AT290" s="415">
        <f t="shared" si="168"/>
        <v>0</v>
      </c>
      <c r="AU290" s="415">
        <f t="shared" si="154"/>
        <v>0</v>
      </c>
      <c r="AV290" s="416">
        <f t="shared" si="155"/>
        <v>0</v>
      </c>
      <c r="AW290" s="1069"/>
      <c r="AX290" s="406">
        <f t="shared" si="156"/>
        <v>0</v>
      </c>
      <c r="AY290" s="1060">
        <f t="shared" si="157"/>
        <v>0</v>
      </c>
      <c r="AZ290" s="1070">
        <f t="shared" si="158"/>
        <v>0</v>
      </c>
      <c r="BA290" s="407">
        <f t="shared" si="159"/>
        <v>0</v>
      </c>
      <c r="BB290" s="1071">
        <f t="shared" si="160"/>
        <v>0</v>
      </c>
      <c r="BC290" s="1059">
        <f t="shared" si="161"/>
        <v>0</v>
      </c>
      <c r="BD290" s="1059">
        <f t="shared" si="162"/>
        <v>0</v>
      </c>
      <c r="BE290" s="407">
        <f t="shared" si="163"/>
        <v>0</v>
      </c>
      <c r="BF290" s="1041">
        <f t="shared" si="164"/>
        <v>0.3</v>
      </c>
      <c r="BG290" s="421">
        <f t="shared" si="165"/>
        <v>0</v>
      </c>
      <c r="BH290" s="422"/>
      <c r="BI290" s="422"/>
      <c r="BJ290" s="421">
        <f t="shared" si="166"/>
        <v>0</v>
      </c>
      <c r="BK290" s="1044">
        <f t="shared" si="167"/>
        <v>0</v>
      </c>
      <c r="BL290" s="432"/>
      <c r="BM290" s="436"/>
      <c r="BN290" s="436"/>
      <c r="BO290" s="436"/>
      <c r="BP290" s="436"/>
      <c r="BQ290" s="436"/>
      <c r="BR290" s="436"/>
      <c r="BS290" s="436"/>
      <c r="BT290" s="436"/>
      <c r="BU290" s="436"/>
      <c r="BV290" s="436"/>
      <c r="BW290" s="436"/>
      <c r="BX290" s="436"/>
    </row>
    <row r="291" spans="1:76" s="437" customFormat="1" ht="27.95" customHeight="1">
      <c r="A291" s="1046">
        <v>274</v>
      </c>
      <c r="B291" s="429"/>
      <c r="C291" s="429"/>
      <c r="D291" s="395"/>
      <c r="E291" s="427"/>
      <c r="F291" s="396"/>
      <c r="G291" s="1076"/>
      <c r="H291" s="1009"/>
      <c r="I291" s="1009"/>
      <c r="J291" s="1009"/>
      <c r="K291" s="1010" t="str">
        <f t="shared" si="137"/>
        <v/>
      </c>
      <c r="L291" s="1047" t="str">
        <f>IF(OR(($S291=""),($H291=""),($I291=""),($J291="")),"",VLOOKUP($S291,'TRC Values Pepco'!$I$45:$M$54,2,FALSE))</f>
        <v/>
      </c>
      <c r="M291" s="1048" t="str">
        <f>IF(OR(($S291=""),($H291=""),($I291=""),($J291="")),"",VLOOKUP($S291,'TRC Values Pepco'!$I$45:$M$54,3,FALSE))</f>
        <v/>
      </c>
      <c r="N291" s="1048" t="str">
        <f>IF(OR(($S291=""),($H291=""),($I291=""),($J291="")),"",VLOOKUP($S291,'TRC Values Pepco'!$I$45:$M$54,4,FALSE))</f>
        <v/>
      </c>
      <c r="O291" s="1048" t="str">
        <f>IF(OR(($S291=""),($H291=""),($I291=""),($J291="")),"",VLOOKUP($S291,'TRC Values Pepco'!$I$45:$M$54,5,FALSE))</f>
        <v/>
      </c>
      <c r="P291" s="1049" t="str">
        <f t="shared" si="138"/>
        <v/>
      </c>
      <c r="Q291" s="1050">
        <f t="shared" si="139"/>
        <v>0</v>
      </c>
      <c r="R291" s="1051" t="str">
        <f t="shared" si="140"/>
        <v/>
      </c>
      <c r="S291" s="1051" t="str">
        <f t="shared" si="141"/>
        <v/>
      </c>
      <c r="T291" s="1052" t="str">
        <f t="shared" si="142"/>
        <v/>
      </c>
      <c r="U291" s="1077"/>
      <c r="V291" s="1017"/>
      <c r="W291" s="1055" t="str">
        <f t="shared" si="143"/>
        <v/>
      </c>
      <c r="X291" s="1072"/>
      <c r="Y291" s="1057">
        <v>0</v>
      </c>
      <c r="Z291" s="402">
        <f t="shared" si="144"/>
        <v>0</v>
      </c>
      <c r="AA291" s="1058">
        <f t="shared" si="145"/>
        <v>0</v>
      </c>
      <c r="AB291" s="1059">
        <f t="shared" si="146"/>
        <v>0</v>
      </c>
      <c r="AC291" s="1059">
        <f t="shared" si="147"/>
        <v>0</v>
      </c>
      <c r="AD291" s="1060">
        <f t="shared" si="148"/>
        <v>0</v>
      </c>
      <c r="AE291" s="1061" t="s">
        <v>205</v>
      </c>
      <c r="AF291" s="395"/>
      <c r="AG291" s="429"/>
      <c r="AH291" s="1073"/>
      <c r="AI291" s="1074"/>
      <c r="AJ291" s="1074"/>
      <c r="AK291" s="1075"/>
      <c r="AL291" s="1065"/>
      <c r="AM291" s="1066" t="str">
        <f t="shared" si="149"/>
        <v/>
      </c>
      <c r="AN291" s="1067">
        <f t="shared" si="150"/>
        <v>0</v>
      </c>
      <c r="AO291" s="412"/>
      <c r="AP291" s="412"/>
      <c r="AQ291" s="1068">
        <f t="shared" si="151"/>
        <v>0</v>
      </c>
      <c r="AR291" s="414">
        <f t="shared" si="152"/>
        <v>0</v>
      </c>
      <c r="AS291" s="415">
        <f t="shared" si="153"/>
        <v>0</v>
      </c>
      <c r="AT291" s="415">
        <f t="shared" si="168"/>
        <v>0</v>
      </c>
      <c r="AU291" s="415">
        <f t="shared" si="154"/>
        <v>0</v>
      </c>
      <c r="AV291" s="416">
        <f t="shared" si="155"/>
        <v>0</v>
      </c>
      <c r="AW291" s="1069"/>
      <c r="AX291" s="406">
        <f t="shared" si="156"/>
        <v>0</v>
      </c>
      <c r="AY291" s="1060">
        <f t="shared" si="157"/>
        <v>0</v>
      </c>
      <c r="AZ291" s="1070">
        <f t="shared" si="158"/>
        <v>0</v>
      </c>
      <c r="BA291" s="407">
        <f t="shared" si="159"/>
        <v>0</v>
      </c>
      <c r="BB291" s="1071">
        <f t="shared" si="160"/>
        <v>0</v>
      </c>
      <c r="BC291" s="1059">
        <f t="shared" si="161"/>
        <v>0</v>
      </c>
      <c r="BD291" s="1059">
        <f t="shared" si="162"/>
        <v>0</v>
      </c>
      <c r="BE291" s="407">
        <f t="shared" si="163"/>
        <v>0</v>
      </c>
      <c r="BF291" s="1041">
        <f t="shared" si="164"/>
        <v>0.3</v>
      </c>
      <c r="BG291" s="421">
        <f t="shared" si="165"/>
        <v>0</v>
      </c>
      <c r="BH291" s="422"/>
      <c r="BI291" s="422"/>
      <c r="BJ291" s="421">
        <f t="shared" si="166"/>
        <v>0</v>
      </c>
      <c r="BK291" s="1044">
        <f t="shared" si="167"/>
        <v>0</v>
      </c>
      <c r="BL291" s="432"/>
      <c r="BM291" s="436"/>
      <c r="BN291" s="436"/>
      <c r="BO291" s="436"/>
      <c r="BP291" s="436"/>
      <c r="BQ291" s="436"/>
      <c r="BR291" s="436"/>
      <c r="BS291" s="436"/>
      <c r="BT291" s="436"/>
      <c r="BU291" s="436"/>
      <c r="BV291" s="436"/>
      <c r="BW291" s="436"/>
      <c r="BX291" s="436"/>
    </row>
    <row r="292" spans="1:76" s="437" customFormat="1" ht="27.95" customHeight="1">
      <c r="A292" s="1046">
        <v>275</v>
      </c>
      <c r="B292" s="429"/>
      <c r="C292" s="429"/>
      <c r="D292" s="395"/>
      <c r="E292" s="427"/>
      <c r="F292" s="396"/>
      <c r="G292" s="1076"/>
      <c r="H292" s="1009"/>
      <c r="I292" s="1009"/>
      <c r="J292" s="1009"/>
      <c r="K292" s="1010" t="str">
        <f t="shared" si="137"/>
        <v/>
      </c>
      <c r="L292" s="1047" t="str">
        <f>IF(OR(($S292=""),($H292=""),($I292=""),($J292="")),"",VLOOKUP($S292,'TRC Values Pepco'!$I$45:$M$54,2,FALSE))</f>
        <v/>
      </c>
      <c r="M292" s="1048" t="str">
        <f>IF(OR(($S292=""),($H292=""),($I292=""),($J292="")),"",VLOOKUP($S292,'TRC Values Pepco'!$I$45:$M$54,3,FALSE))</f>
        <v/>
      </c>
      <c r="N292" s="1048" t="str">
        <f>IF(OR(($S292=""),($H292=""),($I292=""),($J292="")),"",VLOOKUP($S292,'TRC Values Pepco'!$I$45:$M$54,4,FALSE))</f>
        <v/>
      </c>
      <c r="O292" s="1048" t="str">
        <f>IF(OR(($S292=""),($H292=""),($I292=""),($J292="")),"",VLOOKUP($S292,'TRC Values Pepco'!$I$45:$M$54,5,FALSE))</f>
        <v/>
      </c>
      <c r="P292" s="1049" t="str">
        <f t="shared" si="138"/>
        <v/>
      </c>
      <c r="Q292" s="1050">
        <f t="shared" si="139"/>
        <v>0</v>
      </c>
      <c r="R292" s="1051" t="str">
        <f t="shared" si="140"/>
        <v/>
      </c>
      <c r="S292" s="1051" t="str">
        <f t="shared" si="141"/>
        <v/>
      </c>
      <c r="T292" s="1052" t="str">
        <f t="shared" si="142"/>
        <v/>
      </c>
      <c r="U292" s="1077"/>
      <c r="V292" s="1017"/>
      <c r="W292" s="1055" t="str">
        <f t="shared" si="143"/>
        <v/>
      </c>
      <c r="X292" s="1072"/>
      <c r="Y292" s="1057">
        <v>0</v>
      </c>
      <c r="Z292" s="402">
        <f t="shared" si="144"/>
        <v>0</v>
      </c>
      <c r="AA292" s="1058">
        <f t="shared" si="145"/>
        <v>0</v>
      </c>
      <c r="AB292" s="1059">
        <f t="shared" si="146"/>
        <v>0</v>
      </c>
      <c r="AC292" s="1059">
        <f t="shared" si="147"/>
        <v>0</v>
      </c>
      <c r="AD292" s="1060">
        <f t="shared" si="148"/>
        <v>0</v>
      </c>
      <c r="AE292" s="1061" t="s">
        <v>205</v>
      </c>
      <c r="AF292" s="395"/>
      <c r="AG292" s="429"/>
      <c r="AH292" s="1073"/>
      <c r="AI292" s="1074"/>
      <c r="AJ292" s="1074"/>
      <c r="AK292" s="1075"/>
      <c r="AL292" s="1065"/>
      <c r="AM292" s="1066" t="str">
        <f t="shared" si="149"/>
        <v/>
      </c>
      <c r="AN292" s="1067">
        <f t="shared" si="150"/>
        <v>0</v>
      </c>
      <c r="AO292" s="412"/>
      <c r="AP292" s="412"/>
      <c r="AQ292" s="1068">
        <f t="shared" si="151"/>
        <v>0</v>
      </c>
      <c r="AR292" s="414">
        <f t="shared" si="152"/>
        <v>0</v>
      </c>
      <c r="AS292" s="415">
        <f t="shared" si="153"/>
        <v>0</v>
      </c>
      <c r="AT292" s="415">
        <f t="shared" si="168"/>
        <v>0</v>
      </c>
      <c r="AU292" s="415">
        <f t="shared" si="154"/>
        <v>0</v>
      </c>
      <c r="AV292" s="416">
        <f t="shared" si="155"/>
        <v>0</v>
      </c>
      <c r="AW292" s="1069"/>
      <c r="AX292" s="406">
        <f t="shared" si="156"/>
        <v>0</v>
      </c>
      <c r="AY292" s="1060">
        <f t="shared" si="157"/>
        <v>0</v>
      </c>
      <c r="AZ292" s="1070">
        <f t="shared" si="158"/>
        <v>0</v>
      </c>
      <c r="BA292" s="407">
        <f t="shared" si="159"/>
        <v>0</v>
      </c>
      <c r="BB292" s="1071">
        <f t="shared" si="160"/>
        <v>0</v>
      </c>
      <c r="BC292" s="1059">
        <f t="shared" si="161"/>
        <v>0</v>
      </c>
      <c r="BD292" s="1059">
        <f t="shared" si="162"/>
        <v>0</v>
      </c>
      <c r="BE292" s="407">
        <f t="shared" si="163"/>
        <v>0</v>
      </c>
      <c r="BF292" s="1041">
        <f t="shared" si="164"/>
        <v>0.3</v>
      </c>
      <c r="BG292" s="421">
        <f t="shared" si="165"/>
        <v>0</v>
      </c>
      <c r="BH292" s="422"/>
      <c r="BI292" s="422"/>
      <c r="BJ292" s="421">
        <f t="shared" si="166"/>
        <v>0</v>
      </c>
      <c r="BK292" s="1044">
        <f t="shared" si="167"/>
        <v>0</v>
      </c>
      <c r="BL292" s="432"/>
      <c r="BM292" s="436"/>
      <c r="BN292" s="436"/>
      <c r="BO292" s="436"/>
      <c r="BP292" s="436"/>
      <c r="BQ292" s="436"/>
      <c r="BR292" s="436"/>
      <c r="BS292" s="436"/>
      <c r="BT292" s="436"/>
      <c r="BU292" s="436"/>
      <c r="BV292" s="436"/>
      <c r="BW292" s="436"/>
      <c r="BX292" s="436"/>
    </row>
    <row r="293" spans="1:76" s="437" customFormat="1" ht="27.95" customHeight="1">
      <c r="A293" s="1046">
        <v>276</v>
      </c>
      <c r="B293" s="429"/>
      <c r="C293" s="429"/>
      <c r="D293" s="395"/>
      <c r="E293" s="427"/>
      <c r="F293" s="396"/>
      <c r="G293" s="1076"/>
      <c r="H293" s="1009"/>
      <c r="I293" s="1009"/>
      <c r="J293" s="1009"/>
      <c r="K293" s="1010" t="str">
        <f t="shared" si="137"/>
        <v/>
      </c>
      <c r="L293" s="1047" t="str">
        <f>IF(OR(($S293=""),($H293=""),($I293=""),($J293="")),"",VLOOKUP($S293,'TRC Values Pepco'!$I$45:$M$54,2,FALSE))</f>
        <v/>
      </c>
      <c r="M293" s="1048" t="str">
        <f>IF(OR(($S293=""),($H293=""),($I293=""),($J293="")),"",VLOOKUP($S293,'TRC Values Pepco'!$I$45:$M$54,3,FALSE))</f>
        <v/>
      </c>
      <c r="N293" s="1048" t="str">
        <f>IF(OR(($S293=""),($H293=""),($I293=""),($J293="")),"",VLOOKUP($S293,'TRC Values Pepco'!$I$45:$M$54,4,FALSE))</f>
        <v/>
      </c>
      <c r="O293" s="1048" t="str">
        <f>IF(OR(($S293=""),($H293=""),($I293=""),($J293="")),"",VLOOKUP($S293,'TRC Values Pepco'!$I$45:$M$54,5,FALSE))</f>
        <v/>
      </c>
      <c r="P293" s="1049" t="str">
        <f t="shared" si="138"/>
        <v/>
      </c>
      <c r="Q293" s="1050">
        <f t="shared" si="139"/>
        <v>0</v>
      </c>
      <c r="R293" s="1051" t="str">
        <f t="shared" si="140"/>
        <v/>
      </c>
      <c r="S293" s="1051" t="str">
        <f t="shared" si="141"/>
        <v/>
      </c>
      <c r="T293" s="1052" t="str">
        <f t="shared" si="142"/>
        <v/>
      </c>
      <c r="U293" s="1077"/>
      <c r="V293" s="1017"/>
      <c r="W293" s="1055" t="str">
        <f t="shared" si="143"/>
        <v/>
      </c>
      <c r="X293" s="1072"/>
      <c r="Y293" s="1057">
        <v>0</v>
      </c>
      <c r="Z293" s="402">
        <f t="shared" si="144"/>
        <v>0</v>
      </c>
      <c r="AA293" s="1058">
        <f t="shared" si="145"/>
        <v>0</v>
      </c>
      <c r="AB293" s="1059">
        <f t="shared" si="146"/>
        <v>0</v>
      </c>
      <c r="AC293" s="1059">
        <f t="shared" si="147"/>
        <v>0</v>
      </c>
      <c r="AD293" s="1060">
        <f t="shared" si="148"/>
        <v>0</v>
      </c>
      <c r="AE293" s="1061" t="s">
        <v>205</v>
      </c>
      <c r="AF293" s="395"/>
      <c r="AG293" s="429"/>
      <c r="AH293" s="1073"/>
      <c r="AI293" s="1074"/>
      <c r="AJ293" s="1074"/>
      <c r="AK293" s="1075"/>
      <c r="AL293" s="1065"/>
      <c r="AM293" s="1066" t="str">
        <f t="shared" si="149"/>
        <v/>
      </c>
      <c r="AN293" s="1067">
        <f t="shared" si="150"/>
        <v>0</v>
      </c>
      <c r="AO293" s="412"/>
      <c r="AP293" s="412"/>
      <c r="AQ293" s="1068">
        <f t="shared" si="151"/>
        <v>0</v>
      </c>
      <c r="AR293" s="414">
        <f t="shared" si="152"/>
        <v>0</v>
      </c>
      <c r="AS293" s="415">
        <f t="shared" si="153"/>
        <v>0</v>
      </c>
      <c r="AT293" s="415">
        <f t="shared" si="168"/>
        <v>0</v>
      </c>
      <c r="AU293" s="415">
        <f t="shared" si="154"/>
        <v>0</v>
      </c>
      <c r="AV293" s="416">
        <f t="shared" si="155"/>
        <v>0</v>
      </c>
      <c r="AW293" s="1069"/>
      <c r="AX293" s="406">
        <f t="shared" si="156"/>
        <v>0</v>
      </c>
      <c r="AY293" s="1060">
        <f t="shared" si="157"/>
        <v>0</v>
      </c>
      <c r="AZ293" s="1070">
        <f t="shared" si="158"/>
        <v>0</v>
      </c>
      <c r="BA293" s="407">
        <f t="shared" si="159"/>
        <v>0</v>
      </c>
      <c r="BB293" s="1071">
        <f t="shared" si="160"/>
        <v>0</v>
      </c>
      <c r="BC293" s="1059">
        <f t="shared" si="161"/>
        <v>0</v>
      </c>
      <c r="BD293" s="1059">
        <f t="shared" si="162"/>
        <v>0</v>
      </c>
      <c r="BE293" s="407">
        <f t="shared" si="163"/>
        <v>0</v>
      </c>
      <c r="BF293" s="1041">
        <f t="shared" si="164"/>
        <v>0.3</v>
      </c>
      <c r="BG293" s="421">
        <f t="shared" si="165"/>
        <v>0</v>
      </c>
      <c r="BH293" s="422"/>
      <c r="BI293" s="422"/>
      <c r="BJ293" s="421">
        <f t="shared" si="166"/>
        <v>0</v>
      </c>
      <c r="BK293" s="1044">
        <f t="shared" si="167"/>
        <v>0</v>
      </c>
      <c r="BL293" s="432"/>
      <c r="BM293" s="436"/>
      <c r="BN293" s="436"/>
      <c r="BO293" s="436"/>
      <c r="BP293" s="436"/>
      <c r="BQ293" s="436"/>
      <c r="BR293" s="436"/>
      <c r="BS293" s="436"/>
      <c r="BT293" s="436"/>
      <c r="BU293" s="436"/>
      <c r="BV293" s="436"/>
      <c r="BW293" s="436"/>
      <c r="BX293" s="436"/>
    </row>
    <row r="294" spans="1:76" s="437" customFormat="1" ht="27.95" customHeight="1">
      <c r="A294" s="1046">
        <v>277</v>
      </c>
      <c r="B294" s="429"/>
      <c r="C294" s="429"/>
      <c r="D294" s="395"/>
      <c r="E294" s="427"/>
      <c r="F294" s="396"/>
      <c r="G294" s="1076"/>
      <c r="H294" s="1009"/>
      <c r="I294" s="1009"/>
      <c r="J294" s="1009"/>
      <c r="K294" s="1010" t="str">
        <f t="shared" si="137"/>
        <v/>
      </c>
      <c r="L294" s="1047" t="str">
        <f>IF(OR(($S294=""),($H294=""),($I294=""),($J294="")),"",VLOOKUP($S294,'TRC Values Pepco'!$I$45:$M$54,2,FALSE))</f>
        <v/>
      </c>
      <c r="M294" s="1048" t="str">
        <f>IF(OR(($S294=""),($H294=""),($I294=""),($J294="")),"",VLOOKUP($S294,'TRC Values Pepco'!$I$45:$M$54,3,FALSE))</f>
        <v/>
      </c>
      <c r="N294" s="1048" t="str">
        <f>IF(OR(($S294=""),($H294=""),($I294=""),($J294="")),"",VLOOKUP($S294,'TRC Values Pepco'!$I$45:$M$54,4,FALSE))</f>
        <v/>
      </c>
      <c r="O294" s="1048" t="str">
        <f>IF(OR(($S294=""),($H294=""),($I294=""),($J294="")),"",VLOOKUP($S294,'TRC Values Pepco'!$I$45:$M$54,5,FALSE))</f>
        <v/>
      </c>
      <c r="P294" s="1049" t="str">
        <f t="shared" si="138"/>
        <v/>
      </c>
      <c r="Q294" s="1050">
        <f t="shared" si="139"/>
        <v>0</v>
      </c>
      <c r="R294" s="1051" t="str">
        <f t="shared" si="140"/>
        <v/>
      </c>
      <c r="S294" s="1051" t="str">
        <f t="shared" si="141"/>
        <v/>
      </c>
      <c r="T294" s="1052" t="str">
        <f t="shared" si="142"/>
        <v/>
      </c>
      <c r="U294" s="1077"/>
      <c r="V294" s="1017"/>
      <c r="W294" s="1055" t="str">
        <f t="shared" si="143"/>
        <v/>
      </c>
      <c r="X294" s="1072"/>
      <c r="Y294" s="1057">
        <v>0</v>
      </c>
      <c r="Z294" s="402">
        <f t="shared" si="144"/>
        <v>0</v>
      </c>
      <c r="AA294" s="1058">
        <f t="shared" si="145"/>
        <v>0</v>
      </c>
      <c r="AB294" s="1059">
        <f t="shared" si="146"/>
        <v>0</v>
      </c>
      <c r="AC294" s="1059">
        <f t="shared" si="147"/>
        <v>0</v>
      </c>
      <c r="AD294" s="1060">
        <f t="shared" si="148"/>
        <v>0</v>
      </c>
      <c r="AE294" s="1061" t="s">
        <v>205</v>
      </c>
      <c r="AF294" s="395"/>
      <c r="AG294" s="429"/>
      <c r="AH294" s="1073"/>
      <c r="AI294" s="1074"/>
      <c r="AJ294" s="1074"/>
      <c r="AK294" s="1075"/>
      <c r="AL294" s="1065"/>
      <c r="AM294" s="1066" t="str">
        <f t="shared" si="149"/>
        <v/>
      </c>
      <c r="AN294" s="1067">
        <f t="shared" si="150"/>
        <v>0</v>
      </c>
      <c r="AO294" s="412"/>
      <c r="AP294" s="412"/>
      <c r="AQ294" s="1068">
        <f t="shared" si="151"/>
        <v>0</v>
      </c>
      <c r="AR294" s="414">
        <f t="shared" si="152"/>
        <v>0</v>
      </c>
      <c r="AS294" s="415">
        <f t="shared" si="153"/>
        <v>0</v>
      </c>
      <c r="AT294" s="415">
        <f t="shared" si="168"/>
        <v>0</v>
      </c>
      <c r="AU294" s="415">
        <f t="shared" si="154"/>
        <v>0</v>
      </c>
      <c r="AV294" s="416">
        <f t="shared" si="155"/>
        <v>0</v>
      </c>
      <c r="AW294" s="1069"/>
      <c r="AX294" s="406">
        <f t="shared" si="156"/>
        <v>0</v>
      </c>
      <c r="AY294" s="1060">
        <f t="shared" si="157"/>
        <v>0</v>
      </c>
      <c r="AZ294" s="1070">
        <f t="shared" si="158"/>
        <v>0</v>
      </c>
      <c r="BA294" s="407">
        <f t="shared" si="159"/>
        <v>0</v>
      </c>
      <c r="BB294" s="1071">
        <f t="shared" si="160"/>
        <v>0</v>
      </c>
      <c r="BC294" s="1059">
        <f t="shared" si="161"/>
        <v>0</v>
      </c>
      <c r="BD294" s="1059">
        <f t="shared" si="162"/>
        <v>0</v>
      </c>
      <c r="BE294" s="407">
        <f t="shared" si="163"/>
        <v>0</v>
      </c>
      <c r="BF294" s="1041">
        <f t="shared" si="164"/>
        <v>0.3</v>
      </c>
      <c r="BG294" s="421">
        <f t="shared" si="165"/>
        <v>0</v>
      </c>
      <c r="BH294" s="422"/>
      <c r="BI294" s="422"/>
      <c r="BJ294" s="421">
        <f t="shared" si="166"/>
        <v>0</v>
      </c>
      <c r="BK294" s="1044">
        <f t="shared" si="167"/>
        <v>0</v>
      </c>
      <c r="BL294" s="432"/>
      <c r="BM294" s="436"/>
      <c r="BN294" s="436"/>
      <c r="BO294" s="436"/>
      <c r="BP294" s="436"/>
      <c r="BQ294" s="436"/>
      <c r="BR294" s="436"/>
      <c r="BS294" s="436"/>
      <c r="BT294" s="436"/>
      <c r="BU294" s="436"/>
      <c r="BV294" s="436"/>
      <c r="BW294" s="436"/>
      <c r="BX294" s="436"/>
    </row>
    <row r="295" spans="1:76" s="437" customFormat="1" ht="27.95" customHeight="1">
      <c r="A295" s="1046">
        <v>278</v>
      </c>
      <c r="B295" s="429"/>
      <c r="C295" s="429"/>
      <c r="D295" s="395"/>
      <c r="E295" s="427"/>
      <c r="F295" s="396"/>
      <c r="G295" s="1076"/>
      <c r="H295" s="1009"/>
      <c r="I295" s="1009"/>
      <c r="J295" s="1009"/>
      <c r="K295" s="1010" t="str">
        <f t="shared" si="137"/>
        <v/>
      </c>
      <c r="L295" s="1047" t="str">
        <f>IF(OR(($S295=""),($H295=""),($I295=""),($J295="")),"",VLOOKUP($S295,'TRC Values Pepco'!$I$45:$M$54,2,FALSE))</f>
        <v/>
      </c>
      <c r="M295" s="1048" t="str">
        <f>IF(OR(($S295=""),($H295=""),($I295=""),($J295="")),"",VLOOKUP($S295,'TRC Values Pepco'!$I$45:$M$54,3,FALSE))</f>
        <v/>
      </c>
      <c r="N295" s="1048" t="str">
        <f>IF(OR(($S295=""),($H295=""),($I295=""),($J295="")),"",VLOOKUP($S295,'TRC Values Pepco'!$I$45:$M$54,4,FALSE))</f>
        <v/>
      </c>
      <c r="O295" s="1048" t="str">
        <f>IF(OR(($S295=""),($H295=""),($I295=""),($J295="")),"",VLOOKUP($S295,'TRC Values Pepco'!$I$45:$M$54,5,FALSE))</f>
        <v/>
      </c>
      <c r="P295" s="1049" t="str">
        <f t="shared" si="138"/>
        <v/>
      </c>
      <c r="Q295" s="1050">
        <f t="shared" si="139"/>
        <v>0</v>
      </c>
      <c r="R295" s="1051" t="str">
        <f t="shared" si="140"/>
        <v/>
      </c>
      <c r="S295" s="1051" t="str">
        <f t="shared" si="141"/>
        <v/>
      </c>
      <c r="T295" s="1052" t="str">
        <f t="shared" si="142"/>
        <v/>
      </c>
      <c r="U295" s="1077"/>
      <c r="V295" s="1017"/>
      <c r="W295" s="1055" t="str">
        <f t="shared" si="143"/>
        <v/>
      </c>
      <c r="X295" s="1072"/>
      <c r="Y295" s="1057">
        <v>0</v>
      </c>
      <c r="Z295" s="402">
        <f t="shared" si="144"/>
        <v>0</v>
      </c>
      <c r="AA295" s="1058">
        <f t="shared" si="145"/>
        <v>0</v>
      </c>
      <c r="AB295" s="1059">
        <f t="shared" si="146"/>
        <v>0</v>
      </c>
      <c r="AC295" s="1059">
        <f t="shared" si="147"/>
        <v>0</v>
      </c>
      <c r="AD295" s="1060">
        <f t="shared" si="148"/>
        <v>0</v>
      </c>
      <c r="AE295" s="1061" t="s">
        <v>205</v>
      </c>
      <c r="AF295" s="395"/>
      <c r="AG295" s="429"/>
      <c r="AH295" s="1073"/>
      <c r="AI295" s="1074"/>
      <c r="AJ295" s="1074"/>
      <c r="AK295" s="1075"/>
      <c r="AL295" s="1065"/>
      <c r="AM295" s="1066" t="str">
        <f t="shared" si="149"/>
        <v/>
      </c>
      <c r="AN295" s="1067">
        <f t="shared" si="150"/>
        <v>0</v>
      </c>
      <c r="AO295" s="412"/>
      <c r="AP295" s="412"/>
      <c r="AQ295" s="1068">
        <f t="shared" si="151"/>
        <v>0</v>
      </c>
      <c r="AR295" s="414">
        <f t="shared" si="152"/>
        <v>0</v>
      </c>
      <c r="AS295" s="415">
        <f t="shared" si="153"/>
        <v>0</v>
      </c>
      <c r="AT295" s="415">
        <f t="shared" si="168"/>
        <v>0</v>
      </c>
      <c r="AU295" s="415">
        <f t="shared" si="154"/>
        <v>0</v>
      </c>
      <c r="AV295" s="416">
        <f t="shared" si="155"/>
        <v>0</v>
      </c>
      <c r="AW295" s="1069"/>
      <c r="AX295" s="406">
        <f t="shared" si="156"/>
        <v>0</v>
      </c>
      <c r="AY295" s="1060">
        <f t="shared" si="157"/>
        <v>0</v>
      </c>
      <c r="AZ295" s="1070">
        <f t="shared" si="158"/>
        <v>0</v>
      </c>
      <c r="BA295" s="407">
        <f t="shared" si="159"/>
        <v>0</v>
      </c>
      <c r="BB295" s="1071">
        <f t="shared" si="160"/>
        <v>0</v>
      </c>
      <c r="BC295" s="1059">
        <f t="shared" si="161"/>
        <v>0</v>
      </c>
      <c r="BD295" s="1059">
        <f t="shared" si="162"/>
        <v>0</v>
      </c>
      <c r="BE295" s="407">
        <f t="shared" si="163"/>
        <v>0</v>
      </c>
      <c r="BF295" s="1041">
        <f t="shared" si="164"/>
        <v>0.3</v>
      </c>
      <c r="BG295" s="421">
        <f t="shared" si="165"/>
        <v>0</v>
      </c>
      <c r="BH295" s="422"/>
      <c r="BI295" s="422"/>
      <c r="BJ295" s="421">
        <f t="shared" si="166"/>
        <v>0</v>
      </c>
      <c r="BK295" s="1044">
        <f t="shared" si="167"/>
        <v>0</v>
      </c>
      <c r="BL295" s="432"/>
      <c r="BM295" s="436"/>
      <c r="BN295" s="436"/>
      <c r="BO295" s="436"/>
      <c r="BP295" s="436"/>
      <c r="BQ295" s="436"/>
      <c r="BR295" s="436"/>
      <c r="BS295" s="436"/>
      <c r="BT295" s="436"/>
      <c r="BU295" s="436"/>
      <c r="BV295" s="436"/>
      <c r="BW295" s="436"/>
      <c r="BX295" s="436"/>
    </row>
    <row r="296" spans="1:76" s="437" customFormat="1" ht="27.95" customHeight="1">
      <c r="A296" s="1046">
        <v>279</v>
      </c>
      <c r="B296" s="429"/>
      <c r="C296" s="429"/>
      <c r="D296" s="395"/>
      <c r="E296" s="427"/>
      <c r="F296" s="396"/>
      <c r="G296" s="1076"/>
      <c r="H296" s="1009"/>
      <c r="I296" s="1009"/>
      <c r="J296" s="1009"/>
      <c r="K296" s="1010" t="str">
        <f t="shared" si="137"/>
        <v/>
      </c>
      <c r="L296" s="1047" t="str">
        <f>IF(OR(($S296=""),($H296=""),($I296=""),($J296="")),"",VLOOKUP($S296,'TRC Values Pepco'!$I$45:$M$54,2,FALSE))</f>
        <v/>
      </c>
      <c r="M296" s="1048" t="str">
        <f>IF(OR(($S296=""),($H296=""),($I296=""),($J296="")),"",VLOOKUP($S296,'TRC Values Pepco'!$I$45:$M$54,3,FALSE))</f>
        <v/>
      </c>
      <c r="N296" s="1048" t="str">
        <f>IF(OR(($S296=""),($H296=""),($I296=""),($J296="")),"",VLOOKUP($S296,'TRC Values Pepco'!$I$45:$M$54,4,FALSE))</f>
        <v/>
      </c>
      <c r="O296" s="1048" t="str">
        <f>IF(OR(($S296=""),($H296=""),($I296=""),($J296="")),"",VLOOKUP($S296,'TRC Values Pepco'!$I$45:$M$54,5,FALSE))</f>
        <v/>
      </c>
      <c r="P296" s="1049" t="str">
        <f t="shared" si="138"/>
        <v/>
      </c>
      <c r="Q296" s="1050">
        <f t="shared" si="139"/>
        <v>0</v>
      </c>
      <c r="R296" s="1051" t="str">
        <f t="shared" si="140"/>
        <v/>
      </c>
      <c r="S296" s="1051" t="str">
        <f t="shared" si="141"/>
        <v/>
      </c>
      <c r="T296" s="1052" t="str">
        <f t="shared" si="142"/>
        <v/>
      </c>
      <c r="U296" s="1077"/>
      <c r="V296" s="1017"/>
      <c r="W296" s="1055" t="str">
        <f t="shared" si="143"/>
        <v/>
      </c>
      <c r="X296" s="1072"/>
      <c r="Y296" s="1057">
        <v>0</v>
      </c>
      <c r="Z296" s="402">
        <f t="shared" si="144"/>
        <v>0</v>
      </c>
      <c r="AA296" s="1058">
        <f t="shared" si="145"/>
        <v>0</v>
      </c>
      <c r="AB296" s="1059">
        <f t="shared" si="146"/>
        <v>0</v>
      </c>
      <c r="AC296" s="1059">
        <f t="shared" si="147"/>
        <v>0</v>
      </c>
      <c r="AD296" s="1060">
        <f t="shared" si="148"/>
        <v>0</v>
      </c>
      <c r="AE296" s="1061" t="s">
        <v>205</v>
      </c>
      <c r="AF296" s="395"/>
      <c r="AG296" s="429"/>
      <c r="AH296" s="1073"/>
      <c r="AI296" s="1074"/>
      <c r="AJ296" s="1074"/>
      <c r="AK296" s="1075"/>
      <c r="AL296" s="1065"/>
      <c r="AM296" s="1066" t="str">
        <f t="shared" si="149"/>
        <v/>
      </c>
      <c r="AN296" s="1067">
        <f t="shared" si="150"/>
        <v>0</v>
      </c>
      <c r="AO296" s="412"/>
      <c r="AP296" s="412"/>
      <c r="AQ296" s="1068">
        <f t="shared" si="151"/>
        <v>0</v>
      </c>
      <c r="AR296" s="414">
        <f t="shared" si="152"/>
        <v>0</v>
      </c>
      <c r="AS296" s="415">
        <f t="shared" si="153"/>
        <v>0</v>
      </c>
      <c r="AT296" s="415">
        <f t="shared" si="168"/>
        <v>0</v>
      </c>
      <c r="AU296" s="415">
        <f t="shared" si="154"/>
        <v>0</v>
      </c>
      <c r="AV296" s="416">
        <f t="shared" si="155"/>
        <v>0</v>
      </c>
      <c r="AW296" s="1069"/>
      <c r="AX296" s="406">
        <f t="shared" si="156"/>
        <v>0</v>
      </c>
      <c r="AY296" s="1060">
        <f t="shared" si="157"/>
        <v>0</v>
      </c>
      <c r="AZ296" s="1070">
        <f t="shared" si="158"/>
        <v>0</v>
      </c>
      <c r="BA296" s="407">
        <f t="shared" si="159"/>
        <v>0</v>
      </c>
      <c r="BB296" s="1071">
        <f t="shared" si="160"/>
        <v>0</v>
      </c>
      <c r="BC296" s="1059">
        <f t="shared" si="161"/>
        <v>0</v>
      </c>
      <c r="BD296" s="1059">
        <f t="shared" si="162"/>
        <v>0</v>
      </c>
      <c r="BE296" s="407">
        <f t="shared" si="163"/>
        <v>0</v>
      </c>
      <c r="BF296" s="1041">
        <f t="shared" si="164"/>
        <v>0.3</v>
      </c>
      <c r="BG296" s="421">
        <f t="shared" si="165"/>
        <v>0</v>
      </c>
      <c r="BH296" s="422"/>
      <c r="BI296" s="422"/>
      <c r="BJ296" s="421">
        <f t="shared" si="166"/>
        <v>0</v>
      </c>
      <c r="BK296" s="1044">
        <f t="shared" si="167"/>
        <v>0</v>
      </c>
      <c r="BL296" s="432"/>
      <c r="BM296" s="436"/>
      <c r="BN296" s="436"/>
      <c r="BO296" s="436"/>
      <c r="BP296" s="436"/>
      <c r="BQ296" s="436"/>
      <c r="BR296" s="436"/>
      <c r="BS296" s="436"/>
      <c r="BT296" s="436"/>
      <c r="BU296" s="436"/>
      <c r="BV296" s="436"/>
      <c r="BW296" s="436"/>
      <c r="BX296" s="436"/>
    </row>
    <row r="297" spans="1:76" s="437" customFormat="1" ht="27.95" customHeight="1">
      <c r="A297" s="1046">
        <v>280</v>
      </c>
      <c r="B297" s="429"/>
      <c r="C297" s="429"/>
      <c r="D297" s="395"/>
      <c r="E297" s="427"/>
      <c r="F297" s="396"/>
      <c r="G297" s="1076"/>
      <c r="H297" s="1009"/>
      <c r="I297" s="1009"/>
      <c r="J297" s="1009"/>
      <c r="K297" s="1010" t="str">
        <f t="shared" si="137"/>
        <v/>
      </c>
      <c r="L297" s="1047" t="str">
        <f>IF(OR(($S297=""),($H297=""),($I297=""),($J297="")),"",VLOOKUP($S297,'TRC Values Pepco'!$I$45:$M$54,2,FALSE))</f>
        <v/>
      </c>
      <c r="M297" s="1048" t="str">
        <f>IF(OR(($S297=""),($H297=""),($I297=""),($J297="")),"",VLOOKUP($S297,'TRC Values Pepco'!$I$45:$M$54,3,FALSE))</f>
        <v/>
      </c>
      <c r="N297" s="1048" t="str">
        <f>IF(OR(($S297=""),($H297=""),($I297=""),($J297="")),"",VLOOKUP($S297,'TRC Values Pepco'!$I$45:$M$54,4,FALSE))</f>
        <v/>
      </c>
      <c r="O297" s="1048" t="str">
        <f>IF(OR(($S297=""),($H297=""),($I297=""),($J297="")),"",VLOOKUP($S297,'TRC Values Pepco'!$I$45:$M$54,5,FALSE))</f>
        <v/>
      </c>
      <c r="P297" s="1049" t="str">
        <f t="shared" si="138"/>
        <v/>
      </c>
      <c r="Q297" s="1050">
        <f t="shared" si="139"/>
        <v>0</v>
      </c>
      <c r="R297" s="1051" t="str">
        <f t="shared" si="140"/>
        <v/>
      </c>
      <c r="S297" s="1051" t="str">
        <f t="shared" si="141"/>
        <v/>
      </c>
      <c r="T297" s="1052" t="str">
        <f t="shared" si="142"/>
        <v/>
      </c>
      <c r="U297" s="1077"/>
      <c r="V297" s="1017"/>
      <c r="W297" s="1055" t="str">
        <f t="shared" si="143"/>
        <v/>
      </c>
      <c r="X297" s="1072"/>
      <c r="Y297" s="1057">
        <v>0</v>
      </c>
      <c r="Z297" s="402">
        <f t="shared" si="144"/>
        <v>0</v>
      </c>
      <c r="AA297" s="1058">
        <f t="shared" si="145"/>
        <v>0</v>
      </c>
      <c r="AB297" s="1059">
        <f t="shared" si="146"/>
        <v>0</v>
      </c>
      <c r="AC297" s="1059">
        <f t="shared" si="147"/>
        <v>0</v>
      </c>
      <c r="AD297" s="1060">
        <f t="shared" si="148"/>
        <v>0</v>
      </c>
      <c r="AE297" s="1061" t="s">
        <v>205</v>
      </c>
      <c r="AF297" s="395"/>
      <c r="AG297" s="429"/>
      <c r="AH297" s="1073"/>
      <c r="AI297" s="1074"/>
      <c r="AJ297" s="1074"/>
      <c r="AK297" s="1075"/>
      <c r="AL297" s="1065"/>
      <c r="AM297" s="1066" t="str">
        <f t="shared" si="149"/>
        <v/>
      </c>
      <c r="AN297" s="1067">
        <f t="shared" si="150"/>
        <v>0</v>
      </c>
      <c r="AO297" s="412"/>
      <c r="AP297" s="412"/>
      <c r="AQ297" s="1068">
        <f t="shared" si="151"/>
        <v>0</v>
      </c>
      <c r="AR297" s="414">
        <f t="shared" si="152"/>
        <v>0</v>
      </c>
      <c r="AS297" s="415">
        <f t="shared" si="153"/>
        <v>0</v>
      </c>
      <c r="AT297" s="415">
        <f t="shared" si="168"/>
        <v>0</v>
      </c>
      <c r="AU297" s="415">
        <f t="shared" si="154"/>
        <v>0</v>
      </c>
      <c r="AV297" s="416">
        <f t="shared" si="155"/>
        <v>0</v>
      </c>
      <c r="AW297" s="1069"/>
      <c r="AX297" s="406">
        <f t="shared" si="156"/>
        <v>0</v>
      </c>
      <c r="AY297" s="1060">
        <f t="shared" si="157"/>
        <v>0</v>
      </c>
      <c r="AZ297" s="1070">
        <f t="shared" si="158"/>
        <v>0</v>
      </c>
      <c r="BA297" s="407">
        <f t="shared" si="159"/>
        <v>0</v>
      </c>
      <c r="BB297" s="1071">
        <f t="shared" si="160"/>
        <v>0</v>
      </c>
      <c r="BC297" s="1059">
        <f t="shared" si="161"/>
        <v>0</v>
      </c>
      <c r="BD297" s="1059">
        <f t="shared" si="162"/>
        <v>0</v>
      </c>
      <c r="BE297" s="407">
        <f t="shared" si="163"/>
        <v>0</v>
      </c>
      <c r="BF297" s="1041">
        <f t="shared" si="164"/>
        <v>0.3</v>
      </c>
      <c r="BG297" s="421">
        <f t="shared" si="165"/>
        <v>0</v>
      </c>
      <c r="BH297" s="422"/>
      <c r="BI297" s="422"/>
      <c r="BJ297" s="421">
        <f t="shared" si="166"/>
        <v>0</v>
      </c>
      <c r="BK297" s="1044">
        <f t="shared" si="167"/>
        <v>0</v>
      </c>
      <c r="BL297" s="432"/>
      <c r="BM297" s="436"/>
      <c r="BN297" s="436"/>
      <c r="BO297" s="436"/>
      <c r="BP297" s="436"/>
      <c r="BQ297" s="436"/>
      <c r="BR297" s="436"/>
      <c r="BS297" s="436"/>
      <c r="BT297" s="436"/>
      <c r="BU297" s="436"/>
      <c r="BV297" s="436"/>
      <c r="BW297" s="436"/>
      <c r="BX297" s="436"/>
    </row>
    <row r="298" spans="1:76" s="437" customFormat="1" ht="27.95" customHeight="1">
      <c r="A298" s="1046">
        <v>281</v>
      </c>
      <c r="B298" s="429"/>
      <c r="C298" s="429"/>
      <c r="D298" s="395"/>
      <c r="E298" s="427"/>
      <c r="F298" s="396"/>
      <c r="G298" s="1076"/>
      <c r="H298" s="1009"/>
      <c r="I298" s="1009"/>
      <c r="J298" s="1009"/>
      <c r="K298" s="1010" t="str">
        <f t="shared" si="137"/>
        <v/>
      </c>
      <c r="L298" s="1047" t="str">
        <f>IF(OR(($S298=""),($H298=""),($I298=""),($J298="")),"",VLOOKUP($S298,'TRC Values Pepco'!$I$45:$M$54,2,FALSE))</f>
        <v/>
      </c>
      <c r="M298" s="1048" t="str">
        <f>IF(OR(($S298=""),($H298=""),($I298=""),($J298="")),"",VLOOKUP($S298,'TRC Values Pepco'!$I$45:$M$54,3,FALSE))</f>
        <v/>
      </c>
      <c r="N298" s="1048" t="str">
        <f>IF(OR(($S298=""),($H298=""),($I298=""),($J298="")),"",VLOOKUP($S298,'TRC Values Pepco'!$I$45:$M$54,4,FALSE))</f>
        <v/>
      </c>
      <c r="O298" s="1048" t="str">
        <f>IF(OR(($S298=""),($H298=""),($I298=""),($J298="")),"",VLOOKUP($S298,'TRC Values Pepco'!$I$45:$M$54,5,FALSE))</f>
        <v/>
      </c>
      <c r="P298" s="1049" t="str">
        <f t="shared" si="138"/>
        <v/>
      </c>
      <c r="Q298" s="1050">
        <f t="shared" si="139"/>
        <v>0</v>
      </c>
      <c r="R298" s="1051" t="str">
        <f t="shared" si="140"/>
        <v/>
      </c>
      <c r="S298" s="1051" t="str">
        <f t="shared" si="141"/>
        <v/>
      </c>
      <c r="T298" s="1052" t="str">
        <f t="shared" si="142"/>
        <v/>
      </c>
      <c r="U298" s="1077"/>
      <c r="V298" s="1017"/>
      <c r="W298" s="1055" t="str">
        <f t="shared" si="143"/>
        <v/>
      </c>
      <c r="X298" s="1072"/>
      <c r="Y298" s="1057">
        <v>0</v>
      </c>
      <c r="Z298" s="402">
        <f t="shared" si="144"/>
        <v>0</v>
      </c>
      <c r="AA298" s="1058">
        <f t="shared" si="145"/>
        <v>0</v>
      </c>
      <c r="AB298" s="1059">
        <f t="shared" si="146"/>
        <v>0</v>
      </c>
      <c r="AC298" s="1059">
        <f t="shared" si="147"/>
        <v>0</v>
      </c>
      <c r="AD298" s="1060">
        <f t="shared" si="148"/>
        <v>0</v>
      </c>
      <c r="AE298" s="1061" t="s">
        <v>205</v>
      </c>
      <c r="AF298" s="395"/>
      <c r="AG298" s="429"/>
      <c r="AH298" s="1073"/>
      <c r="AI298" s="1074"/>
      <c r="AJ298" s="1074"/>
      <c r="AK298" s="1075"/>
      <c r="AL298" s="1065"/>
      <c r="AM298" s="1066" t="str">
        <f t="shared" si="149"/>
        <v/>
      </c>
      <c r="AN298" s="1067">
        <f t="shared" si="150"/>
        <v>0</v>
      </c>
      <c r="AO298" s="412"/>
      <c r="AP298" s="412"/>
      <c r="AQ298" s="1068">
        <f t="shared" si="151"/>
        <v>0</v>
      </c>
      <c r="AR298" s="414">
        <f t="shared" si="152"/>
        <v>0</v>
      </c>
      <c r="AS298" s="415">
        <f t="shared" si="153"/>
        <v>0</v>
      </c>
      <c r="AT298" s="415">
        <f t="shared" si="168"/>
        <v>0</v>
      </c>
      <c r="AU298" s="415">
        <f t="shared" si="154"/>
        <v>0</v>
      </c>
      <c r="AV298" s="416">
        <f t="shared" si="155"/>
        <v>0</v>
      </c>
      <c r="AW298" s="1069"/>
      <c r="AX298" s="406">
        <f t="shared" si="156"/>
        <v>0</v>
      </c>
      <c r="AY298" s="1060">
        <f t="shared" si="157"/>
        <v>0</v>
      </c>
      <c r="AZ298" s="1070">
        <f t="shared" si="158"/>
        <v>0</v>
      </c>
      <c r="BA298" s="407">
        <f t="shared" si="159"/>
        <v>0</v>
      </c>
      <c r="BB298" s="1071">
        <f t="shared" si="160"/>
        <v>0</v>
      </c>
      <c r="BC298" s="1059">
        <f t="shared" si="161"/>
        <v>0</v>
      </c>
      <c r="BD298" s="1059">
        <f t="shared" si="162"/>
        <v>0</v>
      </c>
      <c r="BE298" s="407">
        <f t="shared" si="163"/>
        <v>0</v>
      </c>
      <c r="BF298" s="1041">
        <f t="shared" si="164"/>
        <v>0.3</v>
      </c>
      <c r="BG298" s="421">
        <f t="shared" si="165"/>
        <v>0</v>
      </c>
      <c r="BH298" s="422"/>
      <c r="BI298" s="422"/>
      <c r="BJ298" s="421">
        <f t="shared" si="166"/>
        <v>0</v>
      </c>
      <c r="BK298" s="1044">
        <f t="shared" si="167"/>
        <v>0</v>
      </c>
      <c r="BL298" s="432"/>
      <c r="BM298" s="436"/>
      <c r="BN298" s="436"/>
      <c r="BO298" s="436"/>
      <c r="BP298" s="436"/>
      <c r="BQ298" s="436"/>
      <c r="BR298" s="436"/>
      <c r="BS298" s="436"/>
      <c r="BT298" s="436"/>
      <c r="BU298" s="436"/>
      <c r="BV298" s="436"/>
      <c r="BW298" s="436"/>
      <c r="BX298" s="436"/>
    </row>
    <row r="299" spans="1:76" s="437" customFormat="1" ht="27.95" customHeight="1">
      <c r="A299" s="1046">
        <v>282</v>
      </c>
      <c r="B299" s="429"/>
      <c r="C299" s="429"/>
      <c r="D299" s="395"/>
      <c r="E299" s="427"/>
      <c r="F299" s="396"/>
      <c r="G299" s="1076"/>
      <c r="H299" s="1009"/>
      <c r="I299" s="1009"/>
      <c r="J299" s="1009"/>
      <c r="K299" s="1010" t="str">
        <f t="shared" si="137"/>
        <v/>
      </c>
      <c r="L299" s="1047" t="str">
        <f>IF(OR(($S299=""),($H299=""),($I299=""),($J299="")),"",VLOOKUP($S299,'TRC Values Pepco'!$I$45:$M$54,2,FALSE))</f>
        <v/>
      </c>
      <c r="M299" s="1048" t="str">
        <f>IF(OR(($S299=""),($H299=""),($I299=""),($J299="")),"",VLOOKUP($S299,'TRC Values Pepco'!$I$45:$M$54,3,FALSE))</f>
        <v/>
      </c>
      <c r="N299" s="1048" t="str">
        <f>IF(OR(($S299=""),($H299=""),($I299=""),($J299="")),"",VLOOKUP($S299,'TRC Values Pepco'!$I$45:$M$54,4,FALSE))</f>
        <v/>
      </c>
      <c r="O299" s="1048" t="str">
        <f>IF(OR(($S299=""),($H299=""),($I299=""),($J299="")),"",VLOOKUP($S299,'TRC Values Pepco'!$I$45:$M$54,5,FALSE))</f>
        <v/>
      </c>
      <c r="P299" s="1049" t="str">
        <f t="shared" si="138"/>
        <v/>
      </c>
      <c r="Q299" s="1050">
        <f t="shared" si="139"/>
        <v>0</v>
      </c>
      <c r="R299" s="1051" t="str">
        <f t="shared" si="140"/>
        <v/>
      </c>
      <c r="S299" s="1051" t="str">
        <f t="shared" si="141"/>
        <v/>
      </c>
      <c r="T299" s="1052" t="str">
        <f t="shared" si="142"/>
        <v/>
      </c>
      <c r="U299" s="1077"/>
      <c r="V299" s="1017"/>
      <c r="W299" s="1055" t="str">
        <f t="shared" si="143"/>
        <v/>
      </c>
      <c r="X299" s="1072"/>
      <c r="Y299" s="1057">
        <v>0</v>
      </c>
      <c r="Z299" s="402">
        <f t="shared" si="144"/>
        <v>0</v>
      </c>
      <c r="AA299" s="1058">
        <f t="shared" si="145"/>
        <v>0</v>
      </c>
      <c r="AB299" s="1059">
        <f t="shared" si="146"/>
        <v>0</v>
      </c>
      <c r="AC299" s="1059">
        <f t="shared" si="147"/>
        <v>0</v>
      </c>
      <c r="AD299" s="1060">
        <f t="shared" si="148"/>
        <v>0</v>
      </c>
      <c r="AE299" s="1061" t="s">
        <v>205</v>
      </c>
      <c r="AF299" s="395"/>
      <c r="AG299" s="429"/>
      <c r="AH299" s="1073"/>
      <c r="AI299" s="1074"/>
      <c r="AJ299" s="1074"/>
      <c r="AK299" s="1075"/>
      <c r="AL299" s="1065"/>
      <c r="AM299" s="1066" t="str">
        <f t="shared" si="149"/>
        <v/>
      </c>
      <c r="AN299" s="1067">
        <f t="shared" si="150"/>
        <v>0</v>
      </c>
      <c r="AO299" s="412"/>
      <c r="AP299" s="412"/>
      <c r="AQ299" s="1068">
        <f t="shared" si="151"/>
        <v>0</v>
      </c>
      <c r="AR299" s="414">
        <f t="shared" si="152"/>
        <v>0</v>
      </c>
      <c r="AS299" s="415">
        <f t="shared" si="153"/>
        <v>0</v>
      </c>
      <c r="AT299" s="415">
        <f t="shared" si="168"/>
        <v>0</v>
      </c>
      <c r="AU299" s="415">
        <f t="shared" si="154"/>
        <v>0</v>
      </c>
      <c r="AV299" s="416">
        <f t="shared" si="155"/>
        <v>0</v>
      </c>
      <c r="AW299" s="1069"/>
      <c r="AX299" s="406">
        <f t="shared" si="156"/>
        <v>0</v>
      </c>
      <c r="AY299" s="1060">
        <f t="shared" si="157"/>
        <v>0</v>
      </c>
      <c r="AZ299" s="1070">
        <f t="shared" si="158"/>
        <v>0</v>
      </c>
      <c r="BA299" s="407">
        <f t="shared" si="159"/>
        <v>0</v>
      </c>
      <c r="BB299" s="1071">
        <f t="shared" si="160"/>
        <v>0</v>
      </c>
      <c r="BC299" s="1059">
        <f t="shared" si="161"/>
        <v>0</v>
      </c>
      <c r="BD299" s="1059">
        <f t="shared" si="162"/>
        <v>0</v>
      </c>
      <c r="BE299" s="407">
        <f t="shared" si="163"/>
        <v>0</v>
      </c>
      <c r="BF299" s="1041">
        <f t="shared" si="164"/>
        <v>0.3</v>
      </c>
      <c r="BG299" s="421">
        <f t="shared" si="165"/>
        <v>0</v>
      </c>
      <c r="BH299" s="422"/>
      <c r="BI299" s="422"/>
      <c r="BJ299" s="421">
        <f t="shared" si="166"/>
        <v>0</v>
      </c>
      <c r="BK299" s="1044">
        <f t="shared" si="167"/>
        <v>0</v>
      </c>
      <c r="BL299" s="432"/>
      <c r="BM299" s="436"/>
      <c r="BN299" s="436"/>
      <c r="BO299" s="436"/>
      <c r="BP299" s="436"/>
      <c r="BQ299" s="436"/>
      <c r="BR299" s="436"/>
      <c r="BS299" s="436"/>
      <c r="BT299" s="436"/>
      <c r="BU299" s="436"/>
      <c r="BV299" s="436"/>
      <c r="BW299" s="436"/>
      <c r="BX299" s="436"/>
    </row>
    <row r="300" spans="1:76" s="437" customFormat="1" ht="27.95" customHeight="1">
      <c r="A300" s="1046">
        <v>283</v>
      </c>
      <c r="B300" s="429"/>
      <c r="C300" s="429"/>
      <c r="D300" s="395"/>
      <c r="E300" s="427"/>
      <c r="F300" s="396"/>
      <c r="G300" s="1076"/>
      <c r="H300" s="1009"/>
      <c r="I300" s="1009"/>
      <c r="J300" s="1009"/>
      <c r="K300" s="1010" t="str">
        <f t="shared" si="137"/>
        <v/>
      </c>
      <c r="L300" s="1047" t="str">
        <f>IF(OR(($S300=""),($H300=""),($I300=""),($J300="")),"",VLOOKUP($S300,'TRC Values Pepco'!$I$45:$M$54,2,FALSE))</f>
        <v/>
      </c>
      <c r="M300" s="1048" t="str">
        <f>IF(OR(($S300=""),($H300=""),($I300=""),($J300="")),"",VLOOKUP($S300,'TRC Values Pepco'!$I$45:$M$54,3,FALSE))</f>
        <v/>
      </c>
      <c r="N300" s="1048" t="str">
        <f>IF(OR(($S300=""),($H300=""),($I300=""),($J300="")),"",VLOOKUP($S300,'TRC Values Pepco'!$I$45:$M$54,4,FALSE))</f>
        <v/>
      </c>
      <c r="O300" s="1048" t="str">
        <f>IF(OR(($S300=""),($H300=""),($I300=""),($J300="")),"",VLOOKUP($S300,'TRC Values Pepco'!$I$45:$M$54,5,FALSE))</f>
        <v/>
      </c>
      <c r="P300" s="1049" t="str">
        <f t="shared" si="138"/>
        <v/>
      </c>
      <c r="Q300" s="1050">
        <f t="shared" si="139"/>
        <v>0</v>
      </c>
      <c r="R300" s="1051" t="str">
        <f t="shared" si="140"/>
        <v/>
      </c>
      <c r="S300" s="1051" t="str">
        <f t="shared" si="141"/>
        <v/>
      </c>
      <c r="T300" s="1052" t="str">
        <f t="shared" si="142"/>
        <v/>
      </c>
      <c r="U300" s="1077"/>
      <c r="V300" s="1017"/>
      <c r="W300" s="1055" t="str">
        <f t="shared" si="143"/>
        <v/>
      </c>
      <c r="X300" s="1072"/>
      <c r="Y300" s="1057">
        <v>0</v>
      </c>
      <c r="Z300" s="402">
        <f t="shared" si="144"/>
        <v>0</v>
      </c>
      <c r="AA300" s="1058">
        <f t="shared" si="145"/>
        <v>0</v>
      </c>
      <c r="AB300" s="1059">
        <f t="shared" si="146"/>
        <v>0</v>
      </c>
      <c r="AC300" s="1059">
        <f t="shared" si="147"/>
        <v>0</v>
      </c>
      <c r="AD300" s="1060">
        <f t="shared" si="148"/>
        <v>0</v>
      </c>
      <c r="AE300" s="1061" t="s">
        <v>205</v>
      </c>
      <c r="AF300" s="395"/>
      <c r="AG300" s="429"/>
      <c r="AH300" s="1073"/>
      <c r="AI300" s="1074"/>
      <c r="AJ300" s="1074"/>
      <c r="AK300" s="1075"/>
      <c r="AL300" s="1065"/>
      <c r="AM300" s="1066" t="str">
        <f t="shared" si="149"/>
        <v/>
      </c>
      <c r="AN300" s="1067">
        <f t="shared" si="150"/>
        <v>0</v>
      </c>
      <c r="AO300" s="412"/>
      <c r="AP300" s="412"/>
      <c r="AQ300" s="1068">
        <f t="shared" si="151"/>
        <v>0</v>
      </c>
      <c r="AR300" s="414">
        <f t="shared" si="152"/>
        <v>0</v>
      </c>
      <c r="AS300" s="415">
        <f t="shared" si="153"/>
        <v>0</v>
      </c>
      <c r="AT300" s="415">
        <f t="shared" si="168"/>
        <v>0</v>
      </c>
      <c r="AU300" s="415">
        <f t="shared" si="154"/>
        <v>0</v>
      </c>
      <c r="AV300" s="416">
        <f t="shared" si="155"/>
        <v>0</v>
      </c>
      <c r="AW300" s="1069"/>
      <c r="AX300" s="406">
        <f t="shared" si="156"/>
        <v>0</v>
      </c>
      <c r="AY300" s="1060">
        <f t="shared" si="157"/>
        <v>0</v>
      </c>
      <c r="AZ300" s="1070">
        <f t="shared" si="158"/>
        <v>0</v>
      </c>
      <c r="BA300" s="407">
        <f t="shared" si="159"/>
        <v>0</v>
      </c>
      <c r="BB300" s="1071">
        <f t="shared" si="160"/>
        <v>0</v>
      </c>
      <c r="BC300" s="1059">
        <f t="shared" si="161"/>
        <v>0</v>
      </c>
      <c r="BD300" s="1059">
        <f t="shared" si="162"/>
        <v>0</v>
      </c>
      <c r="BE300" s="407">
        <f t="shared" si="163"/>
        <v>0</v>
      </c>
      <c r="BF300" s="1041">
        <f t="shared" si="164"/>
        <v>0.3</v>
      </c>
      <c r="BG300" s="421">
        <f t="shared" si="165"/>
        <v>0</v>
      </c>
      <c r="BH300" s="422"/>
      <c r="BI300" s="422"/>
      <c r="BJ300" s="421">
        <f t="shared" si="166"/>
        <v>0</v>
      </c>
      <c r="BK300" s="1044">
        <f t="shared" si="167"/>
        <v>0</v>
      </c>
      <c r="BL300" s="432"/>
      <c r="BM300" s="436"/>
      <c r="BN300" s="436"/>
      <c r="BO300" s="436"/>
      <c r="BP300" s="436"/>
      <c r="BQ300" s="436"/>
      <c r="BR300" s="436"/>
      <c r="BS300" s="436"/>
      <c r="BT300" s="436"/>
      <c r="BU300" s="436"/>
      <c r="BV300" s="436"/>
      <c r="BW300" s="436"/>
      <c r="BX300" s="436"/>
    </row>
    <row r="301" spans="1:76" s="437" customFormat="1" ht="27.95" customHeight="1">
      <c r="A301" s="1046">
        <v>284</v>
      </c>
      <c r="B301" s="429"/>
      <c r="C301" s="429"/>
      <c r="D301" s="395"/>
      <c r="E301" s="427"/>
      <c r="F301" s="396"/>
      <c r="G301" s="1076"/>
      <c r="H301" s="1009"/>
      <c r="I301" s="1009"/>
      <c r="J301" s="1009"/>
      <c r="K301" s="1010" t="str">
        <f t="shared" si="137"/>
        <v/>
      </c>
      <c r="L301" s="1047" t="str">
        <f>IF(OR(($S301=""),($H301=""),($I301=""),($J301="")),"",VLOOKUP($S301,'TRC Values Pepco'!$I$45:$M$54,2,FALSE))</f>
        <v/>
      </c>
      <c r="M301" s="1048" t="str">
        <f>IF(OR(($S301=""),($H301=""),($I301=""),($J301="")),"",VLOOKUP($S301,'TRC Values Pepco'!$I$45:$M$54,3,FALSE))</f>
        <v/>
      </c>
      <c r="N301" s="1048" t="str">
        <f>IF(OR(($S301=""),($H301=""),($I301=""),($J301="")),"",VLOOKUP($S301,'TRC Values Pepco'!$I$45:$M$54,4,FALSE))</f>
        <v/>
      </c>
      <c r="O301" s="1048" t="str">
        <f>IF(OR(($S301=""),($H301=""),($I301=""),($J301="")),"",VLOOKUP($S301,'TRC Values Pepco'!$I$45:$M$54,5,FALSE))</f>
        <v/>
      </c>
      <c r="P301" s="1049" t="str">
        <f t="shared" si="138"/>
        <v/>
      </c>
      <c r="Q301" s="1050">
        <f t="shared" si="139"/>
        <v>0</v>
      </c>
      <c r="R301" s="1051" t="str">
        <f t="shared" si="140"/>
        <v/>
      </c>
      <c r="S301" s="1051" t="str">
        <f t="shared" si="141"/>
        <v/>
      </c>
      <c r="T301" s="1052" t="str">
        <f t="shared" si="142"/>
        <v/>
      </c>
      <c r="U301" s="1077"/>
      <c r="V301" s="1017"/>
      <c r="W301" s="1055" t="str">
        <f t="shared" si="143"/>
        <v/>
      </c>
      <c r="X301" s="1072"/>
      <c r="Y301" s="1057">
        <v>0</v>
      </c>
      <c r="Z301" s="402">
        <f t="shared" si="144"/>
        <v>0</v>
      </c>
      <c r="AA301" s="1058">
        <f t="shared" si="145"/>
        <v>0</v>
      </c>
      <c r="AB301" s="1059">
        <f t="shared" si="146"/>
        <v>0</v>
      </c>
      <c r="AC301" s="1059">
        <f t="shared" si="147"/>
        <v>0</v>
      </c>
      <c r="AD301" s="1060">
        <f t="shared" si="148"/>
        <v>0</v>
      </c>
      <c r="AE301" s="1061" t="s">
        <v>205</v>
      </c>
      <c r="AF301" s="395"/>
      <c r="AG301" s="429"/>
      <c r="AH301" s="1073"/>
      <c r="AI301" s="1074"/>
      <c r="AJ301" s="1074"/>
      <c r="AK301" s="1075"/>
      <c r="AL301" s="1065"/>
      <c r="AM301" s="1066" t="str">
        <f t="shared" si="149"/>
        <v/>
      </c>
      <c r="AN301" s="1067">
        <f t="shared" si="150"/>
        <v>0</v>
      </c>
      <c r="AO301" s="412"/>
      <c r="AP301" s="412"/>
      <c r="AQ301" s="1068">
        <f t="shared" si="151"/>
        <v>0</v>
      </c>
      <c r="AR301" s="414">
        <f t="shared" si="152"/>
        <v>0</v>
      </c>
      <c r="AS301" s="415">
        <f t="shared" si="153"/>
        <v>0</v>
      </c>
      <c r="AT301" s="415">
        <f t="shared" si="168"/>
        <v>0</v>
      </c>
      <c r="AU301" s="415">
        <f t="shared" si="154"/>
        <v>0</v>
      </c>
      <c r="AV301" s="416">
        <f t="shared" si="155"/>
        <v>0</v>
      </c>
      <c r="AW301" s="1069"/>
      <c r="AX301" s="406">
        <f t="shared" si="156"/>
        <v>0</v>
      </c>
      <c r="AY301" s="1060">
        <f t="shared" si="157"/>
        <v>0</v>
      </c>
      <c r="AZ301" s="1070">
        <f t="shared" si="158"/>
        <v>0</v>
      </c>
      <c r="BA301" s="407">
        <f t="shared" si="159"/>
        <v>0</v>
      </c>
      <c r="BB301" s="1071">
        <f t="shared" si="160"/>
        <v>0</v>
      </c>
      <c r="BC301" s="1059">
        <f t="shared" si="161"/>
        <v>0</v>
      </c>
      <c r="BD301" s="1059">
        <f t="shared" si="162"/>
        <v>0</v>
      </c>
      <c r="BE301" s="407">
        <f t="shared" si="163"/>
        <v>0</v>
      </c>
      <c r="BF301" s="1041">
        <f t="shared" si="164"/>
        <v>0.3</v>
      </c>
      <c r="BG301" s="421">
        <f t="shared" si="165"/>
        <v>0</v>
      </c>
      <c r="BH301" s="422"/>
      <c r="BI301" s="422"/>
      <c r="BJ301" s="421">
        <f t="shared" si="166"/>
        <v>0</v>
      </c>
      <c r="BK301" s="1044">
        <f t="shared" si="167"/>
        <v>0</v>
      </c>
      <c r="BL301" s="432"/>
      <c r="BM301" s="436"/>
      <c r="BN301" s="436"/>
      <c r="BO301" s="436"/>
      <c r="BP301" s="436"/>
      <c r="BQ301" s="436"/>
      <c r="BR301" s="436"/>
      <c r="BS301" s="436"/>
      <c r="BT301" s="436"/>
      <c r="BU301" s="436"/>
      <c r="BV301" s="436"/>
      <c r="BW301" s="436"/>
      <c r="BX301" s="436"/>
    </row>
    <row r="302" spans="1:76" s="437" customFormat="1" ht="27.95" customHeight="1">
      <c r="A302" s="1046">
        <v>285</v>
      </c>
      <c r="B302" s="429"/>
      <c r="C302" s="429"/>
      <c r="D302" s="395"/>
      <c r="E302" s="427"/>
      <c r="F302" s="396"/>
      <c r="G302" s="1076"/>
      <c r="H302" s="1009"/>
      <c r="I302" s="1009"/>
      <c r="J302" s="1009"/>
      <c r="K302" s="1010" t="str">
        <f t="shared" si="137"/>
        <v/>
      </c>
      <c r="L302" s="1047" t="str">
        <f>IF(OR(($S302=""),($H302=""),($I302=""),($J302="")),"",VLOOKUP($S302,'TRC Values Pepco'!$I$45:$M$54,2,FALSE))</f>
        <v/>
      </c>
      <c r="M302" s="1048" t="str">
        <f>IF(OR(($S302=""),($H302=""),($I302=""),($J302="")),"",VLOOKUP($S302,'TRC Values Pepco'!$I$45:$M$54,3,FALSE))</f>
        <v/>
      </c>
      <c r="N302" s="1048" t="str">
        <f>IF(OR(($S302=""),($H302=""),($I302=""),($J302="")),"",VLOOKUP($S302,'TRC Values Pepco'!$I$45:$M$54,4,FALSE))</f>
        <v/>
      </c>
      <c r="O302" s="1048" t="str">
        <f>IF(OR(($S302=""),($H302=""),($I302=""),($J302="")),"",VLOOKUP($S302,'TRC Values Pepco'!$I$45:$M$54,5,FALSE))</f>
        <v/>
      </c>
      <c r="P302" s="1049" t="str">
        <f t="shared" si="138"/>
        <v/>
      </c>
      <c r="Q302" s="1050">
        <f t="shared" si="139"/>
        <v>0</v>
      </c>
      <c r="R302" s="1051" t="str">
        <f t="shared" si="140"/>
        <v/>
      </c>
      <c r="S302" s="1051" t="str">
        <f t="shared" si="141"/>
        <v/>
      </c>
      <c r="T302" s="1052" t="str">
        <f t="shared" si="142"/>
        <v/>
      </c>
      <c r="U302" s="1077"/>
      <c r="V302" s="1017"/>
      <c r="W302" s="1055" t="str">
        <f t="shared" si="143"/>
        <v/>
      </c>
      <c r="X302" s="1072"/>
      <c r="Y302" s="1057">
        <v>0</v>
      </c>
      <c r="Z302" s="402">
        <f t="shared" si="144"/>
        <v>0</v>
      </c>
      <c r="AA302" s="1058">
        <f t="shared" si="145"/>
        <v>0</v>
      </c>
      <c r="AB302" s="1059">
        <f t="shared" si="146"/>
        <v>0</v>
      </c>
      <c r="AC302" s="1059">
        <f t="shared" si="147"/>
        <v>0</v>
      </c>
      <c r="AD302" s="1060">
        <f t="shared" si="148"/>
        <v>0</v>
      </c>
      <c r="AE302" s="1061" t="s">
        <v>205</v>
      </c>
      <c r="AF302" s="395"/>
      <c r="AG302" s="429"/>
      <c r="AH302" s="1073"/>
      <c r="AI302" s="1074"/>
      <c r="AJ302" s="1074"/>
      <c r="AK302" s="1075"/>
      <c r="AL302" s="1065"/>
      <c r="AM302" s="1066" t="str">
        <f t="shared" si="149"/>
        <v/>
      </c>
      <c r="AN302" s="1067">
        <f t="shared" si="150"/>
        <v>0</v>
      </c>
      <c r="AO302" s="412"/>
      <c r="AP302" s="412"/>
      <c r="AQ302" s="1068">
        <f t="shared" si="151"/>
        <v>0</v>
      </c>
      <c r="AR302" s="414">
        <f t="shared" si="152"/>
        <v>0</v>
      </c>
      <c r="AS302" s="415">
        <f t="shared" si="153"/>
        <v>0</v>
      </c>
      <c r="AT302" s="415">
        <f t="shared" si="168"/>
        <v>0</v>
      </c>
      <c r="AU302" s="415">
        <f t="shared" si="154"/>
        <v>0</v>
      </c>
      <c r="AV302" s="416">
        <f t="shared" si="155"/>
        <v>0</v>
      </c>
      <c r="AW302" s="1069"/>
      <c r="AX302" s="406">
        <f t="shared" si="156"/>
        <v>0</v>
      </c>
      <c r="AY302" s="1060">
        <f t="shared" si="157"/>
        <v>0</v>
      </c>
      <c r="AZ302" s="1070">
        <f t="shared" si="158"/>
        <v>0</v>
      </c>
      <c r="BA302" s="407">
        <f t="shared" si="159"/>
        <v>0</v>
      </c>
      <c r="BB302" s="1071">
        <f t="shared" si="160"/>
        <v>0</v>
      </c>
      <c r="BC302" s="1059">
        <f t="shared" si="161"/>
        <v>0</v>
      </c>
      <c r="BD302" s="1059">
        <f t="shared" si="162"/>
        <v>0</v>
      </c>
      <c r="BE302" s="407">
        <f t="shared" si="163"/>
        <v>0</v>
      </c>
      <c r="BF302" s="1041">
        <f t="shared" si="164"/>
        <v>0.3</v>
      </c>
      <c r="BG302" s="421">
        <f t="shared" si="165"/>
        <v>0</v>
      </c>
      <c r="BH302" s="422"/>
      <c r="BI302" s="422"/>
      <c r="BJ302" s="421">
        <f t="shared" si="166"/>
        <v>0</v>
      </c>
      <c r="BK302" s="1044">
        <f t="shared" si="167"/>
        <v>0</v>
      </c>
      <c r="BL302" s="432"/>
      <c r="BM302" s="436"/>
      <c r="BN302" s="436"/>
      <c r="BO302" s="436"/>
      <c r="BP302" s="436"/>
      <c r="BQ302" s="436"/>
      <c r="BR302" s="436"/>
      <c r="BS302" s="436"/>
      <c r="BT302" s="436"/>
      <c r="BU302" s="436"/>
      <c r="BV302" s="436"/>
      <c r="BW302" s="436"/>
      <c r="BX302" s="436"/>
    </row>
    <row r="303" spans="1:76" s="437" customFormat="1" ht="27.95" customHeight="1">
      <c r="A303" s="1046">
        <v>286</v>
      </c>
      <c r="B303" s="429"/>
      <c r="C303" s="429"/>
      <c r="D303" s="395"/>
      <c r="E303" s="427"/>
      <c r="F303" s="396"/>
      <c r="G303" s="1076"/>
      <c r="H303" s="1009"/>
      <c r="I303" s="1009"/>
      <c r="J303" s="1009"/>
      <c r="K303" s="1010" t="str">
        <f t="shared" si="137"/>
        <v/>
      </c>
      <c r="L303" s="1047" t="str">
        <f>IF(OR(($S303=""),($H303=""),($I303=""),($J303="")),"",VLOOKUP($S303,'TRC Values Pepco'!$I$45:$M$54,2,FALSE))</f>
        <v/>
      </c>
      <c r="M303" s="1048" t="str">
        <f>IF(OR(($S303=""),($H303=""),($I303=""),($J303="")),"",VLOOKUP($S303,'TRC Values Pepco'!$I$45:$M$54,3,FALSE))</f>
        <v/>
      </c>
      <c r="N303" s="1048" t="str">
        <f>IF(OR(($S303=""),($H303=""),($I303=""),($J303="")),"",VLOOKUP($S303,'TRC Values Pepco'!$I$45:$M$54,4,FALSE))</f>
        <v/>
      </c>
      <c r="O303" s="1048" t="str">
        <f>IF(OR(($S303=""),($H303=""),($I303=""),($J303="")),"",VLOOKUP($S303,'TRC Values Pepco'!$I$45:$M$54,5,FALSE))</f>
        <v/>
      </c>
      <c r="P303" s="1049" t="str">
        <f t="shared" si="138"/>
        <v/>
      </c>
      <c r="Q303" s="1050">
        <f t="shared" si="139"/>
        <v>0</v>
      </c>
      <c r="R303" s="1051" t="str">
        <f t="shared" si="140"/>
        <v/>
      </c>
      <c r="S303" s="1051" t="str">
        <f t="shared" si="141"/>
        <v/>
      </c>
      <c r="T303" s="1052" t="str">
        <f t="shared" si="142"/>
        <v/>
      </c>
      <c r="U303" s="1077"/>
      <c r="V303" s="1017"/>
      <c r="W303" s="1055" t="str">
        <f t="shared" si="143"/>
        <v/>
      </c>
      <c r="X303" s="1072"/>
      <c r="Y303" s="1057">
        <v>0</v>
      </c>
      <c r="Z303" s="402">
        <f t="shared" si="144"/>
        <v>0</v>
      </c>
      <c r="AA303" s="1058">
        <f t="shared" si="145"/>
        <v>0</v>
      </c>
      <c r="AB303" s="1059">
        <f t="shared" si="146"/>
        <v>0</v>
      </c>
      <c r="AC303" s="1059">
        <f t="shared" si="147"/>
        <v>0</v>
      </c>
      <c r="AD303" s="1060">
        <f t="shared" si="148"/>
        <v>0</v>
      </c>
      <c r="AE303" s="1061" t="s">
        <v>205</v>
      </c>
      <c r="AF303" s="395"/>
      <c r="AG303" s="429"/>
      <c r="AH303" s="1073"/>
      <c r="AI303" s="1074"/>
      <c r="AJ303" s="1074"/>
      <c r="AK303" s="1075"/>
      <c r="AL303" s="1065"/>
      <c r="AM303" s="1066" t="str">
        <f t="shared" si="149"/>
        <v/>
      </c>
      <c r="AN303" s="1067">
        <f t="shared" si="150"/>
        <v>0</v>
      </c>
      <c r="AO303" s="412"/>
      <c r="AP303" s="412"/>
      <c r="AQ303" s="1068">
        <f t="shared" si="151"/>
        <v>0</v>
      </c>
      <c r="AR303" s="414">
        <f t="shared" si="152"/>
        <v>0</v>
      </c>
      <c r="AS303" s="415">
        <f t="shared" si="153"/>
        <v>0</v>
      </c>
      <c r="AT303" s="415">
        <f t="shared" si="168"/>
        <v>0</v>
      </c>
      <c r="AU303" s="415">
        <f t="shared" si="154"/>
        <v>0</v>
      </c>
      <c r="AV303" s="416">
        <f t="shared" si="155"/>
        <v>0</v>
      </c>
      <c r="AW303" s="1069"/>
      <c r="AX303" s="406">
        <f t="shared" si="156"/>
        <v>0</v>
      </c>
      <c r="AY303" s="1060">
        <f t="shared" si="157"/>
        <v>0</v>
      </c>
      <c r="AZ303" s="1070">
        <f t="shared" si="158"/>
        <v>0</v>
      </c>
      <c r="BA303" s="407">
        <f t="shared" si="159"/>
        <v>0</v>
      </c>
      <c r="BB303" s="1071">
        <f t="shared" si="160"/>
        <v>0</v>
      </c>
      <c r="BC303" s="1059">
        <f t="shared" si="161"/>
        <v>0</v>
      </c>
      <c r="BD303" s="1059">
        <f t="shared" si="162"/>
        <v>0</v>
      </c>
      <c r="BE303" s="407">
        <f t="shared" si="163"/>
        <v>0</v>
      </c>
      <c r="BF303" s="1041">
        <f t="shared" si="164"/>
        <v>0.3</v>
      </c>
      <c r="BG303" s="421">
        <f t="shared" si="165"/>
        <v>0</v>
      </c>
      <c r="BH303" s="422"/>
      <c r="BI303" s="422"/>
      <c r="BJ303" s="421">
        <f t="shared" si="166"/>
        <v>0</v>
      </c>
      <c r="BK303" s="1044">
        <f t="shared" si="167"/>
        <v>0</v>
      </c>
      <c r="BL303" s="432"/>
      <c r="BM303" s="436"/>
      <c r="BN303" s="436"/>
      <c r="BO303" s="436"/>
      <c r="BP303" s="436"/>
      <c r="BQ303" s="436"/>
      <c r="BR303" s="436"/>
      <c r="BS303" s="436"/>
      <c r="BT303" s="436"/>
      <c r="BU303" s="436"/>
      <c r="BV303" s="436"/>
      <c r="BW303" s="436"/>
      <c r="BX303" s="436"/>
    </row>
    <row r="304" spans="1:76" s="437" customFormat="1" ht="27.95" customHeight="1">
      <c r="A304" s="1046">
        <v>287</v>
      </c>
      <c r="B304" s="429"/>
      <c r="C304" s="429"/>
      <c r="D304" s="395"/>
      <c r="E304" s="427"/>
      <c r="F304" s="396"/>
      <c r="G304" s="1076"/>
      <c r="H304" s="1009"/>
      <c r="I304" s="1009"/>
      <c r="J304" s="1009"/>
      <c r="K304" s="1010" t="str">
        <f t="shared" si="137"/>
        <v/>
      </c>
      <c r="L304" s="1047" t="str">
        <f>IF(OR(($S304=""),($H304=""),($I304=""),($J304="")),"",VLOOKUP($S304,'TRC Values Pepco'!$I$45:$M$54,2,FALSE))</f>
        <v/>
      </c>
      <c r="M304" s="1048" t="str">
        <f>IF(OR(($S304=""),($H304=""),($I304=""),($J304="")),"",VLOOKUP($S304,'TRC Values Pepco'!$I$45:$M$54,3,FALSE))</f>
        <v/>
      </c>
      <c r="N304" s="1048" t="str">
        <f>IF(OR(($S304=""),($H304=""),($I304=""),($J304="")),"",VLOOKUP($S304,'TRC Values Pepco'!$I$45:$M$54,4,FALSE))</f>
        <v/>
      </c>
      <c r="O304" s="1048" t="str">
        <f>IF(OR(($S304=""),($H304=""),($I304=""),($J304="")),"",VLOOKUP($S304,'TRC Values Pepco'!$I$45:$M$54,5,FALSE))</f>
        <v/>
      </c>
      <c r="P304" s="1049" t="str">
        <f t="shared" si="138"/>
        <v/>
      </c>
      <c r="Q304" s="1050">
        <f t="shared" si="139"/>
        <v>0</v>
      </c>
      <c r="R304" s="1051" t="str">
        <f t="shared" si="140"/>
        <v/>
      </c>
      <c r="S304" s="1051" t="str">
        <f t="shared" si="141"/>
        <v/>
      </c>
      <c r="T304" s="1052" t="str">
        <f t="shared" si="142"/>
        <v/>
      </c>
      <c r="U304" s="1077"/>
      <c r="V304" s="1017"/>
      <c r="W304" s="1055" t="str">
        <f t="shared" si="143"/>
        <v/>
      </c>
      <c r="X304" s="1072"/>
      <c r="Y304" s="1057">
        <v>0</v>
      </c>
      <c r="Z304" s="402">
        <f t="shared" si="144"/>
        <v>0</v>
      </c>
      <c r="AA304" s="1058">
        <f t="shared" si="145"/>
        <v>0</v>
      </c>
      <c r="AB304" s="1059">
        <f t="shared" si="146"/>
        <v>0</v>
      </c>
      <c r="AC304" s="1059">
        <f t="shared" si="147"/>
        <v>0</v>
      </c>
      <c r="AD304" s="1060">
        <f t="shared" si="148"/>
        <v>0</v>
      </c>
      <c r="AE304" s="1061" t="s">
        <v>205</v>
      </c>
      <c r="AF304" s="395"/>
      <c r="AG304" s="429"/>
      <c r="AH304" s="1073"/>
      <c r="AI304" s="1074"/>
      <c r="AJ304" s="1074"/>
      <c r="AK304" s="1075"/>
      <c r="AL304" s="1065"/>
      <c r="AM304" s="1066" t="str">
        <f t="shared" si="149"/>
        <v/>
      </c>
      <c r="AN304" s="1067">
        <f t="shared" si="150"/>
        <v>0</v>
      </c>
      <c r="AO304" s="412"/>
      <c r="AP304" s="412"/>
      <c r="AQ304" s="1068">
        <f t="shared" si="151"/>
        <v>0</v>
      </c>
      <c r="AR304" s="414">
        <f t="shared" si="152"/>
        <v>0</v>
      </c>
      <c r="AS304" s="415">
        <f t="shared" si="153"/>
        <v>0</v>
      </c>
      <c r="AT304" s="415">
        <f t="shared" si="168"/>
        <v>0</v>
      </c>
      <c r="AU304" s="415">
        <f t="shared" si="154"/>
        <v>0</v>
      </c>
      <c r="AV304" s="416">
        <f t="shared" si="155"/>
        <v>0</v>
      </c>
      <c r="AW304" s="1069"/>
      <c r="AX304" s="406">
        <f t="shared" si="156"/>
        <v>0</v>
      </c>
      <c r="AY304" s="1060">
        <f t="shared" si="157"/>
        <v>0</v>
      </c>
      <c r="AZ304" s="1070">
        <f t="shared" si="158"/>
        <v>0</v>
      </c>
      <c r="BA304" s="407">
        <f t="shared" si="159"/>
        <v>0</v>
      </c>
      <c r="BB304" s="1071">
        <f t="shared" si="160"/>
        <v>0</v>
      </c>
      <c r="BC304" s="1059">
        <f t="shared" si="161"/>
        <v>0</v>
      </c>
      <c r="BD304" s="1059">
        <f t="shared" si="162"/>
        <v>0</v>
      </c>
      <c r="BE304" s="407">
        <f t="shared" si="163"/>
        <v>0</v>
      </c>
      <c r="BF304" s="1041">
        <f t="shared" si="164"/>
        <v>0.3</v>
      </c>
      <c r="BG304" s="421">
        <f t="shared" si="165"/>
        <v>0</v>
      </c>
      <c r="BH304" s="422"/>
      <c r="BI304" s="422"/>
      <c r="BJ304" s="421">
        <f t="shared" si="166"/>
        <v>0</v>
      </c>
      <c r="BK304" s="1044">
        <f t="shared" si="167"/>
        <v>0</v>
      </c>
      <c r="BL304" s="432"/>
      <c r="BM304" s="436"/>
      <c r="BN304" s="436"/>
      <c r="BO304" s="436"/>
      <c r="BP304" s="436"/>
      <c r="BQ304" s="436"/>
      <c r="BR304" s="436"/>
      <c r="BS304" s="436"/>
      <c r="BT304" s="436"/>
      <c r="BU304" s="436"/>
      <c r="BV304" s="436"/>
      <c r="BW304" s="436"/>
      <c r="BX304" s="436"/>
    </row>
    <row r="305" spans="1:76" s="437" customFormat="1" ht="27.95" customHeight="1">
      <c r="A305" s="1046">
        <v>288</v>
      </c>
      <c r="B305" s="429"/>
      <c r="C305" s="429"/>
      <c r="D305" s="395"/>
      <c r="E305" s="427"/>
      <c r="F305" s="396"/>
      <c r="G305" s="1076"/>
      <c r="H305" s="1009"/>
      <c r="I305" s="1009"/>
      <c r="J305" s="1009"/>
      <c r="K305" s="1010" t="str">
        <f t="shared" si="137"/>
        <v/>
      </c>
      <c r="L305" s="1047" t="str">
        <f>IF(OR(($S305=""),($H305=""),($I305=""),($J305="")),"",VLOOKUP($S305,'TRC Values Pepco'!$I$45:$M$54,2,FALSE))</f>
        <v/>
      </c>
      <c r="M305" s="1048" t="str">
        <f>IF(OR(($S305=""),($H305=""),($I305=""),($J305="")),"",VLOOKUP($S305,'TRC Values Pepco'!$I$45:$M$54,3,FALSE))</f>
        <v/>
      </c>
      <c r="N305" s="1048" t="str">
        <f>IF(OR(($S305=""),($H305=""),($I305=""),($J305="")),"",VLOOKUP($S305,'TRC Values Pepco'!$I$45:$M$54,4,FALSE))</f>
        <v/>
      </c>
      <c r="O305" s="1048" t="str">
        <f>IF(OR(($S305=""),($H305=""),($I305=""),($J305="")),"",VLOOKUP($S305,'TRC Values Pepco'!$I$45:$M$54,5,FALSE))</f>
        <v/>
      </c>
      <c r="P305" s="1049" t="str">
        <f t="shared" si="138"/>
        <v/>
      </c>
      <c r="Q305" s="1050">
        <f t="shared" si="139"/>
        <v>0</v>
      </c>
      <c r="R305" s="1051" t="str">
        <f t="shared" si="140"/>
        <v/>
      </c>
      <c r="S305" s="1051" t="str">
        <f t="shared" si="141"/>
        <v/>
      </c>
      <c r="T305" s="1052" t="str">
        <f t="shared" si="142"/>
        <v/>
      </c>
      <c r="U305" s="1077"/>
      <c r="V305" s="1017"/>
      <c r="W305" s="1055" t="str">
        <f t="shared" si="143"/>
        <v/>
      </c>
      <c r="X305" s="1072"/>
      <c r="Y305" s="1057">
        <v>0</v>
      </c>
      <c r="Z305" s="402">
        <f t="shared" si="144"/>
        <v>0</v>
      </c>
      <c r="AA305" s="1058">
        <f t="shared" si="145"/>
        <v>0</v>
      </c>
      <c r="AB305" s="1059">
        <f t="shared" si="146"/>
        <v>0</v>
      </c>
      <c r="AC305" s="1059">
        <f t="shared" si="147"/>
        <v>0</v>
      </c>
      <c r="AD305" s="1060">
        <f t="shared" si="148"/>
        <v>0</v>
      </c>
      <c r="AE305" s="1061" t="s">
        <v>205</v>
      </c>
      <c r="AF305" s="395"/>
      <c r="AG305" s="429"/>
      <c r="AH305" s="1073"/>
      <c r="AI305" s="1074"/>
      <c r="AJ305" s="1074"/>
      <c r="AK305" s="1075"/>
      <c r="AL305" s="1065"/>
      <c r="AM305" s="1066" t="str">
        <f t="shared" si="149"/>
        <v/>
      </c>
      <c r="AN305" s="1067">
        <f t="shared" si="150"/>
        <v>0</v>
      </c>
      <c r="AO305" s="412"/>
      <c r="AP305" s="412"/>
      <c r="AQ305" s="1068">
        <f t="shared" si="151"/>
        <v>0</v>
      </c>
      <c r="AR305" s="414">
        <f t="shared" si="152"/>
        <v>0</v>
      </c>
      <c r="AS305" s="415">
        <f t="shared" si="153"/>
        <v>0</v>
      </c>
      <c r="AT305" s="415">
        <f t="shared" si="168"/>
        <v>0</v>
      </c>
      <c r="AU305" s="415">
        <f t="shared" si="154"/>
        <v>0</v>
      </c>
      <c r="AV305" s="416">
        <f t="shared" si="155"/>
        <v>0</v>
      </c>
      <c r="AW305" s="1069"/>
      <c r="AX305" s="406">
        <f t="shared" si="156"/>
        <v>0</v>
      </c>
      <c r="AY305" s="1060">
        <f t="shared" si="157"/>
        <v>0</v>
      </c>
      <c r="AZ305" s="1070">
        <f t="shared" si="158"/>
        <v>0</v>
      </c>
      <c r="BA305" s="407">
        <f t="shared" si="159"/>
        <v>0</v>
      </c>
      <c r="BB305" s="1071">
        <f t="shared" si="160"/>
        <v>0</v>
      </c>
      <c r="BC305" s="1059">
        <f t="shared" si="161"/>
        <v>0</v>
      </c>
      <c r="BD305" s="1059">
        <f t="shared" si="162"/>
        <v>0</v>
      </c>
      <c r="BE305" s="407">
        <f t="shared" si="163"/>
        <v>0</v>
      </c>
      <c r="BF305" s="1041">
        <f t="shared" si="164"/>
        <v>0.3</v>
      </c>
      <c r="BG305" s="421">
        <f t="shared" si="165"/>
        <v>0</v>
      </c>
      <c r="BH305" s="422"/>
      <c r="BI305" s="422"/>
      <c r="BJ305" s="421">
        <f t="shared" si="166"/>
        <v>0</v>
      </c>
      <c r="BK305" s="1044">
        <f t="shared" si="167"/>
        <v>0</v>
      </c>
      <c r="BL305" s="432"/>
      <c r="BM305" s="436"/>
      <c r="BN305" s="436"/>
      <c r="BO305" s="436"/>
      <c r="BP305" s="436"/>
      <c r="BQ305" s="436"/>
      <c r="BR305" s="436"/>
      <c r="BS305" s="436"/>
      <c r="BT305" s="436"/>
      <c r="BU305" s="436"/>
      <c r="BV305" s="436"/>
      <c r="BW305" s="436"/>
      <c r="BX305" s="436"/>
    </row>
    <row r="306" spans="1:76" s="437" customFormat="1" ht="27.95" customHeight="1">
      <c r="A306" s="1046">
        <v>289</v>
      </c>
      <c r="B306" s="429"/>
      <c r="C306" s="429"/>
      <c r="D306" s="395"/>
      <c r="E306" s="427"/>
      <c r="F306" s="396"/>
      <c r="G306" s="1076"/>
      <c r="H306" s="1009"/>
      <c r="I306" s="1009"/>
      <c r="J306" s="1009"/>
      <c r="K306" s="1010" t="str">
        <f t="shared" si="137"/>
        <v/>
      </c>
      <c r="L306" s="1047" t="str">
        <f>IF(OR(($S306=""),($H306=""),($I306=""),($J306="")),"",VLOOKUP($S306,'TRC Values Pepco'!$I$45:$M$54,2,FALSE))</f>
        <v/>
      </c>
      <c r="M306" s="1048" t="str">
        <f>IF(OR(($S306=""),($H306=""),($I306=""),($J306="")),"",VLOOKUP($S306,'TRC Values Pepco'!$I$45:$M$54,3,FALSE))</f>
        <v/>
      </c>
      <c r="N306" s="1048" t="str">
        <f>IF(OR(($S306=""),($H306=""),($I306=""),($J306="")),"",VLOOKUP($S306,'TRC Values Pepco'!$I$45:$M$54,4,FALSE))</f>
        <v/>
      </c>
      <c r="O306" s="1048" t="str">
        <f>IF(OR(($S306=""),($H306=""),($I306=""),($J306="")),"",VLOOKUP($S306,'TRC Values Pepco'!$I$45:$M$54,5,FALSE))</f>
        <v/>
      </c>
      <c r="P306" s="1049" t="str">
        <f t="shared" si="138"/>
        <v/>
      </c>
      <c r="Q306" s="1050">
        <f t="shared" si="139"/>
        <v>0</v>
      </c>
      <c r="R306" s="1051" t="str">
        <f t="shared" si="140"/>
        <v/>
      </c>
      <c r="S306" s="1051" t="str">
        <f t="shared" si="141"/>
        <v/>
      </c>
      <c r="T306" s="1052" t="str">
        <f t="shared" si="142"/>
        <v/>
      </c>
      <c r="U306" s="1077"/>
      <c r="V306" s="1017"/>
      <c r="W306" s="1055" t="str">
        <f t="shared" si="143"/>
        <v/>
      </c>
      <c r="X306" s="1072"/>
      <c r="Y306" s="1057">
        <v>0</v>
      </c>
      <c r="Z306" s="402">
        <f t="shared" si="144"/>
        <v>0</v>
      </c>
      <c r="AA306" s="1058">
        <f t="shared" si="145"/>
        <v>0</v>
      </c>
      <c r="AB306" s="1059">
        <f t="shared" si="146"/>
        <v>0</v>
      </c>
      <c r="AC306" s="1059">
        <f t="shared" si="147"/>
        <v>0</v>
      </c>
      <c r="AD306" s="1060">
        <f t="shared" si="148"/>
        <v>0</v>
      </c>
      <c r="AE306" s="1061" t="s">
        <v>205</v>
      </c>
      <c r="AF306" s="395"/>
      <c r="AG306" s="429"/>
      <c r="AH306" s="1073"/>
      <c r="AI306" s="1074"/>
      <c r="AJ306" s="1074"/>
      <c r="AK306" s="1075"/>
      <c r="AL306" s="1065"/>
      <c r="AM306" s="1066" t="str">
        <f t="shared" si="149"/>
        <v/>
      </c>
      <c r="AN306" s="1067">
        <f t="shared" si="150"/>
        <v>0</v>
      </c>
      <c r="AO306" s="412"/>
      <c r="AP306" s="412"/>
      <c r="AQ306" s="1068">
        <f t="shared" si="151"/>
        <v>0</v>
      </c>
      <c r="AR306" s="414">
        <f t="shared" si="152"/>
        <v>0</v>
      </c>
      <c r="AS306" s="415">
        <f t="shared" si="153"/>
        <v>0</v>
      </c>
      <c r="AT306" s="415">
        <f t="shared" si="168"/>
        <v>0</v>
      </c>
      <c r="AU306" s="415">
        <f t="shared" si="154"/>
        <v>0</v>
      </c>
      <c r="AV306" s="416">
        <f t="shared" si="155"/>
        <v>0</v>
      </c>
      <c r="AW306" s="1069"/>
      <c r="AX306" s="406">
        <f t="shared" si="156"/>
        <v>0</v>
      </c>
      <c r="AY306" s="1060">
        <f t="shared" si="157"/>
        <v>0</v>
      </c>
      <c r="AZ306" s="1070">
        <f t="shared" si="158"/>
        <v>0</v>
      </c>
      <c r="BA306" s="407">
        <f t="shared" si="159"/>
        <v>0</v>
      </c>
      <c r="BB306" s="1071">
        <f t="shared" si="160"/>
        <v>0</v>
      </c>
      <c r="BC306" s="1059">
        <f t="shared" si="161"/>
        <v>0</v>
      </c>
      <c r="BD306" s="1059">
        <f t="shared" si="162"/>
        <v>0</v>
      </c>
      <c r="BE306" s="407">
        <f t="shared" si="163"/>
        <v>0</v>
      </c>
      <c r="BF306" s="1041">
        <f t="shared" si="164"/>
        <v>0.3</v>
      </c>
      <c r="BG306" s="421">
        <f t="shared" si="165"/>
        <v>0</v>
      </c>
      <c r="BH306" s="422"/>
      <c r="BI306" s="422"/>
      <c r="BJ306" s="421">
        <f t="shared" si="166"/>
        <v>0</v>
      </c>
      <c r="BK306" s="1044">
        <f t="shared" si="167"/>
        <v>0</v>
      </c>
      <c r="BL306" s="432"/>
      <c r="BM306" s="436"/>
      <c r="BN306" s="436"/>
      <c r="BO306" s="436"/>
      <c r="BP306" s="436"/>
      <c r="BQ306" s="436"/>
      <c r="BR306" s="436"/>
      <c r="BS306" s="436"/>
      <c r="BT306" s="436"/>
      <c r="BU306" s="436"/>
      <c r="BV306" s="436"/>
      <c r="BW306" s="436"/>
      <c r="BX306" s="436"/>
    </row>
    <row r="307" spans="1:76" s="437" customFormat="1" ht="27.95" customHeight="1">
      <c r="A307" s="1046">
        <v>290</v>
      </c>
      <c r="B307" s="429"/>
      <c r="C307" s="429"/>
      <c r="D307" s="395"/>
      <c r="E307" s="427"/>
      <c r="F307" s="396"/>
      <c r="G307" s="1076"/>
      <c r="H307" s="1009"/>
      <c r="I307" s="1009"/>
      <c r="J307" s="1009"/>
      <c r="K307" s="1010" t="str">
        <f t="shared" si="137"/>
        <v/>
      </c>
      <c r="L307" s="1047" t="str">
        <f>IF(OR(($S307=""),($H307=""),($I307=""),($J307="")),"",VLOOKUP($S307,'TRC Values Pepco'!$I$45:$M$54,2,FALSE))</f>
        <v/>
      </c>
      <c r="M307" s="1048" t="str">
        <f>IF(OR(($S307=""),($H307=""),($I307=""),($J307="")),"",VLOOKUP($S307,'TRC Values Pepco'!$I$45:$M$54,3,FALSE))</f>
        <v/>
      </c>
      <c r="N307" s="1048" t="str">
        <f>IF(OR(($S307=""),($H307=""),($I307=""),($J307="")),"",VLOOKUP($S307,'TRC Values Pepco'!$I$45:$M$54,4,FALSE))</f>
        <v/>
      </c>
      <c r="O307" s="1048" t="str">
        <f>IF(OR(($S307=""),($H307=""),($I307=""),($J307="")),"",VLOOKUP($S307,'TRC Values Pepco'!$I$45:$M$54,5,FALSE))</f>
        <v/>
      </c>
      <c r="P307" s="1049" t="str">
        <f t="shared" si="138"/>
        <v/>
      </c>
      <c r="Q307" s="1050">
        <f t="shared" si="139"/>
        <v>0</v>
      </c>
      <c r="R307" s="1051" t="str">
        <f t="shared" si="140"/>
        <v/>
      </c>
      <c r="S307" s="1051" t="str">
        <f t="shared" si="141"/>
        <v/>
      </c>
      <c r="T307" s="1052" t="str">
        <f t="shared" si="142"/>
        <v/>
      </c>
      <c r="U307" s="1077"/>
      <c r="V307" s="1017"/>
      <c r="W307" s="1055" t="str">
        <f t="shared" si="143"/>
        <v/>
      </c>
      <c r="X307" s="1072"/>
      <c r="Y307" s="1057">
        <v>0</v>
      </c>
      <c r="Z307" s="402">
        <f t="shared" si="144"/>
        <v>0</v>
      </c>
      <c r="AA307" s="1058">
        <f t="shared" si="145"/>
        <v>0</v>
      </c>
      <c r="AB307" s="1059">
        <f t="shared" si="146"/>
        <v>0</v>
      </c>
      <c r="AC307" s="1059">
        <f t="shared" si="147"/>
        <v>0</v>
      </c>
      <c r="AD307" s="1060">
        <f t="shared" si="148"/>
        <v>0</v>
      </c>
      <c r="AE307" s="1061" t="s">
        <v>205</v>
      </c>
      <c r="AF307" s="395"/>
      <c r="AG307" s="429"/>
      <c r="AH307" s="1073"/>
      <c r="AI307" s="1074"/>
      <c r="AJ307" s="1074"/>
      <c r="AK307" s="1075"/>
      <c r="AL307" s="1065"/>
      <c r="AM307" s="1066" t="str">
        <f t="shared" si="149"/>
        <v/>
      </c>
      <c r="AN307" s="1067">
        <f t="shared" si="150"/>
        <v>0</v>
      </c>
      <c r="AO307" s="412"/>
      <c r="AP307" s="412"/>
      <c r="AQ307" s="1068">
        <f t="shared" si="151"/>
        <v>0</v>
      </c>
      <c r="AR307" s="414">
        <f t="shared" si="152"/>
        <v>0</v>
      </c>
      <c r="AS307" s="415">
        <f t="shared" si="153"/>
        <v>0</v>
      </c>
      <c r="AT307" s="415">
        <f t="shared" si="168"/>
        <v>0</v>
      </c>
      <c r="AU307" s="415">
        <f t="shared" si="154"/>
        <v>0</v>
      </c>
      <c r="AV307" s="416">
        <f t="shared" si="155"/>
        <v>0</v>
      </c>
      <c r="AW307" s="1069"/>
      <c r="AX307" s="406">
        <f t="shared" si="156"/>
        <v>0</v>
      </c>
      <c r="AY307" s="1060">
        <f t="shared" si="157"/>
        <v>0</v>
      </c>
      <c r="AZ307" s="1070">
        <f t="shared" si="158"/>
        <v>0</v>
      </c>
      <c r="BA307" s="407">
        <f t="shared" si="159"/>
        <v>0</v>
      </c>
      <c r="BB307" s="1071">
        <f t="shared" si="160"/>
        <v>0</v>
      </c>
      <c r="BC307" s="1059">
        <f t="shared" si="161"/>
        <v>0</v>
      </c>
      <c r="BD307" s="1059">
        <f t="shared" si="162"/>
        <v>0</v>
      </c>
      <c r="BE307" s="407">
        <f t="shared" si="163"/>
        <v>0</v>
      </c>
      <c r="BF307" s="1041">
        <f t="shared" si="164"/>
        <v>0.3</v>
      </c>
      <c r="BG307" s="421">
        <f t="shared" si="165"/>
        <v>0</v>
      </c>
      <c r="BH307" s="422"/>
      <c r="BI307" s="422"/>
      <c r="BJ307" s="421">
        <f t="shared" si="166"/>
        <v>0</v>
      </c>
      <c r="BK307" s="1044">
        <f t="shared" si="167"/>
        <v>0</v>
      </c>
      <c r="BL307" s="432"/>
      <c r="BM307" s="436"/>
      <c r="BN307" s="436"/>
      <c r="BO307" s="436"/>
      <c r="BP307" s="436"/>
      <c r="BQ307" s="436"/>
      <c r="BR307" s="436"/>
      <c r="BS307" s="436"/>
      <c r="BT307" s="436"/>
      <c r="BU307" s="436"/>
      <c r="BV307" s="436"/>
      <c r="BW307" s="436"/>
      <c r="BX307" s="436"/>
    </row>
    <row r="308" spans="1:76" s="437" customFormat="1" ht="27.95" customHeight="1">
      <c r="A308" s="1046">
        <v>291</v>
      </c>
      <c r="B308" s="429"/>
      <c r="C308" s="429"/>
      <c r="D308" s="395"/>
      <c r="E308" s="427"/>
      <c r="F308" s="396"/>
      <c r="G308" s="1076"/>
      <c r="H308" s="1009"/>
      <c r="I308" s="1009"/>
      <c r="J308" s="1009"/>
      <c r="K308" s="1010" t="str">
        <f t="shared" si="137"/>
        <v/>
      </c>
      <c r="L308" s="1047" t="str">
        <f>IF(OR(($S308=""),($H308=""),($I308=""),($J308="")),"",VLOOKUP($S308,'TRC Values Pepco'!$I$45:$M$54,2,FALSE))</f>
        <v/>
      </c>
      <c r="M308" s="1048" t="str">
        <f>IF(OR(($S308=""),($H308=""),($I308=""),($J308="")),"",VLOOKUP($S308,'TRC Values Pepco'!$I$45:$M$54,3,FALSE))</f>
        <v/>
      </c>
      <c r="N308" s="1048" t="str">
        <f>IF(OR(($S308=""),($H308=""),($I308=""),($J308="")),"",VLOOKUP($S308,'TRC Values Pepco'!$I$45:$M$54,4,FALSE))</f>
        <v/>
      </c>
      <c r="O308" s="1048" t="str">
        <f>IF(OR(($S308=""),($H308=""),($I308=""),($J308="")),"",VLOOKUP($S308,'TRC Values Pepco'!$I$45:$M$54,5,FALSE))</f>
        <v/>
      </c>
      <c r="P308" s="1049" t="str">
        <f t="shared" si="138"/>
        <v/>
      </c>
      <c r="Q308" s="1050">
        <f t="shared" si="139"/>
        <v>0</v>
      </c>
      <c r="R308" s="1051" t="str">
        <f t="shared" si="140"/>
        <v/>
      </c>
      <c r="S308" s="1051" t="str">
        <f t="shared" si="141"/>
        <v/>
      </c>
      <c r="T308" s="1052" t="str">
        <f t="shared" si="142"/>
        <v/>
      </c>
      <c r="U308" s="1077"/>
      <c r="V308" s="1017"/>
      <c r="W308" s="1055" t="str">
        <f t="shared" si="143"/>
        <v/>
      </c>
      <c r="X308" s="1072"/>
      <c r="Y308" s="1057">
        <v>0</v>
      </c>
      <c r="Z308" s="402">
        <f t="shared" si="144"/>
        <v>0</v>
      </c>
      <c r="AA308" s="1058">
        <f t="shared" si="145"/>
        <v>0</v>
      </c>
      <c r="AB308" s="1059">
        <f t="shared" si="146"/>
        <v>0</v>
      </c>
      <c r="AC308" s="1059">
        <f t="shared" si="147"/>
        <v>0</v>
      </c>
      <c r="AD308" s="1060">
        <f t="shared" si="148"/>
        <v>0</v>
      </c>
      <c r="AE308" s="1061" t="s">
        <v>205</v>
      </c>
      <c r="AF308" s="395"/>
      <c r="AG308" s="429"/>
      <c r="AH308" s="1073"/>
      <c r="AI308" s="1074"/>
      <c r="AJ308" s="1074"/>
      <c r="AK308" s="1075"/>
      <c r="AL308" s="1065"/>
      <c r="AM308" s="1066" t="str">
        <f t="shared" si="149"/>
        <v/>
      </c>
      <c r="AN308" s="1067">
        <f t="shared" si="150"/>
        <v>0</v>
      </c>
      <c r="AO308" s="412"/>
      <c r="AP308" s="412"/>
      <c r="AQ308" s="1068">
        <f t="shared" si="151"/>
        <v>0</v>
      </c>
      <c r="AR308" s="414">
        <f t="shared" si="152"/>
        <v>0</v>
      </c>
      <c r="AS308" s="415">
        <f t="shared" si="153"/>
        <v>0</v>
      </c>
      <c r="AT308" s="415">
        <f t="shared" si="168"/>
        <v>0</v>
      </c>
      <c r="AU308" s="415">
        <f t="shared" si="154"/>
        <v>0</v>
      </c>
      <c r="AV308" s="416">
        <f t="shared" si="155"/>
        <v>0</v>
      </c>
      <c r="AW308" s="1069"/>
      <c r="AX308" s="406">
        <f t="shared" si="156"/>
        <v>0</v>
      </c>
      <c r="AY308" s="1060">
        <f t="shared" si="157"/>
        <v>0</v>
      </c>
      <c r="AZ308" s="1070">
        <f t="shared" si="158"/>
        <v>0</v>
      </c>
      <c r="BA308" s="407">
        <f t="shared" si="159"/>
        <v>0</v>
      </c>
      <c r="BB308" s="1071">
        <f t="shared" si="160"/>
        <v>0</v>
      </c>
      <c r="BC308" s="1059">
        <f t="shared" si="161"/>
        <v>0</v>
      </c>
      <c r="BD308" s="1059">
        <f t="shared" si="162"/>
        <v>0</v>
      </c>
      <c r="BE308" s="407">
        <f t="shared" si="163"/>
        <v>0</v>
      </c>
      <c r="BF308" s="1041">
        <f t="shared" si="164"/>
        <v>0.3</v>
      </c>
      <c r="BG308" s="421">
        <f t="shared" si="165"/>
        <v>0</v>
      </c>
      <c r="BH308" s="422"/>
      <c r="BI308" s="422"/>
      <c r="BJ308" s="421">
        <f t="shared" si="166"/>
        <v>0</v>
      </c>
      <c r="BK308" s="1044">
        <f t="shared" si="167"/>
        <v>0</v>
      </c>
      <c r="BL308" s="432"/>
      <c r="BM308" s="436"/>
      <c r="BN308" s="436"/>
      <c r="BO308" s="436"/>
      <c r="BP308" s="436"/>
      <c r="BQ308" s="436"/>
      <c r="BR308" s="436"/>
      <c r="BS308" s="436"/>
      <c r="BT308" s="436"/>
      <c r="BU308" s="436"/>
      <c r="BV308" s="436"/>
      <c r="BW308" s="436"/>
      <c r="BX308" s="436"/>
    </row>
    <row r="309" spans="1:76" s="437" customFormat="1" ht="27.95" customHeight="1">
      <c r="A309" s="1046">
        <v>292</v>
      </c>
      <c r="B309" s="429"/>
      <c r="C309" s="429"/>
      <c r="D309" s="395"/>
      <c r="E309" s="427"/>
      <c r="F309" s="396"/>
      <c r="G309" s="1076"/>
      <c r="H309" s="1009"/>
      <c r="I309" s="1009"/>
      <c r="J309" s="1009"/>
      <c r="K309" s="1010" t="str">
        <f t="shared" si="137"/>
        <v/>
      </c>
      <c r="L309" s="1047" t="str">
        <f>IF(OR(($S309=""),($H309=""),($I309=""),($J309="")),"",VLOOKUP($S309,'TRC Values Pepco'!$I$45:$M$54,2,FALSE))</f>
        <v/>
      </c>
      <c r="M309" s="1048" t="str">
        <f>IF(OR(($S309=""),($H309=""),($I309=""),($J309="")),"",VLOOKUP($S309,'TRC Values Pepco'!$I$45:$M$54,3,FALSE))</f>
        <v/>
      </c>
      <c r="N309" s="1048" t="str">
        <f>IF(OR(($S309=""),($H309=""),($I309=""),($J309="")),"",VLOOKUP($S309,'TRC Values Pepco'!$I$45:$M$54,4,FALSE))</f>
        <v/>
      </c>
      <c r="O309" s="1048" t="str">
        <f>IF(OR(($S309=""),($H309=""),($I309=""),($J309="")),"",VLOOKUP($S309,'TRC Values Pepco'!$I$45:$M$54,5,FALSE))</f>
        <v/>
      </c>
      <c r="P309" s="1049" t="str">
        <f t="shared" si="138"/>
        <v/>
      </c>
      <c r="Q309" s="1050">
        <f t="shared" si="139"/>
        <v>0</v>
      </c>
      <c r="R309" s="1051" t="str">
        <f t="shared" si="140"/>
        <v/>
      </c>
      <c r="S309" s="1051" t="str">
        <f t="shared" si="141"/>
        <v/>
      </c>
      <c r="T309" s="1052" t="str">
        <f t="shared" si="142"/>
        <v/>
      </c>
      <c r="U309" s="1077"/>
      <c r="V309" s="1017"/>
      <c r="W309" s="1055" t="str">
        <f t="shared" si="143"/>
        <v/>
      </c>
      <c r="X309" s="1072"/>
      <c r="Y309" s="1057">
        <v>0</v>
      </c>
      <c r="Z309" s="402">
        <f t="shared" si="144"/>
        <v>0</v>
      </c>
      <c r="AA309" s="1058">
        <f t="shared" si="145"/>
        <v>0</v>
      </c>
      <c r="AB309" s="1059">
        <f t="shared" si="146"/>
        <v>0</v>
      </c>
      <c r="AC309" s="1059">
        <f t="shared" si="147"/>
        <v>0</v>
      </c>
      <c r="AD309" s="1060">
        <f t="shared" si="148"/>
        <v>0</v>
      </c>
      <c r="AE309" s="1061" t="s">
        <v>205</v>
      </c>
      <c r="AF309" s="395"/>
      <c r="AG309" s="429"/>
      <c r="AH309" s="1073"/>
      <c r="AI309" s="1074"/>
      <c r="AJ309" s="1074"/>
      <c r="AK309" s="1075"/>
      <c r="AL309" s="1065"/>
      <c r="AM309" s="1066" t="str">
        <f t="shared" si="149"/>
        <v/>
      </c>
      <c r="AN309" s="1067">
        <f t="shared" si="150"/>
        <v>0</v>
      </c>
      <c r="AO309" s="412"/>
      <c r="AP309" s="412"/>
      <c r="AQ309" s="1068">
        <f t="shared" si="151"/>
        <v>0</v>
      </c>
      <c r="AR309" s="414">
        <f t="shared" si="152"/>
        <v>0</v>
      </c>
      <c r="AS309" s="415">
        <f t="shared" si="153"/>
        <v>0</v>
      </c>
      <c r="AT309" s="415">
        <f t="shared" si="168"/>
        <v>0</v>
      </c>
      <c r="AU309" s="415">
        <f t="shared" si="154"/>
        <v>0</v>
      </c>
      <c r="AV309" s="416">
        <f t="shared" si="155"/>
        <v>0</v>
      </c>
      <c r="AW309" s="1069"/>
      <c r="AX309" s="406">
        <f t="shared" si="156"/>
        <v>0</v>
      </c>
      <c r="AY309" s="1060">
        <f t="shared" si="157"/>
        <v>0</v>
      </c>
      <c r="AZ309" s="1070">
        <f t="shared" si="158"/>
        <v>0</v>
      </c>
      <c r="BA309" s="407">
        <f t="shared" si="159"/>
        <v>0</v>
      </c>
      <c r="BB309" s="1071">
        <f t="shared" si="160"/>
        <v>0</v>
      </c>
      <c r="BC309" s="1059">
        <f t="shared" si="161"/>
        <v>0</v>
      </c>
      <c r="BD309" s="1059">
        <f t="shared" si="162"/>
        <v>0</v>
      </c>
      <c r="BE309" s="407">
        <f t="shared" si="163"/>
        <v>0</v>
      </c>
      <c r="BF309" s="1041">
        <f t="shared" si="164"/>
        <v>0.3</v>
      </c>
      <c r="BG309" s="421">
        <f t="shared" si="165"/>
        <v>0</v>
      </c>
      <c r="BH309" s="422"/>
      <c r="BI309" s="422"/>
      <c r="BJ309" s="421">
        <f t="shared" si="166"/>
        <v>0</v>
      </c>
      <c r="BK309" s="1044">
        <f t="shared" si="167"/>
        <v>0</v>
      </c>
      <c r="BL309" s="432"/>
      <c r="BM309" s="436"/>
      <c r="BN309" s="436"/>
      <c r="BO309" s="436"/>
      <c r="BP309" s="436"/>
      <c r="BQ309" s="436"/>
      <c r="BR309" s="436"/>
      <c r="BS309" s="436"/>
      <c r="BT309" s="436"/>
      <c r="BU309" s="436"/>
      <c r="BV309" s="436"/>
      <c r="BW309" s="436"/>
      <c r="BX309" s="436"/>
    </row>
    <row r="310" spans="1:76" s="437" customFormat="1" ht="27.95" customHeight="1">
      <c r="A310" s="1046">
        <v>293</v>
      </c>
      <c r="B310" s="429"/>
      <c r="C310" s="429"/>
      <c r="D310" s="395"/>
      <c r="E310" s="427"/>
      <c r="F310" s="396"/>
      <c r="G310" s="1076"/>
      <c r="H310" s="1009"/>
      <c r="I310" s="1009"/>
      <c r="J310" s="1009"/>
      <c r="K310" s="1010" t="str">
        <f t="shared" si="137"/>
        <v/>
      </c>
      <c r="L310" s="1047" t="str">
        <f>IF(OR(($S310=""),($H310=""),($I310=""),($J310="")),"",VLOOKUP($S310,'TRC Values Pepco'!$I$45:$M$54,2,FALSE))</f>
        <v/>
      </c>
      <c r="M310" s="1048" t="str">
        <f>IF(OR(($S310=""),($H310=""),($I310=""),($J310="")),"",VLOOKUP($S310,'TRC Values Pepco'!$I$45:$M$54,3,FALSE))</f>
        <v/>
      </c>
      <c r="N310" s="1048" t="str">
        <f>IF(OR(($S310=""),($H310=""),($I310=""),($J310="")),"",VLOOKUP($S310,'TRC Values Pepco'!$I$45:$M$54,4,FALSE))</f>
        <v/>
      </c>
      <c r="O310" s="1048" t="str">
        <f>IF(OR(($S310=""),($H310=""),($I310=""),($J310="")),"",VLOOKUP($S310,'TRC Values Pepco'!$I$45:$M$54,5,FALSE))</f>
        <v/>
      </c>
      <c r="P310" s="1049" t="str">
        <f t="shared" si="138"/>
        <v/>
      </c>
      <c r="Q310" s="1050">
        <f t="shared" si="139"/>
        <v>0</v>
      </c>
      <c r="R310" s="1051" t="str">
        <f t="shared" si="140"/>
        <v/>
      </c>
      <c r="S310" s="1051" t="str">
        <f t="shared" si="141"/>
        <v/>
      </c>
      <c r="T310" s="1052" t="str">
        <f t="shared" si="142"/>
        <v/>
      </c>
      <c r="U310" s="1077"/>
      <c r="V310" s="1017"/>
      <c r="W310" s="1055" t="str">
        <f t="shared" si="143"/>
        <v/>
      </c>
      <c r="X310" s="1072"/>
      <c r="Y310" s="1057">
        <v>0</v>
      </c>
      <c r="Z310" s="402">
        <f t="shared" si="144"/>
        <v>0</v>
      </c>
      <c r="AA310" s="1058">
        <f t="shared" si="145"/>
        <v>0</v>
      </c>
      <c r="AB310" s="1059">
        <f t="shared" si="146"/>
        <v>0</v>
      </c>
      <c r="AC310" s="1059">
        <f t="shared" si="147"/>
        <v>0</v>
      </c>
      <c r="AD310" s="1060">
        <f t="shared" si="148"/>
        <v>0</v>
      </c>
      <c r="AE310" s="1061" t="s">
        <v>205</v>
      </c>
      <c r="AF310" s="395"/>
      <c r="AG310" s="429"/>
      <c r="AH310" s="1073"/>
      <c r="AI310" s="1074"/>
      <c r="AJ310" s="1074"/>
      <c r="AK310" s="1075"/>
      <c r="AL310" s="1065"/>
      <c r="AM310" s="1066" t="str">
        <f t="shared" si="149"/>
        <v/>
      </c>
      <c r="AN310" s="1067">
        <f t="shared" si="150"/>
        <v>0</v>
      </c>
      <c r="AO310" s="412"/>
      <c r="AP310" s="412"/>
      <c r="AQ310" s="1068">
        <f t="shared" si="151"/>
        <v>0</v>
      </c>
      <c r="AR310" s="414">
        <f t="shared" si="152"/>
        <v>0</v>
      </c>
      <c r="AS310" s="415">
        <f t="shared" si="153"/>
        <v>0</v>
      </c>
      <c r="AT310" s="415">
        <f t="shared" si="168"/>
        <v>0</v>
      </c>
      <c r="AU310" s="415">
        <f t="shared" si="154"/>
        <v>0</v>
      </c>
      <c r="AV310" s="416">
        <f t="shared" si="155"/>
        <v>0</v>
      </c>
      <c r="AW310" s="1069"/>
      <c r="AX310" s="406">
        <f t="shared" si="156"/>
        <v>0</v>
      </c>
      <c r="AY310" s="1060">
        <f t="shared" si="157"/>
        <v>0</v>
      </c>
      <c r="AZ310" s="1070">
        <f t="shared" si="158"/>
        <v>0</v>
      </c>
      <c r="BA310" s="407">
        <f t="shared" si="159"/>
        <v>0</v>
      </c>
      <c r="BB310" s="1071">
        <f t="shared" si="160"/>
        <v>0</v>
      </c>
      <c r="BC310" s="1059">
        <f t="shared" si="161"/>
        <v>0</v>
      </c>
      <c r="BD310" s="1059">
        <f t="shared" si="162"/>
        <v>0</v>
      </c>
      <c r="BE310" s="407">
        <f t="shared" si="163"/>
        <v>0</v>
      </c>
      <c r="BF310" s="1041">
        <f t="shared" si="164"/>
        <v>0.3</v>
      </c>
      <c r="BG310" s="421">
        <f t="shared" si="165"/>
        <v>0</v>
      </c>
      <c r="BH310" s="422"/>
      <c r="BI310" s="422"/>
      <c r="BJ310" s="421">
        <f t="shared" si="166"/>
        <v>0</v>
      </c>
      <c r="BK310" s="1044">
        <f t="shared" si="167"/>
        <v>0</v>
      </c>
      <c r="BL310" s="432"/>
      <c r="BM310" s="436"/>
      <c r="BN310" s="436"/>
      <c r="BO310" s="436"/>
      <c r="BP310" s="436"/>
      <c r="BQ310" s="436"/>
      <c r="BR310" s="436"/>
      <c r="BS310" s="436"/>
      <c r="BT310" s="436"/>
      <c r="BU310" s="436"/>
      <c r="BV310" s="436"/>
      <c r="BW310" s="436"/>
      <c r="BX310" s="436"/>
    </row>
    <row r="311" spans="1:76" s="437" customFormat="1" ht="27.95" customHeight="1">
      <c r="A311" s="1046">
        <v>294</v>
      </c>
      <c r="B311" s="429"/>
      <c r="C311" s="429"/>
      <c r="D311" s="395"/>
      <c r="E311" s="427"/>
      <c r="F311" s="396"/>
      <c r="G311" s="1076"/>
      <c r="H311" s="1009"/>
      <c r="I311" s="1009"/>
      <c r="J311" s="1009"/>
      <c r="K311" s="1010" t="str">
        <f t="shared" si="137"/>
        <v/>
      </c>
      <c r="L311" s="1047" t="str">
        <f>IF(OR(($S311=""),($H311=""),($I311=""),($J311="")),"",VLOOKUP($S311,'TRC Values Pepco'!$I$45:$M$54,2,FALSE))</f>
        <v/>
      </c>
      <c r="M311" s="1048" t="str">
        <f>IF(OR(($S311=""),($H311=""),($I311=""),($J311="")),"",VLOOKUP($S311,'TRC Values Pepco'!$I$45:$M$54,3,FALSE))</f>
        <v/>
      </c>
      <c r="N311" s="1048" t="str">
        <f>IF(OR(($S311=""),($H311=""),($I311=""),($J311="")),"",VLOOKUP($S311,'TRC Values Pepco'!$I$45:$M$54,4,FALSE))</f>
        <v/>
      </c>
      <c r="O311" s="1048" t="str">
        <f>IF(OR(($S311=""),($H311=""),($I311=""),($J311="")),"",VLOOKUP($S311,'TRC Values Pepco'!$I$45:$M$54,5,FALSE))</f>
        <v/>
      </c>
      <c r="P311" s="1049" t="str">
        <f t="shared" si="138"/>
        <v/>
      </c>
      <c r="Q311" s="1050">
        <f t="shared" si="139"/>
        <v>0</v>
      </c>
      <c r="R311" s="1051" t="str">
        <f t="shared" si="140"/>
        <v/>
      </c>
      <c r="S311" s="1051" t="str">
        <f t="shared" si="141"/>
        <v/>
      </c>
      <c r="T311" s="1052" t="str">
        <f t="shared" si="142"/>
        <v/>
      </c>
      <c r="U311" s="1077"/>
      <c r="V311" s="1017"/>
      <c r="W311" s="1055" t="str">
        <f t="shared" si="143"/>
        <v/>
      </c>
      <c r="X311" s="1072"/>
      <c r="Y311" s="1057">
        <v>0</v>
      </c>
      <c r="Z311" s="402">
        <f t="shared" si="144"/>
        <v>0</v>
      </c>
      <c r="AA311" s="1058">
        <f t="shared" si="145"/>
        <v>0</v>
      </c>
      <c r="AB311" s="1059">
        <f t="shared" si="146"/>
        <v>0</v>
      </c>
      <c r="AC311" s="1059">
        <f t="shared" si="147"/>
        <v>0</v>
      </c>
      <c r="AD311" s="1060">
        <f t="shared" si="148"/>
        <v>0</v>
      </c>
      <c r="AE311" s="1061" t="s">
        <v>205</v>
      </c>
      <c r="AF311" s="395"/>
      <c r="AG311" s="429"/>
      <c r="AH311" s="1073"/>
      <c r="AI311" s="1074"/>
      <c r="AJ311" s="1074"/>
      <c r="AK311" s="1075"/>
      <c r="AL311" s="1065"/>
      <c r="AM311" s="1066" t="str">
        <f t="shared" si="149"/>
        <v/>
      </c>
      <c r="AN311" s="1067">
        <f t="shared" si="150"/>
        <v>0</v>
      </c>
      <c r="AO311" s="412"/>
      <c r="AP311" s="412"/>
      <c r="AQ311" s="1068">
        <f t="shared" si="151"/>
        <v>0</v>
      </c>
      <c r="AR311" s="414">
        <f t="shared" si="152"/>
        <v>0</v>
      </c>
      <c r="AS311" s="415">
        <f t="shared" si="153"/>
        <v>0</v>
      </c>
      <c r="AT311" s="415">
        <f t="shared" si="168"/>
        <v>0</v>
      </c>
      <c r="AU311" s="415">
        <f t="shared" si="154"/>
        <v>0</v>
      </c>
      <c r="AV311" s="416">
        <f t="shared" si="155"/>
        <v>0</v>
      </c>
      <c r="AW311" s="1069"/>
      <c r="AX311" s="406">
        <f t="shared" si="156"/>
        <v>0</v>
      </c>
      <c r="AY311" s="1060">
        <f t="shared" si="157"/>
        <v>0</v>
      </c>
      <c r="AZ311" s="1070">
        <f t="shared" si="158"/>
        <v>0</v>
      </c>
      <c r="BA311" s="407">
        <f t="shared" si="159"/>
        <v>0</v>
      </c>
      <c r="BB311" s="1071">
        <f t="shared" si="160"/>
        <v>0</v>
      </c>
      <c r="BC311" s="1059">
        <f t="shared" si="161"/>
        <v>0</v>
      </c>
      <c r="BD311" s="1059">
        <f t="shared" si="162"/>
        <v>0</v>
      </c>
      <c r="BE311" s="407">
        <f t="shared" si="163"/>
        <v>0</v>
      </c>
      <c r="BF311" s="1041">
        <f t="shared" si="164"/>
        <v>0.3</v>
      </c>
      <c r="BG311" s="421">
        <f t="shared" si="165"/>
        <v>0</v>
      </c>
      <c r="BH311" s="422"/>
      <c r="BI311" s="422"/>
      <c r="BJ311" s="421">
        <f t="shared" si="166"/>
        <v>0</v>
      </c>
      <c r="BK311" s="1044">
        <f t="shared" si="167"/>
        <v>0</v>
      </c>
      <c r="BL311" s="432"/>
      <c r="BM311" s="436"/>
      <c r="BN311" s="436"/>
      <c r="BO311" s="436"/>
      <c r="BP311" s="436"/>
      <c r="BQ311" s="436"/>
      <c r="BR311" s="436"/>
      <c r="BS311" s="436"/>
      <c r="BT311" s="436"/>
      <c r="BU311" s="436"/>
      <c r="BV311" s="436"/>
      <c r="BW311" s="436"/>
      <c r="BX311" s="436"/>
    </row>
    <row r="312" spans="1:76" s="437" customFormat="1" ht="27.95" customHeight="1">
      <c r="A312" s="1046">
        <v>295</v>
      </c>
      <c r="B312" s="429"/>
      <c r="C312" s="429"/>
      <c r="D312" s="395"/>
      <c r="E312" s="427"/>
      <c r="F312" s="396"/>
      <c r="G312" s="1076"/>
      <c r="H312" s="1009"/>
      <c r="I312" s="1009"/>
      <c r="J312" s="1009"/>
      <c r="K312" s="1010" t="str">
        <f t="shared" si="137"/>
        <v/>
      </c>
      <c r="L312" s="1047" t="str">
        <f>IF(OR(($S312=""),($H312=""),($I312=""),($J312="")),"",VLOOKUP($S312,'TRC Values Pepco'!$I$45:$M$54,2,FALSE))</f>
        <v/>
      </c>
      <c r="M312" s="1048" t="str">
        <f>IF(OR(($S312=""),($H312=""),($I312=""),($J312="")),"",VLOOKUP($S312,'TRC Values Pepco'!$I$45:$M$54,3,FALSE))</f>
        <v/>
      </c>
      <c r="N312" s="1048" t="str">
        <f>IF(OR(($S312=""),($H312=""),($I312=""),($J312="")),"",VLOOKUP($S312,'TRC Values Pepco'!$I$45:$M$54,4,FALSE))</f>
        <v/>
      </c>
      <c r="O312" s="1048" t="str">
        <f>IF(OR(($S312=""),($H312=""),($I312=""),($J312="")),"",VLOOKUP($S312,'TRC Values Pepco'!$I$45:$M$54,5,FALSE))</f>
        <v/>
      </c>
      <c r="P312" s="1049" t="str">
        <f t="shared" si="138"/>
        <v/>
      </c>
      <c r="Q312" s="1050">
        <f t="shared" si="139"/>
        <v>0</v>
      </c>
      <c r="R312" s="1051" t="str">
        <f t="shared" si="140"/>
        <v/>
      </c>
      <c r="S312" s="1051" t="str">
        <f t="shared" si="141"/>
        <v/>
      </c>
      <c r="T312" s="1052" t="str">
        <f t="shared" si="142"/>
        <v/>
      </c>
      <c r="U312" s="1077"/>
      <c r="V312" s="1017"/>
      <c r="W312" s="1055" t="str">
        <f t="shared" si="143"/>
        <v/>
      </c>
      <c r="X312" s="1072"/>
      <c r="Y312" s="1057">
        <v>0</v>
      </c>
      <c r="Z312" s="402">
        <f t="shared" si="144"/>
        <v>0</v>
      </c>
      <c r="AA312" s="1058">
        <f t="shared" si="145"/>
        <v>0</v>
      </c>
      <c r="AB312" s="1059">
        <f t="shared" si="146"/>
        <v>0</v>
      </c>
      <c r="AC312" s="1059">
        <f t="shared" si="147"/>
        <v>0</v>
      </c>
      <c r="AD312" s="1060">
        <f t="shared" si="148"/>
        <v>0</v>
      </c>
      <c r="AE312" s="1061" t="s">
        <v>205</v>
      </c>
      <c r="AF312" s="395"/>
      <c r="AG312" s="429"/>
      <c r="AH312" s="1073"/>
      <c r="AI312" s="1074"/>
      <c r="AJ312" s="1074"/>
      <c r="AK312" s="1075"/>
      <c r="AL312" s="1065"/>
      <c r="AM312" s="1066" t="str">
        <f t="shared" si="149"/>
        <v/>
      </c>
      <c r="AN312" s="1067">
        <f t="shared" si="150"/>
        <v>0</v>
      </c>
      <c r="AO312" s="412"/>
      <c r="AP312" s="412"/>
      <c r="AQ312" s="1068">
        <f t="shared" si="151"/>
        <v>0</v>
      </c>
      <c r="AR312" s="414">
        <f t="shared" si="152"/>
        <v>0</v>
      </c>
      <c r="AS312" s="415">
        <f t="shared" si="153"/>
        <v>0</v>
      </c>
      <c r="AT312" s="415">
        <f t="shared" si="168"/>
        <v>0</v>
      </c>
      <c r="AU312" s="415">
        <f t="shared" si="154"/>
        <v>0</v>
      </c>
      <c r="AV312" s="416">
        <f t="shared" si="155"/>
        <v>0</v>
      </c>
      <c r="AW312" s="1069"/>
      <c r="AX312" s="406">
        <f t="shared" si="156"/>
        <v>0</v>
      </c>
      <c r="AY312" s="1060">
        <f t="shared" si="157"/>
        <v>0</v>
      </c>
      <c r="AZ312" s="1070">
        <f t="shared" si="158"/>
        <v>0</v>
      </c>
      <c r="BA312" s="407">
        <f t="shared" si="159"/>
        <v>0</v>
      </c>
      <c r="BB312" s="1071">
        <f t="shared" si="160"/>
        <v>0</v>
      </c>
      <c r="BC312" s="1059">
        <f t="shared" si="161"/>
        <v>0</v>
      </c>
      <c r="BD312" s="1059">
        <f t="shared" si="162"/>
        <v>0</v>
      </c>
      <c r="BE312" s="407">
        <f t="shared" si="163"/>
        <v>0</v>
      </c>
      <c r="BF312" s="1041">
        <f t="shared" si="164"/>
        <v>0.3</v>
      </c>
      <c r="BG312" s="421">
        <f t="shared" si="165"/>
        <v>0</v>
      </c>
      <c r="BH312" s="422"/>
      <c r="BI312" s="422"/>
      <c r="BJ312" s="421">
        <f t="shared" si="166"/>
        <v>0</v>
      </c>
      <c r="BK312" s="1044">
        <f t="shared" si="167"/>
        <v>0</v>
      </c>
      <c r="BL312" s="432"/>
      <c r="BM312" s="436"/>
      <c r="BN312" s="436"/>
      <c r="BO312" s="436"/>
      <c r="BP312" s="436"/>
      <c r="BQ312" s="436"/>
      <c r="BR312" s="436"/>
      <c r="BS312" s="436"/>
      <c r="BT312" s="436"/>
      <c r="BU312" s="436"/>
      <c r="BV312" s="436"/>
      <c r="BW312" s="436"/>
      <c r="BX312" s="436"/>
    </row>
    <row r="313" spans="1:76" s="437" customFormat="1" ht="27.95" customHeight="1">
      <c r="A313" s="1046">
        <v>296</v>
      </c>
      <c r="B313" s="429"/>
      <c r="C313" s="429"/>
      <c r="D313" s="395"/>
      <c r="E313" s="427"/>
      <c r="F313" s="396"/>
      <c r="G313" s="1076"/>
      <c r="H313" s="1009"/>
      <c r="I313" s="1009"/>
      <c r="J313" s="1009"/>
      <c r="K313" s="1010" t="str">
        <f t="shared" si="137"/>
        <v/>
      </c>
      <c r="L313" s="1047" t="str">
        <f>IF(OR(($S313=""),($H313=""),($I313=""),($J313="")),"",VLOOKUP($S313,'TRC Values Pepco'!$I$45:$M$54,2,FALSE))</f>
        <v/>
      </c>
      <c r="M313" s="1048" t="str">
        <f>IF(OR(($S313=""),($H313=""),($I313=""),($J313="")),"",VLOOKUP($S313,'TRC Values Pepco'!$I$45:$M$54,3,FALSE))</f>
        <v/>
      </c>
      <c r="N313" s="1048" t="str">
        <f>IF(OR(($S313=""),($H313=""),($I313=""),($J313="")),"",VLOOKUP($S313,'TRC Values Pepco'!$I$45:$M$54,4,FALSE))</f>
        <v/>
      </c>
      <c r="O313" s="1048" t="str">
        <f>IF(OR(($S313=""),($H313=""),($I313=""),($J313="")),"",VLOOKUP($S313,'TRC Values Pepco'!$I$45:$M$54,5,FALSE))</f>
        <v/>
      </c>
      <c r="P313" s="1049" t="str">
        <f t="shared" si="138"/>
        <v/>
      </c>
      <c r="Q313" s="1050">
        <f t="shared" si="139"/>
        <v>0</v>
      </c>
      <c r="R313" s="1051" t="str">
        <f t="shared" si="140"/>
        <v/>
      </c>
      <c r="S313" s="1051" t="str">
        <f t="shared" si="141"/>
        <v/>
      </c>
      <c r="T313" s="1052" t="str">
        <f t="shared" si="142"/>
        <v/>
      </c>
      <c r="U313" s="1077"/>
      <c r="V313" s="1017"/>
      <c r="W313" s="1055" t="str">
        <f t="shared" si="143"/>
        <v/>
      </c>
      <c r="X313" s="1072"/>
      <c r="Y313" s="1057">
        <v>0</v>
      </c>
      <c r="Z313" s="402">
        <f t="shared" si="144"/>
        <v>0</v>
      </c>
      <c r="AA313" s="1058">
        <f t="shared" si="145"/>
        <v>0</v>
      </c>
      <c r="AB313" s="1059">
        <f t="shared" si="146"/>
        <v>0</v>
      </c>
      <c r="AC313" s="1059">
        <f t="shared" si="147"/>
        <v>0</v>
      </c>
      <c r="AD313" s="1060">
        <f t="shared" si="148"/>
        <v>0</v>
      </c>
      <c r="AE313" s="1061" t="s">
        <v>205</v>
      </c>
      <c r="AF313" s="395"/>
      <c r="AG313" s="429"/>
      <c r="AH313" s="1073"/>
      <c r="AI313" s="1074"/>
      <c r="AJ313" s="1074"/>
      <c r="AK313" s="1075"/>
      <c r="AL313" s="1065"/>
      <c r="AM313" s="1066" t="str">
        <f t="shared" si="149"/>
        <v/>
      </c>
      <c r="AN313" s="1067">
        <f t="shared" si="150"/>
        <v>0</v>
      </c>
      <c r="AO313" s="412"/>
      <c r="AP313" s="412"/>
      <c r="AQ313" s="1068">
        <f t="shared" si="151"/>
        <v>0</v>
      </c>
      <c r="AR313" s="414">
        <f t="shared" si="152"/>
        <v>0</v>
      </c>
      <c r="AS313" s="415">
        <f t="shared" si="153"/>
        <v>0</v>
      </c>
      <c r="AT313" s="415">
        <f t="shared" si="168"/>
        <v>0</v>
      </c>
      <c r="AU313" s="415">
        <f t="shared" si="154"/>
        <v>0</v>
      </c>
      <c r="AV313" s="416">
        <f t="shared" si="155"/>
        <v>0</v>
      </c>
      <c r="AW313" s="1069"/>
      <c r="AX313" s="406">
        <f t="shared" si="156"/>
        <v>0</v>
      </c>
      <c r="AY313" s="1060">
        <f t="shared" si="157"/>
        <v>0</v>
      </c>
      <c r="AZ313" s="1070">
        <f t="shared" si="158"/>
        <v>0</v>
      </c>
      <c r="BA313" s="407">
        <f t="shared" si="159"/>
        <v>0</v>
      </c>
      <c r="BB313" s="1071">
        <f t="shared" si="160"/>
        <v>0</v>
      </c>
      <c r="BC313" s="1059">
        <f t="shared" si="161"/>
        <v>0</v>
      </c>
      <c r="BD313" s="1059">
        <f t="shared" si="162"/>
        <v>0</v>
      </c>
      <c r="BE313" s="407">
        <f t="shared" si="163"/>
        <v>0</v>
      </c>
      <c r="BF313" s="1041">
        <f t="shared" si="164"/>
        <v>0.3</v>
      </c>
      <c r="BG313" s="421">
        <f t="shared" si="165"/>
        <v>0</v>
      </c>
      <c r="BH313" s="422"/>
      <c r="BI313" s="422"/>
      <c r="BJ313" s="421">
        <f t="shared" si="166"/>
        <v>0</v>
      </c>
      <c r="BK313" s="1044">
        <f t="shared" si="167"/>
        <v>0</v>
      </c>
      <c r="BL313" s="432"/>
      <c r="BM313" s="436"/>
      <c r="BN313" s="436"/>
      <c r="BO313" s="436"/>
      <c r="BP313" s="436"/>
      <c r="BQ313" s="436"/>
      <c r="BR313" s="436"/>
      <c r="BS313" s="436"/>
      <c r="BT313" s="436"/>
      <c r="BU313" s="436"/>
      <c r="BV313" s="436"/>
      <c r="BW313" s="436"/>
      <c r="BX313" s="436"/>
    </row>
    <row r="314" spans="1:76" s="437" customFormat="1" ht="27.95" customHeight="1">
      <c r="A314" s="1046">
        <v>297</v>
      </c>
      <c r="B314" s="429"/>
      <c r="C314" s="429"/>
      <c r="D314" s="395"/>
      <c r="E314" s="427"/>
      <c r="F314" s="396"/>
      <c r="G314" s="1076"/>
      <c r="H314" s="1009"/>
      <c r="I314" s="1009"/>
      <c r="J314" s="1009"/>
      <c r="K314" s="1010" t="str">
        <f t="shared" si="137"/>
        <v/>
      </c>
      <c r="L314" s="1047" t="str">
        <f>IF(OR(($S314=""),($H314=""),($I314=""),($J314="")),"",VLOOKUP($S314,'TRC Values Pepco'!$I$45:$M$54,2,FALSE))</f>
        <v/>
      </c>
      <c r="M314" s="1048" t="str">
        <f>IF(OR(($S314=""),($H314=""),($I314=""),($J314="")),"",VLOOKUP($S314,'TRC Values Pepco'!$I$45:$M$54,3,FALSE))</f>
        <v/>
      </c>
      <c r="N314" s="1048" t="str">
        <f>IF(OR(($S314=""),($H314=""),($I314=""),($J314="")),"",VLOOKUP($S314,'TRC Values Pepco'!$I$45:$M$54,4,FALSE))</f>
        <v/>
      </c>
      <c r="O314" s="1048" t="str">
        <f>IF(OR(($S314=""),($H314=""),($I314=""),($J314="")),"",VLOOKUP($S314,'TRC Values Pepco'!$I$45:$M$54,5,FALSE))</f>
        <v/>
      </c>
      <c r="P314" s="1049" t="str">
        <f t="shared" si="138"/>
        <v/>
      </c>
      <c r="Q314" s="1050">
        <f t="shared" si="139"/>
        <v>0</v>
      </c>
      <c r="R314" s="1051" t="str">
        <f t="shared" si="140"/>
        <v/>
      </c>
      <c r="S314" s="1051" t="str">
        <f t="shared" si="141"/>
        <v/>
      </c>
      <c r="T314" s="1052" t="str">
        <f t="shared" si="142"/>
        <v/>
      </c>
      <c r="U314" s="1077"/>
      <c r="V314" s="1017"/>
      <c r="W314" s="1055" t="str">
        <f t="shared" si="143"/>
        <v/>
      </c>
      <c r="X314" s="1072"/>
      <c r="Y314" s="1057">
        <v>0</v>
      </c>
      <c r="Z314" s="402">
        <f t="shared" si="144"/>
        <v>0</v>
      </c>
      <c r="AA314" s="1058">
        <f t="shared" si="145"/>
        <v>0</v>
      </c>
      <c r="AB314" s="1059">
        <f t="shared" si="146"/>
        <v>0</v>
      </c>
      <c r="AC314" s="1059">
        <f t="shared" si="147"/>
        <v>0</v>
      </c>
      <c r="AD314" s="1060">
        <f t="shared" si="148"/>
        <v>0</v>
      </c>
      <c r="AE314" s="1061" t="s">
        <v>205</v>
      </c>
      <c r="AF314" s="395"/>
      <c r="AG314" s="429"/>
      <c r="AH314" s="1073"/>
      <c r="AI314" s="1074"/>
      <c r="AJ314" s="1074"/>
      <c r="AK314" s="1075"/>
      <c r="AL314" s="1065"/>
      <c r="AM314" s="1066" t="str">
        <f t="shared" si="149"/>
        <v/>
      </c>
      <c r="AN314" s="1067">
        <f t="shared" si="150"/>
        <v>0</v>
      </c>
      <c r="AO314" s="412"/>
      <c r="AP314" s="412"/>
      <c r="AQ314" s="1068">
        <f t="shared" si="151"/>
        <v>0</v>
      </c>
      <c r="AR314" s="414">
        <f t="shared" si="152"/>
        <v>0</v>
      </c>
      <c r="AS314" s="415">
        <f t="shared" si="153"/>
        <v>0</v>
      </c>
      <c r="AT314" s="415">
        <f t="shared" si="168"/>
        <v>0</v>
      </c>
      <c r="AU314" s="415">
        <f t="shared" si="154"/>
        <v>0</v>
      </c>
      <c r="AV314" s="416">
        <f t="shared" si="155"/>
        <v>0</v>
      </c>
      <c r="AW314" s="1069"/>
      <c r="AX314" s="406">
        <f t="shared" si="156"/>
        <v>0</v>
      </c>
      <c r="AY314" s="1060">
        <f t="shared" si="157"/>
        <v>0</v>
      </c>
      <c r="AZ314" s="1070">
        <f t="shared" si="158"/>
        <v>0</v>
      </c>
      <c r="BA314" s="407">
        <f t="shared" si="159"/>
        <v>0</v>
      </c>
      <c r="BB314" s="1071">
        <f t="shared" si="160"/>
        <v>0</v>
      </c>
      <c r="BC314" s="1059">
        <f t="shared" si="161"/>
        <v>0</v>
      </c>
      <c r="BD314" s="1059">
        <f t="shared" si="162"/>
        <v>0</v>
      </c>
      <c r="BE314" s="407">
        <f t="shared" si="163"/>
        <v>0</v>
      </c>
      <c r="BF314" s="1041">
        <f t="shared" si="164"/>
        <v>0.3</v>
      </c>
      <c r="BG314" s="421">
        <f t="shared" si="165"/>
        <v>0</v>
      </c>
      <c r="BH314" s="422"/>
      <c r="BI314" s="422"/>
      <c r="BJ314" s="421">
        <f t="shared" si="166"/>
        <v>0</v>
      </c>
      <c r="BK314" s="1044">
        <f t="shared" si="167"/>
        <v>0</v>
      </c>
      <c r="BL314" s="432"/>
      <c r="BM314" s="436"/>
      <c r="BN314" s="436"/>
      <c r="BO314" s="436"/>
      <c r="BP314" s="436"/>
      <c r="BQ314" s="436"/>
      <c r="BR314" s="436"/>
      <c r="BS314" s="436"/>
      <c r="BT314" s="436"/>
      <c r="BU314" s="436"/>
      <c r="BV314" s="436"/>
      <c r="BW314" s="436"/>
      <c r="BX314" s="436"/>
    </row>
    <row r="315" spans="1:76" s="437" customFormat="1" ht="27.95" customHeight="1">
      <c r="A315" s="1046">
        <v>298</v>
      </c>
      <c r="B315" s="429"/>
      <c r="C315" s="429"/>
      <c r="D315" s="395"/>
      <c r="E315" s="427"/>
      <c r="F315" s="396"/>
      <c r="G315" s="1076"/>
      <c r="H315" s="1009"/>
      <c r="I315" s="1009"/>
      <c r="J315" s="1009"/>
      <c r="K315" s="1010" t="str">
        <f t="shared" si="137"/>
        <v/>
      </c>
      <c r="L315" s="1047" t="str">
        <f>IF(OR(($S315=""),($H315=""),($I315=""),($J315="")),"",VLOOKUP($S315,'TRC Values Pepco'!$I$45:$M$54,2,FALSE))</f>
        <v/>
      </c>
      <c r="M315" s="1048" t="str">
        <f>IF(OR(($S315=""),($H315=""),($I315=""),($J315="")),"",VLOOKUP($S315,'TRC Values Pepco'!$I$45:$M$54,3,FALSE))</f>
        <v/>
      </c>
      <c r="N315" s="1048" t="str">
        <f>IF(OR(($S315=""),($H315=""),($I315=""),($J315="")),"",VLOOKUP($S315,'TRC Values Pepco'!$I$45:$M$54,4,FALSE))</f>
        <v/>
      </c>
      <c r="O315" s="1048" t="str">
        <f>IF(OR(($S315=""),($H315=""),($I315=""),($J315="")),"",VLOOKUP($S315,'TRC Values Pepco'!$I$45:$M$54,5,FALSE))</f>
        <v/>
      </c>
      <c r="P315" s="1049" t="str">
        <f t="shared" si="138"/>
        <v/>
      </c>
      <c r="Q315" s="1050">
        <f t="shared" si="139"/>
        <v>0</v>
      </c>
      <c r="R315" s="1051" t="str">
        <f t="shared" si="140"/>
        <v/>
      </c>
      <c r="S315" s="1051" t="str">
        <f t="shared" si="141"/>
        <v/>
      </c>
      <c r="T315" s="1052" t="str">
        <f t="shared" si="142"/>
        <v/>
      </c>
      <c r="U315" s="1077"/>
      <c r="V315" s="1017"/>
      <c r="W315" s="1055" t="str">
        <f t="shared" si="143"/>
        <v/>
      </c>
      <c r="X315" s="1072"/>
      <c r="Y315" s="1057">
        <v>0</v>
      </c>
      <c r="Z315" s="402">
        <f t="shared" si="144"/>
        <v>0</v>
      </c>
      <c r="AA315" s="1058">
        <f t="shared" si="145"/>
        <v>0</v>
      </c>
      <c r="AB315" s="1059">
        <f t="shared" si="146"/>
        <v>0</v>
      </c>
      <c r="AC315" s="1059">
        <f t="shared" si="147"/>
        <v>0</v>
      </c>
      <c r="AD315" s="1060">
        <f t="shared" si="148"/>
        <v>0</v>
      </c>
      <c r="AE315" s="1061" t="s">
        <v>205</v>
      </c>
      <c r="AF315" s="395"/>
      <c r="AG315" s="429"/>
      <c r="AH315" s="1073"/>
      <c r="AI315" s="1074"/>
      <c r="AJ315" s="1074"/>
      <c r="AK315" s="1075"/>
      <c r="AL315" s="1065"/>
      <c r="AM315" s="1066" t="str">
        <f t="shared" si="149"/>
        <v/>
      </c>
      <c r="AN315" s="1067">
        <f t="shared" si="150"/>
        <v>0</v>
      </c>
      <c r="AO315" s="412"/>
      <c r="AP315" s="412"/>
      <c r="AQ315" s="1068">
        <f t="shared" si="151"/>
        <v>0</v>
      </c>
      <c r="AR315" s="414">
        <f t="shared" si="152"/>
        <v>0</v>
      </c>
      <c r="AS315" s="415">
        <f t="shared" si="153"/>
        <v>0</v>
      </c>
      <c r="AT315" s="415">
        <f t="shared" si="168"/>
        <v>0</v>
      </c>
      <c r="AU315" s="415">
        <f t="shared" si="154"/>
        <v>0</v>
      </c>
      <c r="AV315" s="416">
        <f t="shared" si="155"/>
        <v>0</v>
      </c>
      <c r="AW315" s="1069"/>
      <c r="AX315" s="406">
        <f t="shared" si="156"/>
        <v>0</v>
      </c>
      <c r="AY315" s="1060">
        <f t="shared" si="157"/>
        <v>0</v>
      </c>
      <c r="AZ315" s="1070">
        <f t="shared" si="158"/>
        <v>0</v>
      </c>
      <c r="BA315" s="407">
        <f t="shared" si="159"/>
        <v>0</v>
      </c>
      <c r="BB315" s="1071">
        <f t="shared" si="160"/>
        <v>0</v>
      </c>
      <c r="BC315" s="1059">
        <f t="shared" si="161"/>
        <v>0</v>
      </c>
      <c r="BD315" s="1059">
        <f t="shared" si="162"/>
        <v>0</v>
      </c>
      <c r="BE315" s="407">
        <f t="shared" si="163"/>
        <v>0</v>
      </c>
      <c r="BF315" s="1041">
        <f t="shared" si="164"/>
        <v>0.3</v>
      </c>
      <c r="BG315" s="421">
        <f t="shared" si="165"/>
        <v>0</v>
      </c>
      <c r="BH315" s="422"/>
      <c r="BI315" s="422"/>
      <c r="BJ315" s="421">
        <f t="shared" si="166"/>
        <v>0</v>
      </c>
      <c r="BK315" s="1044">
        <f t="shared" si="167"/>
        <v>0</v>
      </c>
      <c r="BL315" s="432"/>
      <c r="BM315" s="436"/>
      <c r="BN315" s="436"/>
      <c r="BO315" s="436"/>
      <c r="BP315" s="436"/>
      <c r="BQ315" s="436"/>
      <c r="BR315" s="436"/>
      <c r="BS315" s="436"/>
      <c r="BT315" s="436"/>
      <c r="BU315" s="436"/>
      <c r="BV315" s="436"/>
      <c r="BW315" s="436"/>
      <c r="BX315" s="436"/>
    </row>
    <row r="316" spans="1:76" s="437" customFormat="1" ht="27.95" customHeight="1">
      <c r="A316" s="1046">
        <v>299</v>
      </c>
      <c r="B316" s="429"/>
      <c r="C316" s="429"/>
      <c r="D316" s="395"/>
      <c r="E316" s="427"/>
      <c r="F316" s="396"/>
      <c r="G316" s="1076"/>
      <c r="H316" s="1009"/>
      <c r="I316" s="1009"/>
      <c r="J316" s="1009"/>
      <c r="K316" s="1010" t="str">
        <f t="shared" si="137"/>
        <v/>
      </c>
      <c r="L316" s="1047" t="str">
        <f>IF(OR(($S316=""),($H316=""),($I316=""),($J316="")),"",VLOOKUP($S316,'TRC Values Pepco'!$I$45:$M$54,2,FALSE))</f>
        <v/>
      </c>
      <c r="M316" s="1048" t="str">
        <f>IF(OR(($S316=""),($H316=""),($I316=""),($J316="")),"",VLOOKUP($S316,'TRC Values Pepco'!$I$45:$M$54,3,FALSE))</f>
        <v/>
      </c>
      <c r="N316" s="1048" t="str">
        <f>IF(OR(($S316=""),($H316=""),($I316=""),($J316="")),"",VLOOKUP($S316,'TRC Values Pepco'!$I$45:$M$54,4,FALSE))</f>
        <v/>
      </c>
      <c r="O316" s="1048" t="str">
        <f>IF(OR(($S316=""),($H316=""),($I316=""),($J316="")),"",VLOOKUP($S316,'TRC Values Pepco'!$I$45:$M$54,5,FALSE))</f>
        <v/>
      </c>
      <c r="P316" s="1049" t="str">
        <f t="shared" si="138"/>
        <v/>
      </c>
      <c r="Q316" s="1050">
        <f t="shared" si="139"/>
        <v>0</v>
      </c>
      <c r="R316" s="1051" t="str">
        <f t="shared" si="140"/>
        <v/>
      </c>
      <c r="S316" s="1051" t="str">
        <f t="shared" si="141"/>
        <v/>
      </c>
      <c r="T316" s="1052" t="str">
        <f t="shared" si="142"/>
        <v/>
      </c>
      <c r="U316" s="1077"/>
      <c r="V316" s="1017"/>
      <c r="W316" s="1055" t="str">
        <f t="shared" si="143"/>
        <v/>
      </c>
      <c r="X316" s="1072"/>
      <c r="Y316" s="1057">
        <v>0</v>
      </c>
      <c r="Z316" s="402">
        <f t="shared" si="144"/>
        <v>0</v>
      </c>
      <c r="AA316" s="1058">
        <f t="shared" si="145"/>
        <v>0</v>
      </c>
      <c r="AB316" s="1059">
        <f t="shared" si="146"/>
        <v>0</v>
      </c>
      <c r="AC316" s="1059">
        <f t="shared" si="147"/>
        <v>0</v>
      </c>
      <c r="AD316" s="1060">
        <f t="shared" si="148"/>
        <v>0</v>
      </c>
      <c r="AE316" s="1061" t="s">
        <v>205</v>
      </c>
      <c r="AF316" s="395"/>
      <c r="AG316" s="429"/>
      <c r="AH316" s="1073"/>
      <c r="AI316" s="1074"/>
      <c r="AJ316" s="1074"/>
      <c r="AK316" s="1075"/>
      <c r="AL316" s="1065"/>
      <c r="AM316" s="1066" t="str">
        <f t="shared" si="149"/>
        <v/>
      </c>
      <c r="AN316" s="1067">
        <f t="shared" si="150"/>
        <v>0</v>
      </c>
      <c r="AO316" s="412"/>
      <c r="AP316" s="412"/>
      <c r="AQ316" s="1068">
        <f t="shared" si="151"/>
        <v>0</v>
      </c>
      <c r="AR316" s="414">
        <f t="shared" si="152"/>
        <v>0</v>
      </c>
      <c r="AS316" s="415">
        <f t="shared" si="153"/>
        <v>0</v>
      </c>
      <c r="AT316" s="415">
        <f t="shared" si="168"/>
        <v>0</v>
      </c>
      <c r="AU316" s="415">
        <f t="shared" si="154"/>
        <v>0</v>
      </c>
      <c r="AV316" s="416">
        <f t="shared" si="155"/>
        <v>0</v>
      </c>
      <c r="AW316" s="1069"/>
      <c r="AX316" s="406">
        <f t="shared" si="156"/>
        <v>0</v>
      </c>
      <c r="AY316" s="1060">
        <f t="shared" si="157"/>
        <v>0</v>
      </c>
      <c r="AZ316" s="1070">
        <f t="shared" si="158"/>
        <v>0</v>
      </c>
      <c r="BA316" s="407">
        <f t="shared" si="159"/>
        <v>0</v>
      </c>
      <c r="BB316" s="1071">
        <f t="shared" si="160"/>
        <v>0</v>
      </c>
      <c r="BC316" s="1059">
        <f t="shared" si="161"/>
        <v>0</v>
      </c>
      <c r="BD316" s="1059">
        <f t="shared" si="162"/>
        <v>0</v>
      </c>
      <c r="BE316" s="407">
        <f t="shared" si="163"/>
        <v>0</v>
      </c>
      <c r="BF316" s="1041">
        <f t="shared" si="164"/>
        <v>0.3</v>
      </c>
      <c r="BG316" s="421">
        <f t="shared" si="165"/>
        <v>0</v>
      </c>
      <c r="BH316" s="422"/>
      <c r="BI316" s="422"/>
      <c r="BJ316" s="421">
        <f t="shared" si="166"/>
        <v>0</v>
      </c>
      <c r="BK316" s="1044">
        <f t="shared" si="167"/>
        <v>0</v>
      </c>
      <c r="BL316" s="432"/>
      <c r="BM316" s="436"/>
      <c r="BN316" s="436"/>
      <c r="BO316" s="436"/>
      <c r="BP316" s="436"/>
      <c r="BQ316" s="436"/>
      <c r="BR316" s="436"/>
      <c r="BS316" s="436"/>
      <c r="BT316" s="436"/>
      <c r="BU316" s="436"/>
      <c r="BV316" s="436"/>
      <c r="BW316" s="436"/>
      <c r="BX316" s="436"/>
    </row>
    <row r="317" spans="1:76" s="437" customFormat="1" ht="27.95" customHeight="1">
      <c r="A317" s="1046">
        <v>300</v>
      </c>
      <c r="B317" s="429"/>
      <c r="C317" s="429"/>
      <c r="D317" s="395"/>
      <c r="E317" s="427"/>
      <c r="F317" s="396"/>
      <c r="G317" s="1076"/>
      <c r="H317" s="1009"/>
      <c r="I317" s="1009"/>
      <c r="J317" s="1009"/>
      <c r="K317" s="1010" t="str">
        <f t="shared" si="137"/>
        <v/>
      </c>
      <c r="L317" s="1047" t="str">
        <f>IF(OR(($S317=""),($H317=""),($I317=""),($J317="")),"",VLOOKUP($S317,'TRC Values Pepco'!$I$45:$M$54,2,FALSE))</f>
        <v/>
      </c>
      <c r="M317" s="1048" t="str">
        <f>IF(OR(($S317=""),($H317=""),($I317=""),($J317="")),"",VLOOKUP($S317,'TRC Values Pepco'!$I$45:$M$54,3,FALSE))</f>
        <v/>
      </c>
      <c r="N317" s="1048" t="str">
        <f>IF(OR(($S317=""),($H317=""),($I317=""),($J317="")),"",VLOOKUP($S317,'TRC Values Pepco'!$I$45:$M$54,4,FALSE))</f>
        <v/>
      </c>
      <c r="O317" s="1048" t="str">
        <f>IF(OR(($S317=""),($H317=""),($I317=""),($J317="")),"",VLOOKUP($S317,'TRC Values Pepco'!$I$45:$M$54,5,FALSE))</f>
        <v/>
      </c>
      <c r="P317" s="1049" t="str">
        <f t="shared" si="138"/>
        <v/>
      </c>
      <c r="Q317" s="1050">
        <f t="shared" si="139"/>
        <v>0</v>
      </c>
      <c r="R317" s="1051" t="str">
        <f t="shared" si="140"/>
        <v/>
      </c>
      <c r="S317" s="1051" t="str">
        <f t="shared" si="141"/>
        <v/>
      </c>
      <c r="T317" s="1052" t="str">
        <f t="shared" si="142"/>
        <v/>
      </c>
      <c r="U317" s="1077"/>
      <c r="V317" s="1017"/>
      <c r="W317" s="1055" t="str">
        <f t="shared" si="143"/>
        <v/>
      </c>
      <c r="X317" s="1072"/>
      <c r="Y317" s="1057">
        <v>0</v>
      </c>
      <c r="Z317" s="402">
        <f t="shared" si="144"/>
        <v>0</v>
      </c>
      <c r="AA317" s="1058">
        <f t="shared" si="145"/>
        <v>0</v>
      </c>
      <c r="AB317" s="1059">
        <f t="shared" si="146"/>
        <v>0</v>
      </c>
      <c r="AC317" s="1059">
        <f t="shared" si="147"/>
        <v>0</v>
      </c>
      <c r="AD317" s="1060">
        <f t="shared" si="148"/>
        <v>0</v>
      </c>
      <c r="AE317" s="1061" t="s">
        <v>205</v>
      </c>
      <c r="AF317" s="395"/>
      <c r="AG317" s="429"/>
      <c r="AH317" s="1073"/>
      <c r="AI317" s="1074"/>
      <c r="AJ317" s="1074"/>
      <c r="AK317" s="1075"/>
      <c r="AL317" s="1065"/>
      <c r="AM317" s="1066" t="str">
        <f t="shared" si="149"/>
        <v/>
      </c>
      <c r="AN317" s="1067">
        <f t="shared" si="150"/>
        <v>0</v>
      </c>
      <c r="AO317" s="412"/>
      <c r="AP317" s="412"/>
      <c r="AQ317" s="1068">
        <f t="shared" si="151"/>
        <v>0</v>
      </c>
      <c r="AR317" s="414">
        <f t="shared" si="152"/>
        <v>0</v>
      </c>
      <c r="AS317" s="415">
        <f t="shared" si="153"/>
        <v>0</v>
      </c>
      <c r="AT317" s="415">
        <f t="shared" si="168"/>
        <v>0</v>
      </c>
      <c r="AU317" s="415">
        <f t="shared" si="154"/>
        <v>0</v>
      </c>
      <c r="AV317" s="416">
        <f t="shared" si="155"/>
        <v>0</v>
      </c>
      <c r="AW317" s="1069"/>
      <c r="AX317" s="406">
        <f t="shared" si="156"/>
        <v>0</v>
      </c>
      <c r="AY317" s="1060">
        <f t="shared" si="157"/>
        <v>0</v>
      </c>
      <c r="AZ317" s="1070">
        <f t="shared" si="158"/>
        <v>0</v>
      </c>
      <c r="BA317" s="407">
        <f t="shared" si="159"/>
        <v>0</v>
      </c>
      <c r="BB317" s="1071">
        <f t="shared" si="160"/>
        <v>0</v>
      </c>
      <c r="BC317" s="1059">
        <f t="shared" si="161"/>
        <v>0</v>
      </c>
      <c r="BD317" s="1059">
        <f t="shared" si="162"/>
        <v>0</v>
      </c>
      <c r="BE317" s="407">
        <f t="shared" si="163"/>
        <v>0</v>
      </c>
      <c r="BF317" s="1041">
        <f t="shared" si="164"/>
        <v>0.3</v>
      </c>
      <c r="BG317" s="421">
        <f t="shared" si="165"/>
        <v>0</v>
      </c>
      <c r="BH317" s="422"/>
      <c r="BI317" s="422"/>
      <c r="BJ317" s="421">
        <f t="shared" si="166"/>
        <v>0</v>
      </c>
      <c r="BK317" s="1044">
        <f t="shared" si="167"/>
        <v>0</v>
      </c>
      <c r="BL317" s="432"/>
      <c r="BM317" s="436"/>
      <c r="BN317" s="436"/>
      <c r="BO317" s="436"/>
      <c r="BP317" s="436"/>
      <c r="BQ317" s="436"/>
      <c r="BR317" s="436"/>
      <c r="BS317" s="436"/>
      <c r="BT317" s="436"/>
      <c r="BU317" s="436"/>
      <c r="BV317" s="436"/>
      <c r="BW317" s="436"/>
      <c r="BX317" s="436"/>
    </row>
    <row r="318" spans="1:76" s="437" customFormat="1" ht="27.95" customHeight="1">
      <c r="A318" s="1046">
        <v>301</v>
      </c>
      <c r="B318" s="429"/>
      <c r="C318" s="429"/>
      <c r="D318" s="395"/>
      <c r="E318" s="427"/>
      <c r="F318" s="396"/>
      <c r="G318" s="1076"/>
      <c r="H318" s="1009"/>
      <c r="I318" s="1009"/>
      <c r="J318" s="1009"/>
      <c r="K318" s="1010" t="str">
        <f t="shared" si="137"/>
        <v/>
      </c>
      <c r="L318" s="1047" t="str">
        <f>IF(OR(($S318=""),($H318=""),($I318=""),($J318="")),"",VLOOKUP($S318,'TRC Values Pepco'!$I$45:$M$54,2,FALSE))</f>
        <v/>
      </c>
      <c r="M318" s="1048" t="str">
        <f>IF(OR(($S318=""),($H318=""),($I318=""),($J318="")),"",VLOOKUP($S318,'TRC Values Pepco'!$I$45:$M$54,3,FALSE))</f>
        <v/>
      </c>
      <c r="N318" s="1048" t="str">
        <f>IF(OR(($S318=""),($H318=""),($I318=""),($J318="")),"",VLOOKUP($S318,'TRC Values Pepco'!$I$45:$M$54,4,FALSE))</f>
        <v/>
      </c>
      <c r="O318" s="1048" t="str">
        <f>IF(OR(($S318=""),($H318=""),($I318=""),($J318="")),"",VLOOKUP($S318,'TRC Values Pepco'!$I$45:$M$54,5,FALSE))</f>
        <v/>
      </c>
      <c r="P318" s="1049" t="str">
        <f t="shared" si="138"/>
        <v/>
      </c>
      <c r="Q318" s="1050">
        <f t="shared" si="139"/>
        <v>0</v>
      </c>
      <c r="R318" s="1051" t="str">
        <f t="shared" si="140"/>
        <v/>
      </c>
      <c r="S318" s="1051" t="str">
        <f t="shared" si="141"/>
        <v/>
      </c>
      <c r="T318" s="1052" t="str">
        <f t="shared" si="142"/>
        <v/>
      </c>
      <c r="U318" s="1077"/>
      <c r="V318" s="1017"/>
      <c r="W318" s="1055" t="str">
        <f t="shared" si="143"/>
        <v/>
      </c>
      <c r="X318" s="1072"/>
      <c r="Y318" s="1057">
        <v>0</v>
      </c>
      <c r="Z318" s="402">
        <f t="shared" si="144"/>
        <v>0</v>
      </c>
      <c r="AA318" s="1058">
        <f t="shared" si="145"/>
        <v>0</v>
      </c>
      <c r="AB318" s="1059">
        <f t="shared" si="146"/>
        <v>0</v>
      </c>
      <c r="AC318" s="1059">
        <f t="shared" si="147"/>
        <v>0</v>
      </c>
      <c r="AD318" s="1060">
        <f t="shared" si="148"/>
        <v>0</v>
      </c>
      <c r="AE318" s="1061" t="s">
        <v>205</v>
      </c>
      <c r="AF318" s="395"/>
      <c r="AG318" s="429"/>
      <c r="AH318" s="1073"/>
      <c r="AI318" s="1074"/>
      <c r="AJ318" s="1074"/>
      <c r="AK318" s="1075"/>
      <c r="AL318" s="1065"/>
      <c r="AM318" s="1066" t="str">
        <f t="shared" si="149"/>
        <v/>
      </c>
      <c r="AN318" s="1067">
        <f t="shared" si="150"/>
        <v>0</v>
      </c>
      <c r="AO318" s="412"/>
      <c r="AP318" s="412"/>
      <c r="AQ318" s="1068">
        <f t="shared" si="151"/>
        <v>0</v>
      </c>
      <c r="AR318" s="414">
        <f t="shared" si="152"/>
        <v>0</v>
      </c>
      <c r="AS318" s="415">
        <f t="shared" si="153"/>
        <v>0</v>
      </c>
      <c r="AT318" s="415">
        <f t="shared" si="168"/>
        <v>0</v>
      </c>
      <c r="AU318" s="415">
        <f t="shared" si="154"/>
        <v>0</v>
      </c>
      <c r="AV318" s="416">
        <f t="shared" si="155"/>
        <v>0</v>
      </c>
      <c r="AW318" s="1069"/>
      <c r="AX318" s="406">
        <f t="shared" si="156"/>
        <v>0</v>
      </c>
      <c r="AY318" s="1060">
        <f t="shared" si="157"/>
        <v>0</v>
      </c>
      <c r="AZ318" s="1070">
        <f t="shared" si="158"/>
        <v>0</v>
      </c>
      <c r="BA318" s="407">
        <f t="shared" si="159"/>
        <v>0</v>
      </c>
      <c r="BB318" s="1071">
        <f t="shared" si="160"/>
        <v>0</v>
      </c>
      <c r="BC318" s="1059">
        <f t="shared" si="161"/>
        <v>0</v>
      </c>
      <c r="BD318" s="1059">
        <f t="shared" si="162"/>
        <v>0</v>
      </c>
      <c r="BE318" s="407">
        <f t="shared" si="163"/>
        <v>0</v>
      </c>
      <c r="BF318" s="1041">
        <f t="shared" si="164"/>
        <v>0.3</v>
      </c>
      <c r="BG318" s="421">
        <f t="shared" si="165"/>
        <v>0</v>
      </c>
      <c r="BH318" s="422"/>
      <c r="BI318" s="422"/>
      <c r="BJ318" s="421">
        <f t="shared" si="166"/>
        <v>0</v>
      </c>
      <c r="BK318" s="1044">
        <f t="shared" si="167"/>
        <v>0</v>
      </c>
      <c r="BL318" s="432"/>
      <c r="BM318" s="436"/>
      <c r="BN318" s="436"/>
      <c r="BO318" s="436"/>
      <c r="BP318" s="436"/>
      <c r="BQ318" s="436"/>
      <c r="BR318" s="436"/>
      <c r="BS318" s="436"/>
      <c r="BT318" s="436"/>
      <c r="BU318" s="436"/>
      <c r="BV318" s="436"/>
      <c r="BW318" s="436"/>
      <c r="BX318" s="436"/>
    </row>
    <row r="319" spans="1:76" s="437" customFormat="1" ht="27.95" customHeight="1">
      <c r="A319" s="1046">
        <v>302</v>
      </c>
      <c r="B319" s="429"/>
      <c r="C319" s="429"/>
      <c r="D319" s="395"/>
      <c r="E319" s="427"/>
      <c r="F319" s="396"/>
      <c r="G319" s="1076"/>
      <c r="H319" s="1009"/>
      <c r="I319" s="1009"/>
      <c r="J319" s="1009"/>
      <c r="K319" s="1010" t="str">
        <f t="shared" si="137"/>
        <v/>
      </c>
      <c r="L319" s="1047" t="str">
        <f>IF(OR(($S319=""),($H319=""),($I319=""),($J319="")),"",VLOOKUP($S319,'TRC Values Pepco'!$I$45:$M$54,2,FALSE))</f>
        <v/>
      </c>
      <c r="M319" s="1048" t="str">
        <f>IF(OR(($S319=""),($H319=""),($I319=""),($J319="")),"",VLOOKUP($S319,'TRC Values Pepco'!$I$45:$M$54,3,FALSE))</f>
        <v/>
      </c>
      <c r="N319" s="1048" t="str">
        <f>IF(OR(($S319=""),($H319=""),($I319=""),($J319="")),"",VLOOKUP($S319,'TRC Values Pepco'!$I$45:$M$54,4,FALSE))</f>
        <v/>
      </c>
      <c r="O319" s="1048" t="str">
        <f>IF(OR(($S319=""),($H319=""),($I319=""),($J319="")),"",VLOOKUP($S319,'TRC Values Pepco'!$I$45:$M$54,5,FALSE))</f>
        <v/>
      </c>
      <c r="P319" s="1049" t="str">
        <f t="shared" si="138"/>
        <v/>
      </c>
      <c r="Q319" s="1050">
        <f t="shared" si="139"/>
        <v>0</v>
      </c>
      <c r="R319" s="1051" t="str">
        <f t="shared" si="140"/>
        <v/>
      </c>
      <c r="S319" s="1051" t="str">
        <f t="shared" si="141"/>
        <v/>
      </c>
      <c r="T319" s="1052" t="str">
        <f t="shared" si="142"/>
        <v/>
      </c>
      <c r="U319" s="1077"/>
      <c r="V319" s="1017"/>
      <c r="W319" s="1055" t="str">
        <f t="shared" si="143"/>
        <v/>
      </c>
      <c r="X319" s="1072"/>
      <c r="Y319" s="1057">
        <v>0</v>
      </c>
      <c r="Z319" s="402">
        <f t="shared" si="144"/>
        <v>0</v>
      </c>
      <c r="AA319" s="1058">
        <f t="shared" si="145"/>
        <v>0</v>
      </c>
      <c r="AB319" s="1059">
        <f t="shared" si="146"/>
        <v>0</v>
      </c>
      <c r="AC319" s="1059">
        <f t="shared" si="147"/>
        <v>0</v>
      </c>
      <c r="AD319" s="1060">
        <f t="shared" si="148"/>
        <v>0</v>
      </c>
      <c r="AE319" s="1061" t="s">
        <v>205</v>
      </c>
      <c r="AF319" s="395"/>
      <c r="AG319" s="429"/>
      <c r="AH319" s="1073"/>
      <c r="AI319" s="1074"/>
      <c r="AJ319" s="1074"/>
      <c r="AK319" s="1075"/>
      <c r="AL319" s="1065"/>
      <c r="AM319" s="1066" t="str">
        <f t="shared" si="149"/>
        <v/>
      </c>
      <c r="AN319" s="1067">
        <f t="shared" si="150"/>
        <v>0</v>
      </c>
      <c r="AO319" s="412"/>
      <c r="AP319" s="412"/>
      <c r="AQ319" s="1068">
        <f t="shared" si="151"/>
        <v>0</v>
      </c>
      <c r="AR319" s="414">
        <f t="shared" si="152"/>
        <v>0</v>
      </c>
      <c r="AS319" s="415">
        <f t="shared" si="153"/>
        <v>0</v>
      </c>
      <c r="AT319" s="415">
        <f t="shared" si="168"/>
        <v>0</v>
      </c>
      <c r="AU319" s="415">
        <f t="shared" si="154"/>
        <v>0</v>
      </c>
      <c r="AV319" s="416">
        <f t="shared" si="155"/>
        <v>0</v>
      </c>
      <c r="AW319" s="1069"/>
      <c r="AX319" s="406">
        <f t="shared" si="156"/>
        <v>0</v>
      </c>
      <c r="AY319" s="1060">
        <f t="shared" si="157"/>
        <v>0</v>
      </c>
      <c r="AZ319" s="1070">
        <f t="shared" si="158"/>
        <v>0</v>
      </c>
      <c r="BA319" s="407">
        <f t="shared" si="159"/>
        <v>0</v>
      </c>
      <c r="BB319" s="1071">
        <f t="shared" si="160"/>
        <v>0</v>
      </c>
      <c r="BC319" s="1059">
        <f t="shared" si="161"/>
        <v>0</v>
      </c>
      <c r="BD319" s="1059">
        <f t="shared" si="162"/>
        <v>0</v>
      </c>
      <c r="BE319" s="407">
        <f t="shared" si="163"/>
        <v>0</v>
      </c>
      <c r="BF319" s="1041">
        <f t="shared" si="164"/>
        <v>0.3</v>
      </c>
      <c r="BG319" s="421">
        <f t="shared" si="165"/>
        <v>0</v>
      </c>
      <c r="BH319" s="422"/>
      <c r="BI319" s="422"/>
      <c r="BJ319" s="421">
        <f t="shared" si="166"/>
        <v>0</v>
      </c>
      <c r="BK319" s="1044">
        <f t="shared" si="167"/>
        <v>0</v>
      </c>
      <c r="BL319" s="432"/>
      <c r="BM319" s="436"/>
      <c r="BN319" s="436"/>
      <c r="BO319" s="436"/>
      <c r="BP319" s="436"/>
      <c r="BQ319" s="436"/>
      <c r="BR319" s="436"/>
      <c r="BS319" s="436"/>
      <c r="BT319" s="436"/>
      <c r="BU319" s="436"/>
      <c r="BV319" s="436"/>
      <c r="BW319" s="436"/>
      <c r="BX319" s="436"/>
    </row>
    <row r="320" spans="1:76" s="437" customFormat="1" ht="27.95" customHeight="1">
      <c r="A320" s="1046">
        <v>303</v>
      </c>
      <c r="B320" s="429"/>
      <c r="C320" s="429"/>
      <c r="D320" s="395"/>
      <c r="E320" s="427"/>
      <c r="F320" s="396"/>
      <c r="G320" s="1076"/>
      <c r="H320" s="1009"/>
      <c r="I320" s="1009"/>
      <c r="J320" s="1009"/>
      <c r="K320" s="1010" t="str">
        <f t="shared" si="137"/>
        <v/>
      </c>
      <c r="L320" s="1047" t="str">
        <f>IF(OR(($S320=""),($H320=""),($I320=""),($J320="")),"",VLOOKUP($S320,'TRC Values Pepco'!$I$45:$M$54,2,FALSE))</f>
        <v/>
      </c>
      <c r="M320" s="1048" t="str">
        <f>IF(OR(($S320=""),($H320=""),($I320=""),($J320="")),"",VLOOKUP($S320,'TRC Values Pepco'!$I$45:$M$54,3,FALSE))</f>
        <v/>
      </c>
      <c r="N320" s="1048" t="str">
        <f>IF(OR(($S320=""),($H320=""),($I320=""),($J320="")),"",VLOOKUP($S320,'TRC Values Pepco'!$I$45:$M$54,4,FALSE))</f>
        <v/>
      </c>
      <c r="O320" s="1048" t="str">
        <f>IF(OR(($S320=""),($H320=""),($I320=""),($J320="")),"",VLOOKUP($S320,'TRC Values Pepco'!$I$45:$M$54,5,FALSE))</f>
        <v/>
      </c>
      <c r="P320" s="1049" t="str">
        <f t="shared" si="138"/>
        <v/>
      </c>
      <c r="Q320" s="1050">
        <f t="shared" si="139"/>
        <v>0</v>
      </c>
      <c r="R320" s="1051" t="str">
        <f t="shared" si="140"/>
        <v/>
      </c>
      <c r="S320" s="1051" t="str">
        <f t="shared" si="141"/>
        <v/>
      </c>
      <c r="T320" s="1052" t="str">
        <f t="shared" si="142"/>
        <v/>
      </c>
      <c r="U320" s="1077"/>
      <c r="V320" s="1017"/>
      <c r="W320" s="1055" t="str">
        <f t="shared" si="143"/>
        <v/>
      </c>
      <c r="X320" s="1072"/>
      <c r="Y320" s="1057">
        <v>0</v>
      </c>
      <c r="Z320" s="402">
        <f t="shared" si="144"/>
        <v>0</v>
      </c>
      <c r="AA320" s="1058">
        <f t="shared" si="145"/>
        <v>0</v>
      </c>
      <c r="AB320" s="1059">
        <f t="shared" si="146"/>
        <v>0</v>
      </c>
      <c r="AC320" s="1059">
        <f t="shared" si="147"/>
        <v>0</v>
      </c>
      <c r="AD320" s="1060">
        <f t="shared" si="148"/>
        <v>0</v>
      </c>
      <c r="AE320" s="1061" t="s">
        <v>205</v>
      </c>
      <c r="AF320" s="395"/>
      <c r="AG320" s="429"/>
      <c r="AH320" s="1073"/>
      <c r="AI320" s="1074"/>
      <c r="AJ320" s="1074"/>
      <c r="AK320" s="1075"/>
      <c r="AL320" s="1065"/>
      <c r="AM320" s="1066" t="str">
        <f t="shared" si="149"/>
        <v/>
      </c>
      <c r="AN320" s="1067">
        <f t="shared" si="150"/>
        <v>0</v>
      </c>
      <c r="AO320" s="412"/>
      <c r="AP320" s="412"/>
      <c r="AQ320" s="1068">
        <f t="shared" si="151"/>
        <v>0</v>
      </c>
      <c r="AR320" s="414">
        <f t="shared" si="152"/>
        <v>0</v>
      </c>
      <c r="AS320" s="415">
        <f t="shared" si="153"/>
        <v>0</v>
      </c>
      <c r="AT320" s="415">
        <f t="shared" si="168"/>
        <v>0</v>
      </c>
      <c r="AU320" s="415">
        <f t="shared" si="154"/>
        <v>0</v>
      </c>
      <c r="AV320" s="416">
        <f t="shared" si="155"/>
        <v>0</v>
      </c>
      <c r="AW320" s="1069"/>
      <c r="AX320" s="406">
        <f t="shared" si="156"/>
        <v>0</v>
      </c>
      <c r="AY320" s="1060">
        <f t="shared" si="157"/>
        <v>0</v>
      </c>
      <c r="AZ320" s="1070">
        <f t="shared" si="158"/>
        <v>0</v>
      </c>
      <c r="BA320" s="407">
        <f t="shared" si="159"/>
        <v>0</v>
      </c>
      <c r="BB320" s="1071">
        <f t="shared" si="160"/>
        <v>0</v>
      </c>
      <c r="BC320" s="1059">
        <f t="shared" si="161"/>
        <v>0</v>
      </c>
      <c r="BD320" s="1059">
        <f t="shared" si="162"/>
        <v>0</v>
      </c>
      <c r="BE320" s="407">
        <f t="shared" si="163"/>
        <v>0</v>
      </c>
      <c r="BF320" s="1041">
        <f t="shared" si="164"/>
        <v>0.3</v>
      </c>
      <c r="BG320" s="421">
        <f t="shared" si="165"/>
        <v>0</v>
      </c>
      <c r="BH320" s="422"/>
      <c r="BI320" s="422"/>
      <c r="BJ320" s="421">
        <f t="shared" si="166"/>
        <v>0</v>
      </c>
      <c r="BK320" s="1044">
        <f t="shared" si="167"/>
        <v>0</v>
      </c>
      <c r="BL320" s="432"/>
      <c r="BM320" s="436"/>
      <c r="BN320" s="436"/>
      <c r="BO320" s="436"/>
      <c r="BP320" s="436"/>
      <c r="BQ320" s="436"/>
      <c r="BR320" s="436"/>
      <c r="BS320" s="436"/>
      <c r="BT320" s="436"/>
      <c r="BU320" s="436"/>
      <c r="BV320" s="436"/>
      <c r="BW320" s="436"/>
      <c r="BX320" s="436"/>
    </row>
    <row r="321" spans="1:76" s="437" customFormat="1" ht="27.95" customHeight="1">
      <c r="A321" s="1046">
        <v>304</v>
      </c>
      <c r="B321" s="429"/>
      <c r="C321" s="429"/>
      <c r="D321" s="395"/>
      <c r="E321" s="427"/>
      <c r="F321" s="396"/>
      <c r="G321" s="1076"/>
      <c r="H321" s="1009"/>
      <c r="I321" s="1009"/>
      <c r="J321" s="1009"/>
      <c r="K321" s="1010" t="str">
        <f t="shared" si="137"/>
        <v/>
      </c>
      <c r="L321" s="1047" t="str">
        <f>IF(OR(($S321=""),($H321=""),($I321=""),($J321="")),"",VLOOKUP($S321,'TRC Values Pepco'!$I$45:$M$54,2,FALSE))</f>
        <v/>
      </c>
      <c r="M321" s="1048" t="str">
        <f>IF(OR(($S321=""),($H321=""),($I321=""),($J321="")),"",VLOOKUP($S321,'TRC Values Pepco'!$I$45:$M$54,3,FALSE))</f>
        <v/>
      </c>
      <c r="N321" s="1048" t="str">
        <f>IF(OR(($S321=""),($H321=""),($I321=""),($J321="")),"",VLOOKUP($S321,'TRC Values Pepco'!$I$45:$M$54,4,FALSE))</f>
        <v/>
      </c>
      <c r="O321" s="1048" t="str">
        <f>IF(OR(($S321=""),($H321=""),($I321=""),($J321="")),"",VLOOKUP($S321,'TRC Values Pepco'!$I$45:$M$54,5,FALSE))</f>
        <v/>
      </c>
      <c r="P321" s="1049" t="str">
        <f t="shared" si="138"/>
        <v/>
      </c>
      <c r="Q321" s="1050">
        <f t="shared" si="139"/>
        <v>0</v>
      </c>
      <c r="R321" s="1051" t="str">
        <f t="shared" si="140"/>
        <v/>
      </c>
      <c r="S321" s="1051" t="str">
        <f t="shared" si="141"/>
        <v/>
      </c>
      <c r="T321" s="1052" t="str">
        <f t="shared" si="142"/>
        <v/>
      </c>
      <c r="U321" s="1077"/>
      <c r="V321" s="1017"/>
      <c r="W321" s="1055" t="str">
        <f t="shared" si="143"/>
        <v/>
      </c>
      <c r="X321" s="1072"/>
      <c r="Y321" s="1057">
        <v>0</v>
      </c>
      <c r="Z321" s="402">
        <f t="shared" si="144"/>
        <v>0</v>
      </c>
      <c r="AA321" s="1058">
        <f t="shared" si="145"/>
        <v>0</v>
      </c>
      <c r="AB321" s="1059">
        <f t="shared" si="146"/>
        <v>0</v>
      </c>
      <c r="AC321" s="1059">
        <f t="shared" si="147"/>
        <v>0</v>
      </c>
      <c r="AD321" s="1060">
        <f t="shared" si="148"/>
        <v>0</v>
      </c>
      <c r="AE321" s="1061" t="s">
        <v>205</v>
      </c>
      <c r="AF321" s="395"/>
      <c r="AG321" s="429"/>
      <c r="AH321" s="1073"/>
      <c r="AI321" s="1074"/>
      <c r="AJ321" s="1074"/>
      <c r="AK321" s="1075"/>
      <c r="AL321" s="1065"/>
      <c r="AM321" s="1066" t="str">
        <f t="shared" si="149"/>
        <v/>
      </c>
      <c r="AN321" s="1067">
        <f t="shared" si="150"/>
        <v>0</v>
      </c>
      <c r="AO321" s="412"/>
      <c r="AP321" s="412"/>
      <c r="AQ321" s="1068">
        <f t="shared" si="151"/>
        <v>0</v>
      </c>
      <c r="AR321" s="414">
        <f t="shared" si="152"/>
        <v>0</v>
      </c>
      <c r="AS321" s="415">
        <f t="shared" si="153"/>
        <v>0</v>
      </c>
      <c r="AT321" s="415">
        <f t="shared" si="168"/>
        <v>0</v>
      </c>
      <c r="AU321" s="415">
        <f t="shared" si="154"/>
        <v>0</v>
      </c>
      <c r="AV321" s="416">
        <f t="shared" si="155"/>
        <v>0</v>
      </c>
      <c r="AW321" s="1069"/>
      <c r="AX321" s="406">
        <f t="shared" si="156"/>
        <v>0</v>
      </c>
      <c r="AY321" s="1060">
        <f t="shared" si="157"/>
        <v>0</v>
      </c>
      <c r="AZ321" s="1070">
        <f t="shared" si="158"/>
        <v>0</v>
      </c>
      <c r="BA321" s="407">
        <f t="shared" si="159"/>
        <v>0</v>
      </c>
      <c r="BB321" s="1071">
        <f t="shared" si="160"/>
        <v>0</v>
      </c>
      <c r="BC321" s="1059">
        <f t="shared" si="161"/>
        <v>0</v>
      </c>
      <c r="BD321" s="1059">
        <f t="shared" si="162"/>
        <v>0</v>
      </c>
      <c r="BE321" s="407">
        <f t="shared" si="163"/>
        <v>0</v>
      </c>
      <c r="BF321" s="1041">
        <f t="shared" si="164"/>
        <v>0.3</v>
      </c>
      <c r="BG321" s="421">
        <f t="shared" si="165"/>
        <v>0</v>
      </c>
      <c r="BH321" s="422"/>
      <c r="BI321" s="422"/>
      <c r="BJ321" s="421">
        <f t="shared" si="166"/>
        <v>0</v>
      </c>
      <c r="BK321" s="1044">
        <f t="shared" si="167"/>
        <v>0</v>
      </c>
      <c r="BL321" s="432"/>
      <c r="BM321" s="436"/>
      <c r="BN321" s="436"/>
      <c r="BO321" s="436"/>
      <c r="BP321" s="436"/>
      <c r="BQ321" s="436"/>
      <c r="BR321" s="436"/>
      <c r="BS321" s="436"/>
      <c r="BT321" s="436"/>
      <c r="BU321" s="436"/>
      <c r="BV321" s="436"/>
      <c r="BW321" s="436"/>
      <c r="BX321" s="436"/>
    </row>
    <row r="322" spans="1:76" s="437" customFormat="1" ht="27.95" customHeight="1">
      <c r="A322" s="1046">
        <v>305</v>
      </c>
      <c r="B322" s="429"/>
      <c r="C322" s="429"/>
      <c r="D322" s="395"/>
      <c r="E322" s="427"/>
      <c r="F322" s="396"/>
      <c r="G322" s="1076"/>
      <c r="H322" s="1009"/>
      <c r="I322" s="1009"/>
      <c r="J322" s="1009"/>
      <c r="K322" s="1010" t="str">
        <f t="shared" si="137"/>
        <v/>
      </c>
      <c r="L322" s="1047" t="str">
        <f>IF(OR(($S322=""),($H322=""),($I322=""),($J322="")),"",VLOOKUP($S322,'TRC Values Pepco'!$I$45:$M$54,2,FALSE))</f>
        <v/>
      </c>
      <c r="M322" s="1048" t="str">
        <f>IF(OR(($S322=""),($H322=""),($I322=""),($J322="")),"",VLOOKUP($S322,'TRC Values Pepco'!$I$45:$M$54,3,FALSE))</f>
        <v/>
      </c>
      <c r="N322" s="1048" t="str">
        <f>IF(OR(($S322=""),($H322=""),($I322=""),($J322="")),"",VLOOKUP($S322,'TRC Values Pepco'!$I$45:$M$54,4,FALSE))</f>
        <v/>
      </c>
      <c r="O322" s="1048" t="str">
        <f>IF(OR(($S322=""),($H322=""),($I322=""),($J322="")),"",VLOOKUP($S322,'TRC Values Pepco'!$I$45:$M$54,5,FALSE))</f>
        <v/>
      </c>
      <c r="P322" s="1049" t="str">
        <f t="shared" si="138"/>
        <v/>
      </c>
      <c r="Q322" s="1050">
        <f t="shared" si="139"/>
        <v>0</v>
      </c>
      <c r="R322" s="1051" t="str">
        <f t="shared" si="140"/>
        <v/>
      </c>
      <c r="S322" s="1051" t="str">
        <f t="shared" si="141"/>
        <v/>
      </c>
      <c r="T322" s="1052" t="str">
        <f t="shared" si="142"/>
        <v/>
      </c>
      <c r="U322" s="1077"/>
      <c r="V322" s="1017"/>
      <c r="W322" s="1055" t="str">
        <f t="shared" si="143"/>
        <v/>
      </c>
      <c r="X322" s="1072"/>
      <c r="Y322" s="1057">
        <v>0</v>
      </c>
      <c r="Z322" s="402">
        <f t="shared" si="144"/>
        <v>0</v>
      </c>
      <c r="AA322" s="1058">
        <f t="shared" si="145"/>
        <v>0</v>
      </c>
      <c r="AB322" s="1059">
        <f t="shared" si="146"/>
        <v>0</v>
      </c>
      <c r="AC322" s="1059">
        <f t="shared" si="147"/>
        <v>0</v>
      </c>
      <c r="AD322" s="1060">
        <f t="shared" si="148"/>
        <v>0</v>
      </c>
      <c r="AE322" s="1061" t="s">
        <v>205</v>
      </c>
      <c r="AF322" s="395"/>
      <c r="AG322" s="429"/>
      <c r="AH322" s="1073"/>
      <c r="AI322" s="1074"/>
      <c r="AJ322" s="1074"/>
      <c r="AK322" s="1075"/>
      <c r="AL322" s="1065"/>
      <c r="AM322" s="1066" t="str">
        <f t="shared" si="149"/>
        <v/>
      </c>
      <c r="AN322" s="1067">
        <f t="shared" si="150"/>
        <v>0</v>
      </c>
      <c r="AO322" s="412"/>
      <c r="AP322" s="412"/>
      <c r="AQ322" s="1068">
        <f t="shared" si="151"/>
        <v>0</v>
      </c>
      <c r="AR322" s="414">
        <f t="shared" si="152"/>
        <v>0</v>
      </c>
      <c r="AS322" s="415">
        <f t="shared" si="153"/>
        <v>0</v>
      </c>
      <c r="AT322" s="415">
        <f t="shared" si="168"/>
        <v>0</v>
      </c>
      <c r="AU322" s="415">
        <f t="shared" si="154"/>
        <v>0</v>
      </c>
      <c r="AV322" s="416">
        <f t="shared" si="155"/>
        <v>0</v>
      </c>
      <c r="AW322" s="1069"/>
      <c r="AX322" s="406">
        <f t="shared" si="156"/>
        <v>0</v>
      </c>
      <c r="AY322" s="1060">
        <f t="shared" si="157"/>
        <v>0</v>
      </c>
      <c r="AZ322" s="1070">
        <f t="shared" si="158"/>
        <v>0</v>
      </c>
      <c r="BA322" s="407">
        <f t="shared" si="159"/>
        <v>0</v>
      </c>
      <c r="BB322" s="1071">
        <f t="shared" si="160"/>
        <v>0</v>
      </c>
      <c r="BC322" s="1059">
        <f t="shared" si="161"/>
        <v>0</v>
      </c>
      <c r="BD322" s="1059">
        <f t="shared" si="162"/>
        <v>0</v>
      </c>
      <c r="BE322" s="407">
        <f t="shared" si="163"/>
        <v>0</v>
      </c>
      <c r="BF322" s="1041">
        <f t="shared" si="164"/>
        <v>0.3</v>
      </c>
      <c r="BG322" s="421">
        <f t="shared" si="165"/>
        <v>0</v>
      </c>
      <c r="BH322" s="422"/>
      <c r="BI322" s="422"/>
      <c r="BJ322" s="421">
        <f t="shared" si="166"/>
        <v>0</v>
      </c>
      <c r="BK322" s="1044">
        <f t="shared" si="167"/>
        <v>0</v>
      </c>
      <c r="BL322" s="432"/>
      <c r="BM322" s="436"/>
      <c r="BN322" s="436"/>
      <c r="BO322" s="436"/>
      <c r="BP322" s="436"/>
      <c r="BQ322" s="436"/>
      <c r="BR322" s="436"/>
      <c r="BS322" s="436"/>
      <c r="BT322" s="436"/>
      <c r="BU322" s="436"/>
      <c r="BV322" s="436"/>
      <c r="BW322" s="436"/>
      <c r="BX322" s="436"/>
    </row>
    <row r="323" spans="1:76" s="437" customFormat="1" ht="27.95" customHeight="1">
      <c r="A323" s="1046">
        <v>306</v>
      </c>
      <c r="B323" s="429"/>
      <c r="C323" s="429"/>
      <c r="D323" s="395"/>
      <c r="E323" s="427"/>
      <c r="F323" s="396"/>
      <c r="G323" s="1076"/>
      <c r="H323" s="1009"/>
      <c r="I323" s="1009"/>
      <c r="J323" s="1009"/>
      <c r="K323" s="1010" t="str">
        <f t="shared" si="137"/>
        <v/>
      </c>
      <c r="L323" s="1047" t="str">
        <f>IF(OR(($S323=""),($H323=""),($I323=""),($J323="")),"",VLOOKUP($S323,'TRC Values Pepco'!$I$45:$M$54,2,FALSE))</f>
        <v/>
      </c>
      <c r="M323" s="1048" t="str">
        <f>IF(OR(($S323=""),($H323=""),($I323=""),($J323="")),"",VLOOKUP($S323,'TRC Values Pepco'!$I$45:$M$54,3,FALSE))</f>
        <v/>
      </c>
      <c r="N323" s="1048" t="str">
        <f>IF(OR(($S323=""),($H323=""),($I323=""),($J323="")),"",VLOOKUP($S323,'TRC Values Pepco'!$I$45:$M$54,4,FALSE))</f>
        <v/>
      </c>
      <c r="O323" s="1048" t="str">
        <f>IF(OR(($S323=""),($H323=""),($I323=""),($J323="")),"",VLOOKUP($S323,'TRC Values Pepco'!$I$45:$M$54,5,FALSE))</f>
        <v/>
      </c>
      <c r="P323" s="1049" t="str">
        <f t="shared" si="138"/>
        <v/>
      </c>
      <c r="Q323" s="1050">
        <f t="shared" si="139"/>
        <v>0</v>
      </c>
      <c r="R323" s="1051" t="str">
        <f t="shared" si="140"/>
        <v/>
      </c>
      <c r="S323" s="1051" t="str">
        <f t="shared" si="141"/>
        <v/>
      </c>
      <c r="T323" s="1052" t="str">
        <f t="shared" si="142"/>
        <v/>
      </c>
      <c r="U323" s="1077"/>
      <c r="V323" s="1017"/>
      <c r="W323" s="1055" t="str">
        <f t="shared" si="143"/>
        <v/>
      </c>
      <c r="X323" s="1072"/>
      <c r="Y323" s="1057">
        <v>0</v>
      </c>
      <c r="Z323" s="402">
        <f t="shared" si="144"/>
        <v>0</v>
      </c>
      <c r="AA323" s="1058">
        <f t="shared" si="145"/>
        <v>0</v>
      </c>
      <c r="AB323" s="1059">
        <f t="shared" si="146"/>
        <v>0</v>
      </c>
      <c r="AC323" s="1059">
        <f t="shared" si="147"/>
        <v>0</v>
      </c>
      <c r="AD323" s="1060">
        <f t="shared" si="148"/>
        <v>0</v>
      </c>
      <c r="AE323" s="1061" t="s">
        <v>205</v>
      </c>
      <c r="AF323" s="395"/>
      <c r="AG323" s="429"/>
      <c r="AH323" s="1073"/>
      <c r="AI323" s="1074"/>
      <c r="AJ323" s="1074"/>
      <c r="AK323" s="1075"/>
      <c r="AL323" s="1065"/>
      <c r="AM323" s="1066" t="str">
        <f t="shared" si="149"/>
        <v/>
      </c>
      <c r="AN323" s="1067">
        <f t="shared" si="150"/>
        <v>0</v>
      </c>
      <c r="AO323" s="412"/>
      <c r="AP323" s="412"/>
      <c r="AQ323" s="1068">
        <f t="shared" si="151"/>
        <v>0</v>
      </c>
      <c r="AR323" s="414">
        <f t="shared" si="152"/>
        <v>0</v>
      </c>
      <c r="AS323" s="415">
        <f t="shared" si="153"/>
        <v>0</v>
      </c>
      <c r="AT323" s="415">
        <f t="shared" si="168"/>
        <v>0</v>
      </c>
      <c r="AU323" s="415">
        <f t="shared" si="154"/>
        <v>0</v>
      </c>
      <c r="AV323" s="416">
        <f t="shared" si="155"/>
        <v>0</v>
      </c>
      <c r="AW323" s="1069"/>
      <c r="AX323" s="406">
        <f t="shared" si="156"/>
        <v>0</v>
      </c>
      <c r="AY323" s="1060">
        <f t="shared" si="157"/>
        <v>0</v>
      </c>
      <c r="AZ323" s="1070">
        <f t="shared" si="158"/>
        <v>0</v>
      </c>
      <c r="BA323" s="407">
        <f t="shared" si="159"/>
        <v>0</v>
      </c>
      <c r="BB323" s="1071">
        <f t="shared" si="160"/>
        <v>0</v>
      </c>
      <c r="BC323" s="1059">
        <f t="shared" si="161"/>
        <v>0</v>
      </c>
      <c r="BD323" s="1059">
        <f t="shared" si="162"/>
        <v>0</v>
      </c>
      <c r="BE323" s="407">
        <f t="shared" si="163"/>
        <v>0</v>
      </c>
      <c r="BF323" s="1041">
        <f t="shared" si="164"/>
        <v>0.3</v>
      </c>
      <c r="BG323" s="421">
        <f t="shared" si="165"/>
        <v>0</v>
      </c>
      <c r="BH323" s="422"/>
      <c r="BI323" s="422"/>
      <c r="BJ323" s="421">
        <f t="shared" si="166"/>
        <v>0</v>
      </c>
      <c r="BK323" s="1044">
        <f t="shared" si="167"/>
        <v>0</v>
      </c>
      <c r="BL323" s="432"/>
      <c r="BM323" s="436"/>
      <c r="BN323" s="436"/>
      <c r="BO323" s="436"/>
      <c r="BP323" s="436"/>
      <c r="BQ323" s="436"/>
      <c r="BR323" s="436"/>
      <c r="BS323" s="436"/>
      <c r="BT323" s="436"/>
      <c r="BU323" s="436"/>
      <c r="BV323" s="436"/>
      <c r="BW323" s="436"/>
      <c r="BX323" s="436"/>
    </row>
    <row r="324" spans="1:76" s="437" customFormat="1" ht="27.95" customHeight="1">
      <c r="A324" s="1046">
        <v>307</v>
      </c>
      <c r="B324" s="429"/>
      <c r="C324" s="429"/>
      <c r="D324" s="395"/>
      <c r="E324" s="427"/>
      <c r="F324" s="396"/>
      <c r="G324" s="1076"/>
      <c r="H324" s="1009"/>
      <c r="I324" s="1009"/>
      <c r="J324" s="1009"/>
      <c r="K324" s="1010" t="str">
        <f t="shared" si="137"/>
        <v/>
      </c>
      <c r="L324" s="1047" t="str">
        <f>IF(OR(($S324=""),($H324=""),($I324=""),($J324="")),"",VLOOKUP($S324,'TRC Values Pepco'!$I$45:$M$54,2,FALSE))</f>
        <v/>
      </c>
      <c r="M324" s="1048" t="str">
        <f>IF(OR(($S324=""),($H324=""),($I324=""),($J324="")),"",VLOOKUP($S324,'TRC Values Pepco'!$I$45:$M$54,3,FALSE))</f>
        <v/>
      </c>
      <c r="N324" s="1048" t="str">
        <f>IF(OR(($S324=""),($H324=""),($I324=""),($J324="")),"",VLOOKUP($S324,'TRC Values Pepco'!$I$45:$M$54,4,FALSE))</f>
        <v/>
      </c>
      <c r="O324" s="1048" t="str">
        <f>IF(OR(($S324=""),($H324=""),($I324=""),($J324="")),"",VLOOKUP($S324,'TRC Values Pepco'!$I$45:$M$54,5,FALSE))</f>
        <v/>
      </c>
      <c r="P324" s="1049" t="str">
        <f t="shared" si="138"/>
        <v/>
      </c>
      <c r="Q324" s="1050">
        <f t="shared" si="139"/>
        <v>0</v>
      </c>
      <c r="R324" s="1051" t="str">
        <f t="shared" si="140"/>
        <v/>
      </c>
      <c r="S324" s="1051" t="str">
        <f t="shared" si="141"/>
        <v/>
      </c>
      <c r="T324" s="1052" t="str">
        <f t="shared" si="142"/>
        <v/>
      </c>
      <c r="U324" s="1077"/>
      <c r="V324" s="1017"/>
      <c r="W324" s="1055" t="str">
        <f t="shared" si="143"/>
        <v/>
      </c>
      <c r="X324" s="1072"/>
      <c r="Y324" s="1057">
        <v>0</v>
      </c>
      <c r="Z324" s="402">
        <f t="shared" si="144"/>
        <v>0</v>
      </c>
      <c r="AA324" s="1058">
        <f t="shared" si="145"/>
        <v>0</v>
      </c>
      <c r="AB324" s="1059">
        <f t="shared" si="146"/>
        <v>0</v>
      </c>
      <c r="AC324" s="1059">
        <f t="shared" si="147"/>
        <v>0</v>
      </c>
      <c r="AD324" s="1060">
        <f t="shared" si="148"/>
        <v>0</v>
      </c>
      <c r="AE324" s="1061" t="s">
        <v>205</v>
      </c>
      <c r="AF324" s="395"/>
      <c r="AG324" s="429"/>
      <c r="AH324" s="1073"/>
      <c r="AI324" s="1074"/>
      <c r="AJ324" s="1074"/>
      <c r="AK324" s="1075"/>
      <c r="AL324" s="1065"/>
      <c r="AM324" s="1066" t="str">
        <f t="shared" si="149"/>
        <v/>
      </c>
      <c r="AN324" s="1067">
        <f t="shared" si="150"/>
        <v>0</v>
      </c>
      <c r="AO324" s="412"/>
      <c r="AP324" s="412"/>
      <c r="AQ324" s="1068">
        <f t="shared" si="151"/>
        <v>0</v>
      </c>
      <c r="AR324" s="414">
        <f t="shared" si="152"/>
        <v>0</v>
      </c>
      <c r="AS324" s="415">
        <f t="shared" si="153"/>
        <v>0</v>
      </c>
      <c r="AT324" s="415">
        <f t="shared" si="168"/>
        <v>0</v>
      </c>
      <c r="AU324" s="415">
        <f t="shared" si="154"/>
        <v>0</v>
      </c>
      <c r="AV324" s="416">
        <f t="shared" si="155"/>
        <v>0</v>
      </c>
      <c r="AW324" s="1069"/>
      <c r="AX324" s="406">
        <f t="shared" si="156"/>
        <v>0</v>
      </c>
      <c r="AY324" s="1060">
        <f t="shared" si="157"/>
        <v>0</v>
      </c>
      <c r="AZ324" s="1070">
        <f t="shared" si="158"/>
        <v>0</v>
      </c>
      <c r="BA324" s="407">
        <f t="shared" si="159"/>
        <v>0</v>
      </c>
      <c r="BB324" s="1071">
        <f t="shared" si="160"/>
        <v>0</v>
      </c>
      <c r="BC324" s="1059">
        <f t="shared" si="161"/>
        <v>0</v>
      </c>
      <c r="BD324" s="1059">
        <f t="shared" si="162"/>
        <v>0</v>
      </c>
      <c r="BE324" s="407">
        <f t="shared" si="163"/>
        <v>0</v>
      </c>
      <c r="BF324" s="1041">
        <f t="shared" si="164"/>
        <v>0.3</v>
      </c>
      <c r="BG324" s="421">
        <f t="shared" si="165"/>
        <v>0</v>
      </c>
      <c r="BH324" s="422"/>
      <c r="BI324" s="422"/>
      <c r="BJ324" s="421">
        <f t="shared" si="166"/>
        <v>0</v>
      </c>
      <c r="BK324" s="1044">
        <f t="shared" si="167"/>
        <v>0</v>
      </c>
      <c r="BL324" s="432"/>
      <c r="BM324" s="436"/>
      <c r="BN324" s="436"/>
      <c r="BO324" s="436"/>
      <c r="BP324" s="436"/>
      <c r="BQ324" s="436"/>
      <c r="BR324" s="436"/>
      <c r="BS324" s="436"/>
      <c r="BT324" s="436"/>
      <c r="BU324" s="436"/>
      <c r="BV324" s="436"/>
      <c r="BW324" s="436"/>
      <c r="BX324" s="436"/>
    </row>
    <row r="325" spans="1:76" s="437" customFormat="1" ht="27.95" customHeight="1">
      <c r="A325" s="1046">
        <v>308</v>
      </c>
      <c r="B325" s="429"/>
      <c r="C325" s="429"/>
      <c r="D325" s="395"/>
      <c r="E325" s="427"/>
      <c r="F325" s="396"/>
      <c r="G325" s="1076"/>
      <c r="H325" s="1009"/>
      <c r="I325" s="1009"/>
      <c r="J325" s="1009"/>
      <c r="K325" s="1010" t="str">
        <f t="shared" si="137"/>
        <v/>
      </c>
      <c r="L325" s="1047" t="str">
        <f>IF(OR(($S325=""),($H325=""),($I325=""),($J325="")),"",VLOOKUP($S325,'TRC Values Pepco'!$I$45:$M$54,2,FALSE))</f>
        <v/>
      </c>
      <c r="M325" s="1048" t="str">
        <f>IF(OR(($S325=""),($H325=""),($I325=""),($J325="")),"",VLOOKUP($S325,'TRC Values Pepco'!$I$45:$M$54,3,FALSE))</f>
        <v/>
      </c>
      <c r="N325" s="1048" t="str">
        <f>IF(OR(($S325=""),($H325=""),($I325=""),($J325="")),"",VLOOKUP($S325,'TRC Values Pepco'!$I$45:$M$54,4,FALSE))</f>
        <v/>
      </c>
      <c r="O325" s="1048" t="str">
        <f>IF(OR(($S325=""),($H325=""),($I325=""),($J325="")),"",VLOOKUP($S325,'TRC Values Pepco'!$I$45:$M$54,5,FALSE))</f>
        <v/>
      </c>
      <c r="P325" s="1049" t="str">
        <f t="shared" si="138"/>
        <v/>
      </c>
      <c r="Q325" s="1050">
        <f t="shared" si="139"/>
        <v>0</v>
      </c>
      <c r="R325" s="1051" t="str">
        <f t="shared" si="140"/>
        <v/>
      </c>
      <c r="S325" s="1051" t="str">
        <f t="shared" si="141"/>
        <v/>
      </c>
      <c r="T325" s="1052" t="str">
        <f t="shared" si="142"/>
        <v/>
      </c>
      <c r="U325" s="1077"/>
      <c r="V325" s="1017"/>
      <c r="W325" s="1055" t="str">
        <f t="shared" si="143"/>
        <v/>
      </c>
      <c r="X325" s="1072"/>
      <c r="Y325" s="1057">
        <v>0</v>
      </c>
      <c r="Z325" s="402">
        <f t="shared" si="144"/>
        <v>0</v>
      </c>
      <c r="AA325" s="1058">
        <f t="shared" si="145"/>
        <v>0</v>
      </c>
      <c r="AB325" s="1059">
        <f t="shared" si="146"/>
        <v>0</v>
      </c>
      <c r="AC325" s="1059">
        <f t="shared" si="147"/>
        <v>0</v>
      </c>
      <c r="AD325" s="1060">
        <f t="shared" si="148"/>
        <v>0</v>
      </c>
      <c r="AE325" s="1061" t="s">
        <v>205</v>
      </c>
      <c r="AF325" s="395"/>
      <c r="AG325" s="429"/>
      <c r="AH325" s="1073"/>
      <c r="AI325" s="1074"/>
      <c r="AJ325" s="1074"/>
      <c r="AK325" s="1075"/>
      <c r="AL325" s="1065"/>
      <c r="AM325" s="1066" t="str">
        <f t="shared" si="149"/>
        <v/>
      </c>
      <c r="AN325" s="1067">
        <f t="shared" si="150"/>
        <v>0</v>
      </c>
      <c r="AO325" s="412"/>
      <c r="AP325" s="412"/>
      <c r="AQ325" s="1068">
        <f t="shared" si="151"/>
        <v>0</v>
      </c>
      <c r="AR325" s="414">
        <f t="shared" si="152"/>
        <v>0</v>
      </c>
      <c r="AS325" s="415">
        <f t="shared" si="153"/>
        <v>0</v>
      </c>
      <c r="AT325" s="415">
        <f t="shared" si="168"/>
        <v>0</v>
      </c>
      <c r="AU325" s="415">
        <f t="shared" si="154"/>
        <v>0</v>
      </c>
      <c r="AV325" s="416">
        <f t="shared" si="155"/>
        <v>0</v>
      </c>
      <c r="AW325" s="1069"/>
      <c r="AX325" s="406">
        <f t="shared" si="156"/>
        <v>0</v>
      </c>
      <c r="AY325" s="1060">
        <f t="shared" si="157"/>
        <v>0</v>
      </c>
      <c r="AZ325" s="1070">
        <f t="shared" si="158"/>
        <v>0</v>
      </c>
      <c r="BA325" s="407">
        <f t="shared" si="159"/>
        <v>0</v>
      </c>
      <c r="BB325" s="1071">
        <f t="shared" si="160"/>
        <v>0</v>
      </c>
      <c r="BC325" s="1059">
        <f t="shared" si="161"/>
        <v>0</v>
      </c>
      <c r="BD325" s="1059">
        <f t="shared" si="162"/>
        <v>0</v>
      </c>
      <c r="BE325" s="407">
        <f t="shared" si="163"/>
        <v>0</v>
      </c>
      <c r="BF325" s="1041">
        <f t="shared" si="164"/>
        <v>0.3</v>
      </c>
      <c r="BG325" s="421">
        <f t="shared" si="165"/>
        <v>0</v>
      </c>
      <c r="BH325" s="422"/>
      <c r="BI325" s="422"/>
      <c r="BJ325" s="421">
        <f t="shared" si="166"/>
        <v>0</v>
      </c>
      <c r="BK325" s="1044">
        <f t="shared" si="167"/>
        <v>0</v>
      </c>
      <c r="BL325" s="432"/>
      <c r="BM325" s="436"/>
      <c r="BN325" s="436"/>
      <c r="BO325" s="436"/>
      <c r="BP325" s="436"/>
      <c r="BQ325" s="436"/>
      <c r="BR325" s="436"/>
      <c r="BS325" s="436"/>
      <c r="BT325" s="436"/>
      <c r="BU325" s="436"/>
      <c r="BV325" s="436"/>
      <c r="BW325" s="436"/>
      <c r="BX325" s="436"/>
    </row>
    <row r="326" spans="1:76" s="437" customFormat="1" ht="27.95" customHeight="1">
      <c r="A326" s="1046">
        <v>309</v>
      </c>
      <c r="B326" s="429"/>
      <c r="C326" s="429"/>
      <c r="D326" s="395"/>
      <c r="E326" s="427"/>
      <c r="F326" s="396"/>
      <c r="G326" s="1076"/>
      <c r="H326" s="1009"/>
      <c r="I326" s="1009"/>
      <c r="J326" s="1009"/>
      <c r="K326" s="1010" t="str">
        <f t="shared" si="137"/>
        <v/>
      </c>
      <c r="L326" s="1047" t="str">
        <f>IF(OR(($S326=""),($H326=""),($I326=""),($J326="")),"",VLOOKUP($S326,'TRC Values Pepco'!$I$45:$M$54,2,FALSE))</f>
        <v/>
      </c>
      <c r="M326" s="1048" t="str">
        <f>IF(OR(($S326=""),($H326=""),($I326=""),($J326="")),"",VLOOKUP($S326,'TRC Values Pepco'!$I$45:$M$54,3,FALSE))</f>
        <v/>
      </c>
      <c r="N326" s="1048" t="str">
        <f>IF(OR(($S326=""),($H326=""),($I326=""),($J326="")),"",VLOOKUP($S326,'TRC Values Pepco'!$I$45:$M$54,4,FALSE))</f>
        <v/>
      </c>
      <c r="O326" s="1048" t="str">
        <f>IF(OR(($S326=""),($H326=""),($I326=""),($J326="")),"",VLOOKUP($S326,'TRC Values Pepco'!$I$45:$M$54,5,FALSE))</f>
        <v/>
      </c>
      <c r="P326" s="1049" t="str">
        <f t="shared" si="138"/>
        <v/>
      </c>
      <c r="Q326" s="1050">
        <f t="shared" si="139"/>
        <v>0</v>
      </c>
      <c r="R326" s="1051" t="str">
        <f t="shared" si="140"/>
        <v/>
      </c>
      <c r="S326" s="1051" t="str">
        <f t="shared" si="141"/>
        <v/>
      </c>
      <c r="T326" s="1052" t="str">
        <f t="shared" si="142"/>
        <v/>
      </c>
      <c r="U326" s="1077"/>
      <c r="V326" s="1017"/>
      <c r="W326" s="1055" t="str">
        <f t="shared" si="143"/>
        <v/>
      </c>
      <c r="X326" s="1072"/>
      <c r="Y326" s="1057">
        <v>0</v>
      </c>
      <c r="Z326" s="402">
        <f t="shared" si="144"/>
        <v>0</v>
      </c>
      <c r="AA326" s="1058">
        <f t="shared" si="145"/>
        <v>0</v>
      </c>
      <c r="AB326" s="1059">
        <f t="shared" si="146"/>
        <v>0</v>
      </c>
      <c r="AC326" s="1059">
        <f t="shared" si="147"/>
        <v>0</v>
      </c>
      <c r="AD326" s="1060">
        <f t="shared" si="148"/>
        <v>0</v>
      </c>
      <c r="AE326" s="1061" t="s">
        <v>205</v>
      </c>
      <c r="AF326" s="395"/>
      <c r="AG326" s="429"/>
      <c r="AH326" s="1073"/>
      <c r="AI326" s="1074"/>
      <c r="AJ326" s="1074"/>
      <c r="AK326" s="1075"/>
      <c r="AL326" s="1065"/>
      <c r="AM326" s="1066" t="str">
        <f t="shared" si="149"/>
        <v/>
      </c>
      <c r="AN326" s="1067">
        <f t="shared" si="150"/>
        <v>0</v>
      </c>
      <c r="AO326" s="412"/>
      <c r="AP326" s="412"/>
      <c r="AQ326" s="1068">
        <f t="shared" si="151"/>
        <v>0</v>
      </c>
      <c r="AR326" s="414">
        <f t="shared" si="152"/>
        <v>0</v>
      </c>
      <c r="AS326" s="415">
        <f t="shared" si="153"/>
        <v>0</v>
      </c>
      <c r="AT326" s="415">
        <f t="shared" si="168"/>
        <v>0</v>
      </c>
      <c r="AU326" s="415">
        <f t="shared" si="154"/>
        <v>0</v>
      </c>
      <c r="AV326" s="416">
        <f t="shared" si="155"/>
        <v>0</v>
      </c>
      <c r="AW326" s="1069"/>
      <c r="AX326" s="406">
        <f t="shared" si="156"/>
        <v>0</v>
      </c>
      <c r="AY326" s="1060">
        <f t="shared" si="157"/>
        <v>0</v>
      </c>
      <c r="AZ326" s="1070">
        <f t="shared" si="158"/>
        <v>0</v>
      </c>
      <c r="BA326" s="407">
        <f t="shared" si="159"/>
        <v>0</v>
      </c>
      <c r="BB326" s="1071">
        <f t="shared" si="160"/>
        <v>0</v>
      </c>
      <c r="BC326" s="1059">
        <f t="shared" si="161"/>
        <v>0</v>
      </c>
      <c r="BD326" s="1059">
        <f t="shared" si="162"/>
        <v>0</v>
      </c>
      <c r="BE326" s="407">
        <f t="shared" si="163"/>
        <v>0</v>
      </c>
      <c r="BF326" s="1041">
        <f t="shared" si="164"/>
        <v>0.3</v>
      </c>
      <c r="BG326" s="421">
        <f t="shared" si="165"/>
        <v>0</v>
      </c>
      <c r="BH326" s="422"/>
      <c r="BI326" s="422"/>
      <c r="BJ326" s="421">
        <f t="shared" si="166"/>
        <v>0</v>
      </c>
      <c r="BK326" s="1044">
        <f t="shared" si="167"/>
        <v>0</v>
      </c>
      <c r="BL326" s="432"/>
      <c r="BM326" s="436"/>
      <c r="BN326" s="436"/>
      <c r="BO326" s="436"/>
      <c r="BP326" s="436"/>
      <c r="BQ326" s="436"/>
      <c r="BR326" s="436"/>
      <c r="BS326" s="436"/>
      <c r="BT326" s="436"/>
      <c r="BU326" s="436"/>
      <c r="BV326" s="436"/>
      <c r="BW326" s="436"/>
      <c r="BX326" s="436"/>
    </row>
    <row r="327" spans="1:76" s="437" customFormat="1" ht="27.95" customHeight="1">
      <c r="A327" s="1046">
        <v>310</v>
      </c>
      <c r="B327" s="429"/>
      <c r="C327" s="429"/>
      <c r="D327" s="395"/>
      <c r="E327" s="427"/>
      <c r="F327" s="396"/>
      <c r="G327" s="1076"/>
      <c r="H327" s="1009"/>
      <c r="I327" s="1009"/>
      <c r="J327" s="1009"/>
      <c r="K327" s="1010" t="str">
        <f t="shared" si="137"/>
        <v/>
      </c>
      <c r="L327" s="1047" t="str">
        <f>IF(OR(($S327=""),($H327=""),($I327=""),($J327="")),"",VLOOKUP($S327,'TRC Values Pepco'!$I$45:$M$54,2,FALSE))</f>
        <v/>
      </c>
      <c r="M327" s="1048" t="str">
        <f>IF(OR(($S327=""),($H327=""),($I327=""),($J327="")),"",VLOOKUP($S327,'TRC Values Pepco'!$I$45:$M$54,3,FALSE))</f>
        <v/>
      </c>
      <c r="N327" s="1048" t="str">
        <f>IF(OR(($S327=""),($H327=""),($I327=""),($J327="")),"",VLOOKUP($S327,'TRC Values Pepco'!$I$45:$M$54,4,FALSE))</f>
        <v/>
      </c>
      <c r="O327" s="1048" t="str">
        <f>IF(OR(($S327=""),($H327=""),($I327=""),($J327="")),"",VLOOKUP($S327,'TRC Values Pepco'!$I$45:$M$54,5,FALSE))</f>
        <v/>
      </c>
      <c r="P327" s="1049" t="str">
        <f t="shared" si="138"/>
        <v/>
      </c>
      <c r="Q327" s="1050">
        <f t="shared" si="139"/>
        <v>0</v>
      </c>
      <c r="R327" s="1051" t="str">
        <f t="shared" si="140"/>
        <v/>
      </c>
      <c r="S327" s="1051" t="str">
        <f t="shared" si="141"/>
        <v/>
      </c>
      <c r="T327" s="1052" t="str">
        <f t="shared" si="142"/>
        <v/>
      </c>
      <c r="U327" s="1077"/>
      <c r="V327" s="1017"/>
      <c r="W327" s="1055" t="str">
        <f t="shared" si="143"/>
        <v/>
      </c>
      <c r="X327" s="1072"/>
      <c r="Y327" s="1057">
        <v>0</v>
      </c>
      <c r="Z327" s="402">
        <f t="shared" si="144"/>
        <v>0</v>
      </c>
      <c r="AA327" s="1058">
        <f t="shared" si="145"/>
        <v>0</v>
      </c>
      <c r="AB327" s="1059">
        <f t="shared" si="146"/>
        <v>0</v>
      </c>
      <c r="AC327" s="1059">
        <f t="shared" si="147"/>
        <v>0</v>
      </c>
      <c r="AD327" s="1060">
        <f t="shared" si="148"/>
        <v>0</v>
      </c>
      <c r="AE327" s="1061" t="s">
        <v>205</v>
      </c>
      <c r="AF327" s="395"/>
      <c r="AG327" s="429"/>
      <c r="AH327" s="1073"/>
      <c r="AI327" s="1074"/>
      <c r="AJ327" s="1074"/>
      <c r="AK327" s="1075"/>
      <c r="AL327" s="1065"/>
      <c r="AM327" s="1066" t="str">
        <f t="shared" si="149"/>
        <v/>
      </c>
      <c r="AN327" s="1067">
        <f t="shared" si="150"/>
        <v>0</v>
      </c>
      <c r="AO327" s="412"/>
      <c r="AP327" s="412"/>
      <c r="AQ327" s="1068">
        <f t="shared" si="151"/>
        <v>0</v>
      </c>
      <c r="AR327" s="414">
        <f t="shared" si="152"/>
        <v>0</v>
      </c>
      <c r="AS327" s="415">
        <f t="shared" si="153"/>
        <v>0</v>
      </c>
      <c r="AT327" s="415">
        <f t="shared" si="168"/>
        <v>0</v>
      </c>
      <c r="AU327" s="415">
        <f t="shared" si="154"/>
        <v>0</v>
      </c>
      <c r="AV327" s="416">
        <f t="shared" si="155"/>
        <v>0</v>
      </c>
      <c r="AW327" s="1069"/>
      <c r="AX327" s="406">
        <f t="shared" si="156"/>
        <v>0</v>
      </c>
      <c r="AY327" s="1060">
        <f t="shared" si="157"/>
        <v>0</v>
      </c>
      <c r="AZ327" s="1070">
        <f t="shared" si="158"/>
        <v>0</v>
      </c>
      <c r="BA327" s="407">
        <f t="shared" si="159"/>
        <v>0</v>
      </c>
      <c r="BB327" s="1071">
        <f t="shared" si="160"/>
        <v>0</v>
      </c>
      <c r="BC327" s="1059">
        <f t="shared" si="161"/>
        <v>0</v>
      </c>
      <c r="BD327" s="1059">
        <f t="shared" si="162"/>
        <v>0</v>
      </c>
      <c r="BE327" s="407">
        <f t="shared" si="163"/>
        <v>0</v>
      </c>
      <c r="BF327" s="1041">
        <f t="shared" si="164"/>
        <v>0.3</v>
      </c>
      <c r="BG327" s="421">
        <f t="shared" si="165"/>
        <v>0</v>
      </c>
      <c r="BH327" s="422"/>
      <c r="BI327" s="422"/>
      <c r="BJ327" s="421">
        <f t="shared" si="166"/>
        <v>0</v>
      </c>
      <c r="BK327" s="1044">
        <f t="shared" si="167"/>
        <v>0</v>
      </c>
      <c r="BL327" s="432"/>
      <c r="BM327" s="436"/>
      <c r="BN327" s="436"/>
      <c r="BO327" s="436"/>
      <c r="BP327" s="436"/>
      <c r="BQ327" s="436"/>
      <c r="BR327" s="436"/>
      <c r="BS327" s="436"/>
      <c r="BT327" s="436"/>
      <c r="BU327" s="436"/>
      <c r="BV327" s="436"/>
      <c r="BW327" s="436"/>
      <c r="BX327" s="436"/>
    </row>
    <row r="328" spans="1:76" s="437" customFormat="1" ht="27.95" customHeight="1">
      <c r="A328" s="1046">
        <v>311</v>
      </c>
      <c r="B328" s="429"/>
      <c r="C328" s="429"/>
      <c r="D328" s="395"/>
      <c r="E328" s="427"/>
      <c r="F328" s="396"/>
      <c r="G328" s="1076"/>
      <c r="H328" s="1009"/>
      <c r="I328" s="1009"/>
      <c r="J328" s="1009"/>
      <c r="K328" s="1010" t="str">
        <f t="shared" si="137"/>
        <v/>
      </c>
      <c r="L328" s="1047" t="str">
        <f>IF(OR(($S328=""),($H328=""),($I328=""),($J328="")),"",VLOOKUP($S328,'TRC Values Pepco'!$I$45:$M$54,2,FALSE))</f>
        <v/>
      </c>
      <c r="M328" s="1048" t="str">
        <f>IF(OR(($S328=""),($H328=""),($I328=""),($J328="")),"",VLOOKUP($S328,'TRC Values Pepco'!$I$45:$M$54,3,FALSE))</f>
        <v/>
      </c>
      <c r="N328" s="1048" t="str">
        <f>IF(OR(($S328=""),($H328=""),($I328=""),($J328="")),"",VLOOKUP($S328,'TRC Values Pepco'!$I$45:$M$54,4,FALSE))</f>
        <v/>
      </c>
      <c r="O328" s="1048" t="str">
        <f>IF(OR(($S328=""),($H328=""),($I328=""),($J328="")),"",VLOOKUP($S328,'TRC Values Pepco'!$I$45:$M$54,5,FALSE))</f>
        <v/>
      </c>
      <c r="P328" s="1049" t="str">
        <f t="shared" si="138"/>
        <v/>
      </c>
      <c r="Q328" s="1050">
        <f t="shared" si="139"/>
        <v>0</v>
      </c>
      <c r="R328" s="1051" t="str">
        <f t="shared" si="140"/>
        <v/>
      </c>
      <c r="S328" s="1051" t="str">
        <f t="shared" si="141"/>
        <v/>
      </c>
      <c r="T328" s="1052" t="str">
        <f t="shared" si="142"/>
        <v/>
      </c>
      <c r="U328" s="1077"/>
      <c r="V328" s="1017"/>
      <c r="W328" s="1055" t="str">
        <f t="shared" si="143"/>
        <v/>
      </c>
      <c r="X328" s="1072"/>
      <c r="Y328" s="1057">
        <v>0</v>
      </c>
      <c r="Z328" s="402">
        <f t="shared" si="144"/>
        <v>0</v>
      </c>
      <c r="AA328" s="1058">
        <f t="shared" si="145"/>
        <v>0</v>
      </c>
      <c r="AB328" s="1059">
        <f t="shared" si="146"/>
        <v>0</v>
      </c>
      <c r="AC328" s="1059">
        <f t="shared" si="147"/>
        <v>0</v>
      </c>
      <c r="AD328" s="1060">
        <f t="shared" si="148"/>
        <v>0</v>
      </c>
      <c r="AE328" s="1061" t="s">
        <v>205</v>
      </c>
      <c r="AF328" s="395"/>
      <c r="AG328" s="429"/>
      <c r="AH328" s="1073"/>
      <c r="AI328" s="1074"/>
      <c r="AJ328" s="1074"/>
      <c r="AK328" s="1075"/>
      <c r="AL328" s="1065"/>
      <c r="AM328" s="1066" t="str">
        <f t="shared" si="149"/>
        <v/>
      </c>
      <c r="AN328" s="1067">
        <f t="shared" si="150"/>
        <v>0</v>
      </c>
      <c r="AO328" s="412"/>
      <c r="AP328" s="412"/>
      <c r="AQ328" s="1068">
        <f t="shared" si="151"/>
        <v>0</v>
      </c>
      <c r="AR328" s="414">
        <f t="shared" si="152"/>
        <v>0</v>
      </c>
      <c r="AS328" s="415">
        <f t="shared" si="153"/>
        <v>0</v>
      </c>
      <c r="AT328" s="415">
        <f t="shared" si="168"/>
        <v>0</v>
      </c>
      <c r="AU328" s="415">
        <f t="shared" si="154"/>
        <v>0</v>
      </c>
      <c r="AV328" s="416">
        <f t="shared" si="155"/>
        <v>0</v>
      </c>
      <c r="AW328" s="1069"/>
      <c r="AX328" s="406">
        <f t="shared" si="156"/>
        <v>0</v>
      </c>
      <c r="AY328" s="1060">
        <f t="shared" si="157"/>
        <v>0</v>
      </c>
      <c r="AZ328" s="1070">
        <f t="shared" si="158"/>
        <v>0</v>
      </c>
      <c r="BA328" s="407">
        <f t="shared" si="159"/>
        <v>0</v>
      </c>
      <c r="BB328" s="1071">
        <f t="shared" si="160"/>
        <v>0</v>
      </c>
      <c r="BC328" s="1059">
        <f t="shared" si="161"/>
        <v>0</v>
      </c>
      <c r="BD328" s="1059">
        <f t="shared" si="162"/>
        <v>0</v>
      </c>
      <c r="BE328" s="407">
        <f t="shared" si="163"/>
        <v>0</v>
      </c>
      <c r="BF328" s="1041">
        <f t="shared" si="164"/>
        <v>0.3</v>
      </c>
      <c r="BG328" s="421">
        <f t="shared" si="165"/>
        <v>0</v>
      </c>
      <c r="BH328" s="422"/>
      <c r="BI328" s="422"/>
      <c r="BJ328" s="421">
        <f t="shared" si="166"/>
        <v>0</v>
      </c>
      <c r="BK328" s="1044">
        <f t="shared" si="167"/>
        <v>0</v>
      </c>
      <c r="BL328" s="432"/>
      <c r="BM328" s="436"/>
      <c r="BN328" s="436"/>
      <c r="BO328" s="436"/>
      <c r="BP328" s="436"/>
      <c r="BQ328" s="436"/>
      <c r="BR328" s="436"/>
      <c r="BS328" s="436"/>
      <c r="BT328" s="436"/>
      <c r="BU328" s="436"/>
      <c r="BV328" s="436"/>
      <c r="BW328" s="436"/>
      <c r="BX328" s="436"/>
    </row>
    <row r="329" spans="1:76" s="437" customFormat="1" ht="27.95" customHeight="1">
      <c r="A329" s="1046">
        <v>312</v>
      </c>
      <c r="B329" s="429"/>
      <c r="C329" s="429"/>
      <c r="D329" s="395"/>
      <c r="E329" s="427"/>
      <c r="F329" s="396"/>
      <c r="G329" s="1076"/>
      <c r="H329" s="1009"/>
      <c r="I329" s="1009"/>
      <c r="J329" s="1009"/>
      <c r="K329" s="1010" t="str">
        <f t="shared" si="137"/>
        <v/>
      </c>
      <c r="L329" s="1047" t="str">
        <f>IF(OR(($S329=""),($H329=""),($I329=""),($J329="")),"",VLOOKUP($S329,'TRC Values Pepco'!$I$45:$M$54,2,FALSE))</f>
        <v/>
      </c>
      <c r="M329" s="1048" t="str">
        <f>IF(OR(($S329=""),($H329=""),($I329=""),($J329="")),"",VLOOKUP($S329,'TRC Values Pepco'!$I$45:$M$54,3,FALSE))</f>
        <v/>
      </c>
      <c r="N329" s="1048" t="str">
        <f>IF(OR(($S329=""),($H329=""),($I329=""),($J329="")),"",VLOOKUP($S329,'TRC Values Pepco'!$I$45:$M$54,4,FALSE))</f>
        <v/>
      </c>
      <c r="O329" s="1048" t="str">
        <f>IF(OR(($S329=""),($H329=""),($I329=""),($J329="")),"",VLOOKUP($S329,'TRC Values Pepco'!$I$45:$M$54,5,FALSE))</f>
        <v/>
      </c>
      <c r="P329" s="1049" t="str">
        <f t="shared" si="138"/>
        <v/>
      </c>
      <c r="Q329" s="1050">
        <f t="shared" si="139"/>
        <v>0</v>
      </c>
      <c r="R329" s="1051" t="str">
        <f t="shared" si="140"/>
        <v/>
      </c>
      <c r="S329" s="1051" t="str">
        <f t="shared" si="141"/>
        <v/>
      </c>
      <c r="T329" s="1052" t="str">
        <f t="shared" si="142"/>
        <v/>
      </c>
      <c r="U329" s="1077"/>
      <c r="V329" s="1017"/>
      <c r="W329" s="1055" t="str">
        <f t="shared" si="143"/>
        <v/>
      </c>
      <c r="X329" s="1072"/>
      <c r="Y329" s="1057">
        <v>0</v>
      </c>
      <c r="Z329" s="402">
        <f t="shared" si="144"/>
        <v>0</v>
      </c>
      <c r="AA329" s="1058">
        <f t="shared" si="145"/>
        <v>0</v>
      </c>
      <c r="AB329" s="1059">
        <f t="shared" si="146"/>
        <v>0</v>
      </c>
      <c r="AC329" s="1059">
        <f t="shared" si="147"/>
        <v>0</v>
      </c>
      <c r="AD329" s="1060">
        <f t="shared" si="148"/>
        <v>0</v>
      </c>
      <c r="AE329" s="1061" t="s">
        <v>205</v>
      </c>
      <c r="AF329" s="395"/>
      <c r="AG329" s="429"/>
      <c r="AH329" s="1073"/>
      <c r="AI329" s="1074"/>
      <c r="AJ329" s="1074"/>
      <c r="AK329" s="1075"/>
      <c r="AL329" s="1065"/>
      <c r="AM329" s="1066" t="str">
        <f t="shared" si="149"/>
        <v/>
      </c>
      <c r="AN329" s="1067">
        <f t="shared" si="150"/>
        <v>0</v>
      </c>
      <c r="AO329" s="412"/>
      <c r="AP329" s="412"/>
      <c r="AQ329" s="1068">
        <f t="shared" si="151"/>
        <v>0</v>
      </c>
      <c r="AR329" s="414">
        <f t="shared" si="152"/>
        <v>0</v>
      </c>
      <c r="AS329" s="415">
        <f t="shared" si="153"/>
        <v>0</v>
      </c>
      <c r="AT329" s="415">
        <f t="shared" si="168"/>
        <v>0</v>
      </c>
      <c r="AU329" s="415">
        <f t="shared" si="154"/>
        <v>0</v>
      </c>
      <c r="AV329" s="416">
        <f t="shared" si="155"/>
        <v>0</v>
      </c>
      <c r="AW329" s="1069"/>
      <c r="AX329" s="406">
        <f t="shared" si="156"/>
        <v>0</v>
      </c>
      <c r="AY329" s="1060">
        <f t="shared" si="157"/>
        <v>0</v>
      </c>
      <c r="AZ329" s="1070">
        <f t="shared" si="158"/>
        <v>0</v>
      </c>
      <c r="BA329" s="407">
        <f t="shared" si="159"/>
        <v>0</v>
      </c>
      <c r="BB329" s="1071">
        <f t="shared" si="160"/>
        <v>0</v>
      </c>
      <c r="BC329" s="1059">
        <f t="shared" si="161"/>
        <v>0</v>
      </c>
      <c r="BD329" s="1059">
        <f t="shared" si="162"/>
        <v>0</v>
      </c>
      <c r="BE329" s="407">
        <f t="shared" si="163"/>
        <v>0</v>
      </c>
      <c r="BF329" s="1041">
        <f t="shared" si="164"/>
        <v>0.3</v>
      </c>
      <c r="BG329" s="421">
        <f t="shared" si="165"/>
        <v>0</v>
      </c>
      <c r="BH329" s="422"/>
      <c r="BI329" s="422"/>
      <c r="BJ329" s="421">
        <f t="shared" si="166"/>
        <v>0</v>
      </c>
      <c r="BK329" s="1044">
        <f t="shared" si="167"/>
        <v>0</v>
      </c>
      <c r="BL329" s="432"/>
      <c r="BM329" s="436"/>
      <c r="BN329" s="436"/>
      <c r="BO329" s="436"/>
      <c r="BP329" s="436"/>
      <c r="BQ329" s="436"/>
      <c r="BR329" s="436"/>
      <c r="BS329" s="436"/>
      <c r="BT329" s="436"/>
      <c r="BU329" s="436"/>
      <c r="BV329" s="436"/>
      <c r="BW329" s="436"/>
      <c r="BX329" s="436"/>
    </row>
    <row r="330" spans="1:76" s="437" customFormat="1" ht="27.95" customHeight="1">
      <c r="A330" s="1046">
        <v>313</v>
      </c>
      <c r="B330" s="429"/>
      <c r="C330" s="429"/>
      <c r="D330" s="395"/>
      <c r="E330" s="427"/>
      <c r="F330" s="396"/>
      <c r="G330" s="1076"/>
      <c r="H330" s="1009"/>
      <c r="I330" s="1009"/>
      <c r="J330" s="1009"/>
      <c r="K330" s="1010" t="str">
        <f t="shared" si="137"/>
        <v/>
      </c>
      <c r="L330" s="1047" t="str">
        <f>IF(OR(($S330=""),($H330=""),($I330=""),($J330="")),"",VLOOKUP($S330,'TRC Values Pepco'!$I$45:$M$54,2,FALSE))</f>
        <v/>
      </c>
      <c r="M330" s="1048" t="str">
        <f>IF(OR(($S330=""),($H330=""),($I330=""),($J330="")),"",VLOOKUP($S330,'TRC Values Pepco'!$I$45:$M$54,3,FALSE))</f>
        <v/>
      </c>
      <c r="N330" s="1048" t="str">
        <f>IF(OR(($S330=""),($H330=""),($I330=""),($J330="")),"",VLOOKUP($S330,'TRC Values Pepco'!$I$45:$M$54,4,FALSE))</f>
        <v/>
      </c>
      <c r="O330" s="1048" t="str">
        <f>IF(OR(($S330=""),($H330=""),($I330=""),($J330="")),"",VLOOKUP($S330,'TRC Values Pepco'!$I$45:$M$54,5,FALSE))</f>
        <v/>
      </c>
      <c r="P330" s="1049" t="str">
        <f t="shared" si="138"/>
        <v/>
      </c>
      <c r="Q330" s="1050">
        <f t="shared" si="139"/>
        <v>0</v>
      </c>
      <c r="R330" s="1051" t="str">
        <f t="shared" si="140"/>
        <v/>
      </c>
      <c r="S330" s="1051" t="str">
        <f t="shared" si="141"/>
        <v/>
      </c>
      <c r="T330" s="1052" t="str">
        <f t="shared" si="142"/>
        <v/>
      </c>
      <c r="U330" s="1077"/>
      <c r="V330" s="1017"/>
      <c r="W330" s="1055" t="str">
        <f t="shared" si="143"/>
        <v/>
      </c>
      <c r="X330" s="1072"/>
      <c r="Y330" s="1057">
        <v>0</v>
      </c>
      <c r="Z330" s="402">
        <f t="shared" si="144"/>
        <v>0</v>
      </c>
      <c r="AA330" s="1058">
        <f t="shared" si="145"/>
        <v>0</v>
      </c>
      <c r="AB330" s="1059">
        <f t="shared" si="146"/>
        <v>0</v>
      </c>
      <c r="AC330" s="1059">
        <f t="shared" si="147"/>
        <v>0</v>
      </c>
      <c r="AD330" s="1060">
        <f t="shared" si="148"/>
        <v>0</v>
      </c>
      <c r="AE330" s="1061" t="s">
        <v>205</v>
      </c>
      <c r="AF330" s="395"/>
      <c r="AG330" s="429"/>
      <c r="AH330" s="1073"/>
      <c r="AI330" s="1074"/>
      <c r="AJ330" s="1074"/>
      <c r="AK330" s="1075"/>
      <c r="AL330" s="1065"/>
      <c r="AM330" s="1066" t="str">
        <f t="shared" si="149"/>
        <v/>
      </c>
      <c r="AN330" s="1067">
        <f t="shared" si="150"/>
        <v>0</v>
      </c>
      <c r="AO330" s="412"/>
      <c r="AP330" s="412"/>
      <c r="AQ330" s="1068">
        <f t="shared" si="151"/>
        <v>0</v>
      </c>
      <c r="AR330" s="414">
        <f t="shared" si="152"/>
        <v>0</v>
      </c>
      <c r="AS330" s="415">
        <f t="shared" si="153"/>
        <v>0</v>
      </c>
      <c r="AT330" s="415">
        <f t="shared" si="168"/>
        <v>0</v>
      </c>
      <c r="AU330" s="415">
        <f t="shared" si="154"/>
        <v>0</v>
      </c>
      <c r="AV330" s="416">
        <f t="shared" si="155"/>
        <v>0</v>
      </c>
      <c r="AW330" s="1069"/>
      <c r="AX330" s="406">
        <f t="shared" si="156"/>
        <v>0</v>
      </c>
      <c r="AY330" s="1060">
        <f t="shared" si="157"/>
        <v>0</v>
      </c>
      <c r="AZ330" s="1070">
        <f t="shared" si="158"/>
        <v>0</v>
      </c>
      <c r="BA330" s="407">
        <f t="shared" si="159"/>
        <v>0</v>
      </c>
      <c r="BB330" s="1071">
        <f t="shared" si="160"/>
        <v>0</v>
      </c>
      <c r="BC330" s="1059">
        <f t="shared" si="161"/>
        <v>0</v>
      </c>
      <c r="BD330" s="1059">
        <f t="shared" si="162"/>
        <v>0</v>
      </c>
      <c r="BE330" s="407">
        <f t="shared" si="163"/>
        <v>0</v>
      </c>
      <c r="BF330" s="1041">
        <f t="shared" si="164"/>
        <v>0.3</v>
      </c>
      <c r="BG330" s="421">
        <f t="shared" si="165"/>
        <v>0</v>
      </c>
      <c r="BH330" s="422"/>
      <c r="BI330" s="422"/>
      <c r="BJ330" s="421">
        <f t="shared" si="166"/>
        <v>0</v>
      </c>
      <c r="BK330" s="1044">
        <f t="shared" si="167"/>
        <v>0</v>
      </c>
      <c r="BL330" s="432"/>
      <c r="BM330" s="436"/>
      <c r="BN330" s="436"/>
      <c r="BO330" s="436"/>
      <c r="BP330" s="436"/>
      <c r="BQ330" s="436"/>
      <c r="BR330" s="436"/>
      <c r="BS330" s="436"/>
      <c r="BT330" s="436"/>
      <c r="BU330" s="436"/>
      <c r="BV330" s="436"/>
      <c r="BW330" s="436"/>
      <c r="BX330" s="436"/>
    </row>
    <row r="331" spans="1:76" s="437" customFormat="1" ht="27.95" customHeight="1">
      <c r="A331" s="1046">
        <v>314</v>
      </c>
      <c r="B331" s="429"/>
      <c r="C331" s="429"/>
      <c r="D331" s="395"/>
      <c r="E331" s="427"/>
      <c r="F331" s="396"/>
      <c r="G331" s="1076"/>
      <c r="H331" s="1009"/>
      <c r="I331" s="1009"/>
      <c r="J331" s="1009"/>
      <c r="K331" s="1010" t="str">
        <f t="shared" si="137"/>
        <v/>
      </c>
      <c r="L331" s="1047" t="str">
        <f>IF(OR(($S331=""),($H331=""),($I331=""),($J331="")),"",VLOOKUP($S331,'TRC Values Pepco'!$I$45:$M$54,2,FALSE))</f>
        <v/>
      </c>
      <c r="M331" s="1048" t="str">
        <f>IF(OR(($S331=""),($H331=""),($I331=""),($J331="")),"",VLOOKUP($S331,'TRC Values Pepco'!$I$45:$M$54,3,FALSE))</f>
        <v/>
      </c>
      <c r="N331" s="1048" t="str">
        <f>IF(OR(($S331=""),($H331=""),($I331=""),($J331="")),"",VLOOKUP($S331,'TRC Values Pepco'!$I$45:$M$54,4,FALSE))</f>
        <v/>
      </c>
      <c r="O331" s="1048" t="str">
        <f>IF(OR(($S331=""),($H331=""),($I331=""),($J331="")),"",VLOOKUP($S331,'TRC Values Pepco'!$I$45:$M$54,5,FALSE))</f>
        <v/>
      </c>
      <c r="P331" s="1049" t="str">
        <f t="shared" si="138"/>
        <v/>
      </c>
      <c r="Q331" s="1050">
        <f t="shared" si="139"/>
        <v>0</v>
      </c>
      <c r="R331" s="1051" t="str">
        <f t="shared" si="140"/>
        <v/>
      </c>
      <c r="S331" s="1051" t="str">
        <f t="shared" si="141"/>
        <v/>
      </c>
      <c r="T331" s="1052" t="str">
        <f t="shared" si="142"/>
        <v/>
      </c>
      <c r="U331" s="1077"/>
      <c r="V331" s="1017"/>
      <c r="W331" s="1055" t="str">
        <f t="shared" si="143"/>
        <v/>
      </c>
      <c r="X331" s="1072"/>
      <c r="Y331" s="1057">
        <v>0</v>
      </c>
      <c r="Z331" s="402">
        <f t="shared" si="144"/>
        <v>0</v>
      </c>
      <c r="AA331" s="1058">
        <f t="shared" si="145"/>
        <v>0</v>
      </c>
      <c r="AB331" s="1059">
        <f t="shared" si="146"/>
        <v>0</v>
      </c>
      <c r="AC331" s="1059">
        <f t="shared" si="147"/>
        <v>0</v>
      </c>
      <c r="AD331" s="1060">
        <f t="shared" si="148"/>
        <v>0</v>
      </c>
      <c r="AE331" s="1061" t="s">
        <v>205</v>
      </c>
      <c r="AF331" s="395"/>
      <c r="AG331" s="429"/>
      <c r="AH331" s="1073"/>
      <c r="AI331" s="1074"/>
      <c r="AJ331" s="1074"/>
      <c r="AK331" s="1075"/>
      <c r="AL331" s="1065"/>
      <c r="AM331" s="1066" t="str">
        <f t="shared" si="149"/>
        <v/>
      </c>
      <c r="AN331" s="1067">
        <f t="shared" si="150"/>
        <v>0</v>
      </c>
      <c r="AO331" s="412"/>
      <c r="AP331" s="412"/>
      <c r="AQ331" s="1068">
        <f t="shared" si="151"/>
        <v>0</v>
      </c>
      <c r="AR331" s="414">
        <f t="shared" si="152"/>
        <v>0</v>
      </c>
      <c r="AS331" s="415">
        <f t="shared" si="153"/>
        <v>0</v>
      </c>
      <c r="AT331" s="415">
        <f t="shared" si="168"/>
        <v>0</v>
      </c>
      <c r="AU331" s="415">
        <f t="shared" si="154"/>
        <v>0</v>
      </c>
      <c r="AV331" s="416">
        <f t="shared" si="155"/>
        <v>0</v>
      </c>
      <c r="AW331" s="1069"/>
      <c r="AX331" s="406">
        <f t="shared" si="156"/>
        <v>0</v>
      </c>
      <c r="AY331" s="1060">
        <f t="shared" si="157"/>
        <v>0</v>
      </c>
      <c r="AZ331" s="1070">
        <f t="shared" si="158"/>
        <v>0</v>
      </c>
      <c r="BA331" s="407">
        <f t="shared" si="159"/>
        <v>0</v>
      </c>
      <c r="BB331" s="1071">
        <f t="shared" si="160"/>
        <v>0</v>
      </c>
      <c r="BC331" s="1059">
        <f t="shared" si="161"/>
        <v>0</v>
      </c>
      <c r="BD331" s="1059">
        <f t="shared" si="162"/>
        <v>0</v>
      </c>
      <c r="BE331" s="407">
        <f t="shared" si="163"/>
        <v>0</v>
      </c>
      <c r="BF331" s="1041">
        <f t="shared" si="164"/>
        <v>0.3</v>
      </c>
      <c r="BG331" s="421">
        <f t="shared" si="165"/>
        <v>0</v>
      </c>
      <c r="BH331" s="422"/>
      <c r="BI331" s="422"/>
      <c r="BJ331" s="421">
        <f t="shared" si="166"/>
        <v>0</v>
      </c>
      <c r="BK331" s="1044">
        <f t="shared" si="167"/>
        <v>0</v>
      </c>
      <c r="BL331" s="432"/>
      <c r="BM331" s="436"/>
      <c r="BN331" s="436"/>
      <c r="BO331" s="436"/>
      <c r="BP331" s="436"/>
      <c r="BQ331" s="436"/>
      <c r="BR331" s="436"/>
      <c r="BS331" s="436"/>
      <c r="BT331" s="436"/>
      <c r="BU331" s="436"/>
      <c r="BV331" s="436"/>
      <c r="BW331" s="436"/>
      <c r="BX331" s="436"/>
    </row>
    <row r="332" spans="1:76" s="437" customFormat="1" ht="27.95" customHeight="1">
      <c r="A332" s="1046">
        <v>315</v>
      </c>
      <c r="B332" s="429"/>
      <c r="C332" s="429"/>
      <c r="D332" s="395"/>
      <c r="E332" s="427"/>
      <c r="F332" s="396"/>
      <c r="G332" s="1076"/>
      <c r="H332" s="1009"/>
      <c r="I332" s="1009"/>
      <c r="J332" s="1009"/>
      <c r="K332" s="1010" t="str">
        <f t="shared" si="137"/>
        <v/>
      </c>
      <c r="L332" s="1047" t="str">
        <f>IF(OR(($S332=""),($H332=""),($I332=""),($J332="")),"",VLOOKUP($S332,'TRC Values Pepco'!$I$45:$M$54,2,FALSE))</f>
        <v/>
      </c>
      <c r="M332" s="1048" t="str">
        <f>IF(OR(($S332=""),($H332=""),($I332=""),($J332="")),"",VLOOKUP($S332,'TRC Values Pepco'!$I$45:$M$54,3,FALSE))</f>
        <v/>
      </c>
      <c r="N332" s="1048" t="str">
        <f>IF(OR(($S332=""),($H332=""),($I332=""),($J332="")),"",VLOOKUP($S332,'TRC Values Pepco'!$I$45:$M$54,4,FALSE))</f>
        <v/>
      </c>
      <c r="O332" s="1048" t="str">
        <f>IF(OR(($S332=""),($H332=""),($I332=""),($J332="")),"",VLOOKUP($S332,'TRC Values Pepco'!$I$45:$M$54,5,FALSE))</f>
        <v/>
      </c>
      <c r="P332" s="1049" t="str">
        <f t="shared" si="138"/>
        <v/>
      </c>
      <c r="Q332" s="1050">
        <f t="shared" si="139"/>
        <v>0</v>
      </c>
      <c r="R332" s="1051" t="str">
        <f t="shared" si="140"/>
        <v/>
      </c>
      <c r="S332" s="1051" t="str">
        <f t="shared" si="141"/>
        <v/>
      </c>
      <c r="T332" s="1052" t="str">
        <f t="shared" si="142"/>
        <v/>
      </c>
      <c r="U332" s="1077"/>
      <c r="V332" s="1017"/>
      <c r="W332" s="1055" t="str">
        <f t="shared" si="143"/>
        <v/>
      </c>
      <c r="X332" s="1072"/>
      <c r="Y332" s="1057">
        <v>0</v>
      </c>
      <c r="Z332" s="402">
        <f t="shared" si="144"/>
        <v>0</v>
      </c>
      <c r="AA332" s="1058">
        <f t="shared" si="145"/>
        <v>0</v>
      </c>
      <c r="AB332" s="1059">
        <f t="shared" si="146"/>
        <v>0</v>
      </c>
      <c r="AC332" s="1059">
        <f t="shared" si="147"/>
        <v>0</v>
      </c>
      <c r="AD332" s="1060">
        <f t="shared" si="148"/>
        <v>0</v>
      </c>
      <c r="AE332" s="1061" t="s">
        <v>205</v>
      </c>
      <c r="AF332" s="395"/>
      <c r="AG332" s="429"/>
      <c r="AH332" s="1073"/>
      <c r="AI332" s="1074"/>
      <c r="AJ332" s="1074"/>
      <c r="AK332" s="1075"/>
      <c r="AL332" s="1065"/>
      <c r="AM332" s="1066" t="str">
        <f t="shared" si="149"/>
        <v/>
      </c>
      <c r="AN332" s="1067">
        <f t="shared" si="150"/>
        <v>0</v>
      </c>
      <c r="AO332" s="412"/>
      <c r="AP332" s="412"/>
      <c r="AQ332" s="1068">
        <f t="shared" si="151"/>
        <v>0</v>
      </c>
      <c r="AR332" s="414">
        <f t="shared" si="152"/>
        <v>0</v>
      </c>
      <c r="AS332" s="415">
        <f t="shared" si="153"/>
        <v>0</v>
      </c>
      <c r="AT332" s="415">
        <f t="shared" si="168"/>
        <v>0</v>
      </c>
      <c r="AU332" s="415">
        <f t="shared" si="154"/>
        <v>0</v>
      </c>
      <c r="AV332" s="416">
        <f t="shared" si="155"/>
        <v>0</v>
      </c>
      <c r="AW332" s="1069"/>
      <c r="AX332" s="406">
        <f t="shared" si="156"/>
        <v>0</v>
      </c>
      <c r="AY332" s="1060">
        <f t="shared" si="157"/>
        <v>0</v>
      </c>
      <c r="AZ332" s="1070">
        <f t="shared" si="158"/>
        <v>0</v>
      </c>
      <c r="BA332" s="407">
        <f t="shared" si="159"/>
        <v>0</v>
      </c>
      <c r="BB332" s="1071">
        <f t="shared" si="160"/>
        <v>0</v>
      </c>
      <c r="BC332" s="1059">
        <f t="shared" si="161"/>
        <v>0</v>
      </c>
      <c r="BD332" s="1059">
        <f t="shared" si="162"/>
        <v>0</v>
      </c>
      <c r="BE332" s="407">
        <f t="shared" si="163"/>
        <v>0</v>
      </c>
      <c r="BF332" s="1041">
        <f t="shared" si="164"/>
        <v>0.3</v>
      </c>
      <c r="BG332" s="421">
        <f t="shared" si="165"/>
        <v>0</v>
      </c>
      <c r="BH332" s="422"/>
      <c r="BI332" s="422"/>
      <c r="BJ332" s="421">
        <f t="shared" si="166"/>
        <v>0</v>
      </c>
      <c r="BK332" s="1044">
        <f t="shared" si="167"/>
        <v>0</v>
      </c>
      <c r="BL332" s="432"/>
      <c r="BM332" s="436"/>
      <c r="BN332" s="436"/>
      <c r="BO332" s="436"/>
      <c r="BP332" s="436"/>
      <c r="BQ332" s="436"/>
      <c r="BR332" s="436"/>
      <c r="BS332" s="436"/>
      <c r="BT332" s="436"/>
      <c r="BU332" s="436"/>
      <c r="BV332" s="436"/>
      <c r="BW332" s="436"/>
      <c r="BX332" s="436"/>
    </row>
    <row r="333" spans="1:76" s="437" customFormat="1" ht="27.95" customHeight="1">
      <c r="A333" s="1046">
        <v>316</v>
      </c>
      <c r="B333" s="429"/>
      <c r="C333" s="429"/>
      <c r="D333" s="395"/>
      <c r="E333" s="427"/>
      <c r="F333" s="396"/>
      <c r="G333" s="1076"/>
      <c r="H333" s="1009"/>
      <c r="I333" s="1009"/>
      <c r="J333" s="1009"/>
      <c r="K333" s="1010" t="str">
        <f t="shared" si="137"/>
        <v/>
      </c>
      <c r="L333" s="1047" t="str">
        <f>IF(OR(($S333=""),($H333=""),($I333=""),($J333="")),"",VLOOKUP($S333,'TRC Values Pepco'!$I$45:$M$54,2,FALSE))</f>
        <v/>
      </c>
      <c r="M333" s="1048" t="str">
        <f>IF(OR(($S333=""),($H333=""),($I333=""),($J333="")),"",VLOOKUP($S333,'TRC Values Pepco'!$I$45:$M$54,3,FALSE))</f>
        <v/>
      </c>
      <c r="N333" s="1048" t="str">
        <f>IF(OR(($S333=""),($H333=""),($I333=""),($J333="")),"",VLOOKUP($S333,'TRC Values Pepco'!$I$45:$M$54,4,FALSE))</f>
        <v/>
      </c>
      <c r="O333" s="1048" t="str">
        <f>IF(OR(($S333=""),($H333=""),($I333=""),($J333="")),"",VLOOKUP($S333,'TRC Values Pepco'!$I$45:$M$54,5,FALSE))</f>
        <v/>
      </c>
      <c r="P333" s="1049" t="str">
        <f t="shared" si="138"/>
        <v/>
      </c>
      <c r="Q333" s="1050">
        <f t="shared" si="139"/>
        <v>0</v>
      </c>
      <c r="R333" s="1051" t="str">
        <f t="shared" si="140"/>
        <v/>
      </c>
      <c r="S333" s="1051" t="str">
        <f t="shared" si="141"/>
        <v/>
      </c>
      <c r="T333" s="1052" t="str">
        <f t="shared" si="142"/>
        <v/>
      </c>
      <c r="U333" s="1077"/>
      <c r="V333" s="1017"/>
      <c r="W333" s="1055" t="str">
        <f t="shared" si="143"/>
        <v/>
      </c>
      <c r="X333" s="1072"/>
      <c r="Y333" s="1057">
        <v>0</v>
      </c>
      <c r="Z333" s="402">
        <f t="shared" si="144"/>
        <v>0</v>
      </c>
      <c r="AA333" s="1058">
        <f t="shared" si="145"/>
        <v>0</v>
      </c>
      <c r="AB333" s="1059">
        <f t="shared" si="146"/>
        <v>0</v>
      </c>
      <c r="AC333" s="1059">
        <f t="shared" si="147"/>
        <v>0</v>
      </c>
      <c r="AD333" s="1060">
        <f t="shared" si="148"/>
        <v>0</v>
      </c>
      <c r="AE333" s="1061" t="s">
        <v>205</v>
      </c>
      <c r="AF333" s="395"/>
      <c r="AG333" s="429"/>
      <c r="AH333" s="1073"/>
      <c r="AI333" s="1074"/>
      <c r="AJ333" s="1074"/>
      <c r="AK333" s="1075"/>
      <c r="AL333" s="1065"/>
      <c r="AM333" s="1066" t="str">
        <f t="shared" si="149"/>
        <v/>
      </c>
      <c r="AN333" s="1067">
        <f t="shared" si="150"/>
        <v>0</v>
      </c>
      <c r="AO333" s="412"/>
      <c r="AP333" s="412"/>
      <c r="AQ333" s="1068">
        <f t="shared" si="151"/>
        <v>0</v>
      </c>
      <c r="AR333" s="414">
        <f t="shared" si="152"/>
        <v>0</v>
      </c>
      <c r="AS333" s="415">
        <f t="shared" si="153"/>
        <v>0</v>
      </c>
      <c r="AT333" s="415">
        <f t="shared" si="168"/>
        <v>0</v>
      </c>
      <c r="AU333" s="415">
        <f t="shared" si="154"/>
        <v>0</v>
      </c>
      <c r="AV333" s="416">
        <f t="shared" si="155"/>
        <v>0</v>
      </c>
      <c r="AW333" s="1069"/>
      <c r="AX333" s="406">
        <f t="shared" si="156"/>
        <v>0</v>
      </c>
      <c r="AY333" s="1060">
        <f t="shared" si="157"/>
        <v>0</v>
      </c>
      <c r="AZ333" s="1070">
        <f t="shared" si="158"/>
        <v>0</v>
      </c>
      <c r="BA333" s="407">
        <f t="shared" si="159"/>
        <v>0</v>
      </c>
      <c r="BB333" s="1071">
        <f t="shared" si="160"/>
        <v>0</v>
      </c>
      <c r="BC333" s="1059">
        <f t="shared" si="161"/>
        <v>0</v>
      </c>
      <c r="BD333" s="1059">
        <f t="shared" si="162"/>
        <v>0</v>
      </c>
      <c r="BE333" s="407">
        <f t="shared" si="163"/>
        <v>0</v>
      </c>
      <c r="BF333" s="1041">
        <f t="shared" si="164"/>
        <v>0.3</v>
      </c>
      <c r="BG333" s="421">
        <f t="shared" si="165"/>
        <v>0</v>
      </c>
      <c r="BH333" s="422"/>
      <c r="BI333" s="422"/>
      <c r="BJ333" s="421">
        <f t="shared" si="166"/>
        <v>0</v>
      </c>
      <c r="BK333" s="1044">
        <f t="shared" si="167"/>
        <v>0</v>
      </c>
      <c r="BL333" s="432"/>
      <c r="BM333" s="436"/>
      <c r="BN333" s="436"/>
      <c r="BO333" s="436"/>
      <c r="BP333" s="436"/>
      <c r="BQ333" s="436"/>
      <c r="BR333" s="436"/>
      <c r="BS333" s="436"/>
      <c r="BT333" s="436"/>
      <c r="BU333" s="436"/>
      <c r="BV333" s="436"/>
      <c r="BW333" s="436"/>
      <c r="BX333" s="436"/>
    </row>
    <row r="334" spans="1:76" s="437" customFormat="1" ht="27.95" customHeight="1">
      <c r="A334" s="1046">
        <v>317</v>
      </c>
      <c r="B334" s="429"/>
      <c r="C334" s="429"/>
      <c r="D334" s="395"/>
      <c r="E334" s="427"/>
      <c r="F334" s="396"/>
      <c r="G334" s="1076"/>
      <c r="H334" s="1009"/>
      <c r="I334" s="1009"/>
      <c r="J334" s="1009"/>
      <c r="K334" s="1010" t="str">
        <f t="shared" si="137"/>
        <v/>
      </c>
      <c r="L334" s="1047" t="str">
        <f>IF(OR(($S334=""),($H334=""),($I334=""),($J334="")),"",VLOOKUP($S334,'TRC Values Pepco'!$I$45:$M$54,2,FALSE))</f>
        <v/>
      </c>
      <c r="M334" s="1048" t="str">
        <f>IF(OR(($S334=""),($H334=""),($I334=""),($J334="")),"",VLOOKUP($S334,'TRC Values Pepco'!$I$45:$M$54,3,FALSE))</f>
        <v/>
      </c>
      <c r="N334" s="1048" t="str">
        <f>IF(OR(($S334=""),($H334=""),($I334=""),($J334="")),"",VLOOKUP($S334,'TRC Values Pepco'!$I$45:$M$54,4,FALSE))</f>
        <v/>
      </c>
      <c r="O334" s="1048" t="str">
        <f>IF(OR(($S334=""),($H334=""),($I334=""),($J334="")),"",VLOOKUP($S334,'TRC Values Pepco'!$I$45:$M$54,5,FALSE))</f>
        <v/>
      </c>
      <c r="P334" s="1049" t="str">
        <f t="shared" si="138"/>
        <v/>
      </c>
      <c r="Q334" s="1050">
        <f t="shared" si="139"/>
        <v>0</v>
      </c>
      <c r="R334" s="1051" t="str">
        <f t="shared" si="140"/>
        <v/>
      </c>
      <c r="S334" s="1051" t="str">
        <f t="shared" si="141"/>
        <v/>
      </c>
      <c r="T334" s="1052" t="str">
        <f t="shared" si="142"/>
        <v/>
      </c>
      <c r="U334" s="1077"/>
      <c r="V334" s="1017"/>
      <c r="W334" s="1055" t="str">
        <f t="shared" si="143"/>
        <v/>
      </c>
      <c r="X334" s="1072"/>
      <c r="Y334" s="1057">
        <v>0</v>
      </c>
      <c r="Z334" s="402">
        <f t="shared" si="144"/>
        <v>0</v>
      </c>
      <c r="AA334" s="1058">
        <f t="shared" si="145"/>
        <v>0</v>
      </c>
      <c r="AB334" s="1059">
        <f t="shared" si="146"/>
        <v>0</v>
      </c>
      <c r="AC334" s="1059">
        <f t="shared" si="147"/>
        <v>0</v>
      </c>
      <c r="AD334" s="1060">
        <f t="shared" si="148"/>
        <v>0</v>
      </c>
      <c r="AE334" s="1061" t="s">
        <v>205</v>
      </c>
      <c r="AF334" s="395"/>
      <c r="AG334" s="429"/>
      <c r="AH334" s="1073"/>
      <c r="AI334" s="1074"/>
      <c r="AJ334" s="1074"/>
      <c r="AK334" s="1075"/>
      <c r="AL334" s="1065"/>
      <c r="AM334" s="1066" t="str">
        <f t="shared" si="149"/>
        <v/>
      </c>
      <c r="AN334" s="1067">
        <f t="shared" si="150"/>
        <v>0</v>
      </c>
      <c r="AO334" s="412"/>
      <c r="AP334" s="412"/>
      <c r="AQ334" s="1068">
        <f t="shared" si="151"/>
        <v>0</v>
      </c>
      <c r="AR334" s="414">
        <f t="shared" si="152"/>
        <v>0</v>
      </c>
      <c r="AS334" s="415">
        <f t="shared" si="153"/>
        <v>0</v>
      </c>
      <c r="AT334" s="415">
        <f t="shared" si="168"/>
        <v>0</v>
      </c>
      <c r="AU334" s="415">
        <f t="shared" si="154"/>
        <v>0</v>
      </c>
      <c r="AV334" s="416">
        <f t="shared" si="155"/>
        <v>0</v>
      </c>
      <c r="AW334" s="1069"/>
      <c r="AX334" s="406">
        <f t="shared" si="156"/>
        <v>0</v>
      </c>
      <c r="AY334" s="1060">
        <f t="shared" si="157"/>
        <v>0</v>
      </c>
      <c r="AZ334" s="1070">
        <f t="shared" si="158"/>
        <v>0</v>
      </c>
      <c r="BA334" s="407">
        <f t="shared" si="159"/>
        <v>0</v>
      </c>
      <c r="BB334" s="1071">
        <f t="shared" si="160"/>
        <v>0</v>
      </c>
      <c r="BC334" s="1059">
        <f t="shared" si="161"/>
        <v>0</v>
      </c>
      <c r="BD334" s="1059">
        <f t="shared" si="162"/>
        <v>0</v>
      </c>
      <c r="BE334" s="407">
        <f t="shared" si="163"/>
        <v>0</v>
      </c>
      <c r="BF334" s="1041">
        <f t="shared" si="164"/>
        <v>0.3</v>
      </c>
      <c r="BG334" s="421">
        <f t="shared" si="165"/>
        <v>0</v>
      </c>
      <c r="BH334" s="422"/>
      <c r="BI334" s="422"/>
      <c r="BJ334" s="421">
        <f t="shared" si="166"/>
        <v>0</v>
      </c>
      <c r="BK334" s="1044">
        <f t="shared" si="167"/>
        <v>0</v>
      </c>
      <c r="BL334" s="432"/>
      <c r="BM334" s="436"/>
      <c r="BN334" s="436"/>
      <c r="BO334" s="436"/>
      <c r="BP334" s="436"/>
      <c r="BQ334" s="436"/>
      <c r="BR334" s="436"/>
      <c r="BS334" s="436"/>
      <c r="BT334" s="436"/>
      <c r="BU334" s="436"/>
      <c r="BV334" s="436"/>
      <c r="BW334" s="436"/>
      <c r="BX334" s="436"/>
    </row>
    <row r="335" spans="1:76" s="437" customFormat="1" ht="27.95" customHeight="1">
      <c r="A335" s="1046">
        <v>318</v>
      </c>
      <c r="B335" s="429"/>
      <c r="C335" s="429"/>
      <c r="D335" s="395"/>
      <c r="E335" s="427"/>
      <c r="F335" s="396"/>
      <c r="G335" s="1076"/>
      <c r="H335" s="1009"/>
      <c r="I335" s="1009"/>
      <c r="J335" s="1009"/>
      <c r="K335" s="1010" t="str">
        <f t="shared" si="137"/>
        <v/>
      </c>
      <c r="L335" s="1047" t="str">
        <f>IF(OR(($S335=""),($H335=""),($I335=""),($J335="")),"",VLOOKUP($S335,'TRC Values Pepco'!$I$45:$M$54,2,FALSE))</f>
        <v/>
      </c>
      <c r="M335" s="1048" t="str">
        <f>IF(OR(($S335=""),($H335=""),($I335=""),($J335="")),"",VLOOKUP($S335,'TRC Values Pepco'!$I$45:$M$54,3,FALSE))</f>
        <v/>
      </c>
      <c r="N335" s="1048" t="str">
        <f>IF(OR(($S335=""),($H335=""),($I335=""),($J335="")),"",VLOOKUP($S335,'TRC Values Pepco'!$I$45:$M$54,4,FALSE))</f>
        <v/>
      </c>
      <c r="O335" s="1048" t="str">
        <f>IF(OR(($S335=""),($H335=""),($I335=""),($J335="")),"",VLOOKUP($S335,'TRC Values Pepco'!$I$45:$M$54,5,FALSE))</f>
        <v/>
      </c>
      <c r="P335" s="1049" t="str">
        <f t="shared" si="138"/>
        <v/>
      </c>
      <c r="Q335" s="1050">
        <f t="shared" si="139"/>
        <v>0</v>
      </c>
      <c r="R335" s="1051" t="str">
        <f t="shared" si="140"/>
        <v/>
      </c>
      <c r="S335" s="1051" t="str">
        <f t="shared" si="141"/>
        <v/>
      </c>
      <c r="T335" s="1052" t="str">
        <f t="shared" si="142"/>
        <v/>
      </c>
      <c r="U335" s="1077"/>
      <c r="V335" s="1017"/>
      <c r="W335" s="1055" t="str">
        <f t="shared" si="143"/>
        <v/>
      </c>
      <c r="X335" s="1072"/>
      <c r="Y335" s="1057">
        <v>0</v>
      </c>
      <c r="Z335" s="402">
        <f t="shared" si="144"/>
        <v>0</v>
      </c>
      <c r="AA335" s="1058">
        <f t="shared" si="145"/>
        <v>0</v>
      </c>
      <c r="AB335" s="1059">
        <f t="shared" si="146"/>
        <v>0</v>
      </c>
      <c r="AC335" s="1059">
        <f t="shared" si="147"/>
        <v>0</v>
      </c>
      <c r="AD335" s="1060">
        <f t="shared" si="148"/>
        <v>0</v>
      </c>
      <c r="AE335" s="1061" t="s">
        <v>205</v>
      </c>
      <c r="AF335" s="395"/>
      <c r="AG335" s="429"/>
      <c r="AH335" s="1073"/>
      <c r="AI335" s="1074"/>
      <c r="AJ335" s="1074"/>
      <c r="AK335" s="1075"/>
      <c r="AL335" s="1065"/>
      <c r="AM335" s="1066" t="str">
        <f t="shared" si="149"/>
        <v/>
      </c>
      <c r="AN335" s="1067">
        <f t="shared" si="150"/>
        <v>0</v>
      </c>
      <c r="AO335" s="412"/>
      <c r="AP335" s="412"/>
      <c r="AQ335" s="1068">
        <f t="shared" si="151"/>
        <v>0</v>
      </c>
      <c r="AR335" s="414">
        <f t="shared" si="152"/>
        <v>0</v>
      </c>
      <c r="AS335" s="415">
        <f t="shared" si="153"/>
        <v>0</v>
      </c>
      <c r="AT335" s="415">
        <f t="shared" si="168"/>
        <v>0</v>
      </c>
      <c r="AU335" s="415">
        <f t="shared" si="154"/>
        <v>0</v>
      </c>
      <c r="AV335" s="416">
        <f t="shared" si="155"/>
        <v>0</v>
      </c>
      <c r="AW335" s="1069"/>
      <c r="AX335" s="406">
        <f t="shared" si="156"/>
        <v>0</v>
      </c>
      <c r="AY335" s="1060">
        <f t="shared" si="157"/>
        <v>0</v>
      </c>
      <c r="AZ335" s="1070">
        <f t="shared" si="158"/>
        <v>0</v>
      </c>
      <c r="BA335" s="407">
        <f t="shared" si="159"/>
        <v>0</v>
      </c>
      <c r="BB335" s="1071">
        <f t="shared" si="160"/>
        <v>0</v>
      </c>
      <c r="BC335" s="1059">
        <f t="shared" si="161"/>
        <v>0</v>
      </c>
      <c r="BD335" s="1059">
        <f t="shared" si="162"/>
        <v>0</v>
      </c>
      <c r="BE335" s="407">
        <f t="shared" si="163"/>
        <v>0</v>
      </c>
      <c r="BF335" s="1041">
        <f t="shared" si="164"/>
        <v>0.3</v>
      </c>
      <c r="BG335" s="421">
        <f t="shared" si="165"/>
        <v>0</v>
      </c>
      <c r="BH335" s="422"/>
      <c r="BI335" s="422"/>
      <c r="BJ335" s="421">
        <f t="shared" si="166"/>
        <v>0</v>
      </c>
      <c r="BK335" s="1044">
        <f t="shared" si="167"/>
        <v>0</v>
      </c>
      <c r="BL335" s="432"/>
      <c r="BM335" s="436"/>
      <c r="BN335" s="436"/>
      <c r="BO335" s="436"/>
      <c r="BP335" s="436"/>
      <c r="BQ335" s="436"/>
      <c r="BR335" s="436"/>
      <c r="BS335" s="436"/>
      <c r="BT335" s="436"/>
      <c r="BU335" s="436"/>
      <c r="BV335" s="436"/>
      <c r="BW335" s="436"/>
      <c r="BX335" s="436"/>
    </row>
    <row r="336" spans="1:76" s="437" customFormat="1" ht="27.95" customHeight="1">
      <c r="A336" s="1046">
        <v>319</v>
      </c>
      <c r="B336" s="429"/>
      <c r="C336" s="429"/>
      <c r="D336" s="395"/>
      <c r="E336" s="427"/>
      <c r="F336" s="396"/>
      <c r="G336" s="1076"/>
      <c r="H336" s="1009"/>
      <c r="I336" s="1009"/>
      <c r="J336" s="1009"/>
      <c r="K336" s="1010" t="str">
        <f t="shared" si="137"/>
        <v/>
      </c>
      <c r="L336" s="1047" t="str">
        <f>IF(OR(($S336=""),($H336=""),($I336=""),($J336="")),"",VLOOKUP($S336,'TRC Values Pepco'!$I$45:$M$54,2,FALSE))</f>
        <v/>
      </c>
      <c r="M336" s="1048" t="str">
        <f>IF(OR(($S336=""),($H336=""),($I336=""),($J336="")),"",VLOOKUP($S336,'TRC Values Pepco'!$I$45:$M$54,3,FALSE))</f>
        <v/>
      </c>
      <c r="N336" s="1048" t="str">
        <f>IF(OR(($S336=""),($H336=""),($I336=""),($J336="")),"",VLOOKUP($S336,'TRC Values Pepco'!$I$45:$M$54,4,FALSE))</f>
        <v/>
      </c>
      <c r="O336" s="1048" t="str">
        <f>IF(OR(($S336=""),($H336=""),($I336=""),($J336="")),"",VLOOKUP($S336,'TRC Values Pepco'!$I$45:$M$54,5,FALSE))</f>
        <v/>
      </c>
      <c r="P336" s="1049" t="str">
        <f t="shared" si="138"/>
        <v/>
      </c>
      <c r="Q336" s="1050">
        <f t="shared" si="139"/>
        <v>0</v>
      </c>
      <c r="R336" s="1051" t="str">
        <f t="shared" si="140"/>
        <v/>
      </c>
      <c r="S336" s="1051" t="str">
        <f t="shared" si="141"/>
        <v/>
      </c>
      <c r="T336" s="1052" t="str">
        <f t="shared" si="142"/>
        <v/>
      </c>
      <c r="U336" s="1077"/>
      <c r="V336" s="1017"/>
      <c r="W336" s="1055" t="str">
        <f t="shared" si="143"/>
        <v/>
      </c>
      <c r="X336" s="1072"/>
      <c r="Y336" s="1057">
        <v>0</v>
      </c>
      <c r="Z336" s="402">
        <f t="shared" si="144"/>
        <v>0</v>
      </c>
      <c r="AA336" s="1058">
        <f t="shared" si="145"/>
        <v>0</v>
      </c>
      <c r="AB336" s="1059">
        <f t="shared" si="146"/>
        <v>0</v>
      </c>
      <c r="AC336" s="1059">
        <f t="shared" si="147"/>
        <v>0</v>
      </c>
      <c r="AD336" s="1060">
        <f t="shared" si="148"/>
        <v>0</v>
      </c>
      <c r="AE336" s="1061" t="s">
        <v>205</v>
      </c>
      <c r="AF336" s="395"/>
      <c r="AG336" s="429"/>
      <c r="AH336" s="1073"/>
      <c r="AI336" s="1074"/>
      <c r="AJ336" s="1074"/>
      <c r="AK336" s="1075"/>
      <c r="AL336" s="1065"/>
      <c r="AM336" s="1066" t="str">
        <f t="shared" si="149"/>
        <v/>
      </c>
      <c r="AN336" s="1067">
        <f t="shared" si="150"/>
        <v>0</v>
      </c>
      <c r="AO336" s="412"/>
      <c r="AP336" s="412"/>
      <c r="AQ336" s="1068">
        <f t="shared" si="151"/>
        <v>0</v>
      </c>
      <c r="AR336" s="414">
        <f t="shared" si="152"/>
        <v>0</v>
      </c>
      <c r="AS336" s="415">
        <f t="shared" si="153"/>
        <v>0</v>
      </c>
      <c r="AT336" s="415">
        <f t="shared" si="168"/>
        <v>0</v>
      </c>
      <c r="AU336" s="415">
        <f t="shared" si="154"/>
        <v>0</v>
      </c>
      <c r="AV336" s="416">
        <f t="shared" si="155"/>
        <v>0</v>
      </c>
      <c r="AW336" s="1069"/>
      <c r="AX336" s="406">
        <f t="shared" si="156"/>
        <v>0</v>
      </c>
      <c r="AY336" s="1060">
        <f t="shared" si="157"/>
        <v>0</v>
      </c>
      <c r="AZ336" s="1070">
        <f t="shared" si="158"/>
        <v>0</v>
      </c>
      <c r="BA336" s="407">
        <f t="shared" si="159"/>
        <v>0</v>
      </c>
      <c r="BB336" s="1071">
        <f t="shared" si="160"/>
        <v>0</v>
      </c>
      <c r="BC336" s="1059">
        <f t="shared" si="161"/>
        <v>0</v>
      </c>
      <c r="BD336" s="1059">
        <f t="shared" si="162"/>
        <v>0</v>
      </c>
      <c r="BE336" s="407">
        <f t="shared" si="163"/>
        <v>0</v>
      </c>
      <c r="BF336" s="1041">
        <f t="shared" si="164"/>
        <v>0.3</v>
      </c>
      <c r="BG336" s="421">
        <f t="shared" si="165"/>
        <v>0</v>
      </c>
      <c r="BH336" s="422"/>
      <c r="BI336" s="422"/>
      <c r="BJ336" s="421">
        <f t="shared" si="166"/>
        <v>0</v>
      </c>
      <c r="BK336" s="1044">
        <f t="shared" si="167"/>
        <v>0</v>
      </c>
      <c r="BL336" s="432"/>
      <c r="BM336" s="436"/>
      <c r="BN336" s="436"/>
      <c r="BO336" s="436"/>
      <c r="BP336" s="436"/>
      <c r="BQ336" s="436"/>
      <c r="BR336" s="436"/>
      <c r="BS336" s="436"/>
      <c r="BT336" s="436"/>
      <c r="BU336" s="436"/>
      <c r="BV336" s="436"/>
      <c r="BW336" s="436"/>
      <c r="BX336" s="436"/>
    </row>
    <row r="337" spans="1:76" s="437" customFormat="1" ht="27.95" customHeight="1">
      <c r="A337" s="1046">
        <v>320</v>
      </c>
      <c r="B337" s="429"/>
      <c r="C337" s="429"/>
      <c r="D337" s="395"/>
      <c r="E337" s="427"/>
      <c r="F337" s="396"/>
      <c r="G337" s="1076"/>
      <c r="H337" s="1009"/>
      <c r="I337" s="1009"/>
      <c r="J337" s="1009"/>
      <c r="K337" s="1010" t="str">
        <f t="shared" si="137"/>
        <v/>
      </c>
      <c r="L337" s="1047" t="str">
        <f>IF(OR(($S337=""),($H337=""),($I337=""),($J337="")),"",VLOOKUP($S337,'TRC Values Pepco'!$I$45:$M$54,2,FALSE))</f>
        <v/>
      </c>
      <c r="M337" s="1048" t="str">
        <f>IF(OR(($S337=""),($H337=""),($I337=""),($J337="")),"",VLOOKUP($S337,'TRC Values Pepco'!$I$45:$M$54,3,FALSE))</f>
        <v/>
      </c>
      <c r="N337" s="1048" t="str">
        <f>IF(OR(($S337=""),($H337=""),($I337=""),($J337="")),"",VLOOKUP($S337,'TRC Values Pepco'!$I$45:$M$54,4,FALSE))</f>
        <v/>
      </c>
      <c r="O337" s="1048" t="str">
        <f>IF(OR(($S337=""),($H337=""),($I337=""),($J337="")),"",VLOOKUP($S337,'TRC Values Pepco'!$I$45:$M$54,5,FALSE))</f>
        <v/>
      </c>
      <c r="P337" s="1049" t="str">
        <f t="shared" si="138"/>
        <v/>
      </c>
      <c r="Q337" s="1050">
        <f t="shared" si="139"/>
        <v>0</v>
      </c>
      <c r="R337" s="1051" t="str">
        <f t="shared" si="140"/>
        <v/>
      </c>
      <c r="S337" s="1051" t="str">
        <f t="shared" si="141"/>
        <v/>
      </c>
      <c r="T337" s="1052" t="str">
        <f t="shared" si="142"/>
        <v/>
      </c>
      <c r="U337" s="1077"/>
      <c r="V337" s="1017"/>
      <c r="W337" s="1055" t="str">
        <f t="shared" si="143"/>
        <v/>
      </c>
      <c r="X337" s="1072"/>
      <c r="Y337" s="1057">
        <v>0</v>
      </c>
      <c r="Z337" s="402">
        <f t="shared" si="144"/>
        <v>0</v>
      </c>
      <c r="AA337" s="1058">
        <f t="shared" si="145"/>
        <v>0</v>
      </c>
      <c r="AB337" s="1059">
        <f t="shared" si="146"/>
        <v>0</v>
      </c>
      <c r="AC337" s="1059">
        <f t="shared" si="147"/>
        <v>0</v>
      </c>
      <c r="AD337" s="1060">
        <f t="shared" si="148"/>
        <v>0</v>
      </c>
      <c r="AE337" s="1061" t="s">
        <v>205</v>
      </c>
      <c r="AF337" s="395"/>
      <c r="AG337" s="429"/>
      <c r="AH337" s="1073"/>
      <c r="AI337" s="1074"/>
      <c r="AJ337" s="1074"/>
      <c r="AK337" s="1075"/>
      <c r="AL337" s="1065"/>
      <c r="AM337" s="1066" t="str">
        <f t="shared" si="149"/>
        <v/>
      </c>
      <c r="AN337" s="1067">
        <f t="shared" si="150"/>
        <v>0</v>
      </c>
      <c r="AO337" s="412"/>
      <c r="AP337" s="412"/>
      <c r="AQ337" s="1068">
        <f t="shared" si="151"/>
        <v>0</v>
      </c>
      <c r="AR337" s="414">
        <f t="shared" si="152"/>
        <v>0</v>
      </c>
      <c r="AS337" s="415">
        <f t="shared" si="153"/>
        <v>0</v>
      </c>
      <c r="AT337" s="415">
        <f t="shared" si="168"/>
        <v>0</v>
      </c>
      <c r="AU337" s="415">
        <f t="shared" si="154"/>
        <v>0</v>
      </c>
      <c r="AV337" s="416">
        <f t="shared" si="155"/>
        <v>0</v>
      </c>
      <c r="AW337" s="1069"/>
      <c r="AX337" s="406">
        <f t="shared" si="156"/>
        <v>0</v>
      </c>
      <c r="AY337" s="1060">
        <f t="shared" si="157"/>
        <v>0</v>
      </c>
      <c r="AZ337" s="1070">
        <f t="shared" si="158"/>
        <v>0</v>
      </c>
      <c r="BA337" s="407">
        <f t="shared" si="159"/>
        <v>0</v>
      </c>
      <c r="BB337" s="1071">
        <f t="shared" si="160"/>
        <v>0</v>
      </c>
      <c r="BC337" s="1059">
        <f t="shared" si="161"/>
        <v>0</v>
      </c>
      <c r="BD337" s="1059">
        <f t="shared" si="162"/>
        <v>0</v>
      </c>
      <c r="BE337" s="407">
        <f t="shared" si="163"/>
        <v>0</v>
      </c>
      <c r="BF337" s="1041">
        <f t="shared" si="164"/>
        <v>0.3</v>
      </c>
      <c r="BG337" s="421">
        <f t="shared" si="165"/>
        <v>0</v>
      </c>
      <c r="BH337" s="422"/>
      <c r="BI337" s="422"/>
      <c r="BJ337" s="421">
        <f t="shared" si="166"/>
        <v>0</v>
      </c>
      <c r="BK337" s="1044">
        <f t="shared" si="167"/>
        <v>0</v>
      </c>
      <c r="BL337" s="432"/>
      <c r="BM337" s="436"/>
      <c r="BN337" s="436"/>
      <c r="BO337" s="436"/>
      <c r="BP337" s="436"/>
      <c r="BQ337" s="436"/>
      <c r="BR337" s="436"/>
      <c r="BS337" s="436"/>
      <c r="BT337" s="436"/>
      <c r="BU337" s="436"/>
      <c r="BV337" s="436"/>
      <c r="BW337" s="436"/>
      <c r="BX337" s="436"/>
    </row>
    <row r="338" spans="1:76" s="437" customFormat="1" ht="27.95" customHeight="1">
      <c r="A338" s="1046">
        <v>321</v>
      </c>
      <c r="B338" s="429"/>
      <c r="C338" s="429"/>
      <c r="D338" s="395"/>
      <c r="E338" s="427"/>
      <c r="F338" s="396"/>
      <c r="G338" s="1076"/>
      <c r="H338" s="1009"/>
      <c r="I338" s="1009"/>
      <c r="J338" s="1009"/>
      <c r="K338" s="1010" t="str">
        <f t="shared" ref="K338:K401" si="169">IF(AND((H338&gt;0),(I338&gt;0)),(H338*((($I338*52)-$J338)+1)),"")</f>
        <v/>
      </c>
      <c r="L338" s="1047" t="str">
        <f>IF(OR(($S338=""),($H338=""),($I338=""),($J338="")),"",VLOOKUP($S338,'TRC Values Pepco'!$I$45:$M$54,2,FALSE))</f>
        <v/>
      </c>
      <c r="M338" s="1048" t="str">
        <f>IF(OR(($S338=""),($H338=""),($I338=""),($J338="")),"",VLOOKUP($S338,'TRC Values Pepco'!$I$45:$M$54,3,FALSE))</f>
        <v/>
      </c>
      <c r="N338" s="1048" t="str">
        <f>IF(OR(($S338=""),($H338=""),($I338=""),($J338="")),"",VLOOKUP($S338,'TRC Values Pepco'!$I$45:$M$54,4,FALSE))</f>
        <v/>
      </c>
      <c r="O338" s="1048" t="str">
        <f>IF(OR(($S338=""),($H338=""),($I338=""),($J338="")),"",VLOOKUP($S338,'TRC Values Pepco'!$I$45:$M$54,5,FALSE))</f>
        <v/>
      </c>
      <c r="P338" s="1049" t="str">
        <f t="shared" ref="P338:P401" si="170">IF(($S338=""),"",SUM(L338:O338))</f>
        <v/>
      </c>
      <c r="Q338" s="1050">
        <f t="shared" ref="Q338:Q401" si="171">IF(AND(($F338="Y"),OR(($G338="None"),($G338="Natural Gas"),($G338="Fuel Oil"))),IF_COOLING,IF(AND(($F338="Y"),($G338="Electric Resistance")),(IF_COOLING+IF_ELECTRICRESISTANCE_HEAT),IF(AND(($F338="Y"),($G338="Heat Pump")),(IF_COOLING+IF_ELECTRICHPHEAT),IF(AND(($F338="N"),($G338="Electric Resistance")),IF_ELECTRICRESISTANCE_HEAT,IF(AND(($F338="N"),($G338="Heat Pump")),IF_ELECTRICHPHEAT,0)))))</f>
        <v>0</v>
      </c>
      <c r="R338" s="1051" t="str">
        <f t="shared" ref="R338:R401" si="172">IF((I338=""),"",IF((I338&lt;=5),"&lt;=5",I338))</f>
        <v/>
      </c>
      <c r="S338" s="1051" t="str">
        <f t="shared" ref="S338:S401" si="173">IF(AND((E338=""),(I338=""),(H338="")),"",IF((E338="exterior"),"Exterior",IF((H338&lt;=12),CONCATENATE(E338,R338,"&lt;=12"),IF((H338&lt;=16),CONCATENATE(E338,R338,"&lt;=16"),CONCATENATE(E338,R338,"other")))))</f>
        <v/>
      </c>
      <c r="T338" s="1052" t="str">
        <f t="shared" ref="T338:T401" si="174">IF(OR((E338=""),(D338="")),"",IF(AND((E338="Exterior"),(H338&lt;=12)),0,VLOOKUP(D338,BUILDINGTYPE_CF_TABLE,2,FALSE)))</f>
        <v/>
      </c>
      <c r="U338" s="1077"/>
      <c r="V338" s="1017"/>
      <c r="W338" s="1055" t="str">
        <f t="shared" ref="W338:W401" si="175">IF((V338=""),"",VLOOKUP($V338,LOOKUP_WATTAGES,3,0))</f>
        <v/>
      </c>
      <c r="X338" s="1072"/>
      <c r="Y338" s="1057">
        <v>0</v>
      </c>
      <c r="Z338" s="402">
        <f t="shared" ref="Z338:Z401" si="176">IF((V338=""),0,VLOOKUP($V338,LOOKUP_WATTAGES,2,0))</f>
        <v>0</v>
      </c>
      <c r="AA338" s="1058">
        <f t="shared" ref="AA338:AA401" si="177">IF(OR((D338=""),(E338="")),0,(((((X338*Z338)/1000)*(1-Y338))*IF(($F338="Y"),IF_DEMAND,1))*T338))</f>
        <v>0</v>
      </c>
      <c r="AB338" s="1059">
        <f t="shared" ref="AB338:AB401" si="178">IF((K338=""),0,(((((((X338*Z338)*K338)*OHAF)*ISR_FIXTURE)*IF(($F338="Y"),$Q338,1))*(1-Y338))/1000))</f>
        <v>0</v>
      </c>
      <c r="AC338" s="1059">
        <f t="shared" ref="AC338:AC401" si="179">IF((G338="Fuel Oil"),($AB338*IF_FUELOIL),0)</f>
        <v>0</v>
      </c>
      <c r="AD338" s="1060">
        <f t="shared" ref="AD338:AD401" si="180">IF(($G338="Natural Gas"),($AB338*IF_NATURALGAS),0)</f>
        <v>0</v>
      </c>
      <c r="AE338" s="1061" t="s">
        <v>205</v>
      </c>
      <c r="AF338" s="395"/>
      <c r="AG338" s="429"/>
      <c r="AH338" s="1073"/>
      <c r="AI338" s="1074"/>
      <c r="AJ338" s="1074"/>
      <c r="AK338" s="1075"/>
      <c r="AL338" s="1065"/>
      <c r="AM338" s="1066" t="str">
        <f t="shared" ref="AM338:AM401" si="181">IF(AND((AL338&gt;0),(K338&gt;0)),(AL338/K338),"")</f>
        <v/>
      </c>
      <c r="AN338" s="1067">
        <f t="shared" ref="AN338:AN401" si="182">X338</f>
        <v>0</v>
      </c>
      <c r="AO338" s="412"/>
      <c r="AP338" s="412"/>
      <c r="AQ338" s="1068">
        <f t="shared" ref="AQ338:AQ401" si="183">IF((Y338&gt;0),Y338,IF((AO338=""),0,(VLOOKUP($AO338,CONTROL_SAVINGS,3,0))))</f>
        <v>0</v>
      </c>
      <c r="AR338" s="414">
        <f t="shared" ref="AR338:AR401" si="184">AN338*AW338</f>
        <v>0</v>
      </c>
      <c r="AS338" s="415">
        <f t="shared" ref="AS338:AS401" si="185">IF((Y338&gt;0),1,0)</f>
        <v>0</v>
      </c>
      <c r="AT338" s="415">
        <f t="shared" si="168"/>
        <v>0</v>
      </c>
      <c r="AU338" s="415">
        <f t="shared" ref="AU338:AU401" si="186">IF(OR(($AP338=""),($AW338="")),0,IF(($AV338&gt;=VLOOKUP($AO338,CONTROLS_LOOKUP,3,FALSE)),0,1))</f>
        <v>0</v>
      </c>
      <c r="AV338" s="416">
        <f t="shared" ref="AV338:AV401" si="187">IF((AP338=""),0,((AN338*AW338)/AP338))</f>
        <v>0</v>
      </c>
      <c r="AW338" s="1069"/>
      <c r="AX338" s="406">
        <f t="shared" ref="AX338:AX401" si="188">IF(OR((D338=""),(E338="")),0,(((((AN338*AW338)/1000)*ISR_FIXTURE)*IF(($F338="Y"),IF_DEMAND,1))*T338))</f>
        <v>0</v>
      </c>
      <c r="AY338" s="1060">
        <f t="shared" ref="AY338:AY401" si="189">IF(ISNUMBER(AW338),((((((AN338*AW338)*K338)*OHAF)*ISR_FIXTURE)*IF(($F338="Y"),$Q338,1))/1000),0)</f>
        <v>0</v>
      </c>
      <c r="AZ338" s="1070">
        <f t="shared" ref="AZ338:AZ401" si="190">IF(($G338="Fuel Oil"),($AY338*IF_FUELOIL),0)</f>
        <v>0</v>
      </c>
      <c r="BA338" s="407">
        <f t="shared" ref="BA338:BA401" si="191">IF(($G338="Natural Gas"),($AY338*IF_NATURALGAS),0)</f>
        <v>0</v>
      </c>
      <c r="BB338" s="1071">
        <f t="shared" ref="BB338:BB401" si="192">IF(ISNUMBER(AA338),(AA338-AX338),"")</f>
        <v>0</v>
      </c>
      <c r="BC338" s="1059">
        <f t="shared" ref="BC338:BC401" si="193">IF(ISNUMBER(AB338),(AB338-AY338),"")</f>
        <v>0</v>
      </c>
      <c r="BD338" s="1059">
        <f t="shared" ref="BD338:BD401" si="194">IF(ISNUMBER(AC338),(AC338-AZ338),"")</f>
        <v>0</v>
      </c>
      <c r="BE338" s="407">
        <f t="shared" ref="BE338:BE401" si="195">IF(ISNUMBER(AD338),(AD338-BA338),"")</f>
        <v>0</v>
      </c>
      <c r="BF338" s="1041">
        <f t="shared" ref="BF338:BF401" si="196">IF(AND((AF338="screw-in CFL"),(AW338&lt;=42)),0,INCENTIVE)</f>
        <v>0.3</v>
      </c>
      <c r="BG338" s="421">
        <f t="shared" ref="BG338:BG401" si="197">IF(ISNUMBER(BC338),(BF338*BC338),"")</f>
        <v>0</v>
      </c>
      <c r="BH338" s="422"/>
      <c r="BI338" s="422"/>
      <c r="BJ338" s="421">
        <f t="shared" ref="BJ338:BJ401" si="198">BI338+BH338</f>
        <v>0</v>
      </c>
      <c r="BK338" s="1044">
        <f t="shared" ref="BK338:BK401" si="199">IF(AND((X338&gt;0),(Z338&gt;0),(AN338&gt;0),(AW338&gt;0)),(((X338*Z338)-(AN338*AW338))/((X338*Z338))),0)</f>
        <v>0</v>
      </c>
      <c r="BL338" s="432"/>
      <c r="BM338" s="436"/>
      <c r="BN338" s="436"/>
      <c r="BO338" s="436"/>
      <c r="BP338" s="436"/>
      <c r="BQ338" s="436"/>
      <c r="BR338" s="436"/>
      <c r="BS338" s="436"/>
      <c r="BT338" s="436"/>
      <c r="BU338" s="436"/>
      <c r="BV338" s="436"/>
      <c r="BW338" s="436"/>
      <c r="BX338" s="436"/>
    </row>
    <row r="339" spans="1:76" s="437" customFormat="1" ht="27.95" customHeight="1">
      <c r="A339" s="1046">
        <v>322</v>
      </c>
      <c r="B339" s="429"/>
      <c r="C339" s="429"/>
      <c r="D339" s="395"/>
      <c r="E339" s="427"/>
      <c r="F339" s="396"/>
      <c r="G339" s="1076"/>
      <c r="H339" s="1009"/>
      <c r="I339" s="1009"/>
      <c r="J339" s="1009"/>
      <c r="K339" s="1010" t="str">
        <f t="shared" si="169"/>
        <v/>
      </c>
      <c r="L339" s="1047" t="str">
        <f>IF(OR(($S339=""),($H339=""),($I339=""),($J339="")),"",VLOOKUP($S339,'TRC Values Pepco'!$I$45:$M$54,2,FALSE))</f>
        <v/>
      </c>
      <c r="M339" s="1048" t="str">
        <f>IF(OR(($S339=""),($H339=""),($I339=""),($J339="")),"",VLOOKUP($S339,'TRC Values Pepco'!$I$45:$M$54,3,FALSE))</f>
        <v/>
      </c>
      <c r="N339" s="1048" t="str">
        <f>IF(OR(($S339=""),($H339=""),($I339=""),($J339="")),"",VLOOKUP($S339,'TRC Values Pepco'!$I$45:$M$54,4,FALSE))</f>
        <v/>
      </c>
      <c r="O339" s="1048" t="str">
        <f>IF(OR(($S339=""),($H339=""),($I339=""),($J339="")),"",VLOOKUP($S339,'TRC Values Pepco'!$I$45:$M$54,5,FALSE))</f>
        <v/>
      </c>
      <c r="P339" s="1049" t="str">
        <f t="shared" si="170"/>
        <v/>
      </c>
      <c r="Q339" s="1050">
        <f t="shared" si="171"/>
        <v>0</v>
      </c>
      <c r="R339" s="1051" t="str">
        <f t="shared" si="172"/>
        <v/>
      </c>
      <c r="S339" s="1051" t="str">
        <f t="shared" si="173"/>
        <v/>
      </c>
      <c r="T339" s="1052" t="str">
        <f t="shared" si="174"/>
        <v/>
      </c>
      <c r="U339" s="1077"/>
      <c r="V339" s="1017"/>
      <c r="W339" s="1055" t="str">
        <f t="shared" si="175"/>
        <v/>
      </c>
      <c r="X339" s="1072"/>
      <c r="Y339" s="1057">
        <v>0</v>
      </c>
      <c r="Z339" s="402">
        <f t="shared" si="176"/>
        <v>0</v>
      </c>
      <c r="AA339" s="1058">
        <f t="shared" si="177"/>
        <v>0</v>
      </c>
      <c r="AB339" s="1059">
        <f t="shared" si="178"/>
        <v>0</v>
      </c>
      <c r="AC339" s="1059">
        <f t="shared" si="179"/>
        <v>0</v>
      </c>
      <c r="AD339" s="1060">
        <f t="shared" si="180"/>
        <v>0</v>
      </c>
      <c r="AE339" s="1061" t="s">
        <v>205</v>
      </c>
      <c r="AF339" s="395"/>
      <c r="AG339" s="429"/>
      <c r="AH339" s="1073"/>
      <c r="AI339" s="1074"/>
      <c r="AJ339" s="1074"/>
      <c r="AK339" s="1075"/>
      <c r="AL339" s="1065"/>
      <c r="AM339" s="1066" t="str">
        <f t="shared" si="181"/>
        <v/>
      </c>
      <c r="AN339" s="1067">
        <f t="shared" si="182"/>
        <v>0</v>
      </c>
      <c r="AO339" s="412"/>
      <c r="AP339" s="412"/>
      <c r="AQ339" s="1068">
        <f t="shared" si="183"/>
        <v>0</v>
      </c>
      <c r="AR339" s="414">
        <f t="shared" si="184"/>
        <v>0</v>
      </c>
      <c r="AS339" s="415">
        <f t="shared" si="185"/>
        <v>0</v>
      </c>
      <c r="AT339" s="415">
        <f t="shared" ref="AT339:AT402" si="200">IF(OR(($AP339=""),($AW339="")),0,IF(($AV339&gt;=VLOOKUP($AO339,CONTROLS_LOOKUP,2,FALSE)),0,1))</f>
        <v>0</v>
      </c>
      <c r="AU339" s="415">
        <f t="shared" si="186"/>
        <v>0</v>
      </c>
      <c r="AV339" s="416">
        <f t="shared" si="187"/>
        <v>0</v>
      </c>
      <c r="AW339" s="1069"/>
      <c r="AX339" s="406">
        <f t="shared" si="188"/>
        <v>0</v>
      </c>
      <c r="AY339" s="1060">
        <f t="shared" si="189"/>
        <v>0</v>
      </c>
      <c r="AZ339" s="1070">
        <f t="shared" si="190"/>
        <v>0</v>
      </c>
      <c r="BA339" s="407">
        <f t="shared" si="191"/>
        <v>0</v>
      </c>
      <c r="BB339" s="1071">
        <f t="shared" si="192"/>
        <v>0</v>
      </c>
      <c r="BC339" s="1059">
        <f t="shared" si="193"/>
        <v>0</v>
      </c>
      <c r="BD339" s="1059">
        <f t="shared" si="194"/>
        <v>0</v>
      </c>
      <c r="BE339" s="407">
        <f t="shared" si="195"/>
        <v>0</v>
      </c>
      <c r="BF339" s="1041">
        <f t="shared" si="196"/>
        <v>0.3</v>
      </c>
      <c r="BG339" s="421">
        <f t="shared" si="197"/>
        <v>0</v>
      </c>
      <c r="BH339" s="422"/>
      <c r="BI339" s="422"/>
      <c r="BJ339" s="421">
        <f t="shared" si="198"/>
        <v>0</v>
      </c>
      <c r="BK339" s="1044">
        <f t="shared" si="199"/>
        <v>0</v>
      </c>
      <c r="BL339" s="432"/>
      <c r="BM339" s="436"/>
      <c r="BN339" s="436"/>
      <c r="BO339" s="436"/>
      <c r="BP339" s="436"/>
      <c r="BQ339" s="436"/>
      <c r="BR339" s="436"/>
      <c r="BS339" s="436"/>
      <c r="BT339" s="436"/>
      <c r="BU339" s="436"/>
      <c r="BV339" s="436"/>
      <c r="BW339" s="436"/>
      <c r="BX339" s="436"/>
    </row>
    <row r="340" spans="1:76" s="437" customFormat="1" ht="27.95" customHeight="1">
      <c r="A340" s="1046">
        <v>323</v>
      </c>
      <c r="B340" s="429"/>
      <c r="C340" s="429"/>
      <c r="D340" s="395"/>
      <c r="E340" s="427"/>
      <c r="F340" s="396"/>
      <c r="G340" s="1076"/>
      <c r="H340" s="1009"/>
      <c r="I340" s="1009"/>
      <c r="J340" s="1009"/>
      <c r="K340" s="1010" t="str">
        <f t="shared" si="169"/>
        <v/>
      </c>
      <c r="L340" s="1047" t="str">
        <f>IF(OR(($S340=""),($H340=""),($I340=""),($J340="")),"",VLOOKUP($S340,'TRC Values Pepco'!$I$45:$M$54,2,FALSE))</f>
        <v/>
      </c>
      <c r="M340" s="1048" t="str">
        <f>IF(OR(($S340=""),($H340=""),($I340=""),($J340="")),"",VLOOKUP($S340,'TRC Values Pepco'!$I$45:$M$54,3,FALSE))</f>
        <v/>
      </c>
      <c r="N340" s="1048" t="str">
        <f>IF(OR(($S340=""),($H340=""),($I340=""),($J340="")),"",VLOOKUP($S340,'TRC Values Pepco'!$I$45:$M$54,4,FALSE))</f>
        <v/>
      </c>
      <c r="O340" s="1048" t="str">
        <f>IF(OR(($S340=""),($H340=""),($I340=""),($J340="")),"",VLOOKUP($S340,'TRC Values Pepco'!$I$45:$M$54,5,FALSE))</f>
        <v/>
      </c>
      <c r="P340" s="1049" t="str">
        <f t="shared" si="170"/>
        <v/>
      </c>
      <c r="Q340" s="1050">
        <f t="shared" si="171"/>
        <v>0</v>
      </c>
      <c r="R340" s="1051" t="str">
        <f t="shared" si="172"/>
        <v/>
      </c>
      <c r="S340" s="1051" t="str">
        <f t="shared" si="173"/>
        <v/>
      </c>
      <c r="T340" s="1052" t="str">
        <f t="shared" si="174"/>
        <v/>
      </c>
      <c r="U340" s="1077"/>
      <c r="V340" s="1017"/>
      <c r="W340" s="1055" t="str">
        <f t="shared" si="175"/>
        <v/>
      </c>
      <c r="X340" s="1072"/>
      <c r="Y340" s="1057">
        <v>0</v>
      </c>
      <c r="Z340" s="402">
        <f t="shared" si="176"/>
        <v>0</v>
      </c>
      <c r="AA340" s="1058">
        <f t="shared" si="177"/>
        <v>0</v>
      </c>
      <c r="AB340" s="1059">
        <f t="shared" si="178"/>
        <v>0</v>
      </c>
      <c r="AC340" s="1059">
        <f t="shared" si="179"/>
        <v>0</v>
      </c>
      <c r="AD340" s="1060">
        <f t="shared" si="180"/>
        <v>0</v>
      </c>
      <c r="AE340" s="1061" t="s">
        <v>205</v>
      </c>
      <c r="AF340" s="395"/>
      <c r="AG340" s="429"/>
      <c r="AH340" s="1073"/>
      <c r="AI340" s="1074"/>
      <c r="AJ340" s="1074"/>
      <c r="AK340" s="1075"/>
      <c r="AL340" s="1065"/>
      <c r="AM340" s="1066" t="str">
        <f t="shared" si="181"/>
        <v/>
      </c>
      <c r="AN340" s="1067">
        <f t="shared" si="182"/>
        <v>0</v>
      </c>
      <c r="AO340" s="412"/>
      <c r="AP340" s="412"/>
      <c r="AQ340" s="1068">
        <f t="shared" si="183"/>
        <v>0</v>
      </c>
      <c r="AR340" s="414">
        <f t="shared" si="184"/>
        <v>0</v>
      </c>
      <c r="AS340" s="415">
        <f t="shared" si="185"/>
        <v>0</v>
      </c>
      <c r="AT340" s="415">
        <f t="shared" si="200"/>
        <v>0</v>
      </c>
      <c r="AU340" s="415">
        <f t="shared" si="186"/>
        <v>0</v>
      </c>
      <c r="AV340" s="416">
        <f t="shared" si="187"/>
        <v>0</v>
      </c>
      <c r="AW340" s="1069"/>
      <c r="AX340" s="406">
        <f t="shared" si="188"/>
        <v>0</v>
      </c>
      <c r="AY340" s="1060">
        <f t="shared" si="189"/>
        <v>0</v>
      </c>
      <c r="AZ340" s="1070">
        <f t="shared" si="190"/>
        <v>0</v>
      </c>
      <c r="BA340" s="407">
        <f t="shared" si="191"/>
        <v>0</v>
      </c>
      <c r="BB340" s="1071">
        <f t="shared" si="192"/>
        <v>0</v>
      </c>
      <c r="BC340" s="1059">
        <f t="shared" si="193"/>
        <v>0</v>
      </c>
      <c r="BD340" s="1059">
        <f t="shared" si="194"/>
        <v>0</v>
      </c>
      <c r="BE340" s="407">
        <f t="shared" si="195"/>
        <v>0</v>
      </c>
      <c r="BF340" s="1041">
        <f t="shared" si="196"/>
        <v>0.3</v>
      </c>
      <c r="BG340" s="421">
        <f t="shared" si="197"/>
        <v>0</v>
      </c>
      <c r="BH340" s="422"/>
      <c r="BI340" s="422"/>
      <c r="BJ340" s="421">
        <f t="shared" si="198"/>
        <v>0</v>
      </c>
      <c r="BK340" s="1044">
        <f t="shared" si="199"/>
        <v>0</v>
      </c>
      <c r="BL340" s="432"/>
      <c r="BM340" s="436"/>
      <c r="BN340" s="436"/>
      <c r="BO340" s="436"/>
      <c r="BP340" s="436"/>
      <c r="BQ340" s="436"/>
      <c r="BR340" s="436"/>
      <c r="BS340" s="436"/>
      <c r="BT340" s="436"/>
      <c r="BU340" s="436"/>
      <c r="BV340" s="436"/>
      <c r="BW340" s="436"/>
      <c r="BX340" s="436"/>
    </row>
    <row r="341" spans="1:76" s="437" customFormat="1" ht="27.95" customHeight="1">
      <c r="A341" s="1046">
        <v>324</v>
      </c>
      <c r="B341" s="429"/>
      <c r="C341" s="429"/>
      <c r="D341" s="395"/>
      <c r="E341" s="427"/>
      <c r="F341" s="396"/>
      <c r="G341" s="1076"/>
      <c r="H341" s="1009"/>
      <c r="I341" s="1009"/>
      <c r="J341" s="1009"/>
      <c r="K341" s="1010" t="str">
        <f t="shared" si="169"/>
        <v/>
      </c>
      <c r="L341" s="1047" t="str">
        <f>IF(OR(($S341=""),($H341=""),($I341=""),($J341="")),"",VLOOKUP($S341,'TRC Values Pepco'!$I$45:$M$54,2,FALSE))</f>
        <v/>
      </c>
      <c r="M341" s="1048" t="str">
        <f>IF(OR(($S341=""),($H341=""),($I341=""),($J341="")),"",VLOOKUP($S341,'TRC Values Pepco'!$I$45:$M$54,3,FALSE))</f>
        <v/>
      </c>
      <c r="N341" s="1048" t="str">
        <f>IF(OR(($S341=""),($H341=""),($I341=""),($J341="")),"",VLOOKUP($S341,'TRC Values Pepco'!$I$45:$M$54,4,FALSE))</f>
        <v/>
      </c>
      <c r="O341" s="1048" t="str">
        <f>IF(OR(($S341=""),($H341=""),($I341=""),($J341="")),"",VLOOKUP($S341,'TRC Values Pepco'!$I$45:$M$54,5,FALSE))</f>
        <v/>
      </c>
      <c r="P341" s="1049" t="str">
        <f t="shared" si="170"/>
        <v/>
      </c>
      <c r="Q341" s="1050">
        <f t="shared" si="171"/>
        <v>0</v>
      </c>
      <c r="R341" s="1051" t="str">
        <f t="shared" si="172"/>
        <v/>
      </c>
      <c r="S341" s="1051" t="str">
        <f t="shared" si="173"/>
        <v/>
      </c>
      <c r="T341" s="1052" t="str">
        <f t="shared" si="174"/>
        <v/>
      </c>
      <c r="U341" s="1077"/>
      <c r="V341" s="1017"/>
      <c r="W341" s="1055" t="str">
        <f t="shared" si="175"/>
        <v/>
      </c>
      <c r="X341" s="1072"/>
      <c r="Y341" s="1057">
        <v>0</v>
      </c>
      <c r="Z341" s="402">
        <f t="shared" si="176"/>
        <v>0</v>
      </c>
      <c r="AA341" s="1058">
        <f t="shared" si="177"/>
        <v>0</v>
      </c>
      <c r="AB341" s="1059">
        <f t="shared" si="178"/>
        <v>0</v>
      </c>
      <c r="AC341" s="1059">
        <f t="shared" si="179"/>
        <v>0</v>
      </c>
      <c r="AD341" s="1060">
        <f t="shared" si="180"/>
        <v>0</v>
      </c>
      <c r="AE341" s="1061" t="s">
        <v>205</v>
      </c>
      <c r="AF341" s="395"/>
      <c r="AG341" s="429"/>
      <c r="AH341" s="1073"/>
      <c r="AI341" s="1074"/>
      <c r="AJ341" s="1074"/>
      <c r="AK341" s="1075"/>
      <c r="AL341" s="1065"/>
      <c r="AM341" s="1066" t="str">
        <f t="shared" si="181"/>
        <v/>
      </c>
      <c r="AN341" s="1067">
        <f t="shared" si="182"/>
        <v>0</v>
      </c>
      <c r="AO341" s="412"/>
      <c r="AP341" s="412"/>
      <c r="AQ341" s="1068">
        <f t="shared" si="183"/>
        <v>0</v>
      </c>
      <c r="AR341" s="414">
        <f t="shared" si="184"/>
        <v>0</v>
      </c>
      <c r="AS341" s="415">
        <f t="shared" si="185"/>
        <v>0</v>
      </c>
      <c r="AT341" s="415">
        <f t="shared" si="200"/>
        <v>0</v>
      </c>
      <c r="AU341" s="415">
        <f t="shared" si="186"/>
        <v>0</v>
      </c>
      <c r="AV341" s="416">
        <f t="shared" si="187"/>
        <v>0</v>
      </c>
      <c r="AW341" s="1069"/>
      <c r="AX341" s="406">
        <f t="shared" si="188"/>
        <v>0</v>
      </c>
      <c r="AY341" s="1060">
        <f t="shared" si="189"/>
        <v>0</v>
      </c>
      <c r="AZ341" s="1070">
        <f t="shared" si="190"/>
        <v>0</v>
      </c>
      <c r="BA341" s="407">
        <f t="shared" si="191"/>
        <v>0</v>
      </c>
      <c r="BB341" s="1071">
        <f t="shared" si="192"/>
        <v>0</v>
      </c>
      <c r="BC341" s="1059">
        <f t="shared" si="193"/>
        <v>0</v>
      </c>
      <c r="BD341" s="1059">
        <f t="shared" si="194"/>
        <v>0</v>
      </c>
      <c r="BE341" s="407">
        <f t="shared" si="195"/>
        <v>0</v>
      </c>
      <c r="BF341" s="1041">
        <f t="shared" si="196"/>
        <v>0.3</v>
      </c>
      <c r="BG341" s="421">
        <f t="shared" si="197"/>
        <v>0</v>
      </c>
      <c r="BH341" s="422"/>
      <c r="BI341" s="422"/>
      <c r="BJ341" s="421">
        <f t="shared" si="198"/>
        <v>0</v>
      </c>
      <c r="BK341" s="1044">
        <f t="shared" si="199"/>
        <v>0</v>
      </c>
      <c r="BL341" s="432"/>
      <c r="BM341" s="436"/>
      <c r="BN341" s="436"/>
      <c r="BO341" s="436"/>
      <c r="BP341" s="436"/>
      <c r="BQ341" s="436"/>
      <c r="BR341" s="436"/>
      <c r="BS341" s="436"/>
      <c r="BT341" s="436"/>
      <c r="BU341" s="436"/>
      <c r="BV341" s="436"/>
      <c r="BW341" s="436"/>
      <c r="BX341" s="436"/>
    </row>
    <row r="342" spans="1:76" s="437" customFormat="1" ht="27.95" customHeight="1">
      <c r="A342" s="1046">
        <v>325</v>
      </c>
      <c r="B342" s="429"/>
      <c r="C342" s="429"/>
      <c r="D342" s="395"/>
      <c r="E342" s="427"/>
      <c r="F342" s="396"/>
      <c r="G342" s="1076"/>
      <c r="H342" s="1009"/>
      <c r="I342" s="1009"/>
      <c r="J342" s="1009"/>
      <c r="K342" s="1010" t="str">
        <f t="shared" si="169"/>
        <v/>
      </c>
      <c r="L342" s="1047" t="str">
        <f>IF(OR(($S342=""),($H342=""),($I342=""),($J342="")),"",VLOOKUP($S342,'TRC Values Pepco'!$I$45:$M$54,2,FALSE))</f>
        <v/>
      </c>
      <c r="M342" s="1048" t="str">
        <f>IF(OR(($S342=""),($H342=""),($I342=""),($J342="")),"",VLOOKUP($S342,'TRC Values Pepco'!$I$45:$M$54,3,FALSE))</f>
        <v/>
      </c>
      <c r="N342" s="1048" t="str">
        <f>IF(OR(($S342=""),($H342=""),($I342=""),($J342="")),"",VLOOKUP($S342,'TRC Values Pepco'!$I$45:$M$54,4,FALSE))</f>
        <v/>
      </c>
      <c r="O342" s="1048" t="str">
        <f>IF(OR(($S342=""),($H342=""),($I342=""),($J342="")),"",VLOOKUP($S342,'TRC Values Pepco'!$I$45:$M$54,5,FALSE))</f>
        <v/>
      </c>
      <c r="P342" s="1049" t="str">
        <f t="shared" si="170"/>
        <v/>
      </c>
      <c r="Q342" s="1050">
        <f t="shared" si="171"/>
        <v>0</v>
      </c>
      <c r="R342" s="1051" t="str">
        <f t="shared" si="172"/>
        <v/>
      </c>
      <c r="S342" s="1051" t="str">
        <f t="shared" si="173"/>
        <v/>
      </c>
      <c r="T342" s="1052" t="str">
        <f t="shared" si="174"/>
        <v/>
      </c>
      <c r="U342" s="1077"/>
      <c r="V342" s="1017"/>
      <c r="W342" s="1055" t="str">
        <f t="shared" si="175"/>
        <v/>
      </c>
      <c r="X342" s="1072"/>
      <c r="Y342" s="1057">
        <v>0</v>
      </c>
      <c r="Z342" s="402">
        <f t="shared" si="176"/>
        <v>0</v>
      </c>
      <c r="AA342" s="1058">
        <f t="shared" si="177"/>
        <v>0</v>
      </c>
      <c r="AB342" s="1059">
        <f t="shared" si="178"/>
        <v>0</v>
      </c>
      <c r="AC342" s="1059">
        <f t="shared" si="179"/>
        <v>0</v>
      </c>
      <c r="AD342" s="1060">
        <f t="shared" si="180"/>
        <v>0</v>
      </c>
      <c r="AE342" s="1061" t="s">
        <v>205</v>
      </c>
      <c r="AF342" s="395"/>
      <c r="AG342" s="429"/>
      <c r="AH342" s="1073"/>
      <c r="AI342" s="1074"/>
      <c r="AJ342" s="1074"/>
      <c r="AK342" s="1075"/>
      <c r="AL342" s="1065"/>
      <c r="AM342" s="1066" t="str">
        <f t="shared" si="181"/>
        <v/>
      </c>
      <c r="AN342" s="1067">
        <f t="shared" si="182"/>
        <v>0</v>
      </c>
      <c r="AO342" s="412"/>
      <c r="AP342" s="412"/>
      <c r="AQ342" s="1068">
        <f t="shared" si="183"/>
        <v>0</v>
      </c>
      <c r="AR342" s="414">
        <f t="shared" si="184"/>
        <v>0</v>
      </c>
      <c r="AS342" s="415">
        <f t="shared" si="185"/>
        <v>0</v>
      </c>
      <c r="AT342" s="415">
        <f t="shared" si="200"/>
        <v>0</v>
      </c>
      <c r="AU342" s="415">
        <f t="shared" si="186"/>
        <v>0</v>
      </c>
      <c r="AV342" s="416">
        <f t="shared" si="187"/>
        <v>0</v>
      </c>
      <c r="AW342" s="1069"/>
      <c r="AX342" s="406">
        <f t="shared" si="188"/>
        <v>0</v>
      </c>
      <c r="AY342" s="1060">
        <f t="shared" si="189"/>
        <v>0</v>
      </c>
      <c r="AZ342" s="1070">
        <f t="shared" si="190"/>
        <v>0</v>
      </c>
      <c r="BA342" s="407">
        <f t="shared" si="191"/>
        <v>0</v>
      </c>
      <c r="BB342" s="1071">
        <f t="shared" si="192"/>
        <v>0</v>
      </c>
      <c r="BC342" s="1059">
        <f t="shared" si="193"/>
        <v>0</v>
      </c>
      <c r="BD342" s="1059">
        <f t="shared" si="194"/>
        <v>0</v>
      </c>
      <c r="BE342" s="407">
        <f t="shared" si="195"/>
        <v>0</v>
      </c>
      <c r="BF342" s="1041">
        <f t="shared" si="196"/>
        <v>0.3</v>
      </c>
      <c r="BG342" s="421">
        <f t="shared" si="197"/>
        <v>0</v>
      </c>
      <c r="BH342" s="422"/>
      <c r="BI342" s="422"/>
      <c r="BJ342" s="421">
        <f t="shared" si="198"/>
        <v>0</v>
      </c>
      <c r="BK342" s="1044">
        <f t="shared" si="199"/>
        <v>0</v>
      </c>
      <c r="BL342" s="432"/>
      <c r="BM342" s="436"/>
      <c r="BN342" s="436"/>
      <c r="BO342" s="436"/>
      <c r="BP342" s="436"/>
      <c r="BQ342" s="436"/>
      <c r="BR342" s="436"/>
      <c r="BS342" s="436"/>
      <c r="BT342" s="436"/>
      <c r="BU342" s="436"/>
      <c r="BV342" s="436"/>
      <c r="BW342" s="436"/>
      <c r="BX342" s="436"/>
    </row>
    <row r="343" spans="1:76" s="437" customFormat="1" ht="27.95" customHeight="1">
      <c r="A343" s="1046">
        <v>326</v>
      </c>
      <c r="B343" s="429"/>
      <c r="C343" s="429"/>
      <c r="D343" s="395"/>
      <c r="E343" s="427"/>
      <c r="F343" s="396"/>
      <c r="G343" s="1076"/>
      <c r="H343" s="1009"/>
      <c r="I343" s="1009"/>
      <c r="J343" s="1009"/>
      <c r="K343" s="1010" t="str">
        <f t="shared" si="169"/>
        <v/>
      </c>
      <c r="L343" s="1047" t="str">
        <f>IF(OR(($S343=""),($H343=""),($I343=""),($J343="")),"",VLOOKUP($S343,'TRC Values Pepco'!$I$45:$M$54,2,FALSE))</f>
        <v/>
      </c>
      <c r="M343" s="1048" t="str">
        <f>IF(OR(($S343=""),($H343=""),($I343=""),($J343="")),"",VLOOKUP($S343,'TRC Values Pepco'!$I$45:$M$54,3,FALSE))</f>
        <v/>
      </c>
      <c r="N343" s="1048" t="str">
        <f>IF(OR(($S343=""),($H343=""),($I343=""),($J343="")),"",VLOOKUP($S343,'TRC Values Pepco'!$I$45:$M$54,4,FALSE))</f>
        <v/>
      </c>
      <c r="O343" s="1048" t="str">
        <f>IF(OR(($S343=""),($H343=""),($I343=""),($J343="")),"",VLOOKUP($S343,'TRC Values Pepco'!$I$45:$M$54,5,FALSE))</f>
        <v/>
      </c>
      <c r="P343" s="1049" t="str">
        <f t="shared" si="170"/>
        <v/>
      </c>
      <c r="Q343" s="1050">
        <f t="shared" si="171"/>
        <v>0</v>
      </c>
      <c r="R343" s="1051" t="str">
        <f t="shared" si="172"/>
        <v/>
      </c>
      <c r="S343" s="1051" t="str">
        <f t="shared" si="173"/>
        <v/>
      </c>
      <c r="T343" s="1052" t="str">
        <f t="shared" si="174"/>
        <v/>
      </c>
      <c r="U343" s="1077"/>
      <c r="V343" s="1017"/>
      <c r="W343" s="1055" t="str">
        <f t="shared" si="175"/>
        <v/>
      </c>
      <c r="X343" s="1072"/>
      <c r="Y343" s="1057">
        <v>0</v>
      </c>
      <c r="Z343" s="402">
        <f t="shared" si="176"/>
        <v>0</v>
      </c>
      <c r="AA343" s="1058">
        <f t="shared" si="177"/>
        <v>0</v>
      </c>
      <c r="AB343" s="1059">
        <f t="shared" si="178"/>
        <v>0</v>
      </c>
      <c r="AC343" s="1059">
        <f t="shared" si="179"/>
        <v>0</v>
      </c>
      <c r="AD343" s="1060">
        <f t="shared" si="180"/>
        <v>0</v>
      </c>
      <c r="AE343" s="1061" t="s">
        <v>205</v>
      </c>
      <c r="AF343" s="395"/>
      <c r="AG343" s="429"/>
      <c r="AH343" s="1073"/>
      <c r="AI343" s="1074"/>
      <c r="AJ343" s="1074"/>
      <c r="AK343" s="1075"/>
      <c r="AL343" s="1065"/>
      <c r="AM343" s="1066" t="str">
        <f t="shared" si="181"/>
        <v/>
      </c>
      <c r="AN343" s="1067">
        <f t="shared" si="182"/>
        <v>0</v>
      </c>
      <c r="AO343" s="412"/>
      <c r="AP343" s="412"/>
      <c r="AQ343" s="1068">
        <f t="shared" si="183"/>
        <v>0</v>
      </c>
      <c r="AR343" s="414">
        <f t="shared" si="184"/>
        <v>0</v>
      </c>
      <c r="AS343" s="415">
        <f t="shared" si="185"/>
        <v>0</v>
      </c>
      <c r="AT343" s="415">
        <f t="shared" si="200"/>
        <v>0</v>
      </c>
      <c r="AU343" s="415">
        <f t="shared" si="186"/>
        <v>0</v>
      </c>
      <c r="AV343" s="416">
        <f t="shared" si="187"/>
        <v>0</v>
      </c>
      <c r="AW343" s="1069"/>
      <c r="AX343" s="406">
        <f t="shared" si="188"/>
        <v>0</v>
      </c>
      <c r="AY343" s="1060">
        <f t="shared" si="189"/>
        <v>0</v>
      </c>
      <c r="AZ343" s="1070">
        <f t="shared" si="190"/>
        <v>0</v>
      </c>
      <c r="BA343" s="407">
        <f t="shared" si="191"/>
        <v>0</v>
      </c>
      <c r="BB343" s="1071">
        <f t="shared" si="192"/>
        <v>0</v>
      </c>
      <c r="BC343" s="1059">
        <f t="shared" si="193"/>
        <v>0</v>
      </c>
      <c r="BD343" s="1059">
        <f t="shared" si="194"/>
        <v>0</v>
      </c>
      <c r="BE343" s="407">
        <f t="shared" si="195"/>
        <v>0</v>
      </c>
      <c r="BF343" s="1041">
        <f t="shared" si="196"/>
        <v>0.3</v>
      </c>
      <c r="BG343" s="421">
        <f t="shared" si="197"/>
        <v>0</v>
      </c>
      <c r="BH343" s="422"/>
      <c r="BI343" s="422"/>
      <c r="BJ343" s="421">
        <f t="shared" si="198"/>
        <v>0</v>
      </c>
      <c r="BK343" s="1044">
        <f t="shared" si="199"/>
        <v>0</v>
      </c>
      <c r="BL343" s="432"/>
      <c r="BM343" s="436"/>
      <c r="BN343" s="436"/>
      <c r="BO343" s="436"/>
      <c r="BP343" s="436"/>
      <c r="BQ343" s="436"/>
      <c r="BR343" s="436"/>
      <c r="BS343" s="436"/>
      <c r="BT343" s="436"/>
      <c r="BU343" s="436"/>
      <c r="BV343" s="436"/>
      <c r="BW343" s="436"/>
      <c r="BX343" s="436"/>
    </row>
    <row r="344" spans="1:76" s="437" customFormat="1" ht="27.95" customHeight="1">
      <c r="A344" s="1046">
        <v>327</v>
      </c>
      <c r="B344" s="429"/>
      <c r="C344" s="429"/>
      <c r="D344" s="395"/>
      <c r="E344" s="427"/>
      <c r="F344" s="396"/>
      <c r="G344" s="1076"/>
      <c r="H344" s="1009"/>
      <c r="I344" s="1009"/>
      <c r="J344" s="1009"/>
      <c r="K344" s="1010" t="str">
        <f t="shared" si="169"/>
        <v/>
      </c>
      <c r="L344" s="1047" t="str">
        <f>IF(OR(($S344=""),($H344=""),($I344=""),($J344="")),"",VLOOKUP($S344,'TRC Values Pepco'!$I$45:$M$54,2,FALSE))</f>
        <v/>
      </c>
      <c r="M344" s="1048" t="str">
        <f>IF(OR(($S344=""),($H344=""),($I344=""),($J344="")),"",VLOOKUP($S344,'TRC Values Pepco'!$I$45:$M$54,3,FALSE))</f>
        <v/>
      </c>
      <c r="N344" s="1048" t="str">
        <f>IF(OR(($S344=""),($H344=""),($I344=""),($J344="")),"",VLOOKUP($S344,'TRC Values Pepco'!$I$45:$M$54,4,FALSE))</f>
        <v/>
      </c>
      <c r="O344" s="1048" t="str">
        <f>IF(OR(($S344=""),($H344=""),($I344=""),($J344="")),"",VLOOKUP($S344,'TRC Values Pepco'!$I$45:$M$54,5,FALSE))</f>
        <v/>
      </c>
      <c r="P344" s="1049" t="str">
        <f t="shared" si="170"/>
        <v/>
      </c>
      <c r="Q344" s="1050">
        <f t="shared" si="171"/>
        <v>0</v>
      </c>
      <c r="R344" s="1051" t="str">
        <f t="shared" si="172"/>
        <v/>
      </c>
      <c r="S344" s="1051" t="str">
        <f t="shared" si="173"/>
        <v/>
      </c>
      <c r="T344" s="1052" t="str">
        <f t="shared" si="174"/>
        <v/>
      </c>
      <c r="U344" s="1077"/>
      <c r="V344" s="1017"/>
      <c r="W344" s="1055" t="str">
        <f t="shared" si="175"/>
        <v/>
      </c>
      <c r="X344" s="1072"/>
      <c r="Y344" s="1057">
        <v>0</v>
      </c>
      <c r="Z344" s="402">
        <f t="shared" si="176"/>
        <v>0</v>
      </c>
      <c r="AA344" s="1058">
        <f t="shared" si="177"/>
        <v>0</v>
      </c>
      <c r="AB344" s="1059">
        <f t="shared" si="178"/>
        <v>0</v>
      </c>
      <c r="AC344" s="1059">
        <f t="shared" si="179"/>
        <v>0</v>
      </c>
      <c r="AD344" s="1060">
        <f t="shared" si="180"/>
        <v>0</v>
      </c>
      <c r="AE344" s="1061" t="s">
        <v>205</v>
      </c>
      <c r="AF344" s="395"/>
      <c r="AG344" s="429"/>
      <c r="AH344" s="1073"/>
      <c r="AI344" s="1074"/>
      <c r="AJ344" s="1074"/>
      <c r="AK344" s="1075"/>
      <c r="AL344" s="1065"/>
      <c r="AM344" s="1066" t="str">
        <f t="shared" si="181"/>
        <v/>
      </c>
      <c r="AN344" s="1067">
        <f t="shared" si="182"/>
        <v>0</v>
      </c>
      <c r="AO344" s="412"/>
      <c r="AP344" s="412"/>
      <c r="AQ344" s="1068">
        <f t="shared" si="183"/>
        <v>0</v>
      </c>
      <c r="AR344" s="414">
        <f t="shared" si="184"/>
        <v>0</v>
      </c>
      <c r="AS344" s="415">
        <f t="shared" si="185"/>
        <v>0</v>
      </c>
      <c r="AT344" s="415">
        <f t="shared" si="200"/>
        <v>0</v>
      </c>
      <c r="AU344" s="415">
        <f t="shared" si="186"/>
        <v>0</v>
      </c>
      <c r="AV344" s="416">
        <f t="shared" si="187"/>
        <v>0</v>
      </c>
      <c r="AW344" s="1069"/>
      <c r="AX344" s="406">
        <f t="shared" si="188"/>
        <v>0</v>
      </c>
      <c r="AY344" s="1060">
        <f t="shared" si="189"/>
        <v>0</v>
      </c>
      <c r="AZ344" s="1070">
        <f t="shared" si="190"/>
        <v>0</v>
      </c>
      <c r="BA344" s="407">
        <f t="shared" si="191"/>
        <v>0</v>
      </c>
      <c r="BB344" s="1071">
        <f t="shared" si="192"/>
        <v>0</v>
      </c>
      <c r="BC344" s="1059">
        <f t="shared" si="193"/>
        <v>0</v>
      </c>
      <c r="BD344" s="1059">
        <f t="shared" si="194"/>
        <v>0</v>
      </c>
      <c r="BE344" s="407">
        <f t="shared" si="195"/>
        <v>0</v>
      </c>
      <c r="BF344" s="1041">
        <f t="shared" si="196"/>
        <v>0.3</v>
      </c>
      <c r="BG344" s="421">
        <f t="shared" si="197"/>
        <v>0</v>
      </c>
      <c r="BH344" s="422"/>
      <c r="BI344" s="422"/>
      <c r="BJ344" s="421">
        <f t="shared" si="198"/>
        <v>0</v>
      </c>
      <c r="BK344" s="1044">
        <f t="shared" si="199"/>
        <v>0</v>
      </c>
      <c r="BL344" s="432"/>
      <c r="BM344" s="436"/>
      <c r="BN344" s="436"/>
      <c r="BO344" s="436"/>
      <c r="BP344" s="436"/>
      <c r="BQ344" s="436"/>
      <c r="BR344" s="436"/>
      <c r="BS344" s="436"/>
      <c r="BT344" s="436"/>
      <c r="BU344" s="436"/>
      <c r="BV344" s="436"/>
      <c r="BW344" s="436"/>
      <c r="BX344" s="436"/>
    </row>
    <row r="345" spans="1:76" s="437" customFormat="1" ht="27.95" customHeight="1">
      <c r="A345" s="1046">
        <v>328</v>
      </c>
      <c r="B345" s="429"/>
      <c r="C345" s="429"/>
      <c r="D345" s="395"/>
      <c r="E345" s="427"/>
      <c r="F345" s="396"/>
      <c r="G345" s="1076"/>
      <c r="H345" s="1009"/>
      <c r="I345" s="1009"/>
      <c r="J345" s="1009"/>
      <c r="K345" s="1010" t="str">
        <f t="shared" si="169"/>
        <v/>
      </c>
      <c r="L345" s="1047" t="str">
        <f>IF(OR(($S345=""),($H345=""),($I345=""),($J345="")),"",VLOOKUP($S345,'TRC Values Pepco'!$I$45:$M$54,2,FALSE))</f>
        <v/>
      </c>
      <c r="M345" s="1048" t="str">
        <f>IF(OR(($S345=""),($H345=""),($I345=""),($J345="")),"",VLOOKUP($S345,'TRC Values Pepco'!$I$45:$M$54,3,FALSE))</f>
        <v/>
      </c>
      <c r="N345" s="1048" t="str">
        <f>IF(OR(($S345=""),($H345=""),($I345=""),($J345="")),"",VLOOKUP($S345,'TRC Values Pepco'!$I$45:$M$54,4,FALSE))</f>
        <v/>
      </c>
      <c r="O345" s="1048" t="str">
        <f>IF(OR(($S345=""),($H345=""),($I345=""),($J345="")),"",VLOOKUP($S345,'TRC Values Pepco'!$I$45:$M$54,5,FALSE))</f>
        <v/>
      </c>
      <c r="P345" s="1049" t="str">
        <f t="shared" si="170"/>
        <v/>
      </c>
      <c r="Q345" s="1050">
        <f t="shared" si="171"/>
        <v>0</v>
      </c>
      <c r="R345" s="1051" t="str">
        <f t="shared" si="172"/>
        <v/>
      </c>
      <c r="S345" s="1051" t="str">
        <f t="shared" si="173"/>
        <v/>
      </c>
      <c r="T345" s="1052" t="str">
        <f t="shared" si="174"/>
        <v/>
      </c>
      <c r="U345" s="1077"/>
      <c r="V345" s="1017"/>
      <c r="W345" s="1055" t="str">
        <f t="shared" si="175"/>
        <v/>
      </c>
      <c r="X345" s="1072"/>
      <c r="Y345" s="1057">
        <v>0</v>
      </c>
      <c r="Z345" s="402">
        <f t="shared" si="176"/>
        <v>0</v>
      </c>
      <c r="AA345" s="1058">
        <f t="shared" si="177"/>
        <v>0</v>
      </c>
      <c r="AB345" s="1059">
        <f t="shared" si="178"/>
        <v>0</v>
      </c>
      <c r="AC345" s="1059">
        <f t="shared" si="179"/>
        <v>0</v>
      </c>
      <c r="AD345" s="1060">
        <f t="shared" si="180"/>
        <v>0</v>
      </c>
      <c r="AE345" s="1061" t="s">
        <v>205</v>
      </c>
      <c r="AF345" s="395"/>
      <c r="AG345" s="429"/>
      <c r="AH345" s="1073"/>
      <c r="AI345" s="1074"/>
      <c r="AJ345" s="1074"/>
      <c r="AK345" s="1075"/>
      <c r="AL345" s="1065"/>
      <c r="AM345" s="1066" t="str">
        <f t="shared" si="181"/>
        <v/>
      </c>
      <c r="AN345" s="1067">
        <f t="shared" si="182"/>
        <v>0</v>
      </c>
      <c r="AO345" s="412"/>
      <c r="AP345" s="412"/>
      <c r="AQ345" s="1068">
        <f t="shared" si="183"/>
        <v>0</v>
      </c>
      <c r="AR345" s="414">
        <f t="shared" si="184"/>
        <v>0</v>
      </c>
      <c r="AS345" s="415">
        <f t="shared" si="185"/>
        <v>0</v>
      </c>
      <c r="AT345" s="415">
        <f t="shared" si="200"/>
        <v>0</v>
      </c>
      <c r="AU345" s="415">
        <f t="shared" si="186"/>
        <v>0</v>
      </c>
      <c r="AV345" s="416">
        <f t="shared" si="187"/>
        <v>0</v>
      </c>
      <c r="AW345" s="1069"/>
      <c r="AX345" s="406">
        <f t="shared" si="188"/>
        <v>0</v>
      </c>
      <c r="AY345" s="1060">
        <f t="shared" si="189"/>
        <v>0</v>
      </c>
      <c r="AZ345" s="1070">
        <f t="shared" si="190"/>
        <v>0</v>
      </c>
      <c r="BA345" s="407">
        <f t="shared" si="191"/>
        <v>0</v>
      </c>
      <c r="BB345" s="1071">
        <f t="shared" si="192"/>
        <v>0</v>
      </c>
      <c r="BC345" s="1059">
        <f t="shared" si="193"/>
        <v>0</v>
      </c>
      <c r="BD345" s="1059">
        <f t="shared" si="194"/>
        <v>0</v>
      </c>
      <c r="BE345" s="407">
        <f t="shared" si="195"/>
        <v>0</v>
      </c>
      <c r="BF345" s="1041">
        <f t="shared" si="196"/>
        <v>0.3</v>
      </c>
      <c r="BG345" s="421">
        <f t="shared" si="197"/>
        <v>0</v>
      </c>
      <c r="BH345" s="422"/>
      <c r="BI345" s="422"/>
      <c r="BJ345" s="421">
        <f t="shared" si="198"/>
        <v>0</v>
      </c>
      <c r="BK345" s="1044">
        <f t="shared" si="199"/>
        <v>0</v>
      </c>
      <c r="BL345" s="432"/>
      <c r="BM345" s="436"/>
      <c r="BN345" s="436"/>
      <c r="BO345" s="436"/>
      <c r="BP345" s="436"/>
      <c r="BQ345" s="436"/>
      <c r="BR345" s="436"/>
      <c r="BS345" s="436"/>
      <c r="BT345" s="436"/>
      <c r="BU345" s="436"/>
      <c r="BV345" s="436"/>
      <c r="BW345" s="436"/>
      <c r="BX345" s="436"/>
    </row>
    <row r="346" spans="1:76" s="437" customFormat="1" ht="27.95" customHeight="1">
      <c r="A346" s="1046">
        <v>329</v>
      </c>
      <c r="B346" s="429"/>
      <c r="C346" s="429"/>
      <c r="D346" s="395"/>
      <c r="E346" s="427"/>
      <c r="F346" s="396"/>
      <c r="G346" s="1076"/>
      <c r="H346" s="1009"/>
      <c r="I346" s="1009"/>
      <c r="J346" s="1009"/>
      <c r="K346" s="1010" t="str">
        <f t="shared" si="169"/>
        <v/>
      </c>
      <c r="L346" s="1047" t="str">
        <f>IF(OR(($S346=""),($H346=""),($I346=""),($J346="")),"",VLOOKUP($S346,'TRC Values Pepco'!$I$45:$M$54,2,FALSE))</f>
        <v/>
      </c>
      <c r="M346" s="1048" t="str">
        <f>IF(OR(($S346=""),($H346=""),($I346=""),($J346="")),"",VLOOKUP($S346,'TRC Values Pepco'!$I$45:$M$54,3,FALSE))</f>
        <v/>
      </c>
      <c r="N346" s="1048" t="str">
        <f>IF(OR(($S346=""),($H346=""),($I346=""),($J346="")),"",VLOOKUP($S346,'TRC Values Pepco'!$I$45:$M$54,4,FALSE))</f>
        <v/>
      </c>
      <c r="O346" s="1048" t="str">
        <f>IF(OR(($S346=""),($H346=""),($I346=""),($J346="")),"",VLOOKUP($S346,'TRC Values Pepco'!$I$45:$M$54,5,FALSE))</f>
        <v/>
      </c>
      <c r="P346" s="1049" t="str">
        <f t="shared" si="170"/>
        <v/>
      </c>
      <c r="Q346" s="1050">
        <f t="shared" si="171"/>
        <v>0</v>
      </c>
      <c r="R346" s="1051" t="str">
        <f t="shared" si="172"/>
        <v/>
      </c>
      <c r="S346" s="1051" t="str">
        <f t="shared" si="173"/>
        <v/>
      </c>
      <c r="T346" s="1052" t="str">
        <f t="shared" si="174"/>
        <v/>
      </c>
      <c r="U346" s="1077"/>
      <c r="V346" s="1017"/>
      <c r="W346" s="1055" t="str">
        <f t="shared" si="175"/>
        <v/>
      </c>
      <c r="X346" s="1072"/>
      <c r="Y346" s="1057">
        <v>0</v>
      </c>
      <c r="Z346" s="402">
        <f t="shared" si="176"/>
        <v>0</v>
      </c>
      <c r="AA346" s="1058">
        <f t="shared" si="177"/>
        <v>0</v>
      </c>
      <c r="AB346" s="1059">
        <f t="shared" si="178"/>
        <v>0</v>
      </c>
      <c r="AC346" s="1059">
        <f t="shared" si="179"/>
        <v>0</v>
      </c>
      <c r="AD346" s="1060">
        <f t="shared" si="180"/>
        <v>0</v>
      </c>
      <c r="AE346" s="1061" t="s">
        <v>205</v>
      </c>
      <c r="AF346" s="395"/>
      <c r="AG346" s="429"/>
      <c r="AH346" s="1073"/>
      <c r="AI346" s="1074"/>
      <c r="AJ346" s="1074"/>
      <c r="AK346" s="1075"/>
      <c r="AL346" s="1065"/>
      <c r="AM346" s="1066" t="str">
        <f t="shared" si="181"/>
        <v/>
      </c>
      <c r="AN346" s="1067">
        <f t="shared" si="182"/>
        <v>0</v>
      </c>
      <c r="AO346" s="412"/>
      <c r="AP346" s="412"/>
      <c r="AQ346" s="1068">
        <f t="shared" si="183"/>
        <v>0</v>
      </c>
      <c r="AR346" s="414">
        <f t="shared" si="184"/>
        <v>0</v>
      </c>
      <c r="AS346" s="415">
        <f t="shared" si="185"/>
        <v>0</v>
      </c>
      <c r="AT346" s="415">
        <f t="shared" si="200"/>
        <v>0</v>
      </c>
      <c r="AU346" s="415">
        <f t="shared" si="186"/>
        <v>0</v>
      </c>
      <c r="AV346" s="416">
        <f t="shared" si="187"/>
        <v>0</v>
      </c>
      <c r="AW346" s="1069"/>
      <c r="AX346" s="406">
        <f t="shared" si="188"/>
        <v>0</v>
      </c>
      <c r="AY346" s="1060">
        <f t="shared" si="189"/>
        <v>0</v>
      </c>
      <c r="AZ346" s="1070">
        <f t="shared" si="190"/>
        <v>0</v>
      </c>
      <c r="BA346" s="407">
        <f t="shared" si="191"/>
        <v>0</v>
      </c>
      <c r="BB346" s="1071">
        <f t="shared" si="192"/>
        <v>0</v>
      </c>
      <c r="BC346" s="1059">
        <f t="shared" si="193"/>
        <v>0</v>
      </c>
      <c r="BD346" s="1059">
        <f t="shared" si="194"/>
        <v>0</v>
      </c>
      <c r="BE346" s="407">
        <f t="shared" si="195"/>
        <v>0</v>
      </c>
      <c r="BF346" s="1041">
        <f t="shared" si="196"/>
        <v>0.3</v>
      </c>
      <c r="BG346" s="421">
        <f t="shared" si="197"/>
        <v>0</v>
      </c>
      <c r="BH346" s="422"/>
      <c r="BI346" s="422"/>
      <c r="BJ346" s="421">
        <f t="shared" si="198"/>
        <v>0</v>
      </c>
      <c r="BK346" s="1044">
        <f t="shared" si="199"/>
        <v>0</v>
      </c>
      <c r="BL346" s="432"/>
      <c r="BM346" s="436"/>
      <c r="BN346" s="436"/>
      <c r="BO346" s="436"/>
      <c r="BP346" s="436"/>
      <c r="BQ346" s="436"/>
      <c r="BR346" s="436"/>
      <c r="BS346" s="436"/>
      <c r="BT346" s="436"/>
      <c r="BU346" s="436"/>
      <c r="BV346" s="436"/>
      <c r="BW346" s="436"/>
      <c r="BX346" s="436"/>
    </row>
    <row r="347" spans="1:76" s="437" customFormat="1" ht="27.95" customHeight="1">
      <c r="A347" s="1046">
        <v>330</v>
      </c>
      <c r="B347" s="429"/>
      <c r="C347" s="429"/>
      <c r="D347" s="395"/>
      <c r="E347" s="427"/>
      <c r="F347" s="396"/>
      <c r="G347" s="1076"/>
      <c r="H347" s="1009"/>
      <c r="I347" s="1009"/>
      <c r="J347" s="1009"/>
      <c r="K347" s="1010" t="str">
        <f t="shared" si="169"/>
        <v/>
      </c>
      <c r="L347" s="1047" t="str">
        <f>IF(OR(($S347=""),($H347=""),($I347=""),($J347="")),"",VLOOKUP($S347,'TRC Values Pepco'!$I$45:$M$54,2,FALSE))</f>
        <v/>
      </c>
      <c r="M347" s="1048" t="str">
        <f>IF(OR(($S347=""),($H347=""),($I347=""),($J347="")),"",VLOOKUP($S347,'TRC Values Pepco'!$I$45:$M$54,3,FALSE))</f>
        <v/>
      </c>
      <c r="N347" s="1048" t="str">
        <f>IF(OR(($S347=""),($H347=""),($I347=""),($J347="")),"",VLOOKUP($S347,'TRC Values Pepco'!$I$45:$M$54,4,FALSE))</f>
        <v/>
      </c>
      <c r="O347" s="1048" t="str">
        <f>IF(OR(($S347=""),($H347=""),($I347=""),($J347="")),"",VLOOKUP($S347,'TRC Values Pepco'!$I$45:$M$54,5,FALSE))</f>
        <v/>
      </c>
      <c r="P347" s="1049" t="str">
        <f t="shared" si="170"/>
        <v/>
      </c>
      <c r="Q347" s="1050">
        <f t="shared" si="171"/>
        <v>0</v>
      </c>
      <c r="R347" s="1051" t="str">
        <f t="shared" si="172"/>
        <v/>
      </c>
      <c r="S347" s="1051" t="str">
        <f t="shared" si="173"/>
        <v/>
      </c>
      <c r="T347" s="1052" t="str">
        <f t="shared" si="174"/>
        <v/>
      </c>
      <c r="U347" s="1077"/>
      <c r="V347" s="1017"/>
      <c r="W347" s="1055" t="str">
        <f t="shared" si="175"/>
        <v/>
      </c>
      <c r="X347" s="1072"/>
      <c r="Y347" s="1057">
        <v>0</v>
      </c>
      <c r="Z347" s="402">
        <f t="shared" si="176"/>
        <v>0</v>
      </c>
      <c r="AA347" s="1058">
        <f t="shared" si="177"/>
        <v>0</v>
      </c>
      <c r="AB347" s="1059">
        <f t="shared" si="178"/>
        <v>0</v>
      </c>
      <c r="AC347" s="1059">
        <f t="shared" si="179"/>
        <v>0</v>
      </c>
      <c r="AD347" s="1060">
        <f t="shared" si="180"/>
        <v>0</v>
      </c>
      <c r="AE347" s="1061" t="s">
        <v>205</v>
      </c>
      <c r="AF347" s="395"/>
      <c r="AG347" s="429"/>
      <c r="AH347" s="1073"/>
      <c r="AI347" s="1074"/>
      <c r="AJ347" s="1074"/>
      <c r="AK347" s="1075"/>
      <c r="AL347" s="1065"/>
      <c r="AM347" s="1066" t="str">
        <f t="shared" si="181"/>
        <v/>
      </c>
      <c r="AN347" s="1067">
        <f t="shared" si="182"/>
        <v>0</v>
      </c>
      <c r="AO347" s="412"/>
      <c r="AP347" s="412"/>
      <c r="AQ347" s="1068">
        <f t="shared" si="183"/>
        <v>0</v>
      </c>
      <c r="AR347" s="414">
        <f t="shared" si="184"/>
        <v>0</v>
      </c>
      <c r="AS347" s="415">
        <f t="shared" si="185"/>
        <v>0</v>
      </c>
      <c r="AT347" s="415">
        <f t="shared" si="200"/>
        <v>0</v>
      </c>
      <c r="AU347" s="415">
        <f t="shared" si="186"/>
        <v>0</v>
      </c>
      <c r="AV347" s="416">
        <f t="shared" si="187"/>
        <v>0</v>
      </c>
      <c r="AW347" s="1069"/>
      <c r="AX347" s="406">
        <f t="shared" si="188"/>
        <v>0</v>
      </c>
      <c r="AY347" s="1060">
        <f t="shared" si="189"/>
        <v>0</v>
      </c>
      <c r="AZ347" s="1070">
        <f t="shared" si="190"/>
        <v>0</v>
      </c>
      <c r="BA347" s="407">
        <f t="shared" si="191"/>
        <v>0</v>
      </c>
      <c r="BB347" s="1071">
        <f t="shared" si="192"/>
        <v>0</v>
      </c>
      <c r="BC347" s="1059">
        <f t="shared" si="193"/>
        <v>0</v>
      </c>
      <c r="BD347" s="1059">
        <f t="shared" si="194"/>
        <v>0</v>
      </c>
      <c r="BE347" s="407">
        <f t="shared" si="195"/>
        <v>0</v>
      </c>
      <c r="BF347" s="1041">
        <f t="shared" si="196"/>
        <v>0.3</v>
      </c>
      <c r="BG347" s="421">
        <f t="shared" si="197"/>
        <v>0</v>
      </c>
      <c r="BH347" s="422"/>
      <c r="BI347" s="422"/>
      <c r="BJ347" s="421">
        <f t="shared" si="198"/>
        <v>0</v>
      </c>
      <c r="BK347" s="1044">
        <f t="shared" si="199"/>
        <v>0</v>
      </c>
      <c r="BL347" s="432"/>
      <c r="BM347" s="436"/>
      <c r="BN347" s="436"/>
      <c r="BO347" s="436"/>
      <c r="BP347" s="436"/>
      <c r="BQ347" s="436"/>
      <c r="BR347" s="436"/>
      <c r="BS347" s="436"/>
      <c r="BT347" s="436"/>
      <c r="BU347" s="436"/>
      <c r="BV347" s="436"/>
      <c r="BW347" s="436"/>
      <c r="BX347" s="436"/>
    </row>
    <row r="348" spans="1:76" s="437" customFormat="1" ht="27.95" customHeight="1">
      <c r="A348" s="1046">
        <v>331</v>
      </c>
      <c r="B348" s="429"/>
      <c r="C348" s="429"/>
      <c r="D348" s="395"/>
      <c r="E348" s="427"/>
      <c r="F348" s="396"/>
      <c r="G348" s="1076"/>
      <c r="H348" s="1009"/>
      <c r="I348" s="1009"/>
      <c r="J348" s="1009"/>
      <c r="K348" s="1010" t="str">
        <f t="shared" si="169"/>
        <v/>
      </c>
      <c r="L348" s="1047" t="str">
        <f>IF(OR(($S348=""),($H348=""),($I348=""),($J348="")),"",VLOOKUP($S348,'TRC Values Pepco'!$I$45:$M$54,2,FALSE))</f>
        <v/>
      </c>
      <c r="M348" s="1048" t="str">
        <f>IF(OR(($S348=""),($H348=""),($I348=""),($J348="")),"",VLOOKUP($S348,'TRC Values Pepco'!$I$45:$M$54,3,FALSE))</f>
        <v/>
      </c>
      <c r="N348" s="1048" t="str">
        <f>IF(OR(($S348=""),($H348=""),($I348=""),($J348="")),"",VLOOKUP($S348,'TRC Values Pepco'!$I$45:$M$54,4,FALSE))</f>
        <v/>
      </c>
      <c r="O348" s="1048" t="str">
        <f>IF(OR(($S348=""),($H348=""),($I348=""),($J348="")),"",VLOOKUP($S348,'TRC Values Pepco'!$I$45:$M$54,5,FALSE))</f>
        <v/>
      </c>
      <c r="P348" s="1049" t="str">
        <f t="shared" si="170"/>
        <v/>
      </c>
      <c r="Q348" s="1050">
        <f t="shared" si="171"/>
        <v>0</v>
      </c>
      <c r="R348" s="1051" t="str">
        <f t="shared" si="172"/>
        <v/>
      </c>
      <c r="S348" s="1051" t="str">
        <f t="shared" si="173"/>
        <v/>
      </c>
      <c r="T348" s="1052" t="str">
        <f t="shared" si="174"/>
        <v/>
      </c>
      <c r="U348" s="1077"/>
      <c r="V348" s="1017"/>
      <c r="W348" s="1055" t="str">
        <f t="shared" si="175"/>
        <v/>
      </c>
      <c r="X348" s="1072"/>
      <c r="Y348" s="1057">
        <v>0</v>
      </c>
      <c r="Z348" s="402">
        <f t="shared" si="176"/>
        <v>0</v>
      </c>
      <c r="AA348" s="1058">
        <f t="shared" si="177"/>
        <v>0</v>
      </c>
      <c r="AB348" s="1059">
        <f t="shared" si="178"/>
        <v>0</v>
      </c>
      <c r="AC348" s="1059">
        <f t="shared" si="179"/>
        <v>0</v>
      </c>
      <c r="AD348" s="1060">
        <f t="shared" si="180"/>
        <v>0</v>
      </c>
      <c r="AE348" s="1061" t="s">
        <v>205</v>
      </c>
      <c r="AF348" s="395"/>
      <c r="AG348" s="429"/>
      <c r="AH348" s="1073"/>
      <c r="AI348" s="1074"/>
      <c r="AJ348" s="1074"/>
      <c r="AK348" s="1075"/>
      <c r="AL348" s="1065"/>
      <c r="AM348" s="1066" t="str">
        <f t="shared" si="181"/>
        <v/>
      </c>
      <c r="AN348" s="1067">
        <f t="shared" si="182"/>
        <v>0</v>
      </c>
      <c r="AO348" s="412"/>
      <c r="AP348" s="412"/>
      <c r="AQ348" s="1068">
        <f t="shared" si="183"/>
        <v>0</v>
      </c>
      <c r="AR348" s="414">
        <f t="shared" si="184"/>
        <v>0</v>
      </c>
      <c r="AS348" s="415">
        <f t="shared" si="185"/>
        <v>0</v>
      </c>
      <c r="AT348" s="415">
        <f t="shared" si="200"/>
        <v>0</v>
      </c>
      <c r="AU348" s="415">
        <f t="shared" si="186"/>
        <v>0</v>
      </c>
      <c r="AV348" s="416">
        <f t="shared" si="187"/>
        <v>0</v>
      </c>
      <c r="AW348" s="1069"/>
      <c r="AX348" s="406">
        <f t="shared" si="188"/>
        <v>0</v>
      </c>
      <c r="AY348" s="1060">
        <f t="shared" si="189"/>
        <v>0</v>
      </c>
      <c r="AZ348" s="1070">
        <f t="shared" si="190"/>
        <v>0</v>
      </c>
      <c r="BA348" s="407">
        <f t="shared" si="191"/>
        <v>0</v>
      </c>
      <c r="BB348" s="1071">
        <f t="shared" si="192"/>
        <v>0</v>
      </c>
      <c r="BC348" s="1059">
        <f t="shared" si="193"/>
        <v>0</v>
      </c>
      <c r="BD348" s="1059">
        <f t="shared" si="194"/>
        <v>0</v>
      </c>
      <c r="BE348" s="407">
        <f t="shared" si="195"/>
        <v>0</v>
      </c>
      <c r="BF348" s="1041">
        <f t="shared" si="196"/>
        <v>0.3</v>
      </c>
      <c r="BG348" s="421">
        <f t="shared" si="197"/>
        <v>0</v>
      </c>
      <c r="BH348" s="422"/>
      <c r="BI348" s="422"/>
      <c r="BJ348" s="421">
        <f t="shared" si="198"/>
        <v>0</v>
      </c>
      <c r="BK348" s="1044">
        <f t="shared" si="199"/>
        <v>0</v>
      </c>
      <c r="BL348" s="432"/>
      <c r="BM348" s="436"/>
      <c r="BN348" s="436"/>
      <c r="BO348" s="436"/>
      <c r="BP348" s="436"/>
      <c r="BQ348" s="436"/>
      <c r="BR348" s="436"/>
      <c r="BS348" s="436"/>
      <c r="BT348" s="436"/>
      <c r="BU348" s="436"/>
      <c r="BV348" s="436"/>
      <c r="BW348" s="436"/>
      <c r="BX348" s="436"/>
    </row>
    <row r="349" spans="1:76" s="437" customFormat="1" ht="27.95" customHeight="1">
      <c r="A349" s="1046">
        <v>332</v>
      </c>
      <c r="B349" s="429"/>
      <c r="C349" s="429"/>
      <c r="D349" s="395"/>
      <c r="E349" s="427"/>
      <c r="F349" s="396"/>
      <c r="G349" s="1076"/>
      <c r="H349" s="1009"/>
      <c r="I349" s="1009"/>
      <c r="J349" s="1009"/>
      <c r="K349" s="1010" t="str">
        <f t="shared" si="169"/>
        <v/>
      </c>
      <c r="L349" s="1047" t="str">
        <f>IF(OR(($S349=""),($H349=""),($I349=""),($J349="")),"",VLOOKUP($S349,'TRC Values Pepco'!$I$45:$M$54,2,FALSE))</f>
        <v/>
      </c>
      <c r="M349" s="1048" t="str">
        <f>IF(OR(($S349=""),($H349=""),($I349=""),($J349="")),"",VLOOKUP($S349,'TRC Values Pepco'!$I$45:$M$54,3,FALSE))</f>
        <v/>
      </c>
      <c r="N349" s="1048" t="str">
        <f>IF(OR(($S349=""),($H349=""),($I349=""),($J349="")),"",VLOOKUP($S349,'TRC Values Pepco'!$I$45:$M$54,4,FALSE))</f>
        <v/>
      </c>
      <c r="O349" s="1048" t="str">
        <f>IF(OR(($S349=""),($H349=""),($I349=""),($J349="")),"",VLOOKUP($S349,'TRC Values Pepco'!$I$45:$M$54,5,FALSE))</f>
        <v/>
      </c>
      <c r="P349" s="1049" t="str">
        <f t="shared" si="170"/>
        <v/>
      </c>
      <c r="Q349" s="1050">
        <f t="shared" si="171"/>
        <v>0</v>
      </c>
      <c r="R349" s="1051" t="str">
        <f t="shared" si="172"/>
        <v/>
      </c>
      <c r="S349" s="1051" t="str">
        <f t="shared" si="173"/>
        <v/>
      </c>
      <c r="T349" s="1052" t="str">
        <f t="shared" si="174"/>
        <v/>
      </c>
      <c r="U349" s="1077"/>
      <c r="V349" s="1017"/>
      <c r="W349" s="1055" t="str">
        <f t="shared" si="175"/>
        <v/>
      </c>
      <c r="X349" s="1072"/>
      <c r="Y349" s="1057">
        <v>0</v>
      </c>
      <c r="Z349" s="402">
        <f t="shared" si="176"/>
        <v>0</v>
      </c>
      <c r="AA349" s="1058">
        <f t="shared" si="177"/>
        <v>0</v>
      </c>
      <c r="AB349" s="1059">
        <f t="shared" si="178"/>
        <v>0</v>
      </c>
      <c r="AC349" s="1059">
        <f t="shared" si="179"/>
        <v>0</v>
      </c>
      <c r="AD349" s="1060">
        <f t="shared" si="180"/>
        <v>0</v>
      </c>
      <c r="AE349" s="1061" t="s">
        <v>205</v>
      </c>
      <c r="AF349" s="395"/>
      <c r="AG349" s="429"/>
      <c r="AH349" s="1073"/>
      <c r="AI349" s="1074"/>
      <c r="AJ349" s="1074"/>
      <c r="AK349" s="1075"/>
      <c r="AL349" s="1065"/>
      <c r="AM349" s="1066" t="str">
        <f t="shared" si="181"/>
        <v/>
      </c>
      <c r="AN349" s="1067">
        <f t="shared" si="182"/>
        <v>0</v>
      </c>
      <c r="AO349" s="412"/>
      <c r="AP349" s="412"/>
      <c r="AQ349" s="1068">
        <f t="shared" si="183"/>
        <v>0</v>
      </c>
      <c r="AR349" s="414">
        <f t="shared" si="184"/>
        <v>0</v>
      </c>
      <c r="AS349" s="415">
        <f t="shared" si="185"/>
        <v>0</v>
      </c>
      <c r="AT349" s="415">
        <f t="shared" si="200"/>
        <v>0</v>
      </c>
      <c r="AU349" s="415">
        <f t="shared" si="186"/>
        <v>0</v>
      </c>
      <c r="AV349" s="416">
        <f t="shared" si="187"/>
        <v>0</v>
      </c>
      <c r="AW349" s="1069"/>
      <c r="AX349" s="406">
        <f t="shared" si="188"/>
        <v>0</v>
      </c>
      <c r="AY349" s="1060">
        <f t="shared" si="189"/>
        <v>0</v>
      </c>
      <c r="AZ349" s="1070">
        <f t="shared" si="190"/>
        <v>0</v>
      </c>
      <c r="BA349" s="407">
        <f t="shared" si="191"/>
        <v>0</v>
      </c>
      <c r="BB349" s="1071">
        <f t="shared" si="192"/>
        <v>0</v>
      </c>
      <c r="BC349" s="1059">
        <f t="shared" si="193"/>
        <v>0</v>
      </c>
      <c r="BD349" s="1059">
        <f t="shared" si="194"/>
        <v>0</v>
      </c>
      <c r="BE349" s="407">
        <f t="shared" si="195"/>
        <v>0</v>
      </c>
      <c r="BF349" s="1041">
        <f t="shared" si="196"/>
        <v>0.3</v>
      </c>
      <c r="BG349" s="421">
        <f t="shared" si="197"/>
        <v>0</v>
      </c>
      <c r="BH349" s="422"/>
      <c r="BI349" s="422"/>
      <c r="BJ349" s="421">
        <f t="shared" si="198"/>
        <v>0</v>
      </c>
      <c r="BK349" s="1044">
        <f t="shared" si="199"/>
        <v>0</v>
      </c>
      <c r="BL349" s="432"/>
      <c r="BM349" s="436"/>
      <c r="BN349" s="436"/>
      <c r="BO349" s="436"/>
      <c r="BP349" s="436"/>
      <c r="BQ349" s="436"/>
      <c r="BR349" s="436"/>
      <c r="BS349" s="436"/>
      <c r="BT349" s="436"/>
      <c r="BU349" s="436"/>
      <c r="BV349" s="436"/>
      <c r="BW349" s="436"/>
      <c r="BX349" s="436"/>
    </row>
    <row r="350" spans="1:76" s="437" customFormat="1" ht="27.95" customHeight="1">
      <c r="A350" s="1046">
        <v>333</v>
      </c>
      <c r="B350" s="429"/>
      <c r="C350" s="429"/>
      <c r="D350" s="395"/>
      <c r="E350" s="427"/>
      <c r="F350" s="396"/>
      <c r="G350" s="1076"/>
      <c r="H350" s="1009"/>
      <c r="I350" s="1009"/>
      <c r="J350" s="1009"/>
      <c r="K350" s="1010" t="str">
        <f t="shared" si="169"/>
        <v/>
      </c>
      <c r="L350" s="1047" t="str">
        <f>IF(OR(($S350=""),($H350=""),($I350=""),($J350="")),"",VLOOKUP($S350,'TRC Values Pepco'!$I$45:$M$54,2,FALSE))</f>
        <v/>
      </c>
      <c r="M350" s="1048" t="str">
        <f>IF(OR(($S350=""),($H350=""),($I350=""),($J350="")),"",VLOOKUP($S350,'TRC Values Pepco'!$I$45:$M$54,3,FALSE))</f>
        <v/>
      </c>
      <c r="N350" s="1048" t="str">
        <f>IF(OR(($S350=""),($H350=""),($I350=""),($J350="")),"",VLOOKUP($S350,'TRC Values Pepco'!$I$45:$M$54,4,FALSE))</f>
        <v/>
      </c>
      <c r="O350" s="1048" t="str">
        <f>IF(OR(($S350=""),($H350=""),($I350=""),($J350="")),"",VLOOKUP($S350,'TRC Values Pepco'!$I$45:$M$54,5,FALSE))</f>
        <v/>
      </c>
      <c r="P350" s="1049" t="str">
        <f t="shared" si="170"/>
        <v/>
      </c>
      <c r="Q350" s="1050">
        <f t="shared" si="171"/>
        <v>0</v>
      </c>
      <c r="R350" s="1051" t="str">
        <f t="shared" si="172"/>
        <v/>
      </c>
      <c r="S350" s="1051" t="str">
        <f t="shared" si="173"/>
        <v/>
      </c>
      <c r="T350" s="1052" t="str">
        <f t="shared" si="174"/>
        <v/>
      </c>
      <c r="U350" s="1077"/>
      <c r="V350" s="1017"/>
      <c r="W350" s="1055" t="str">
        <f t="shared" si="175"/>
        <v/>
      </c>
      <c r="X350" s="1072"/>
      <c r="Y350" s="1057">
        <v>0</v>
      </c>
      <c r="Z350" s="402">
        <f t="shared" si="176"/>
        <v>0</v>
      </c>
      <c r="AA350" s="1058">
        <f t="shared" si="177"/>
        <v>0</v>
      </c>
      <c r="AB350" s="1059">
        <f t="shared" si="178"/>
        <v>0</v>
      </c>
      <c r="AC350" s="1059">
        <f t="shared" si="179"/>
        <v>0</v>
      </c>
      <c r="AD350" s="1060">
        <f t="shared" si="180"/>
        <v>0</v>
      </c>
      <c r="AE350" s="1061" t="s">
        <v>205</v>
      </c>
      <c r="AF350" s="395"/>
      <c r="AG350" s="429"/>
      <c r="AH350" s="1073"/>
      <c r="AI350" s="1074"/>
      <c r="AJ350" s="1074"/>
      <c r="AK350" s="1075"/>
      <c r="AL350" s="1065"/>
      <c r="AM350" s="1066" t="str">
        <f t="shared" si="181"/>
        <v/>
      </c>
      <c r="AN350" s="1067">
        <f t="shared" si="182"/>
        <v>0</v>
      </c>
      <c r="AO350" s="412"/>
      <c r="AP350" s="412"/>
      <c r="AQ350" s="1068">
        <f t="shared" si="183"/>
        <v>0</v>
      </c>
      <c r="AR350" s="414">
        <f t="shared" si="184"/>
        <v>0</v>
      </c>
      <c r="AS350" s="415">
        <f t="shared" si="185"/>
        <v>0</v>
      </c>
      <c r="AT350" s="415">
        <f t="shared" si="200"/>
        <v>0</v>
      </c>
      <c r="AU350" s="415">
        <f t="shared" si="186"/>
        <v>0</v>
      </c>
      <c r="AV350" s="416">
        <f t="shared" si="187"/>
        <v>0</v>
      </c>
      <c r="AW350" s="1069"/>
      <c r="AX350" s="406">
        <f t="shared" si="188"/>
        <v>0</v>
      </c>
      <c r="AY350" s="1060">
        <f t="shared" si="189"/>
        <v>0</v>
      </c>
      <c r="AZ350" s="1070">
        <f t="shared" si="190"/>
        <v>0</v>
      </c>
      <c r="BA350" s="407">
        <f t="shared" si="191"/>
        <v>0</v>
      </c>
      <c r="BB350" s="1071">
        <f t="shared" si="192"/>
        <v>0</v>
      </c>
      <c r="BC350" s="1059">
        <f t="shared" si="193"/>
        <v>0</v>
      </c>
      <c r="BD350" s="1059">
        <f t="shared" si="194"/>
        <v>0</v>
      </c>
      <c r="BE350" s="407">
        <f t="shared" si="195"/>
        <v>0</v>
      </c>
      <c r="BF350" s="1041">
        <f t="shared" si="196"/>
        <v>0.3</v>
      </c>
      <c r="BG350" s="421">
        <f t="shared" si="197"/>
        <v>0</v>
      </c>
      <c r="BH350" s="422"/>
      <c r="BI350" s="422"/>
      <c r="BJ350" s="421">
        <f t="shared" si="198"/>
        <v>0</v>
      </c>
      <c r="BK350" s="1044">
        <f t="shared" si="199"/>
        <v>0</v>
      </c>
      <c r="BL350" s="432"/>
      <c r="BM350" s="436"/>
      <c r="BN350" s="436"/>
      <c r="BO350" s="436"/>
      <c r="BP350" s="436"/>
      <c r="BQ350" s="436"/>
      <c r="BR350" s="436"/>
      <c r="BS350" s="436"/>
      <c r="BT350" s="436"/>
      <c r="BU350" s="436"/>
      <c r="BV350" s="436"/>
      <c r="BW350" s="436"/>
      <c r="BX350" s="436"/>
    </row>
    <row r="351" spans="1:76" s="437" customFormat="1" ht="27.95" customHeight="1">
      <c r="A351" s="1046">
        <v>334</v>
      </c>
      <c r="B351" s="429"/>
      <c r="C351" s="429"/>
      <c r="D351" s="395"/>
      <c r="E351" s="427"/>
      <c r="F351" s="396"/>
      <c r="G351" s="1076"/>
      <c r="H351" s="1009"/>
      <c r="I351" s="1009"/>
      <c r="J351" s="1009"/>
      <c r="K351" s="1010" t="str">
        <f t="shared" si="169"/>
        <v/>
      </c>
      <c r="L351" s="1047" t="str">
        <f>IF(OR(($S351=""),($H351=""),($I351=""),($J351="")),"",VLOOKUP($S351,'TRC Values Pepco'!$I$45:$M$54,2,FALSE))</f>
        <v/>
      </c>
      <c r="M351" s="1048" t="str">
        <f>IF(OR(($S351=""),($H351=""),($I351=""),($J351="")),"",VLOOKUP($S351,'TRC Values Pepco'!$I$45:$M$54,3,FALSE))</f>
        <v/>
      </c>
      <c r="N351" s="1048" t="str">
        <f>IF(OR(($S351=""),($H351=""),($I351=""),($J351="")),"",VLOOKUP($S351,'TRC Values Pepco'!$I$45:$M$54,4,FALSE))</f>
        <v/>
      </c>
      <c r="O351" s="1048" t="str">
        <f>IF(OR(($S351=""),($H351=""),($I351=""),($J351="")),"",VLOOKUP($S351,'TRC Values Pepco'!$I$45:$M$54,5,FALSE))</f>
        <v/>
      </c>
      <c r="P351" s="1049" t="str">
        <f t="shared" si="170"/>
        <v/>
      </c>
      <c r="Q351" s="1050">
        <f t="shared" si="171"/>
        <v>0</v>
      </c>
      <c r="R351" s="1051" t="str">
        <f t="shared" si="172"/>
        <v/>
      </c>
      <c r="S351" s="1051" t="str">
        <f t="shared" si="173"/>
        <v/>
      </c>
      <c r="T351" s="1052" t="str">
        <f t="shared" si="174"/>
        <v/>
      </c>
      <c r="U351" s="1077"/>
      <c r="V351" s="1017"/>
      <c r="W351" s="1055" t="str">
        <f t="shared" si="175"/>
        <v/>
      </c>
      <c r="X351" s="1072"/>
      <c r="Y351" s="1057">
        <v>0</v>
      </c>
      <c r="Z351" s="402">
        <f t="shared" si="176"/>
        <v>0</v>
      </c>
      <c r="AA351" s="1058">
        <f t="shared" si="177"/>
        <v>0</v>
      </c>
      <c r="AB351" s="1059">
        <f t="shared" si="178"/>
        <v>0</v>
      </c>
      <c r="AC351" s="1059">
        <f t="shared" si="179"/>
        <v>0</v>
      </c>
      <c r="AD351" s="1060">
        <f t="shared" si="180"/>
        <v>0</v>
      </c>
      <c r="AE351" s="1061" t="s">
        <v>205</v>
      </c>
      <c r="AF351" s="395"/>
      <c r="AG351" s="429"/>
      <c r="AH351" s="1073"/>
      <c r="AI351" s="1074"/>
      <c r="AJ351" s="1074"/>
      <c r="AK351" s="1075"/>
      <c r="AL351" s="1065"/>
      <c r="AM351" s="1066" t="str">
        <f t="shared" si="181"/>
        <v/>
      </c>
      <c r="AN351" s="1067">
        <f t="shared" si="182"/>
        <v>0</v>
      </c>
      <c r="AO351" s="412"/>
      <c r="AP351" s="412"/>
      <c r="AQ351" s="1068">
        <f t="shared" si="183"/>
        <v>0</v>
      </c>
      <c r="AR351" s="414">
        <f t="shared" si="184"/>
        <v>0</v>
      </c>
      <c r="AS351" s="415">
        <f t="shared" si="185"/>
        <v>0</v>
      </c>
      <c r="AT351" s="415">
        <f t="shared" si="200"/>
        <v>0</v>
      </c>
      <c r="AU351" s="415">
        <f t="shared" si="186"/>
        <v>0</v>
      </c>
      <c r="AV351" s="416">
        <f t="shared" si="187"/>
        <v>0</v>
      </c>
      <c r="AW351" s="1069"/>
      <c r="AX351" s="406">
        <f t="shared" si="188"/>
        <v>0</v>
      </c>
      <c r="AY351" s="1060">
        <f t="shared" si="189"/>
        <v>0</v>
      </c>
      <c r="AZ351" s="1070">
        <f t="shared" si="190"/>
        <v>0</v>
      </c>
      <c r="BA351" s="407">
        <f t="shared" si="191"/>
        <v>0</v>
      </c>
      <c r="BB351" s="1071">
        <f t="shared" si="192"/>
        <v>0</v>
      </c>
      <c r="BC351" s="1059">
        <f t="shared" si="193"/>
        <v>0</v>
      </c>
      <c r="BD351" s="1059">
        <f t="shared" si="194"/>
        <v>0</v>
      </c>
      <c r="BE351" s="407">
        <f t="shared" si="195"/>
        <v>0</v>
      </c>
      <c r="BF351" s="1041">
        <f t="shared" si="196"/>
        <v>0.3</v>
      </c>
      <c r="BG351" s="421">
        <f t="shared" si="197"/>
        <v>0</v>
      </c>
      <c r="BH351" s="422"/>
      <c r="BI351" s="422"/>
      <c r="BJ351" s="421">
        <f t="shared" si="198"/>
        <v>0</v>
      </c>
      <c r="BK351" s="1044">
        <f t="shared" si="199"/>
        <v>0</v>
      </c>
      <c r="BL351" s="432"/>
      <c r="BM351" s="436"/>
      <c r="BN351" s="436"/>
      <c r="BO351" s="436"/>
      <c r="BP351" s="436"/>
      <c r="BQ351" s="436"/>
      <c r="BR351" s="436"/>
      <c r="BS351" s="436"/>
      <c r="BT351" s="436"/>
      <c r="BU351" s="436"/>
      <c r="BV351" s="436"/>
      <c r="BW351" s="436"/>
      <c r="BX351" s="436"/>
    </row>
    <row r="352" spans="1:76" s="437" customFormat="1" ht="27.95" customHeight="1">
      <c r="A352" s="1046">
        <v>335</v>
      </c>
      <c r="B352" s="429"/>
      <c r="C352" s="429"/>
      <c r="D352" s="395"/>
      <c r="E352" s="427"/>
      <c r="F352" s="396"/>
      <c r="G352" s="1076"/>
      <c r="H352" s="1009"/>
      <c r="I352" s="1009"/>
      <c r="J352" s="1009"/>
      <c r="K352" s="1010" t="str">
        <f t="shared" si="169"/>
        <v/>
      </c>
      <c r="L352" s="1047" t="str">
        <f>IF(OR(($S352=""),($H352=""),($I352=""),($J352="")),"",VLOOKUP($S352,'TRC Values Pepco'!$I$45:$M$54,2,FALSE))</f>
        <v/>
      </c>
      <c r="M352" s="1048" t="str">
        <f>IF(OR(($S352=""),($H352=""),($I352=""),($J352="")),"",VLOOKUP($S352,'TRC Values Pepco'!$I$45:$M$54,3,FALSE))</f>
        <v/>
      </c>
      <c r="N352" s="1048" t="str">
        <f>IF(OR(($S352=""),($H352=""),($I352=""),($J352="")),"",VLOOKUP($S352,'TRC Values Pepco'!$I$45:$M$54,4,FALSE))</f>
        <v/>
      </c>
      <c r="O352" s="1048" t="str">
        <f>IF(OR(($S352=""),($H352=""),($I352=""),($J352="")),"",VLOOKUP($S352,'TRC Values Pepco'!$I$45:$M$54,5,FALSE))</f>
        <v/>
      </c>
      <c r="P352" s="1049" t="str">
        <f t="shared" si="170"/>
        <v/>
      </c>
      <c r="Q352" s="1050">
        <f t="shared" si="171"/>
        <v>0</v>
      </c>
      <c r="R352" s="1051" t="str">
        <f t="shared" si="172"/>
        <v/>
      </c>
      <c r="S352" s="1051" t="str">
        <f t="shared" si="173"/>
        <v/>
      </c>
      <c r="T352" s="1052" t="str">
        <f t="shared" si="174"/>
        <v/>
      </c>
      <c r="U352" s="1077"/>
      <c r="V352" s="1017"/>
      <c r="W352" s="1055" t="str">
        <f t="shared" si="175"/>
        <v/>
      </c>
      <c r="X352" s="1072"/>
      <c r="Y352" s="1057">
        <v>0</v>
      </c>
      <c r="Z352" s="402">
        <f t="shared" si="176"/>
        <v>0</v>
      </c>
      <c r="AA352" s="1058">
        <f t="shared" si="177"/>
        <v>0</v>
      </c>
      <c r="AB352" s="1059">
        <f t="shared" si="178"/>
        <v>0</v>
      </c>
      <c r="AC352" s="1059">
        <f t="shared" si="179"/>
        <v>0</v>
      </c>
      <c r="AD352" s="1060">
        <f t="shared" si="180"/>
        <v>0</v>
      </c>
      <c r="AE352" s="1061" t="s">
        <v>205</v>
      </c>
      <c r="AF352" s="395"/>
      <c r="AG352" s="429"/>
      <c r="AH352" s="1073"/>
      <c r="AI352" s="1074"/>
      <c r="AJ352" s="1074"/>
      <c r="AK352" s="1075"/>
      <c r="AL352" s="1065"/>
      <c r="AM352" s="1066" t="str">
        <f t="shared" si="181"/>
        <v/>
      </c>
      <c r="AN352" s="1067">
        <f t="shared" si="182"/>
        <v>0</v>
      </c>
      <c r="AO352" s="412"/>
      <c r="AP352" s="412"/>
      <c r="AQ352" s="1068">
        <f t="shared" si="183"/>
        <v>0</v>
      </c>
      <c r="AR352" s="414">
        <f t="shared" si="184"/>
        <v>0</v>
      </c>
      <c r="AS352" s="415">
        <f t="shared" si="185"/>
        <v>0</v>
      </c>
      <c r="AT352" s="415">
        <f t="shared" si="200"/>
        <v>0</v>
      </c>
      <c r="AU352" s="415">
        <f t="shared" si="186"/>
        <v>0</v>
      </c>
      <c r="AV352" s="416">
        <f t="shared" si="187"/>
        <v>0</v>
      </c>
      <c r="AW352" s="1069"/>
      <c r="AX352" s="406">
        <f t="shared" si="188"/>
        <v>0</v>
      </c>
      <c r="AY352" s="1060">
        <f t="shared" si="189"/>
        <v>0</v>
      </c>
      <c r="AZ352" s="1070">
        <f t="shared" si="190"/>
        <v>0</v>
      </c>
      <c r="BA352" s="407">
        <f t="shared" si="191"/>
        <v>0</v>
      </c>
      <c r="BB352" s="1071">
        <f t="shared" si="192"/>
        <v>0</v>
      </c>
      <c r="BC352" s="1059">
        <f t="shared" si="193"/>
        <v>0</v>
      </c>
      <c r="BD352" s="1059">
        <f t="shared" si="194"/>
        <v>0</v>
      </c>
      <c r="BE352" s="407">
        <f t="shared" si="195"/>
        <v>0</v>
      </c>
      <c r="BF352" s="1041">
        <f t="shared" si="196"/>
        <v>0.3</v>
      </c>
      <c r="BG352" s="421">
        <f t="shared" si="197"/>
        <v>0</v>
      </c>
      <c r="BH352" s="422"/>
      <c r="BI352" s="422"/>
      <c r="BJ352" s="421">
        <f t="shared" si="198"/>
        <v>0</v>
      </c>
      <c r="BK352" s="1044">
        <f t="shared" si="199"/>
        <v>0</v>
      </c>
      <c r="BL352" s="432"/>
      <c r="BM352" s="436"/>
      <c r="BN352" s="436"/>
      <c r="BO352" s="436"/>
      <c r="BP352" s="436"/>
      <c r="BQ352" s="436"/>
      <c r="BR352" s="436"/>
      <c r="BS352" s="436"/>
      <c r="BT352" s="436"/>
      <c r="BU352" s="436"/>
      <c r="BV352" s="436"/>
      <c r="BW352" s="436"/>
      <c r="BX352" s="436"/>
    </row>
    <row r="353" spans="1:76" s="437" customFormat="1" ht="27.95" customHeight="1">
      <c r="A353" s="1046">
        <v>336</v>
      </c>
      <c r="B353" s="429"/>
      <c r="C353" s="429"/>
      <c r="D353" s="395"/>
      <c r="E353" s="427"/>
      <c r="F353" s="396"/>
      <c r="G353" s="1076"/>
      <c r="H353" s="1009"/>
      <c r="I353" s="1009"/>
      <c r="J353" s="1009"/>
      <c r="K353" s="1010" t="str">
        <f t="shared" si="169"/>
        <v/>
      </c>
      <c r="L353" s="1047" t="str">
        <f>IF(OR(($S353=""),($H353=""),($I353=""),($J353="")),"",VLOOKUP($S353,'TRC Values Pepco'!$I$45:$M$54,2,FALSE))</f>
        <v/>
      </c>
      <c r="M353" s="1048" t="str">
        <f>IF(OR(($S353=""),($H353=""),($I353=""),($J353="")),"",VLOOKUP($S353,'TRC Values Pepco'!$I$45:$M$54,3,FALSE))</f>
        <v/>
      </c>
      <c r="N353" s="1048" t="str">
        <f>IF(OR(($S353=""),($H353=""),($I353=""),($J353="")),"",VLOOKUP($S353,'TRC Values Pepco'!$I$45:$M$54,4,FALSE))</f>
        <v/>
      </c>
      <c r="O353" s="1048" t="str">
        <f>IF(OR(($S353=""),($H353=""),($I353=""),($J353="")),"",VLOOKUP($S353,'TRC Values Pepco'!$I$45:$M$54,5,FALSE))</f>
        <v/>
      </c>
      <c r="P353" s="1049" t="str">
        <f t="shared" si="170"/>
        <v/>
      </c>
      <c r="Q353" s="1050">
        <f t="shared" si="171"/>
        <v>0</v>
      </c>
      <c r="R353" s="1051" t="str">
        <f t="shared" si="172"/>
        <v/>
      </c>
      <c r="S353" s="1051" t="str">
        <f t="shared" si="173"/>
        <v/>
      </c>
      <c r="T353" s="1052" t="str">
        <f t="shared" si="174"/>
        <v/>
      </c>
      <c r="U353" s="1077"/>
      <c r="V353" s="1017"/>
      <c r="W353" s="1055" t="str">
        <f t="shared" si="175"/>
        <v/>
      </c>
      <c r="X353" s="1072"/>
      <c r="Y353" s="1057">
        <v>0</v>
      </c>
      <c r="Z353" s="402">
        <f t="shared" si="176"/>
        <v>0</v>
      </c>
      <c r="AA353" s="1058">
        <f t="shared" si="177"/>
        <v>0</v>
      </c>
      <c r="AB353" s="1059">
        <f t="shared" si="178"/>
        <v>0</v>
      </c>
      <c r="AC353" s="1059">
        <f t="shared" si="179"/>
        <v>0</v>
      </c>
      <c r="AD353" s="1060">
        <f t="shared" si="180"/>
        <v>0</v>
      </c>
      <c r="AE353" s="1061" t="s">
        <v>205</v>
      </c>
      <c r="AF353" s="395"/>
      <c r="AG353" s="429"/>
      <c r="AH353" s="1073"/>
      <c r="AI353" s="1074"/>
      <c r="AJ353" s="1074"/>
      <c r="AK353" s="1075"/>
      <c r="AL353" s="1065"/>
      <c r="AM353" s="1066" t="str">
        <f t="shared" si="181"/>
        <v/>
      </c>
      <c r="AN353" s="1067">
        <f t="shared" si="182"/>
        <v>0</v>
      </c>
      <c r="AO353" s="412"/>
      <c r="AP353" s="412"/>
      <c r="AQ353" s="1068">
        <f t="shared" si="183"/>
        <v>0</v>
      </c>
      <c r="AR353" s="414">
        <f t="shared" si="184"/>
        <v>0</v>
      </c>
      <c r="AS353" s="415">
        <f t="shared" si="185"/>
        <v>0</v>
      </c>
      <c r="AT353" s="415">
        <f t="shared" si="200"/>
        <v>0</v>
      </c>
      <c r="AU353" s="415">
        <f t="shared" si="186"/>
        <v>0</v>
      </c>
      <c r="AV353" s="416">
        <f t="shared" si="187"/>
        <v>0</v>
      </c>
      <c r="AW353" s="1069"/>
      <c r="AX353" s="406">
        <f t="shared" si="188"/>
        <v>0</v>
      </c>
      <c r="AY353" s="1060">
        <f t="shared" si="189"/>
        <v>0</v>
      </c>
      <c r="AZ353" s="1070">
        <f t="shared" si="190"/>
        <v>0</v>
      </c>
      <c r="BA353" s="407">
        <f t="shared" si="191"/>
        <v>0</v>
      </c>
      <c r="BB353" s="1071">
        <f t="shared" si="192"/>
        <v>0</v>
      </c>
      <c r="BC353" s="1059">
        <f t="shared" si="193"/>
        <v>0</v>
      </c>
      <c r="BD353" s="1059">
        <f t="shared" si="194"/>
        <v>0</v>
      </c>
      <c r="BE353" s="407">
        <f t="shared" si="195"/>
        <v>0</v>
      </c>
      <c r="BF353" s="1041">
        <f t="shared" si="196"/>
        <v>0.3</v>
      </c>
      <c r="BG353" s="421">
        <f t="shared" si="197"/>
        <v>0</v>
      </c>
      <c r="BH353" s="422"/>
      <c r="BI353" s="422"/>
      <c r="BJ353" s="421">
        <f t="shared" si="198"/>
        <v>0</v>
      </c>
      <c r="BK353" s="1044">
        <f t="shared" si="199"/>
        <v>0</v>
      </c>
      <c r="BL353" s="432"/>
      <c r="BM353" s="436"/>
      <c r="BN353" s="436"/>
      <c r="BO353" s="436"/>
      <c r="BP353" s="436"/>
      <c r="BQ353" s="436"/>
      <c r="BR353" s="436"/>
      <c r="BS353" s="436"/>
      <c r="BT353" s="436"/>
      <c r="BU353" s="436"/>
      <c r="BV353" s="436"/>
      <c r="BW353" s="436"/>
      <c r="BX353" s="436"/>
    </row>
    <row r="354" spans="1:76" s="437" customFormat="1" ht="27.95" customHeight="1">
      <c r="A354" s="1046">
        <v>337</v>
      </c>
      <c r="B354" s="429"/>
      <c r="C354" s="429"/>
      <c r="D354" s="395"/>
      <c r="E354" s="427"/>
      <c r="F354" s="396"/>
      <c r="G354" s="1076"/>
      <c r="H354" s="1009"/>
      <c r="I354" s="1009"/>
      <c r="J354" s="1009"/>
      <c r="K354" s="1010" t="str">
        <f t="shared" si="169"/>
        <v/>
      </c>
      <c r="L354" s="1047" t="str">
        <f>IF(OR(($S354=""),($H354=""),($I354=""),($J354="")),"",VLOOKUP($S354,'TRC Values Pepco'!$I$45:$M$54,2,FALSE))</f>
        <v/>
      </c>
      <c r="M354" s="1048" t="str">
        <f>IF(OR(($S354=""),($H354=""),($I354=""),($J354="")),"",VLOOKUP($S354,'TRC Values Pepco'!$I$45:$M$54,3,FALSE))</f>
        <v/>
      </c>
      <c r="N354" s="1048" t="str">
        <f>IF(OR(($S354=""),($H354=""),($I354=""),($J354="")),"",VLOOKUP($S354,'TRC Values Pepco'!$I$45:$M$54,4,FALSE))</f>
        <v/>
      </c>
      <c r="O354" s="1048" t="str">
        <f>IF(OR(($S354=""),($H354=""),($I354=""),($J354="")),"",VLOOKUP($S354,'TRC Values Pepco'!$I$45:$M$54,5,FALSE))</f>
        <v/>
      </c>
      <c r="P354" s="1049" t="str">
        <f t="shared" si="170"/>
        <v/>
      </c>
      <c r="Q354" s="1050">
        <f t="shared" si="171"/>
        <v>0</v>
      </c>
      <c r="R354" s="1051" t="str">
        <f t="shared" si="172"/>
        <v/>
      </c>
      <c r="S354" s="1051" t="str">
        <f t="shared" si="173"/>
        <v/>
      </c>
      <c r="T354" s="1052" t="str">
        <f t="shared" si="174"/>
        <v/>
      </c>
      <c r="U354" s="1077"/>
      <c r="V354" s="1017"/>
      <c r="W354" s="1055" t="str">
        <f t="shared" si="175"/>
        <v/>
      </c>
      <c r="X354" s="1072"/>
      <c r="Y354" s="1057">
        <v>0</v>
      </c>
      <c r="Z354" s="402">
        <f t="shared" si="176"/>
        <v>0</v>
      </c>
      <c r="AA354" s="1058">
        <f t="shared" si="177"/>
        <v>0</v>
      </c>
      <c r="AB354" s="1059">
        <f t="shared" si="178"/>
        <v>0</v>
      </c>
      <c r="AC354" s="1059">
        <f t="shared" si="179"/>
        <v>0</v>
      </c>
      <c r="AD354" s="1060">
        <f t="shared" si="180"/>
        <v>0</v>
      </c>
      <c r="AE354" s="1061" t="s">
        <v>205</v>
      </c>
      <c r="AF354" s="395"/>
      <c r="AG354" s="429"/>
      <c r="AH354" s="1073"/>
      <c r="AI354" s="1074"/>
      <c r="AJ354" s="1074"/>
      <c r="AK354" s="1075"/>
      <c r="AL354" s="1065"/>
      <c r="AM354" s="1066" t="str">
        <f t="shared" si="181"/>
        <v/>
      </c>
      <c r="AN354" s="1067">
        <f t="shared" si="182"/>
        <v>0</v>
      </c>
      <c r="AO354" s="412"/>
      <c r="AP354" s="412"/>
      <c r="AQ354" s="1068">
        <f t="shared" si="183"/>
        <v>0</v>
      </c>
      <c r="AR354" s="414">
        <f t="shared" si="184"/>
        <v>0</v>
      </c>
      <c r="AS354" s="415">
        <f t="shared" si="185"/>
        <v>0</v>
      </c>
      <c r="AT354" s="415">
        <f t="shared" si="200"/>
        <v>0</v>
      </c>
      <c r="AU354" s="415">
        <f t="shared" si="186"/>
        <v>0</v>
      </c>
      <c r="AV354" s="416">
        <f t="shared" si="187"/>
        <v>0</v>
      </c>
      <c r="AW354" s="1069"/>
      <c r="AX354" s="406">
        <f t="shared" si="188"/>
        <v>0</v>
      </c>
      <c r="AY354" s="1060">
        <f t="shared" si="189"/>
        <v>0</v>
      </c>
      <c r="AZ354" s="1070">
        <f t="shared" si="190"/>
        <v>0</v>
      </c>
      <c r="BA354" s="407">
        <f t="shared" si="191"/>
        <v>0</v>
      </c>
      <c r="BB354" s="1071">
        <f t="shared" si="192"/>
        <v>0</v>
      </c>
      <c r="BC354" s="1059">
        <f t="shared" si="193"/>
        <v>0</v>
      </c>
      <c r="BD354" s="1059">
        <f t="shared" si="194"/>
        <v>0</v>
      </c>
      <c r="BE354" s="407">
        <f t="shared" si="195"/>
        <v>0</v>
      </c>
      <c r="BF354" s="1041">
        <f t="shared" si="196"/>
        <v>0.3</v>
      </c>
      <c r="BG354" s="421">
        <f t="shared" si="197"/>
        <v>0</v>
      </c>
      <c r="BH354" s="422"/>
      <c r="BI354" s="422"/>
      <c r="BJ354" s="421">
        <f t="shared" si="198"/>
        <v>0</v>
      </c>
      <c r="BK354" s="1044">
        <f t="shared" si="199"/>
        <v>0</v>
      </c>
      <c r="BL354" s="432"/>
      <c r="BM354" s="436"/>
      <c r="BN354" s="436"/>
      <c r="BO354" s="436"/>
      <c r="BP354" s="436"/>
      <c r="BQ354" s="436"/>
      <c r="BR354" s="436"/>
      <c r="BS354" s="436"/>
      <c r="BT354" s="436"/>
      <c r="BU354" s="436"/>
      <c r="BV354" s="436"/>
      <c r="BW354" s="436"/>
      <c r="BX354" s="436"/>
    </row>
    <row r="355" spans="1:76" s="437" customFormat="1" ht="27.95" customHeight="1">
      <c r="A355" s="1046">
        <v>338</v>
      </c>
      <c r="B355" s="429"/>
      <c r="C355" s="429"/>
      <c r="D355" s="395"/>
      <c r="E355" s="427"/>
      <c r="F355" s="396"/>
      <c r="G355" s="1076"/>
      <c r="H355" s="1009"/>
      <c r="I355" s="1009"/>
      <c r="J355" s="1009"/>
      <c r="K355" s="1010" t="str">
        <f t="shared" si="169"/>
        <v/>
      </c>
      <c r="L355" s="1047" t="str">
        <f>IF(OR(($S355=""),($H355=""),($I355=""),($J355="")),"",VLOOKUP($S355,'TRC Values Pepco'!$I$45:$M$54,2,FALSE))</f>
        <v/>
      </c>
      <c r="M355" s="1048" t="str">
        <f>IF(OR(($S355=""),($H355=""),($I355=""),($J355="")),"",VLOOKUP($S355,'TRC Values Pepco'!$I$45:$M$54,3,FALSE))</f>
        <v/>
      </c>
      <c r="N355" s="1048" t="str">
        <f>IF(OR(($S355=""),($H355=""),($I355=""),($J355="")),"",VLOOKUP($S355,'TRC Values Pepco'!$I$45:$M$54,4,FALSE))</f>
        <v/>
      </c>
      <c r="O355" s="1048" t="str">
        <f>IF(OR(($S355=""),($H355=""),($I355=""),($J355="")),"",VLOOKUP($S355,'TRC Values Pepco'!$I$45:$M$54,5,FALSE))</f>
        <v/>
      </c>
      <c r="P355" s="1049" t="str">
        <f t="shared" si="170"/>
        <v/>
      </c>
      <c r="Q355" s="1050">
        <f t="shared" si="171"/>
        <v>0</v>
      </c>
      <c r="R355" s="1051" t="str">
        <f t="shared" si="172"/>
        <v/>
      </c>
      <c r="S355" s="1051" t="str">
        <f t="shared" si="173"/>
        <v/>
      </c>
      <c r="T355" s="1052" t="str">
        <f t="shared" si="174"/>
        <v/>
      </c>
      <c r="U355" s="1077"/>
      <c r="V355" s="1017"/>
      <c r="W355" s="1055" t="str">
        <f t="shared" si="175"/>
        <v/>
      </c>
      <c r="X355" s="1072"/>
      <c r="Y355" s="1057">
        <v>0</v>
      </c>
      <c r="Z355" s="402">
        <f t="shared" si="176"/>
        <v>0</v>
      </c>
      <c r="AA355" s="1058">
        <f t="shared" si="177"/>
        <v>0</v>
      </c>
      <c r="AB355" s="1059">
        <f t="shared" si="178"/>
        <v>0</v>
      </c>
      <c r="AC355" s="1059">
        <f t="shared" si="179"/>
        <v>0</v>
      </c>
      <c r="AD355" s="1060">
        <f t="shared" si="180"/>
        <v>0</v>
      </c>
      <c r="AE355" s="1061" t="s">
        <v>205</v>
      </c>
      <c r="AF355" s="395"/>
      <c r="AG355" s="429"/>
      <c r="AH355" s="1073"/>
      <c r="AI355" s="1074"/>
      <c r="AJ355" s="1074"/>
      <c r="AK355" s="1075"/>
      <c r="AL355" s="1065"/>
      <c r="AM355" s="1066" t="str">
        <f t="shared" si="181"/>
        <v/>
      </c>
      <c r="AN355" s="1067">
        <f t="shared" si="182"/>
        <v>0</v>
      </c>
      <c r="AO355" s="412"/>
      <c r="AP355" s="412"/>
      <c r="AQ355" s="1068">
        <f t="shared" si="183"/>
        <v>0</v>
      </c>
      <c r="AR355" s="414">
        <f t="shared" si="184"/>
        <v>0</v>
      </c>
      <c r="AS355" s="415">
        <f t="shared" si="185"/>
        <v>0</v>
      </c>
      <c r="AT355" s="415">
        <f t="shared" si="200"/>
        <v>0</v>
      </c>
      <c r="AU355" s="415">
        <f t="shared" si="186"/>
        <v>0</v>
      </c>
      <c r="AV355" s="416">
        <f t="shared" si="187"/>
        <v>0</v>
      </c>
      <c r="AW355" s="1069"/>
      <c r="AX355" s="406">
        <f t="shared" si="188"/>
        <v>0</v>
      </c>
      <c r="AY355" s="1060">
        <f t="shared" si="189"/>
        <v>0</v>
      </c>
      <c r="AZ355" s="1070">
        <f t="shared" si="190"/>
        <v>0</v>
      </c>
      <c r="BA355" s="407">
        <f t="shared" si="191"/>
        <v>0</v>
      </c>
      <c r="BB355" s="1071">
        <f t="shared" si="192"/>
        <v>0</v>
      </c>
      <c r="BC355" s="1059">
        <f t="shared" si="193"/>
        <v>0</v>
      </c>
      <c r="BD355" s="1059">
        <f t="shared" si="194"/>
        <v>0</v>
      </c>
      <c r="BE355" s="407">
        <f t="shared" si="195"/>
        <v>0</v>
      </c>
      <c r="BF355" s="1041">
        <f t="shared" si="196"/>
        <v>0.3</v>
      </c>
      <c r="BG355" s="421">
        <f t="shared" si="197"/>
        <v>0</v>
      </c>
      <c r="BH355" s="422"/>
      <c r="BI355" s="422"/>
      <c r="BJ355" s="421">
        <f t="shared" si="198"/>
        <v>0</v>
      </c>
      <c r="BK355" s="1044">
        <f t="shared" si="199"/>
        <v>0</v>
      </c>
      <c r="BL355" s="432"/>
      <c r="BM355" s="436"/>
      <c r="BN355" s="436"/>
      <c r="BO355" s="436"/>
      <c r="BP355" s="436"/>
      <c r="BQ355" s="436"/>
      <c r="BR355" s="436"/>
      <c r="BS355" s="436"/>
      <c r="BT355" s="436"/>
      <c r="BU355" s="436"/>
      <c r="BV355" s="436"/>
      <c r="BW355" s="436"/>
      <c r="BX355" s="436"/>
    </row>
    <row r="356" spans="1:76" s="437" customFormat="1" ht="27.95" customHeight="1">
      <c r="A356" s="1046">
        <v>339</v>
      </c>
      <c r="B356" s="429"/>
      <c r="C356" s="429"/>
      <c r="D356" s="395"/>
      <c r="E356" s="427"/>
      <c r="F356" s="396"/>
      <c r="G356" s="1076"/>
      <c r="H356" s="1009"/>
      <c r="I356" s="1009"/>
      <c r="J356" s="1009"/>
      <c r="K356" s="1010" t="str">
        <f t="shared" si="169"/>
        <v/>
      </c>
      <c r="L356" s="1047" t="str">
        <f>IF(OR(($S356=""),($H356=""),($I356=""),($J356="")),"",VLOOKUP($S356,'TRC Values Pepco'!$I$45:$M$54,2,FALSE))</f>
        <v/>
      </c>
      <c r="M356" s="1048" t="str">
        <f>IF(OR(($S356=""),($H356=""),($I356=""),($J356="")),"",VLOOKUP($S356,'TRC Values Pepco'!$I$45:$M$54,3,FALSE))</f>
        <v/>
      </c>
      <c r="N356" s="1048" t="str">
        <f>IF(OR(($S356=""),($H356=""),($I356=""),($J356="")),"",VLOOKUP($S356,'TRC Values Pepco'!$I$45:$M$54,4,FALSE))</f>
        <v/>
      </c>
      <c r="O356" s="1048" t="str">
        <f>IF(OR(($S356=""),($H356=""),($I356=""),($J356="")),"",VLOOKUP($S356,'TRC Values Pepco'!$I$45:$M$54,5,FALSE))</f>
        <v/>
      </c>
      <c r="P356" s="1049" t="str">
        <f t="shared" si="170"/>
        <v/>
      </c>
      <c r="Q356" s="1050">
        <f t="shared" si="171"/>
        <v>0</v>
      </c>
      <c r="R356" s="1051" t="str">
        <f t="shared" si="172"/>
        <v/>
      </c>
      <c r="S356" s="1051" t="str">
        <f t="shared" si="173"/>
        <v/>
      </c>
      <c r="T356" s="1052" t="str">
        <f t="shared" si="174"/>
        <v/>
      </c>
      <c r="U356" s="1077"/>
      <c r="V356" s="1017"/>
      <c r="W356" s="1055" t="str">
        <f t="shared" si="175"/>
        <v/>
      </c>
      <c r="X356" s="1072"/>
      <c r="Y356" s="1057">
        <v>0</v>
      </c>
      <c r="Z356" s="402">
        <f t="shared" si="176"/>
        <v>0</v>
      </c>
      <c r="AA356" s="1058">
        <f t="shared" si="177"/>
        <v>0</v>
      </c>
      <c r="AB356" s="1059">
        <f t="shared" si="178"/>
        <v>0</v>
      </c>
      <c r="AC356" s="1059">
        <f t="shared" si="179"/>
        <v>0</v>
      </c>
      <c r="AD356" s="1060">
        <f t="shared" si="180"/>
        <v>0</v>
      </c>
      <c r="AE356" s="1061" t="s">
        <v>205</v>
      </c>
      <c r="AF356" s="395"/>
      <c r="AG356" s="429"/>
      <c r="AH356" s="1073"/>
      <c r="AI356" s="1074"/>
      <c r="AJ356" s="1074"/>
      <c r="AK356" s="1075"/>
      <c r="AL356" s="1065"/>
      <c r="AM356" s="1066" t="str">
        <f t="shared" si="181"/>
        <v/>
      </c>
      <c r="AN356" s="1067">
        <f t="shared" si="182"/>
        <v>0</v>
      </c>
      <c r="AO356" s="412"/>
      <c r="AP356" s="412"/>
      <c r="AQ356" s="1068">
        <f t="shared" si="183"/>
        <v>0</v>
      </c>
      <c r="AR356" s="414">
        <f t="shared" si="184"/>
        <v>0</v>
      </c>
      <c r="AS356" s="415">
        <f t="shared" si="185"/>
        <v>0</v>
      </c>
      <c r="AT356" s="415">
        <f t="shared" si="200"/>
        <v>0</v>
      </c>
      <c r="AU356" s="415">
        <f t="shared" si="186"/>
        <v>0</v>
      </c>
      <c r="AV356" s="416">
        <f t="shared" si="187"/>
        <v>0</v>
      </c>
      <c r="AW356" s="1069"/>
      <c r="AX356" s="406">
        <f t="shared" si="188"/>
        <v>0</v>
      </c>
      <c r="AY356" s="1060">
        <f t="shared" si="189"/>
        <v>0</v>
      </c>
      <c r="AZ356" s="1070">
        <f t="shared" si="190"/>
        <v>0</v>
      </c>
      <c r="BA356" s="407">
        <f t="shared" si="191"/>
        <v>0</v>
      </c>
      <c r="BB356" s="1071">
        <f t="shared" si="192"/>
        <v>0</v>
      </c>
      <c r="BC356" s="1059">
        <f t="shared" si="193"/>
        <v>0</v>
      </c>
      <c r="BD356" s="1059">
        <f t="shared" si="194"/>
        <v>0</v>
      </c>
      <c r="BE356" s="407">
        <f t="shared" si="195"/>
        <v>0</v>
      </c>
      <c r="BF356" s="1041">
        <f t="shared" si="196"/>
        <v>0.3</v>
      </c>
      <c r="BG356" s="421">
        <f t="shared" si="197"/>
        <v>0</v>
      </c>
      <c r="BH356" s="422"/>
      <c r="BI356" s="422"/>
      <c r="BJ356" s="421">
        <f t="shared" si="198"/>
        <v>0</v>
      </c>
      <c r="BK356" s="1044">
        <f t="shared" si="199"/>
        <v>0</v>
      </c>
      <c r="BL356" s="432"/>
      <c r="BM356" s="436"/>
      <c r="BN356" s="436"/>
      <c r="BO356" s="436"/>
      <c r="BP356" s="436"/>
      <c r="BQ356" s="436"/>
      <c r="BR356" s="436"/>
      <c r="BS356" s="436"/>
      <c r="BT356" s="436"/>
      <c r="BU356" s="436"/>
      <c r="BV356" s="436"/>
      <c r="BW356" s="436"/>
      <c r="BX356" s="436"/>
    </row>
    <row r="357" spans="1:76" s="437" customFormat="1" ht="27.95" customHeight="1">
      <c r="A357" s="1046">
        <v>340</v>
      </c>
      <c r="B357" s="429"/>
      <c r="C357" s="429"/>
      <c r="D357" s="395"/>
      <c r="E357" s="427"/>
      <c r="F357" s="396"/>
      <c r="G357" s="1076"/>
      <c r="H357" s="1009"/>
      <c r="I357" s="1009"/>
      <c r="J357" s="1009"/>
      <c r="K357" s="1010" t="str">
        <f t="shared" si="169"/>
        <v/>
      </c>
      <c r="L357" s="1047" t="str">
        <f>IF(OR(($S357=""),($H357=""),($I357=""),($J357="")),"",VLOOKUP($S357,'TRC Values Pepco'!$I$45:$M$54,2,FALSE))</f>
        <v/>
      </c>
      <c r="M357" s="1048" t="str">
        <f>IF(OR(($S357=""),($H357=""),($I357=""),($J357="")),"",VLOOKUP($S357,'TRC Values Pepco'!$I$45:$M$54,3,FALSE))</f>
        <v/>
      </c>
      <c r="N357" s="1048" t="str">
        <f>IF(OR(($S357=""),($H357=""),($I357=""),($J357="")),"",VLOOKUP($S357,'TRC Values Pepco'!$I$45:$M$54,4,FALSE))</f>
        <v/>
      </c>
      <c r="O357" s="1048" t="str">
        <f>IF(OR(($S357=""),($H357=""),($I357=""),($J357="")),"",VLOOKUP($S357,'TRC Values Pepco'!$I$45:$M$54,5,FALSE))</f>
        <v/>
      </c>
      <c r="P357" s="1049" t="str">
        <f t="shared" si="170"/>
        <v/>
      </c>
      <c r="Q357" s="1050">
        <f t="shared" si="171"/>
        <v>0</v>
      </c>
      <c r="R357" s="1051" t="str">
        <f t="shared" si="172"/>
        <v/>
      </c>
      <c r="S357" s="1051" t="str">
        <f t="shared" si="173"/>
        <v/>
      </c>
      <c r="T357" s="1052" t="str">
        <f t="shared" si="174"/>
        <v/>
      </c>
      <c r="U357" s="1077"/>
      <c r="V357" s="1017"/>
      <c r="W357" s="1055" t="str">
        <f t="shared" si="175"/>
        <v/>
      </c>
      <c r="X357" s="1072"/>
      <c r="Y357" s="1057">
        <v>0</v>
      </c>
      <c r="Z357" s="402">
        <f t="shared" si="176"/>
        <v>0</v>
      </c>
      <c r="AA357" s="1058">
        <f t="shared" si="177"/>
        <v>0</v>
      </c>
      <c r="AB357" s="1059">
        <f t="shared" si="178"/>
        <v>0</v>
      </c>
      <c r="AC357" s="1059">
        <f t="shared" si="179"/>
        <v>0</v>
      </c>
      <c r="AD357" s="1060">
        <f t="shared" si="180"/>
        <v>0</v>
      </c>
      <c r="AE357" s="1061" t="s">
        <v>205</v>
      </c>
      <c r="AF357" s="395"/>
      <c r="AG357" s="429"/>
      <c r="AH357" s="1073"/>
      <c r="AI357" s="1074"/>
      <c r="AJ357" s="1074"/>
      <c r="AK357" s="1075"/>
      <c r="AL357" s="1065"/>
      <c r="AM357" s="1066" t="str">
        <f t="shared" si="181"/>
        <v/>
      </c>
      <c r="AN357" s="1067">
        <f t="shared" si="182"/>
        <v>0</v>
      </c>
      <c r="AO357" s="412"/>
      <c r="AP357" s="412"/>
      <c r="AQ357" s="1068">
        <f t="shared" si="183"/>
        <v>0</v>
      </c>
      <c r="AR357" s="414">
        <f t="shared" si="184"/>
        <v>0</v>
      </c>
      <c r="AS357" s="415">
        <f t="shared" si="185"/>
        <v>0</v>
      </c>
      <c r="AT357" s="415">
        <f t="shared" si="200"/>
        <v>0</v>
      </c>
      <c r="AU357" s="415">
        <f t="shared" si="186"/>
        <v>0</v>
      </c>
      <c r="AV357" s="416">
        <f t="shared" si="187"/>
        <v>0</v>
      </c>
      <c r="AW357" s="1069"/>
      <c r="AX357" s="406">
        <f t="shared" si="188"/>
        <v>0</v>
      </c>
      <c r="AY357" s="1060">
        <f t="shared" si="189"/>
        <v>0</v>
      </c>
      <c r="AZ357" s="1070">
        <f t="shared" si="190"/>
        <v>0</v>
      </c>
      <c r="BA357" s="407">
        <f t="shared" si="191"/>
        <v>0</v>
      </c>
      <c r="BB357" s="1071">
        <f t="shared" si="192"/>
        <v>0</v>
      </c>
      <c r="BC357" s="1059">
        <f t="shared" si="193"/>
        <v>0</v>
      </c>
      <c r="BD357" s="1059">
        <f t="shared" si="194"/>
        <v>0</v>
      </c>
      <c r="BE357" s="407">
        <f t="shared" si="195"/>
        <v>0</v>
      </c>
      <c r="BF357" s="1041">
        <f t="shared" si="196"/>
        <v>0.3</v>
      </c>
      <c r="BG357" s="421">
        <f t="shared" si="197"/>
        <v>0</v>
      </c>
      <c r="BH357" s="422"/>
      <c r="BI357" s="422"/>
      <c r="BJ357" s="421">
        <f t="shared" si="198"/>
        <v>0</v>
      </c>
      <c r="BK357" s="1044">
        <f t="shared" si="199"/>
        <v>0</v>
      </c>
      <c r="BL357" s="432"/>
      <c r="BM357" s="436"/>
      <c r="BN357" s="436"/>
      <c r="BO357" s="436"/>
      <c r="BP357" s="436"/>
      <c r="BQ357" s="436"/>
      <c r="BR357" s="436"/>
      <c r="BS357" s="436"/>
      <c r="BT357" s="436"/>
      <c r="BU357" s="436"/>
      <c r="BV357" s="436"/>
      <c r="BW357" s="436"/>
      <c r="BX357" s="436"/>
    </row>
    <row r="358" spans="1:76" s="437" customFormat="1" ht="27.95" customHeight="1">
      <c r="A358" s="1046">
        <v>341</v>
      </c>
      <c r="B358" s="429"/>
      <c r="C358" s="429"/>
      <c r="D358" s="395"/>
      <c r="E358" s="427"/>
      <c r="F358" s="396"/>
      <c r="G358" s="1076"/>
      <c r="H358" s="1009"/>
      <c r="I358" s="1009"/>
      <c r="J358" s="1009"/>
      <c r="K358" s="1010" t="str">
        <f t="shared" si="169"/>
        <v/>
      </c>
      <c r="L358" s="1047" t="str">
        <f>IF(OR(($S358=""),($H358=""),($I358=""),($J358="")),"",VLOOKUP($S358,'TRC Values Pepco'!$I$45:$M$54,2,FALSE))</f>
        <v/>
      </c>
      <c r="M358" s="1048" t="str">
        <f>IF(OR(($S358=""),($H358=""),($I358=""),($J358="")),"",VLOOKUP($S358,'TRC Values Pepco'!$I$45:$M$54,3,FALSE))</f>
        <v/>
      </c>
      <c r="N358" s="1048" t="str">
        <f>IF(OR(($S358=""),($H358=""),($I358=""),($J358="")),"",VLOOKUP($S358,'TRC Values Pepco'!$I$45:$M$54,4,FALSE))</f>
        <v/>
      </c>
      <c r="O358" s="1048" t="str">
        <f>IF(OR(($S358=""),($H358=""),($I358=""),($J358="")),"",VLOOKUP($S358,'TRC Values Pepco'!$I$45:$M$54,5,FALSE))</f>
        <v/>
      </c>
      <c r="P358" s="1049" t="str">
        <f t="shared" si="170"/>
        <v/>
      </c>
      <c r="Q358" s="1050">
        <f t="shared" si="171"/>
        <v>0</v>
      </c>
      <c r="R358" s="1051" t="str">
        <f t="shared" si="172"/>
        <v/>
      </c>
      <c r="S358" s="1051" t="str">
        <f t="shared" si="173"/>
        <v/>
      </c>
      <c r="T358" s="1052" t="str">
        <f t="shared" si="174"/>
        <v/>
      </c>
      <c r="U358" s="1077"/>
      <c r="V358" s="1017"/>
      <c r="W358" s="1055" t="str">
        <f t="shared" si="175"/>
        <v/>
      </c>
      <c r="X358" s="1072"/>
      <c r="Y358" s="1057">
        <v>0</v>
      </c>
      <c r="Z358" s="402">
        <f t="shared" si="176"/>
        <v>0</v>
      </c>
      <c r="AA358" s="1058">
        <f t="shared" si="177"/>
        <v>0</v>
      </c>
      <c r="AB358" s="1059">
        <f t="shared" si="178"/>
        <v>0</v>
      </c>
      <c r="AC358" s="1059">
        <f t="shared" si="179"/>
        <v>0</v>
      </c>
      <c r="AD358" s="1060">
        <f t="shared" si="180"/>
        <v>0</v>
      </c>
      <c r="AE358" s="1061" t="s">
        <v>205</v>
      </c>
      <c r="AF358" s="395"/>
      <c r="AG358" s="429"/>
      <c r="AH358" s="1073"/>
      <c r="AI358" s="1074"/>
      <c r="AJ358" s="1074"/>
      <c r="AK358" s="1075"/>
      <c r="AL358" s="1065"/>
      <c r="AM358" s="1066" t="str">
        <f t="shared" si="181"/>
        <v/>
      </c>
      <c r="AN358" s="1067">
        <f t="shared" si="182"/>
        <v>0</v>
      </c>
      <c r="AO358" s="412"/>
      <c r="AP358" s="412"/>
      <c r="AQ358" s="1068">
        <f t="shared" si="183"/>
        <v>0</v>
      </c>
      <c r="AR358" s="414">
        <f t="shared" si="184"/>
        <v>0</v>
      </c>
      <c r="AS358" s="415">
        <f t="shared" si="185"/>
        <v>0</v>
      </c>
      <c r="AT358" s="415">
        <f t="shared" si="200"/>
        <v>0</v>
      </c>
      <c r="AU358" s="415">
        <f t="shared" si="186"/>
        <v>0</v>
      </c>
      <c r="AV358" s="416">
        <f t="shared" si="187"/>
        <v>0</v>
      </c>
      <c r="AW358" s="1069"/>
      <c r="AX358" s="406">
        <f t="shared" si="188"/>
        <v>0</v>
      </c>
      <c r="AY358" s="1060">
        <f t="shared" si="189"/>
        <v>0</v>
      </c>
      <c r="AZ358" s="1070">
        <f t="shared" si="190"/>
        <v>0</v>
      </c>
      <c r="BA358" s="407">
        <f t="shared" si="191"/>
        <v>0</v>
      </c>
      <c r="BB358" s="1071">
        <f t="shared" si="192"/>
        <v>0</v>
      </c>
      <c r="BC358" s="1059">
        <f t="shared" si="193"/>
        <v>0</v>
      </c>
      <c r="BD358" s="1059">
        <f t="shared" si="194"/>
        <v>0</v>
      </c>
      <c r="BE358" s="407">
        <f t="shared" si="195"/>
        <v>0</v>
      </c>
      <c r="BF358" s="1041">
        <f t="shared" si="196"/>
        <v>0.3</v>
      </c>
      <c r="BG358" s="421">
        <f t="shared" si="197"/>
        <v>0</v>
      </c>
      <c r="BH358" s="422"/>
      <c r="BI358" s="422"/>
      <c r="BJ358" s="421">
        <f t="shared" si="198"/>
        <v>0</v>
      </c>
      <c r="BK358" s="1044">
        <f t="shared" si="199"/>
        <v>0</v>
      </c>
      <c r="BL358" s="432"/>
      <c r="BM358" s="436"/>
      <c r="BN358" s="436"/>
      <c r="BO358" s="436"/>
      <c r="BP358" s="436"/>
      <c r="BQ358" s="436"/>
      <c r="BR358" s="436"/>
      <c r="BS358" s="436"/>
      <c r="BT358" s="436"/>
      <c r="BU358" s="436"/>
      <c r="BV358" s="436"/>
      <c r="BW358" s="436"/>
      <c r="BX358" s="436"/>
    </row>
    <row r="359" spans="1:76" s="437" customFormat="1" ht="27.95" customHeight="1">
      <c r="A359" s="1046">
        <v>342</v>
      </c>
      <c r="B359" s="429"/>
      <c r="C359" s="429"/>
      <c r="D359" s="395"/>
      <c r="E359" s="427"/>
      <c r="F359" s="396"/>
      <c r="G359" s="1076"/>
      <c r="H359" s="1009"/>
      <c r="I359" s="1009"/>
      <c r="J359" s="1009"/>
      <c r="K359" s="1010" t="str">
        <f t="shared" si="169"/>
        <v/>
      </c>
      <c r="L359" s="1047" t="str">
        <f>IF(OR(($S359=""),($H359=""),($I359=""),($J359="")),"",VLOOKUP($S359,'TRC Values Pepco'!$I$45:$M$54,2,FALSE))</f>
        <v/>
      </c>
      <c r="M359" s="1048" t="str">
        <f>IF(OR(($S359=""),($H359=""),($I359=""),($J359="")),"",VLOOKUP($S359,'TRC Values Pepco'!$I$45:$M$54,3,FALSE))</f>
        <v/>
      </c>
      <c r="N359" s="1048" t="str">
        <f>IF(OR(($S359=""),($H359=""),($I359=""),($J359="")),"",VLOOKUP($S359,'TRC Values Pepco'!$I$45:$M$54,4,FALSE))</f>
        <v/>
      </c>
      <c r="O359" s="1048" t="str">
        <f>IF(OR(($S359=""),($H359=""),($I359=""),($J359="")),"",VLOOKUP($S359,'TRC Values Pepco'!$I$45:$M$54,5,FALSE))</f>
        <v/>
      </c>
      <c r="P359" s="1049" t="str">
        <f t="shared" si="170"/>
        <v/>
      </c>
      <c r="Q359" s="1050">
        <f t="shared" si="171"/>
        <v>0</v>
      </c>
      <c r="R359" s="1051" t="str">
        <f t="shared" si="172"/>
        <v/>
      </c>
      <c r="S359" s="1051" t="str">
        <f t="shared" si="173"/>
        <v/>
      </c>
      <c r="T359" s="1052" t="str">
        <f t="shared" si="174"/>
        <v/>
      </c>
      <c r="U359" s="1077"/>
      <c r="V359" s="1017"/>
      <c r="W359" s="1055" t="str">
        <f t="shared" si="175"/>
        <v/>
      </c>
      <c r="X359" s="1072"/>
      <c r="Y359" s="1057">
        <v>0</v>
      </c>
      <c r="Z359" s="402">
        <f t="shared" si="176"/>
        <v>0</v>
      </c>
      <c r="AA359" s="1058">
        <f t="shared" si="177"/>
        <v>0</v>
      </c>
      <c r="AB359" s="1059">
        <f t="shared" si="178"/>
        <v>0</v>
      </c>
      <c r="AC359" s="1059">
        <f t="shared" si="179"/>
        <v>0</v>
      </c>
      <c r="AD359" s="1060">
        <f t="shared" si="180"/>
        <v>0</v>
      </c>
      <c r="AE359" s="1061" t="s">
        <v>205</v>
      </c>
      <c r="AF359" s="395"/>
      <c r="AG359" s="429"/>
      <c r="AH359" s="1073"/>
      <c r="AI359" s="1074"/>
      <c r="AJ359" s="1074"/>
      <c r="AK359" s="1075"/>
      <c r="AL359" s="1065"/>
      <c r="AM359" s="1066" t="str">
        <f t="shared" si="181"/>
        <v/>
      </c>
      <c r="AN359" s="1067">
        <f t="shared" si="182"/>
        <v>0</v>
      </c>
      <c r="AO359" s="412"/>
      <c r="AP359" s="412"/>
      <c r="AQ359" s="1068">
        <f t="shared" si="183"/>
        <v>0</v>
      </c>
      <c r="AR359" s="414">
        <f t="shared" si="184"/>
        <v>0</v>
      </c>
      <c r="AS359" s="415">
        <f t="shared" si="185"/>
        <v>0</v>
      </c>
      <c r="AT359" s="415">
        <f t="shared" si="200"/>
        <v>0</v>
      </c>
      <c r="AU359" s="415">
        <f t="shared" si="186"/>
        <v>0</v>
      </c>
      <c r="AV359" s="416">
        <f t="shared" si="187"/>
        <v>0</v>
      </c>
      <c r="AW359" s="1069"/>
      <c r="AX359" s="406">
        <f t="shared" si="188"/>
        <v>0</v>
      </c>
      <c r="AY359" s="1060">
        <f t="shared" si="189"/>
        <v>0</v>
      </c>
      <c r="AZ359" s="1070">
        <f t="shared" si="190"/>
        <v>0</v>
      </c>
      <c r="BA359" s="407">
        <f t="shared" si="191"/>
        <v>0</v>
      </c>
      <c r="BB359" s="1071">
        <f t="shared" si="192"/>
        <v>0</v>
      </c>
      <c r="BC359" s="1059">
        <f t="shared" si="193"/>
        <v>0</v>
      </c>
      <c r="BD359" s="1059">
        <f t="shared" si="194"/>
        <v>0</v>
      </c>
      <c r="BE359" s="407">
        <f t="shared" si="195"/>
        <v>0</v>
      </c>
      <c r="BF359" s="1041">
        <f t="shared" si="196"/>
        <v>0.3</v>
      </c>
      <c r="BG359" s="421">
        <f t="shared" si="197"/>
        <v>0</v>
      </c>
      <c r="BH359" s="422"/>
      <c r="BI359" s="422"/>
      <c r="BJ359" s="421">
        <f t="shared" si="198"/>
        <v>0</v>
      </c>
      <c r="BK359" s="1044">
        <f t="shared" si="199"/>
        <v>0</v>
      </c>
      <c r="BL359" s="432"/>
      <c r="BM359" s="436"/>
      <c r="BN359" s="436"/>
      <c r="BO359" s="436"/>
      <c r="BP359" s="436"/>
      <c r="BQ359" s="436"/>
      <c r="BR359" s="436"/>
      <c r="BS359" s="436"/>
      <c r="BT359" s="436"/>
      <c r="BU359" s="436"/>
      <c r="BV359" s="436"/>
      <c r="BW359" s="436"/>
      <c r="BX359" s="436"/>
    </row>
    <row r="360" spans="1:76" s="437" customFormat="1" ht="27.95" customHeight="1">
      <c r="A360" s="1046">
        <v>343</v>
      </c>
      <c r="B360" s="429"/>
      <c r="C360" s="429"/>
      <c r="D360" s="395"/>
      <c r="E360" s="427"/>
      <c r="F360" s="396"/>
      <c r="G360" s="1076"/>
      <c r="H360" s="1009"/>
      <c r="I360" s="1009"/>
      <c r="J360" s="1009"/>
      <c r="K360" s="1010" t="str">
        <f t="shared" si="169"/>
        <v/>
      </c>
      <c r="L360" s="1047" t="str">
        <f>IF(OR(($S360=""),($H360=""),($I360=""),($J360="")),"",VLOOKUP($S360,'TRC Values Pepco'!$I$45:$M$54,2,FALSE))</f>
        <v/>
      </c>
      <c r="M360" s="1048" t="str">
        <f>IF(OR(($S360=""),($H360=""),($I360=""),($J360="")),"",VLOOKUP($S360,'TRC Values Pepco'!$I$45:$M$54,3,FALSE))</f>
        <v/>
      </c>
      <c r="N360" s="1048" t="str">
        <f>IF(OR(($S360=""),($H360=""),($I360=""),($J360="")),"",VLOOKUP($S360,'TRC Values Pepco'!$I$45:$M$54,4,FALSE))</f>
        <v/>
      </c>
      <c r="O360" s="1048" t="str">
        <f>IF(OR(($S360=""),($H360=""),($I360=""),($J360="")),"",VLOOKUP($S360,'TRC Values Pepco'!$I$45:$M$54,5,FALSE))</f>
        <v/>
      </c>
      <c r="P360" s="1049" t="str">
        <f t="shared" si="170"/>
        <v/>
      </c>
      <c r="Q360" s="1050">
        <f t="shared" si="171"/>
        <v>0</v>
      </c>
      <c r="R360" s="1051" t="str">
        <f t="shared" si="172"/>
        <v/>
      </c>
      <c r="S360" s="1051" t="str">
        <f t="shared" si="173"/>
        <v/>
      </c>
      <c r="T360" s="1052" t="str">
        <f t="shared" si="174"/>
        <v/>
      </c>
      <c r="U360" s="1077"/>
      <c r="V360" s="1017"/>
      <c r="W360" s="1055" t="str">
        <f t="shared" si="175"/>
        <v/>
      </c>
      <c r="X360" s="1072"/>
      <c r="Y360" s="1057">
        <v>0</v>
      </c>
      <c r="Z360" s="402">
        <f t="shared" si="176"/>
        <v>0</v>
      </c>
      <c r="AA360" s="1058">
        <f t="shared" si="177"/>
        <v>0</v>
      </c>
      <c r="AB360" s="1059">
        <f t="shared" si="178"/>
        <v>0</v>
      </c>
      <c r="AC360" s="1059">
        <f t="shared" si="179"/>
        <v>0</v>
      </c>
      <c r="AD360" s="1060">
        <f t="shared" si="180"/>
        <v>0</v>
      </c>
      <c r="AE360" s="1061" t="s">
        <v>205</v>
      </c>
      <c r="AF360" s="395"/>
      <c r="AG360" s="429"/>
      <c r="AH360" s="1073"/>
      <c r="AI360" s="1074"/>
      <c r="AJ360" s="1074"/>
      <c r="AK360" s="1075"/>
      <c r="AL360" s="1065"/>
      <c r="AM360" s="1066" t="str">
        <f t="shared" si="181"/>
        <v/>
      </c>
      <c r="AN360" s="1067">
        <f t="shared" si="182"/>
        <v>0</v>
      </c>
      <c r="AO360" s="412"/>
      <c r="AP360" s="412"/>
      <c r="AQ360" s="1068">
        <f t="shared" si="183"/>
        <v>0</v>
      </c>
      <c r="AR360" s="414">
        <f t="shared" si="184"/>
        <v>0</v>
      </c>
      <c r="AS360" s="415">
        <f t="shared" si="185"/>
        <v>0</v>
      </c>
      <c r="AT360" s="415">
        <f t="shared" si="200"/>
        <v>0</v>
      </c>
      <c r="AU360" s="415">
        <f t="shared" si="186"/>
        <v>0</v>
      </c>
      <c r="AV360" s="416">
        <f t="shared" si="187"/>
        <v>0</v>
      </c>
      <c r="AW360" s="1069"/>
      <c r="AX360" s="406">
        <f t="shared" si="188"/>
        <v>0</v>
      </c>
      <c r="AY360" s="1060">
        <f t="shared" si="189"/>
        <v>0</v>
      </c>
      <c r="AZ360" s="1070">
        <f t="shared" si="190"/>
        <v>0</v>
      </c>
      <c r="BA360" s="407">
        <f t="shared" si="191"/>
        <v>0</v>
      </c>
      <c r="BB360" s="1071">
        <f t="shared" si="192"/>
        <v>0</v>
      </c>
      <c r="BC360" s="1059">
        <f t="shared" si="193"/>
        <v>0</v>
      </c>
      <c r="BD360" s="1059">
        <f t="shared" si="194"/>
        <v>0</v>
      </c>
      <c r="BE360" s="407">
        <f t="shared" si="195"/>
        <v>0</v>
      </c>
      <c r="BF360" s="1041">
        <f t="shared" si="196"/>
        <v>0.3</v>
      </c>
      <c r="BG360" s="421">
        <f t="shared" si="197"/>
        <v>0</v>
      </c>
      <c r="BH360" s="422"/>
      <c r="BI360" s="422"/>
      <c r="BJ360" s="421">
        <f t="shared" si="198"/>
        <v>0</v>
      </c>
      <c r="BK360" s="1044">
        <f t="shared" si="199"/>
        <v>0</v>
      </c>
      <c r="BL360" s="432"/>
      <c r="BM360" s="436"/>
      <c r="BN360" s="436"/>
      <c r="BO360" s="436"/>
      <c r="BP360" s="436"/>
      <c r="BQ360" s="436"/>
      <c r="BR360" s="436"/>
      <c r="BS360" s="436"/>
      <c r="BT360" s="436"/>
      <c r="BU360" s="436"/>
      <c r="BV360" s="436"/>
      <c r="BW360" s="436"/>
      <c r="BX360" s="436"/>
    </row>
    <row r="361" spans="1:76" s="437" customFormat="1" ht="27.95" customHeight="1">
      <c r="A361" s="1046">
        <v>344</v>
      </c>
      <c r="B361" s="429"/>
      <c r="C361" s="429"/>
      <c r="D361" s="395"/>
      <c r="E361" s="427"/>
      <c r="F361" s="396"/>
      <c r="G361" s="1076"/>
      <c r="H361" s="1009"/>
      <c r="I361" s="1009"/>
      <c r="J361" s="1009"/>
      <c r="K361" s="1010" t="str">
        <f t="shared" si="169"/>
        <v/>
      </c>
      <c r="L361" s="1047" t="str">
        <f>IF(OR(($S361=""),($H361=""),($I361=""),($J361="")),"",VLOOKUP($S361,'TRC Values Pepco'!$I$45:$M$54,2,FALSE))</f>
        <v/>
      </c>
      <c r="M361" s="1048" t="str">
        <f>IF(OR(($S361=""),($H361=""),($I361=""),($J361="")),"",VLOOKUP($S361,'TRC Values Pepco'!$I$45:$M$54,3,FALSE))</f>
        <v/>
      </c>
      <c r="N361" s="1048" t="str">
        <f>IF(OR(($S361=""),($H361=""),($I361=""),($J361="")),"",VLOOKUP($S361,'TRC Values Pepco'!$I$45:$M$54,4,FALSE))</f>
        <v/>
      </c>
      <c r="O361" s="1048" t="str">
        <f>IF(OR(($S361=""),($H361=""),($I361=""),($J361="")),"",VLOOKUP($S361,'TRC Values Pepco'!$I$45:$M$54,5,FALSE))</f>
        <v/>
      </c>
      <c r="P361" s="1049" t="str">
        <f t="shared" si="170"/>
        <v/>
      </c>
      <c r="Q361" s="1050">
        <f t="shared" si="171"/>
        <v>0</v>
      </c>
      <c r="R361" s="1051" t="str">
        <f t="shared" si="172"/>
        <v/>
      </c>
      <c r="S361" s="1051" t="str">
        <f t="shared" si="173"/>
        <v/>
      </c>
      <c r="T361" s="1052" t="str">
        <f t="shared" si="174"/>
        <v/>
      </c>
      <c r="U361" s="1077"/>
      <c r="V361" s="1017"/>
      <c r="W361" s="1055" t="str">
        <f t="shared" si="175"/>
        <v/>
      </c>
      <c r="X361" s="1072"/>
      <c r="Y361" s="1057">
        <v>0</v>
      </c>
      <c r="Z361" s="402">
        <f t="shared" si="176"/>
        <v>0</v>
      </c>
      <c r="AA361" s="1058">
        <f t="shared" si="177"/>
        <v>0</v>
      </c>
      <c r="AB361" s="1059">
        <f t="shared" si="178"/>
        <v>0</v>
      </c>
      <c r="AC361" s="1059">
        <f t="shared" si="179"/>
        <v>0</v>
      </c>
      <c r="AD361" s="1060">
        <f t="shared" si="180"/>
        <v>0</v>
      </c>
      <c r="AE361" s="1061" t="s">
        <v>205</v>
      </c>
      <c r="AF361" s="395"/>
      <c r="AG361" s="429"/>
      <c r="AH361" s="1073"/>
      <c r="AI361" s="1074"/>
      <c r="AJ361" s="1074"/>
      <c r="AK361" s="1075"/>
      <c r="AL361" s="1065"/>
      <c r="AM361" s="1066" t="str">
        <f t="shared" si="181"/>
        <v/>
      </c>
      <c r="AN361" s="1067">
        <f t="shared" si="182"/>
        <v>0</v>
      </c>
      <c r="AO361" s="412"/>
      <c r="AP361" s="412"/>
      <c r="AQ361" s="1068">
        <f t="shared" si="183"/>
        <v>0</v>
      </c>
      <c r="AR361" s="414">
        <f t="shared" si="184"/>
        <v>0</v>
      </c>
      <c r="AS361" s="415">
        <f t="shared" si="185"/>
        <v>0</v>
      </c>
      <c r="AT361" s="415">
        <f t="shared" si="200"/>
        <v>0</v>
      </c>
      <c r="AU361" s="415">
        <f t="shared" si="186"/>
        <v>0</v>
      </c>
      <c r="AV361" s="416">
        <f t="shared" si="187"/>
        <v>0</v>
      </c>
      <c r="AW361" s="1069"/>
      <c r="AX361" s="406">
        <f t="shared" si="188"/>
        <v>0</v>
      </c>
      <c r="AY361" s="1060">
        <f t="shared" si="189"/>
        <v>0</v>
      </c>
      <c r="AZ361" s="1070">
        <f t="shared" si="190"/>
        <v>0</v>
      </c>
      <c r="BA361" s="407">
        <f t="shared" si="191"/>
        <v>0</v>
      </c>
      <c r="BB361" s="1071">
        <f t="shared" si="192"/>
        <v>0</v>
      </c>
      <c r="BC361" s="1059">
        <f t="shared" si="193"/>
        <v>0</v>
      </c>
      <c r="BD361" s="1059">
        <f t="shared" si="194"/>
        <v>0</v>
      </c>
      <c r="BE361" s="407">
        <f t="shared" si="195"/>
        <v>0</v>
      </c>
      <c r="BF361" s="1041">
        <f t="shared" si="196"/>
        <v>0.3</v>
      </c>
      <c r="BG361" s="421">
        <f t="shared" si="197"/>
        <v>0</v>
      </c>
      <c r="BH361" s="422"/>
      <c r="BI361" s="422"/>
      <c r="BJ361" s="421">
        <f t="shared" si="198"/>
        <v>0</v>
      </c>
      <c r="BK361" s="1044">
        <f t="shared" si="199"/>
        <v>0</v>
      </c>
      <c r="BL361" s="432"/>
      <c r="BM361" s="436"/>
      <c r="BN361" s="436"/>
      <c r="BO361" s="436"/>
      <c r="BP361" s="436"/>
      <c r="BQ361" s="436"/>
      <c r="BR361" s="436"/>
      <c r="BS361" s="436"/>
      <c r="BT361" s="436"/>
      <c r="BU361" s="436"/>
      <c r="BV361" s="436"/>
      <c r="BW361" s="436"/>
      <c r="BX361" s="436"/>
    </row>
    <row r="362" spans="1:76" s="437" customFormat="1" ht="27.95" customHeight="1">
      <c r="A362" s="1046">
        <v>345</v>
      </c>
      <c r="B362" s="429"/>
      <c r="C362" s="429"/>
      <c r="D362" s="395"/>
      <c r="E362" s="427"/>
      <c r="F362" s="396"/>
      <c r="G362" s="1076"/>
      <c r="H362" s="1009"/>
      <c r="I362" s="1009"/>
      <c r="J362" s="1009"/>
      <c r="K362" s="1010" t="str">
        <f t="shared" si="169"/>
        <v/>
      </c>
      <c r="L362" s="1047" t="str">
        <f>IF(OR(($S362=""),($H362=""),($I362=""),($J362="")),"",VLOOKUP($S362,'TRC Values Pepco'!$I$45:$M$54,2,FALSE))</f>
        <v/>
      </c>
      <c r="M362" s="1048" t="str">
        <f>IF(OR(($S362=""),($H362=""),($I362=""),($J362="")),"",VLOOKUP($S362,'TRC Values Pepco'!$I$45:$M$54,3,FALSE))</f>
        <v/>
      </c>
      <c r="N362" s="1048" t="str">
        <f>IF(OR(($S362=""),($H362=""),($I362=""),($J362="")),"",VLOOKUP($S362,'TRC Values Pepco'!$I$45:$M$54,4,FALSE))</f>
        <v/>
      </c>
      <c r="O362" s="1048" t="str">
        <f>IF(OR(($S362=""),($H362=""),($I362=""),($J362="")),"",VLOOKUP($S362,'TRC Values Pepco'!$I$45:$M$54,5,FALSE))</f>
        <v/>
      </c>
      <c r="P362" s="1049" t="str">
        <f t="shared" si="170"/>
        <v/>
      </c>
      <c r="Q362" s="1050">
        <f t="shared" si="171"/>
        <v>0</v>
      </c>
      <c r="R362" s="1051" t="str">
        <f t="shared" si="172"/>
        <v/>
      </c>
      <c r="S362" s="1051" t="str">
        <f t="shared" si="173"/>
        <v/>
      </c>
      <c r="T362" s="1052" t="str">
        <f t="shared" si="174"/>
        <v/>
      </c>
      <c r="U362" s="1077"/>
      <c r="V362" s="1017"/>
      <c r="W362" s="1055" t="str">
        <f t="shared" si="175"/>
        <v/>
      </c>
      <c r="X362" s="1072"/>
      <c r="Y362" s="1057">
        <v>0</v>
      </c>
      <c r="Z362" s="402">
        <f t="shared" si="176"/>
        <v>0</v>
      </c>
      <c r="AA362" s="1058">
        <f t="shared" si="177"/>
        <v>0</v>
      </c>
      <c r="AB362" s="1059">
        <f t="shared" si="178"/>
        <v>0</v>
      </c>
      <c r="AC362" s="1059">
        <f t="shared" si="179"/>
        <v>0</v>
      </c>
      <c r="AD362" s="1060">
        <f t="shared" si="180"/>
        <v>0</v>
      </c>
      <c r="AE362" s="1061" t="s">
        <v>205</v>
      </c>
      <c r="AF362" s="395"/>
      <c r="AG362" s="429"/>
      <c r="AH362" s="1073"/>
      <c r="AI362" s="1074"/>
      <c r="AJ362" s="1074"/>
      <c r="AK362" s="1075"/>
      <c r="AL362" s="1065"/>
      <c r="AM362" s="1066" t="str">
        <f t="shared" si="181"/>
        <v/>
      </c>
      <c r="AN362" s="1067">
        <f t="shared" si="182"/>
        <v>0</v>
      </c>
      <c r="AO362" s="412"/>
      <c r="AP362" s="412"/>
      <c r="AQ362" s="1068">
        <f t="shared" si="183"/>
        <v>0</v>
      </c>
      <c r="AR362" s="414">
        <f t="shared" si="184"/>
        <v>0</v>
      </c>
      <c r="AS362" s="415">
        <f t="shared" si="185"/>
        <v>0</v>
      </c>
      <c r="AT362" s="415">
        <f t="shared" si="200"/>
        <v>0</v>
      </c>
      <c r="AU362" s="415">
        <f t="shared" si="186"/>
        <v>0</v>
      </c>
      <c r="AV362" s="416">
        <f t="shared" si="187"/>
        <v>0</v>
      </c>
      <c r="AW362" s="1069"/>
      <c r="AX362" s="406">
        <f t="shared" si="188"/>
        <v>0</v>
      </c>
      <c r="AY362" s="1060">
        <f t="shared" si="189"/>
        <v>0</v>
      </c>
      <c r="AZ362" s="1070">
        <f t="shared" si="190"/>
        <v>0</v>
      </c>
      <c r="BA362" s="407">
        <f t="shared" si="191"/>
        <v>0</v>
      </c>
      <c r="BB362" s="1071">
        <f t="shared" si="192"/>
        <v>0</v>
      </c>
      <c r="BC362" s="1059">
        <f t="shared" si="193"/>
        <v>0</v>
      </c>
      <c r="BD362" s="1059">
        <f t="shared" si="194"/>
        <v>0</v>
      </c>
      <c r="BE362" s="407">
        <f t="shared" si="195"/>
        <v>0</v>
      </c>
      <c r="BF362" s="1041">
        <f t="shared" si="196"/>
        <v>0.3</v>
      </c>
      <c r="BG362" s="421">
        <f t="shared" si="197"/>
        <v>0</v>
      </c>
      <c r="BH362" s="422"/>
      <c r="BI362" s="422"/>
      <c r="BJ362" s="421">
        <f t="shared" si="198"/>
        <v>0</v>
      </c>
      <c r="BK362" s="1044">
        <f t="shared" si="199"/>
        <v>0</v>
      </c>
      <c r="BL362" s="432"/>
      <c r="BM362" s="436"/>
      <c r="BN362" s="436"/>
      <c r="BO362" s="436"/>
      <c r="BP362" s="436"/>
      <c r="BQ362" s="436"/>
      <c r="BR362" s="436"/>
      <c r="BS362" s="436"/>
      <c r="BT362" s="436"/>
      <c r="BU362" s="436"/>
      <c r="BV362" s="436"/>
      <c r="BW362" s="436"/>
      <c r="BX362" s="436"/>
    </row>
    <row r="363" spans="1:76" s="437" customFormat="1" ht="27.95" customHeight="1">
      <c r="A363" s="1046">
        <v>346</v>
      </c>
      <c r="B363" s="429"/>
      <c r="C363" s="429"/>
      <c r="D363" s="395"/>
      <c r="E363" s="427"/>
      <c r="F363" s="396"/>
      <c r="G363" s="1076"/>
      <c r="H363" s="1009"/>
      <c r="I363" s="1009"/>
      <c r="J363" s="1009"/>
      <c r="K363" s="1010" t="str">
        <f t="shared" si="169"/>
        <v/>
      </c>
      <c r="L363" s="1047" t="str">
        <f>IF(OR(($S363=""),($H363=""),($I363=""),($J363="")),"",VLOOKUP($S363,'TRC Values Pepco'!$I$45:$M$54,2,FALSE))</f>
        <v/>
      </c>
      <c r="M363" s="1048" t="str">
        <f>IF(OR(($S363=""),($H363=""),($I363=""),($J363="")),"",VLOOKUP($S363,'TRC Values Pepco'!$I$45:$M$54,3,FALSE))</f>
        <v/>
      </c>
      <c r="N363" s="1048" t="str">
        <f>IF(OR(($S363=""),($H363=""),($I363=""),($J363="")),"",VLOOKUP($S363,'TRC Values Pepco'!$I$45:$M$54,4,FALSE))</f>
        <v/>
      </c>
      <c r="O363" s="1048" t="str">
        <f>IF(OR(($S363=""),($H363=""),($I363=""),($J363="")),"",VLOOKUP($S363,'TRC Values Pepco'!$I$45:$M$54,5,FALSE))</f>
        <v/>
      </c>
      <c r="P363" s="1049" t="str">
        <f t="shared" si="170"/>
        <v/>
      </c>
      <c r="Q363" s="1050">
        <f t="shared" si="171"/>
        <v>0</v>
      </c>
      <c r="R363" s="1051" t="str">
        <f t="shared" si="172"/>
        <v/>
      </c>
      <c r="S363" s="1051" t="str">
        <f t="shared" si="173"/>
        <v/>
      </c>
      <c r="T363" s="1052" t="str">
        <f t="shared" si="174"/>
        <v/>
      </c>
      <c r="U363" s="1077"/>
      <c r="V363" s="1017"/>
      <c r="W363" s="1055" t="str">
        <f t="shared" si="175"/>
        <v/>
      </c>
      <c r="X363" s="1072"/>
      <c r="Y363" s="1057">
        <v>0</v>
      </c>
      <c r="Z363" s="402">
        <f t="shared" si="176"/>
        <v>0</v>
      </c>
      <c r="AA363" s="1058">
        <f t="shared" si="177"/>
        <v>0</v>
      </c>
      <c r="AB363" s="1059">
        <f t="shared" si="178"/>
        <v>0</v>
      </c>
      <c r="AC363" s="1059">
        <f t="shared" si="179"/>
        <v>0</v>
      </c>
      <c r="AD363" s="1060">
        <f t="shared" si="180"/>
        <v>0</v>
      </c>
      <c r="AE363" s="1061" t="s">
        <v>205</v>
      </c>
      <c r="AF363" s="395"/>
      <c r="AG363" s="429"/>
      <c r="AH363" s="1073"/>
      <c r="AI363" s="1074"/>
      <c r="AJ363" s="1074"/>
      <c r="AK363" s="1075"/>
      <c r="AL363" s="1065"/>
      <c r="AM363" s="1066" t="str">
        <f t="shared" si="181"/>
        <v/>
      </c>
      <c r="AN363" s="1067">
        <f t="shared" si="182"/>
        <v>0</v>
      </c>
      <c r="AO363" s="412"/>
      <c r="AP363" s="412"/>
      <c r="AQ363" s="1068">
        <f t="shared" si="183"/>
        <v>0</v>
      </c>
      <c r="AR363" s="414">
        <f t="shared" si="184"/>
        <v>0</v>
      </c>
      <c r="AS363" s="415">
        <f t="shared" si="185"/>
        <v>0</v>
      </c>
      <c r="AT363" s="415">
        <f t="shared" si="200"/>
        <v>0</v>
      </c>
      <c r="AU363" s="415">
        <f t="shared" si="186"/>
        <v>0</v>
      </c>
      <c r="AV363" s="416">
        <f t="shared" si="187"/>
        <v>0</v>
      </c>
      <c r="AW363" s="1069"/>
      <c r="AX363" s="406">
        <f t="shared" si="188"/>
        <v>0</v>
      </c>
      <c r="AY363" s="1060">
        <f t="shared" si="189"/>
        <v>0</v>
      </c>
      <c r="AZ363" s="1070">
        <f t="shared" si="190"/>
        <v>0</v>
      </c>
      <c r="BA363" s="407">
        <f t="shared" si="191"/>
        <v>0</v>
      </c>
      <c r="BB363" s="1071">
        <f t="shared" si="192"/>
        <v>0</v>
      </c>
      <c r="BC363" s="1059">
        <f t="shared" si="193"/>
        <v>0</v>
      </c>
      <c r="BD363" s="1059">
        <f t="shared" si="194"/>
        <v>0</v>
      </c>
      <c r="BE363" s="407">
        <f t="shared" si="195"/>
        <v>0</v>
      </c>
      <c r="BF363" s="1041">
        <f t="shared" si="196"/>
        <v>0.3</v>
      </c>
      <c r="BG363" s="421">
        <f t="shared" si="197"/>
        <v>0</v>
      </c>
      <c r="BH363" s="422"/>
      <c r="BI363" s="422"/>
      <c r="BJ363" s="421">
        <f t="shared" si="198"/>
        <v>0</v>
      </c>
      <c r="BK363" s="1044">
        <f t="shared" si="199"/>
        <v>0</v>
      </c>
      <c r="BL363" s="432"/>
      <c r="BM363" s="436"/>
      <c r="BN363" s="436"/>
      <c r="BO363" s="436"/>
      <c r="BP363" s="436"/>
      <c r="BQ363" s="436"/>
      <c r="BR363" s="436"/>
      <c r="BS363" s="436"/>
      <c r="BT363" s="436"/>
      <c r="BU363" s="436"/>
      <c r="BV363" s="436"/>
      <c r="BW363" s="436"/>
      <c r="BX363" s="436"/>
    </row>
    <row r="364" spans="1:76" s="437" customFormat="1" ht="27.95" customHeight="1">
      <c r="A364" s="1046">
        <v>347</v>
      </c>
      <c r="B364" s="429"/>
      <c r="C364" s="429"/>
      <c r="D364" s="395"/>
      <c r="E364" s="427"/>
      <c r="F364" s="396"/>
      <c r="G364" s="1076"/>
      <c r="H364" s="1009"/>
      <c r="I364" s="1009"/>
      <c r="J364" s="1009"/>
      <c r="K364" s="1010" t="str">
        <f t="shared" si="169"/>
        <v/>
      </c>
      <c r="L364" s="1047" t="str">
        <f>IF(OR(($S364=""),($H364=""),($I364=""),($J364="")),"",VLOOKUP($S364,'TRC Values Pepco'!$I$45:$M$54,2,FALSE))</f>
        <v/>
      </c>
      <c r="M364" s="1048" t="str">
        <f>IF(OR(($S364=""),($H364=""),($I364=""),($J364="")),"",VLOOKUP($S364,'TRC Values Pepco'!$I$45:$M$54,3,FALSE))</f>
        <v/>
      </c>
      <c r="N364" s="1048" t="str">
        <f>IF(OR(($S364=""),($H364=""),($I364=""),($J364="")),"",VLOOKUP($S364,'TRC Values Pepco'!$I$45:$M$54,4,FALSE))</f>
        <v/>
      </c>
      <c r="O364" s="1048" t="str">
        <f>IF(OR(($S364=""),($H364=""),($I364=""),($J364="")),"",VLOOKUP($S364,'TRC Values Pepco'!$I$45:$M$54,5,FALSE))</f>
        <v/>
      </c>
      <c r="P364" s="1049" t="str">
        <f t="shared" si="170"/>
        <v/>
      </c>
      <c r="Q364" s="1050">
        <f t="shared" si="171"/>
        <v>0</v>
      </c>
      <c r="R364" s="1051" t="str">
        <f t="shared" si="172"/>
        <v/>
      </c>
      <c r="S364" s="1051" t="str">
        <f t="shared" si="173"/>
        <v/>
      </c>
      <c r="T364" s="1052" t="str">
        <f t="shared" si="174"/>
        <v/>
      </c>
      <c r="U364" s="1077"/>
      <c r="V364" s="1017"/>
      <c r="W364" s="1055" t="str">
        <f t="shared" si="175"/>
        <v/>
      </c>
      <c r="X364" s="1072"/>
      <c r="Y364" s="1057">
        <v>0</v>
      </c>
      <c r="Z364" s="402">
        <f t="shared" si="176"/>
        <v>0</v>
      </c>
      <c r="AA364" s="1058">
        <f t="shared" si="177"/>
        <v>0</v>
      </c>
      <c r="AB364" s="1059">
        <f t="shared" si="178"/>
        <v>0</v>
      </c>
      <c r="AC364" s="1059">
        <f t="shared" si="179"/>
        <v>0</v>
      </c>
      <c r="AD364" s="1060">
        <f t="shared" si="180"/>
        <v>0</v>
      </c>
      <c r="AE364" s="1061" t="s">
        <v>205</v>
      </c>
      <c r="AF364" s="395"/>
      <c r="AG364" s="429"/>
      <c r="AH364" s="1073"/>
      <c r="AI364" s="1074"/>
      <c r="AJ364" s="1074"/>
      <c r="AK364" s="1075"/>
      <c r="AL364" s="1065"/>
      <c r="AM364" s="1066" t="str">
        <f t="shared" si="181"/>
        <v/>
      </c>
      <c r="AN364" s="1067">
        <f t="shared" si="182"/>
        <v>0</v>
      </c>
      <c r="AO364" s="412"/>
      <c r="AP364" s="412"/>
      <c r="AQ364" s="1068">
        <f t="shared" si="183"/>
        <v>0</v>
      </c>
      <c r="AR364" s="414">
        <f t="shared" si="184"/>
        <v>0</v>
      </c>
      <c r="AS364" s="415">
        <f t="shared" si="185"/>
        <v>0</v>
      </c>
      <c r="AT364" s="415">
        <f t="shared" si="200"/>
        <v>0</v>
      </c>
      <c r="AU364" s="415">
        <f t="shared" si="186"/>
        <v>0</v>
      </c>
      <c r="AV364" s="416">
        <f t="shared" si="187"/>
        <v>0</v>
      </c>
      <c r="AW364" s="1069"/>
      <c r="AX364" s="406">
        <f t="shared" si="188"/>
        <v>0</v>
      </c>
      <c r="AY364" s="1060">
        <f t="shared" si="189"/>
        <v>0</v>
      </c>
      <c r="AZ364" s="1070">
        <f t="shared" si="190"/>
        <v>0</v>
      </c>
      <c r="BA364" s="407">
        <f t="shared" si="191"/>
        <v>0</v>
      </c>
      <c r="BB364" s="1071">
        <f t="shared" si="192"/>
        <v>0</v>
      </c>
      <c r="BC364" s="1059">
        <f t="shared" si="193"/>
        <v>0</v>
      </c>
      <c r="BD364" s="1059">
        <f t="shared" si="194"/>
        <v>0</v>
      </c>
      <c r="BE364" s="407">
        <f t="shared" si="195"/>
        <v>0</v>
      </c>
      <c r="BF364" s="1041">
        <f t="shared" si="196"/>
        <v>0.3</v>
      </c>
      <c r="BG364" s="421">
        <f t="shared" si="197"/>
        <v>0</v>
      </c>
      <c r="BH364" s="422"/>
      <c r="BI364" s="422"/>
      <c r="BJ364" s="421">
        <f t="shared" si="198"/>
        <v>0</v>
      </c>
      <c r="BK364" s="1044">
        <f t="shared" si="199"/>
        <v>0</v>
      </c>
      <c r="BL364" s="432"/>
      <c r="BM364" s="436"/>
      <c r="BN364" s="436"/>
      <c r="BO364" s="436"/>
      <c r="BP364" s="436"/>
      <c r="BQ364" s="436"/>
      <c r="BR364" s="436"/>
      <c r="BS364" s="436"/>
      <c r="BT364" s="436"/>
      <c r="BU364" s="436"/>
      <c r="BV364" s="436"/>
      <c r="BW364" s="436"/>
      <c r="BX364" s="436"/>
    </row>
    <row r="365" spans="1:76" s="437" customFormat="1" ht="27.95" customHeight="1">
      <c r="A365" s="1046">
        <v>348</v>
      </c>
      <c r="B365" s="429"/>
      <c r="C365" s="429"/>
      <c r="D365" s="395"/>
      <c r="E365" s="427"/>
      <c r="F365" s="396"/>
      <c r="G365" s="1076"/>
      <c r="H365" s="1009"/>
      <c r="I365" s="1009"/>
      <c r="J365" s="1009"/>
      <c r="K365" s="1010" t="str">
        <f t="shared" si="169"/>
        <v/>
      </c>
      <c r="L365" s="1047" t="str">
        <f>IF(OR(($S365=""),($H365=""),($I365=""),($J365="")),"",VLOOKUP($S365,'TRC Values Pepco'!$I$45:$M$54,2,FALSE))</f>
        <v/>
      </c>
      <c r="M365" s="1048" t="str">
        <f>IF(OR(($S365=""),($H365=""),($I365=""),($J365="")),"",VLOOKUP($S365,'TRC Values Pepco'!$I$45:$M$54,3,FALSE))</f>
        <v/>
      </c>
      <c r="N365" s="1048" t="str">
        <f>IF(OR(($S365=""),($H365=""),($I365=""),($J365="")),"",VLOOKUP($S365,'TRC Values Pepco'!$I$45:$M$54,4,FALSE))</f>
        <v/>
      </c>
      <c r="O365" s="1048" t="str">
        <f>IF(OR(($S365=""),($H365=""),($I365=""),($J365="")),"",VLOOKUP($S365,'TRC Values Pepco'!$I$45:$M$54,5,FALSE))</f>
        <v/>
      </c>
      <c r="P365" s="1049" t="str">
        <f t="shared" si="170"/>
        <v/>
      </c>
      <c r="Q365" s="1050">
        <f t="shared" si="171"/>
        <v>0</v>
      </c>
      <c r="R365" s="1051" t="str">
        <f t="shared" si="172"/>
        <v/>
      </c>
      <c r="S365" s="1051" t="str">
        <f t="shared" si="173"/>
        <v/>
      </c>
      <c r="T365" s="1052" t="str">
        <f t="shared" si="174"/>
        <v/>
      </c>
      <c r="U365" s="1077"/>
      <c r="V365" s="1017"/>
      <c r="W365" s="1055" t="str">
        <f t="shared" si="175"/>
        <v/>
      </c>
      <c r="X365" s="1072"/>
      <c r="Y365" s="1057">
        <v>0</v>
      </c>
      <c r="Z365" s="402">
        <f t="shared" si="176"/>
        <v>0</v>
      </c>
      <c r="AA365" s="1058">
        <f t="shared" si="177"/>
        <v>0</v>
      </c>
      <c r="AB365" s="1059">
        <f t="shared" si="178"/>
        <v>0</v>
      </c>
      <c r="AC365" s="1059">
        <f t="shared" si="179"/>
        <v>0</v>
      </c>
      <c r="AD365" s="1060">
        <f t="shared" si="180"/>
        <v>0</v>
      </c>
      <c r="AE365" s="1061" t="s">
        <v>205</v>
      </c>
      <c r="AF365" s="395"/>
      <c r="AG365" s="429"/>
      <c r="AH365" s="1073"/>
      <c r="AI365" s="1074"/>
      <c r="AJ365" s="1074"/>
      <c r="AK365" s="1075"/>
      <c r="AL365" s="1065"/>
      <c r="AM365" s="1066" t="str">
        <f t="shared" si="181"/>
        <v/>
      </c>
      <c r="AN365" s="1067">
        <f t="shared" si="182"/>
        <v>0</v>
      </c>
      <c r="AO365" s="412"/>
      <c r="AP365" s="412"/>
      <c r="AQ365" s="1068">
        <f t="shared" si="183"/>
        <v>0</v>
      </c>
      <c r="AR365" s="414">
        <f t="shared" si="184"/>
        <v>0</v>
      </c>
      <c r="AS365" s="415">
        <f t="shared" si="185"/>
        <v>0</v>
      </c>
      <c r="AT365" s="415">
        <f t="shared" si="200"/>
        <v>0</v>
      </c>
      <c r="AU365" s="415">
        <f t="shared" si="186"/>
        <v>0</v>
      </c>
      <c r="AV365" s="416">
        <f t="shared" si="187"/>
        <v>0</v>
      </c>
      <c r="AW365" s="1069"/>
      <c r="AX365" s="406">
        <f t="shared" si="188"/>
        <v>0</v>
      </c>
      <c r="AY365" s="1060">
        <f t="shared" si="189"/>
        <v>0</v>
      </c>
      <c r="AZ365" s="1070">
        <f t="shared" si="190"/>
        <v>0</v>
      </c>
      <c r="BA365" s="407">
        <f t="shared" si="191"/>
        <v>0</v>
      </c>
      <c r="BB365" s="1071">
        <f t="shared" si="192"/>
        <v>0</v>
      </c>
      <c r="BC365" s="1059">
        <f t="shared" si="193"/>
        <v>0</v>
      </c>
      <c r="BD365" s="1059">
        <f t="shared" si="194"/>
        <v>0</v>
      </c>
      <c r="BE365" s="407">
        <f t="shared" si="195"/>
        <v>0</v>
      </c>
      <c r="BF365" s="1041">
        <f t="shared" si="196"/>
        <v>0.3</v>
      </c>
      <c r="BG365" s="421">
        <f t="shared" si="197"/>
        <v>0</v>
      </c>
      <c r="BH365" s="422"/>
      <c r="BI365" s="422"/>
      <c r="BJ365" s="421">
        <f t="shared" si="198"/>
        <v>0</v>
      </c>
      <c r="BK365" s="1044">
        <f t="shared" si="199"/>
        <v>0</v>
      </c>
      <c r="BL365" s="432"/>
      <c r="BM365" s="436"/>
      <c r="BN365" s="436"/>
      <c r="BO365" s="436"/>
      <c r="BP365" s="436"/>
      <c r="BQ365" s="436"/>
      <c r="BR365" s="436"/>
      <c r="BS365" s="436"/>
      <c r="BT365" s="436"/>
      <c r="BU365" s="436"/>
      <c r="BV365" s="436"/>
      <c r="BW365" s="436"/>
      <c r="BX365" s="436"/>
    </row>
    <row r="366" spans="1:76" s="437" customFormat="1" ht="27.95" customHeight="1">
      <c r="A366" s="1046">
        <v>349</v>
      </c>
      <c r="B366" s="429"/>
      <c r="C366" s="429"/>
      <c r="D366" s="395"/>
      <c r="E366" s="427"/>
      <c r="F366" s="396"/>
      <c r="G366" s="1076"/>
      <c r="H366" s="1009"/>
      <c r="I366" s="1009"/>
      <c r="J366" s="1009"/>
      <c r="K366" s="1010" t="str">
        <f t="shared" si="169"/>
        <v/>
      </c>
      <c r="L366" s="1047" t="str">
        <f>IF(OR(($S366=""),($H366=""),($I366=""),($J366="")),"",VLOOKUP($S366,'TRC Values Pepco'!$I$45:$M$54,2,FALSE))</f>
        <v/>
      </c>
      <c r="M366" s="1048" t="str">
        <f>IF(OR(($S366=""),($H366=""),($I366=""),($J366="")),"",VLOOKUP($S366,'TRC Values Pepco'!$I$45:$M$54,3,FALSE))</f>
        <v/>
      </c>
      <c r="N366" s="1048" t="str">
        <f>IF(OR(($S366=""),($H366=""),($I366=""),($J366="")),"",VLOOKUP($S366,'TRC Values Pepco'!$I$45:$M$54,4,FALSE))</f>
        <v/>
      </c>
      <c r="O366" s="1048" t="str">
        <f>IF(OR(($S366=""),($H366=""),($I366=""),($J366="")),"",VLOOKUP($S366,'TRC Values Pepco'!$I$45:$M$54,5,FALSE))</f>
        <v/>
      </c>
      <c r="P366" s="1049" t="str">
        <f t="shared" si="170"/>
        <v/>
      </c>
      <c r="Q366" s="1050">
        <f t="shared" si="171"/>
        <v>0</v>
      </c>
      <c r="R366" s="1051" t="str">
        <f t="shared" si="172"/>
        <v/>
      </c>
      <c r="S366" s="1051" t="str">
        <f t="shared" si="173"/>
        <v/>
      </c>
      <c r="T366" s="1052" t="str">
        <f t="shared" si="174"/>
        <v/>
      </c>
      <c r="U366" s="1077"/>
      <c r="V366" s="1017"/>
      <c r="W366" s="1055" t="str">
        <f t="shared" si="175"/>
        <v/>
      </c>
      <c r="X366" s="1072"/>
      <c r="Y366" s="1057">
        <v>0</v>
      </c>
      <c r="Z366" s="402">
        <f t="shared" si="176"/>
        <v>0</v>
      </c>
      <c r="AA366" s="1058">
        <f t="shared" si="177"/>
        <v>0</v>
      </c>
      <c r="AB366" s="1059">
        <f t="shared" si="178"/>
        <v>0</v>
      </c>
      <c r="AC366" s="1059">
        <f t="shared" si="179"/>
        <v>0</v>
      </c>
      <c r="AD366" s="1060">
        <f t="shared" si="180"/>
        <v>0</v>
      </c>
      <c r="AE366" s="1061" t="s">
        <v>205</v>
      </c>
      <c r="AF366" s="395"/>
      <c r="AG366" s="429"/>
      <c r="AH366" s="1073"/>
      <c r="AI366" s="1074"/>
      <c r="AJ366" s="1074"/>
      <c r="AK366" s="1075"/>
      <c r="AL366" s="1065"/>
      <c r="AM366" s="1066" t="str">
        <f t="shared" si="181"/>
        <v/>
      </c>
      <c r="AN366" s="1067">
        <f t="shared" si="182"/>
        <v>0</v>
      </c>
      <c r="AO366" s="412"/>
      <c r="AP366" s="412"/>
      <c r="AQ366" s="1068">
        <f t="shared" si="183"/>
        <v>0</v>
      </c>
      <c r="AR366" s="414">
        <f t="shared" si="184"/>
        <v>0</v>
      </c>
      <c r="AS366" s="415">
        <f t="shared" si="185"/>
        <v>0</v>
      </c>
      <c r="AT366" s="415">
        <f t="shared" si="200"/>
        <v>0</v>
      </c>
      <c r="AU366" s="415">
        <f t="shared" si="186"/>
        <v>0</v>
      </c>
      <c r="AV366" s="416">
        <f t="shared" si="187"/>
        <v>0</v>
      </c>
      <c r="AW366" s="1069"/>
      <c r="AX366" s="406">
        <f t="shared" si="188"/>
        <v>0</v>
      </c>
      <c r="AY366" s="1060">
        <f t="shared" si="189"/>
        <v>0</v>
      </c>
      <c r="AZ366" s="1070">
        <f t="shared" si="190"/>
        <v>0</v>
      </c>
      <c r="BA366" s="407">
        <f t="shared" si="191"/>
        <v>0</v>
      </c>
      <c r="BB366" s="1071">
        <f t="shared" si="192"/>
        <v>0</v>
      </c>
      <c r="BC366" s="1059">
        <f t="shared" si="193"/>
        <v>0</v>
      </c>
      <c r="BD366" s="1059">
        <f t="shared" si="194"/>
        <v>0</v>
      </c>
      <c r="BE366" s="407">
        <f t="shared" si="195"/>
        <v>0</v>
      </c>
      <c r="BF366" s="1041">
        <f t="shared" si="196"/>
        <v>0.3</v>
      </c>
      <c r="BG366" s="421">
        <f t="shared" si="197"/>
        <v>0</v>
      </c>
      <c r="BH366" s="422"/>
      <c r="BI366" s="422"/>
      <c r="BJ366" s="421">
        <f t="shared" si="198"/>
        <v>0</v>
      </c>
      <c r="BK366" s="1044">
        <f t="shared" si="199"/>
        <v>0</v>
      </c>
      <c r="BL366" s="432"/>
      <c r="BM366" s="436"/>
      <c r="BN366" s="436"/>
      <c r="BO366" s="436"/>
      <c r="BP366" s="436"/>
      <c r="BQ366" s="436"/>
      <c r="BR366" s="436"/>
      <c r="BS366" s="436"/>
      <c r="BT366" s="436"/>
      <c r="BU366" s="436"/>
      <c r="BV366" s="436"/>
      <c r="BW366" s="436"/>
      <c r="BX366" s="436"/>
    </row>
    <row r="367" spans="1:76" s="437" customFormat="1" ht="27.95" customHeight="1">
      <c r="A367" s="1046">
        <v>350</v>
      </c>
      <c r="B367" s="429"/>
      <c r="C367" s="429"/>
      <c r="D367" s="395"/>
      <c r="E367" s="427"/>
      <c r="F367" s="396"/>
      <c r="G367" s="1076"/>
      <c r="H367" s="1009"/>
      <c r="I367" s="1009"/>
      <c r="J367" s="1009"/>
      <c r="K367" s="1010" t="str">
        <f t="shared" si="169"/>
        <v/>
      </c>
      <c r="L367" s="1047" t="str">
        <f>IF(OR(($S367=""),($H367=""),($I367=""),($J367="")),"",VLOOKUP($S367,'TRC Values Pepco'!$I$45:$M$54,2,FALSE))</f>
        <v/>
      </c>
      <c r="M367" s="1048" t="str">
        <f>IF(OR(($S367=""),($H367=""),($I367=""),($J367="")),"",VLOOKUP($S367,'TRC Values Pepco'!$I$45:$M$54,3,FALSE))</f>
        <v/>
      </c>
      <c r="N367" s="1048" t="str">
        <f>IF(OR(($S367=""),($H367=""),($I367=""),($J367="")),"",VLOOKUP($S367,'TRC Values Pepco'!$I$45:$M$54,4,FALSE))</f>
        <v/>
      </c>
      <c r="O367" s="1048" t="str">
        <f>IF(OR(($S367=""),($H367=""),($I367=""),($J367="")),"",VLOOKUP($S367,'TRC Values Pepco'!$I$45:$M$54,5,FALSE))</f>
        <v/>
      </c>
      <c r="P367" s="1049" t="str">
        <f t="shared" si="170"/>
        <v/>
      </c>
      <c r="Q367" s="1050">
        <f t="shared" si="171"/>
        <v>0</v>
      </c>
      <c r="R367" s="1051" t="str">
        <f t="shared" si="172"/>
        <v/>
      </c>
      <c r="S367" s="1051" t="str">
        <f t="shared" si="173"/>
        <v/>
      </c>
      <c r="T367" s="1052" t="str">
        <f t="shared" si="174"/>
        <v/>
      </c>
      <c r="U367" s="1077"/>
      <c r="V367" s="1017"/>
      <c r="W367" s="1055" t="str">
        <f t="shared" si="175"/>
        <v/>
      </c>
      <c r="X367" s="1072"/>
      <c r="Y367" s="1057">
        <v>0</v>
      </c>
      <c r="Z367" s="402">
        <f t="shared" si="176"/>
        <v>0</v>
      </c>
      <c r="AA367" s="1058">
        <f t="shared" si="177"/>
        <v>0</v>
      </c>
      <c r="AB367" s="1059">
        <f t="shared" si="178"/>
        <v>0</v>
      </c>
      <c r="AC367" s="1059">
        <f t="shared" si="179"/>
        <v>0</v>
      </c>
      <c r="AD367" s="1060">
        <f t="shared" si="180"/>
        <v>0</v>
      </c>
      <c r="AE367" s="1061" t="s">
        <v>205</v>
      </c>
      <c r="AF367" s="395"/>
      <c r="AG367" s="429"/>
      <c r="AH367" s="1073"/>
      <c r="AI367" s="1074"/>
      <c r="AJ367" s="1074"/>
      <c r="AK367" s="1075"/>
      <c r="AL367" s="1065"/>
      <c r="AM367" s="1066" t="str">
        <f t="shared" si="181"/>
        <v/>
      </c>
      <c r="AN367" s="1067">
        <f t="shared" si="182"/>
        <v>0</v>
      </c>
      <c r="AO367" s="412"/>
      <c r="AP367" s="412"/>
      <c r="AQ367" s="1068">
        <f t="shared" si="183"/>
        <v>0</v>
      </c>
      <c r="AR367" s="414">
        <f t="shared" si="184"/>
        <v>0</v>
      </c>
      <c r="AS367" s="415">
        <f t="shared" si="185"/>
        <v>0</v>
      </c>
      <c r="AT367" s="415">
        <f t="shared" si="200"/>
        <v>0</v>
      </c>
      <c r="AU367" s="415">
        <f t="shared" si="186"/>
        <v>0</v>
      </c>
      <c r="AV367" s="416">
        <f t="shared" si="187"/>
        <v>0</v>
      </c>
      <c r="AW367" s="1069"/>
      <c r="AX367" s="406">
        <f t="shared" si="188"/>
        <v>0</v>
      </c>
      <c r="AY367" s="1060">
        <f t="shared" si="189"/>
        <v>0</v>
      </c>
      <c r="AZ367" s="1070">
        <f t="shared" si="190"/>
        <v>0</v>
      </c>
      <c r="BA367" s="407">
        <f t="shared" si="191"/>
        <v>0</v>
      </c>
      <c r="BB367" s="1071">
        <f t="shared" si="192"/>
        <v>0</v>
      </c>
      <c r="BC367" s="1059">
        <f t="shared" si="193"/>
        <v>0</v>
      </c>
      <c r="BD367" s="1059">
        <f t="shared" si="194"/>
        <v>0</v>
      </c>
      <c r="BE367" s="407">
        <f t="shared" si="195"/>
        <v>0</v>
      </c>
      <c r="BF367" s="1041">
        <f t="shared" si="196"/>
        <v>0.3</v>
      </c>
      <c r="BG367" s="421">
        <f t="shared" si="197"/>
        <v>0</v>
      </c>
      <c r="BH367" s="422"/>
      <c r="BI367" s="422"/>
      <c r="BJ367" s="421">
        <f t="shared" si="198"/>
        <v>0</v>
      </c>
      <c r="BK367" s="1044">
        <f t="shared" si="199"/>
        <v>0</v>
      </c>
      <c r="BL367" s="432"/>
      <c r="BM367" s="436"/>
      <c r="BN367" s="436"/>
      <c r="BO367" s="436"/>
      <c r="BP367" s="436"/>
      <c r="BQ367" s="436"/>
      <c r="BR367" s="436"/>
      <c r="BS367" s="436"/>
      <c r="BT367" s="436"/>
      <c r="BU367" s="436"/>
      <c r="BV367" s="436"/>
      <c r="BW367" s="436"/>
      <c r="BX367" s="436"/>
    </row>
    <row r="368" spans="1:76" s="437" customFormat="1" ht="27.95" customHeight="1">
      <c r="A368" s="1046">
        <v>351</v>
      </c>
      <c r="B368" s="429"/>
      <c r="C368" s="429"/>
      <c r="D368" s="395"/>
      <c r="E368" s="427"/>
      <c r="F368" s="396"/>
      <c r="G368" s="1076"/>
      <c r="H368" s="1009"/>
      <c r="I368" s="1009"/>
      <c r="J368" s="1009"/>
      <c r="K368" s="1010" t="str">
        <f t="shared" si="169"/>
        <v/>
      </c>
      <c r="L368" s="1047" t="str">
        <f>IF(OR(($S368=""),($H368=""),($I368=""),($J368="")),"",VLOOKUP($S368,'TRC Values Pepco'!$I$45:$M$54,2,FALSE))</f>
        <v/>
      </c>
      <c r="M368" s="1048" t="str">
        <f>IF(OR(($S368=""),($H368=""),($I368=""),($J368="")),"",VLOOKUP($S368,'TRC Values Pepco'!$I$45:$M$54,3,FALSE))</f>
        <v/>
      </c>
      <c r="N368" s="1048" t="str">
        <f>IF(OR(($S368=""),($H368=""),($I368=""),($J368="")),"",VLOOKUP($S368,'TRC Values Pepco'!$I$45:$M$54,4,FALSE))</f>
        <v/>
      </c>
      <c r="O368" s="1048" t="str">
        <f>IF(OR(($S368=""),($H368=""),($I368=""),($J368="")),"",VLOOKUP($S368,'TRC Values Pepco'!$I$45:$M$54,5,FALSE))</f>
        <v/>
      </c>
      <c r="P368" s="1049" t="str">
        <f t="shared" si="170"/>
        <v/>
      </c>
      <c r="Q368" s="1050">
        <f t="shared" si="171"/>
        <v>0</v>
      </c>
      <c r="R368" s="1051" t="str">
        <f t="shared" si="172"/>
        <v/>
      </c>
      <c r="S368" s="1051" t="str">
        <f t="shared" si="173"/>
        <v/>
      </c>
      <c r="T368" s="1052" t="str">
        <f t="shared" si="174"/>
        <v/>
      </c>
      <c r="U368" s="1077"/>
      <c r="V368" s="1017"/>
      <c r="W368" s="1055" t="str">
        <f t="shared" si="175"/>
        <v/>
      </c>
      <c r="X368" s="1072"/>
      <c r="Y368" s="1057">
        <v>0</v>
      </c>
      <c r="Z368" s="402">
        <f t="shared" si="176"/>
        <v>0</v>
      </c>
      <c r="AA368" s="1058">
        <f t="shared" si="177"/>
        <v>0</v>
      </c>
      <c r="AB368" s="1059">
        <f t="shared" si="178"/>
        <v>0</v>
      </c>
      <c r="AC368" s="1059">
        <f t="shared" si="179"/>
        <v>0</v>
      </c>
      <c r="AD368" s="1060">
        <f t="shared" si="180"/>
        <v>0</v>
      </c>
      <c r="AE368" s="1061" t="s">
        <v>205</v>
      </c>
      <c r="AF368" s="395"/>
      <c r="AG368" s="429"/>
      <c r="AH368" s="1073"/>
      <c r="AI368" s="1074"/>
      <c r="AJ368" s="1074"/>
      <c r="AK368" s="1075"/>
      <c r="AL368" s="1065"/>
      <c r="AM368" s="1066" t="str">
        <f t="shared" si="181"/>
        <v/>
      </c>
      <c r="AN368" s="1067">
        <f t="shared" si="182"/>
        <v>0</v>
      </c>
      <c r="AO368" s="412"/>
      <c r="AP368" s="412"/>
      <c r="AQ368" s="1068">
        <f t="shared" si="183"/>
        <v>0</v>
      </c>
      <c r="AR368" s="414">
        <f t="shared" si="184"/>
        <v>0</v>
      </c>
      <c r="AS368" s="415">
        <f t="shared" si="185"/>
        <v>0</v>
      </c>
      <c r="AT368" s="415">
        <f t="shared" si="200"/>
        <v>0</v>
      </c>
      <c r="AU368" s="415">
        <f t="shared" si="186"/>
        <v>0</v>
      </c>
      <c r="AV368" s="416">
        <f t="shared" si="187"/>
        <v>0</v>
      </c>
      <c r="AW368" s="1069"/>
      <c r="AX368" s="406">
        <f t="shared" si="188"/>
        <v>0</v>
      </c>
      <c r="AY368" s="1060">
        <f t="shared" si="189"/>
        <v>0</v>
      </c>
      <c r="AZ368" s="1070">
        <f t="shared" si="190"/>
        <v>0</v>
      </c>
      <c r="BA368" s="407">
        <f t="shared" si="191"/>
        <v>0</v>
      </c>
      <c r="BB368" s="1071">
        <f t="shared" si="192"/>
        <v>0</v>
      </c>
      <c r="BC368" s="1059">
        <f t="shared" si="193"/>
        <v>0</v>
      </c>
      <c r="BD368" s="1059">
        <f t="shared" si="194"/>
        <v>0</v>
      </c>
      <c r="BE368" s="407">
        <f t="shared" si="195"/>
        <v>0</v>
      </c>
      <c r="BF368" s="1041">
        <f t="shared" si="196"/>
        <v>0.3</v>
      </c>
      <c r="BG368" s="421">
        <f t="shared" si="197"/>
        <v>0</v>
      </c>
      <c r="BH368" s="422"/>
      <c r="BI368" s="422"/>
      <c r="BJ368" s="421">
        <f t="shared" si="198"/>
        <v>0</v>
      </c>
      <c r="BK368" s="1044">
        <f t="shared" si="199"/>
        <v>0</v>
      </c>
      <c r="BL368" s="432"/>
      <c r="BM368" s="436"/>
      <c r="BN368" s="436"/>
      <c r="BO368" s="436"/>
      <c r="BP368" s="436"/>
      <c r="BQ368" s="436"/>
      <c r="BR368" s="436"/>
      <c r="BS368" s="436"/>
      <c r="BT368" s="436"/>
      <c r="BU368" s="436"/>
      <c r="BV368" s="436"/>
      <c r="BW368" s="436"/>
      <c r="BX368" s="436"/>
    </row>
    <row r="369" spans="1:76" s="437" customFormat="1" ht="27.95" customHeight="1">
      <c r="A369" s="1046">
        <v>352</v>
      </c>
      <c r="B369" s="429"/>
      <c r="C369" s="429"/>
      <c r="D369" s="395"/>
      <c r="E369" s="427"/>
      <c r="F369" s="396"/>
      <c r="G369" s="1076"/>
      <c r="H369" s="1009"/>
      <c r="I369" s="1009"/>
      <c r="J369" s="1009"/>
      <c r="K369" s="1010" t="str">
        <f t="shared" si="169"/>
        <v/>
      </c>
      <c r="L369" s="1047" t="str">
        <f>IF(OR(($S369=""),($H369=""),($I369=""),($J369="")),"",VLOOKUP($S369,'TRC Values Pepco'!$I$45:$M$54,2,FALSE))</f>
        <v/>
      </c>
      <c r="M369" s="1048" t="str">
        <f>IF(OR(($S369=""),($H369=""),($I369=""),($J369="")),"",VLOOKUP($S369,'TRC Values Pepco'!$I$45:$M$54,3,FALSE))</f>
        <v/>
      </c>
      <c r="N369" s="1048" t="str">
        <f>IF(OR(($S369=""),($H369=""),($I369=""),($J369="")),"",VLOOKUP($S369,'TRC Values Pepco'!$I$45:$M$54,4,FALSE))</f>
        <v/>
      </c>
      <c r="O369" s="1048" t="str">
        <f>IF(OR(($S369=""),($H369=""),($I369=""),($J369="")),"",VLOOKUP($S369,'TRC Values Pepco'!$I$45:$M$54,5,FALSE))</f>
        <v/>
      </c>
      <c r="P369" s="1049" t="str">
        <f t="shared" si="170"/>
        <v/>
      </c>
      <c r="Q369" s="1050">
        <f t="shared" si="171"/>
        <v>0</v>
      </c>
      <c r="R369" s="1051" t="str">
        <f t="shared" si="172"/>
        <v/>
      </c>
      <c r="S369" s="1051" t="str">
        <f t="shared" si="173"/>
        <v/>
      </c>
      <c r="T369" s="1052" t="str">
        <f t="shared" si="174"/>
        <v/>
      </c>
      <c r="U369" s="1077"/>
      <c r="V369" s="1017"/>
      <c r="W369" s="1055" t="str">
        <f t="shared" si="175"/>
        <v/>
      </c>
      <c r="X369" s="1072"/>
      <c r="Y369" s="1057">
        <v>0</v>
      </c>
      <c r="Z369" s="402">
        <f t="shared" si="176"/>
        <v>0</v>
      </c>
      <c r="AA369" s="1058">
        <f t="shared" si="177"/>
        <v>0</v>
      </c>
      <c r="AB369" s="1059">
        <f t="shared" si="178"/>
        <v>0</v>
      </c>
      <c r="AC369" s="1059">
        <f t="shared" si="179"/>
        <v>0</v>
      </c>
      <c r="AD369" s="1060">
        <f t="shared" si="180"/>
        <v>0</v>
      </c>
      <c r="AE369" s="1061" t="s">
        <v>205</v>
      </c>
      <c r="AF369" s="395"/>
      <c r="AG369" s="429"/>
      <c r="AH369" s="1073"/>
      <c r="AI369" s="1074"/>
      <c r="AJ369" s="1074"/>
      <c r="AK369" s="1075"/>
      <c r="AL369" s="1065"/>
      <c r="AM369" s="1066" t="str">
        <f t="shared" si="181"/>
        <v/>
      </c>
      <c r="AN369" s="1067">
        <f t="shared" si="182"/>
        <v>0</v>
      </c>
      <c r="AO369" s="412"/>
      <c r="AP369" s="412"/>
      <c r="AQ369" s="1068">
        <f t="shared" si="183"/>
        <v>0</v>
      </c>
      <c r="AR369" s="414">
        <f t="shared" si="184"/>
        <v>0</v>
      </c>
      <c r="AS369" s="415">
        <f t="shared" si="185"/>
        <v>0</v>
      </c>
      <c r="AT369" s="415">
        <f t="shared" si="200"/>
        <v>0</v>
      </c>
      <c r="AU369" s="415">
        <f t="shared" si="186"/>
        <v>0</v>
      </c>
      <c r="AV369" s="416">
        <f t="shared" si="187"/>
        <v>0</v>
      </c>
      <c r="AW369" s="1069"/>
      <c r="AX369" s="406">
        <f t="shared" si="188"/>
        <v>0</v>
      </c>
      <c r="AY369" s="1060">
        <f t="shared" si="189"/>
        <v>0</v>
      </c>
      <c r="AZ369" s="1070">
        <f t="shared" si="190"/>
        <v>0</v>
      </c>
      <c r="BA369" s="407">
        <f t="shared" si="191"/>
        <v>0</v>
      </c>
      <c r="BB369" s="1071">
        <f t="shared" si="192"/>
        <v>0</v>
      </c>
      <c r="BC369" s="1059">
        <f t="shared" si="193"/>
        <v>0</v>
      </c>
      <c r="BD369" s="1059">
        <f t="shared" si="194"/>
        <v>0</v>
      </c>
      <c r="BE369" s="407">
        <f t="shared" si="195"/>
        <v>0</v>
      </c>
      <c r="BF369" s="1041">
        <f t="shared" si="196"/>
        <v>0.3</v>
      </c>
      <c r="BG369" s="421">
        <f t="shared" si="197"/>
        <v>0</v>
      </c>
      <c r="BH369" s="422"/>
      <c r="BI369" s="422"/>
      <c r="BJ369" s="421">
        <f t="shared" si="198"/>
        <v>0</v>
      </c>
      <c r="BK369" s="1044">
        <f t="shared" si="199"/>
        <v>0</v>
      </c>
      <c r="BL369" s="432"/>
      <c r="BM369" s="436"/>
      <c r="BN369" s="436"/>
      <c r="BO369" s="436"/>
      <c r="BP369" s="436"/>
      <c r="BQ369" s="436"/>
      <c r="BR369" s="436"/>
      <c r="BS369" s="436"/>
      <c r="BT369" s="436"/>
      <c r="BU369" s="436"/>
      <c r="BV369" s="436"/>
      <c r="BW369" s="436"/>
      <c r="BX369" s="436"/>
    </row>
    <row r="370" spans="1:76" s="437" customFormat="1" ht="27.95" customHeight="1">
      <c r="A370" s="1046">
        <v>353</v>
      </c>
      <c r="B370" s="429"/>
      <c r="C370" s="429"/>
      <c r="D370" s="395"/>
      <c r="E370" s="427"/>
      <c r="F370" s="396"/>
      <c r="G370" s="1076"/>
      <c r="H370" s="1009"/>
      <c r="I370" s="1009"/>
      <c r="J370" s="1009"/>
      <c r="K370" s="1010" t="str">
        <f t="shared" si="169"/>
        <v/>
      </c>
      <c r="L370" s="1047" t="str">
        <f>IF(OR(($S370=""),($H370=""),($I370=""),($J370="")),"",VLOOKUP($S370,'TRC Values Pepco'!$I$45:$M$54,2,FALSE))</f>
        <v/>
      </c>
      <c r="M370" s="1048" t="str">
        <f>IF(OR(($S370=""),($H370=""),($I370=""),($J370="")),"",VLOOKUP($S370,'TRC Values Pepco'!$I$45:$M$54,3,FALSE))</f>
        <v/>
      </c>
      <c r="N370" s="1048" t="str">
        <f>IF(OR(($S370=""),($H370=""),($I370=""),($J370="")),"",VLOOKUP($S370,'TRC Values Pepco'!$I$45:$M$54,4,FALSE))</f>
        <v/>
      </c>
      <c r="O370" s="1048" t="str">
        <f>IF(OR(($S370=""),($H370=""),($I370=""),($J370="")),"",VLOOKUP($S370,'TRC Values Pepco'!$I$45:$M$54,5,FALSE))</f>
        <v/>
      </c>
      <c r="P370" s="1049" t="str">
        <f t="shared" si="170"/>
        <v/>
      </c>
      <c r="Q370" s="1050">
        <f t="shared" si="171"/>
        <v>0</v>
      </c>
      <c r="R370" s="1051" t="str">
        <f t="shared" si="172"/>
        <v/>
      </c>
      <c r="S370" s="1051" t="str">
        <f t="shared" si="173"/>
        <v/>
      </c>
      <c r="T370" s="1052" t="str">
        <f t="shared" si="174"/>
        <v/>
      </c>
      <c r="U370" s="1077"/>
      <c r="V370" s="1017"/>
      <c r="W370" s="1055" t="str">
        <f t="shared" si="175"/>
        <v/>
      </c>
      <c r="X370" s="1072"/>
      <c r="Y370" s="1057">
        <v>0</v>
      </c>
      <c r="Z370" s="402">
        <f t="shared" si="176"/>
        <v>0</v>
      </c>
      <c r="AA370" s="1058">
        <f t="shared" si="177"/>
        <v>0</v>
      </c>
      <c r="AB370" s="1059">
        <f t="shared" si="178"/>
        <v>0</v>
      </c>
      <c r="AC370" s="1059">
        <f t="shared" si="179"/>
        <v>0</v>
      </c>
      <c r="AD370" s="1060">
        <f t="shared" si="180"/>
        <v>0</v>
      </c>
      <c r="AE370" s="1061" t="s">
        <v>205</v>
      </c>
      <c r="AF370" s="395"/>
      <c r="AG370" s="429"/>
      <c r="AH370" s="1073"/>
      <c r="AI370" s="1074"/>
      <c r="AJ370" s="1074"/>
      <c r="AK370" s="1075"/>
      <c r="AL370" s="1065"/>
      <c r="AM370" s="1066" t="str">
        <f t="shared" si="181"/>
        <v/>
      </c>
      <c r="AN370" s="1067">
        <f t="shared" si="182"/>
        <v>0</v>
      </c>
      <c r="AO370" s="412"/>
      <c r="AP370" s="412"/>
      <c r="AQ370" s="1068">
        <f t="shared" si="183"/>
        <v>0</v>
      </c>
      <c r="AR370" s="414">
        <f t="shared" si="184"/>
        <v>0</v>
      </c>
      <c r="AS370" s="415">
        <f t="shared" si="185"/>
        <v>0</v>
      </c>
      <c r="AT370" s="415">
        <f t="shared" si="200"/>
        <v>0</v>
      </c>
      <c r="AU370" s="415">
        <f t="shared" si="186"/>
        <v>0</v>
      </c>
      <c r="AV370" s="416">
        <f t="shared" si="187"/>
        <v>0</v>
      </c>
      <c r="AW370" s="1069"/>
      <c r="AX370" s="406">
        <f t="shared" si="188"/>
        <v>0</v>
      </c>
      <c r="AY370" s="1060">
        <f t="shared" si="189"/>
        <v>0</v>
      </c>
      <c r="AZ370" s="1070">
        <f t="shared" si="190"/>
        <v>0</v>
      </c>
      <c r="BA370" s="407">
        <f t="shared" si="191"/>
        <v>0</v>
      </c>
      <c r="BB370" s="1071">
        <f t="shared" si="192"/>
        <v>0</v>
      </c>
      <c r="BC370" s="1059">
        <f t="shared" si="193"/>
        <v>0</v>
      </c>
      <c r="BD370" s="1059">
        <f t="shared" si="194"/>
        <v>0</v>
      </c>
      <c r="BE370" s="407">
        <f t="shared" si="195"/>
        <v>0</v>
      </c>
      <c r="BF370" s="1041">
        <f t="shared" si="196"/>
        <v>0.3</v>
      </c>
      <c r="BG370" s="421">
        <f t="shared" si="197"/>
        <v>0</v>
      </c>
      <c r="BH370" s="422"/>
      <c r="BI370" s="422"/>
      <c r="BJ370" s="421">
        <f t="shared" si="198"/>
        <v>0</v>
      </c>
      <c r="BK370" s="1044">
        <f t="shared" si="199"/>
        <v>0</v>
      </c>
      <c r="BL370" s="432"/>
      <c r="BM370" s="436"/>
      <c r="BN370" s="436"/>
      <c r="BO370" s="436"/>
      <c r="BP370" s="436"/>
      <c r="BQ370" s="436"/>
      <c r="BR370" s="436"/>
      <c r="BS370" s="436"/>
      <c r="BT370" s="436"/>
      <c r="BU370" s="436"/>
      <c r="BV370" s="436"/>
      <c r="BW370" s="436"/>
      <c r="BX370" s="436"/>
    </row>
    <row r="371" spans="1:76" s="437" customFormat="1" ht="27.95" customHeight="1">
      <c r="A371" s="1046">
        <v>354</v>
      </c>
      <c r="B371" s="429"/>
      <c r="C371" s="429"/>
      <c r="D371" s="395"/>
      <c r="E371" s="427"/>
      <c r="F371" s="396"/>
      <c r="G371" s="1076"/>
      <c r="H371" s="1009"/>
      <c r="I371" s="1009"/>
      <c r="J371" s="1009"/>
      <c r="K371" s="1010" t="str">
        <f t="shared" si="169"/>
        <v/>
      </c>
      <c r="L371" s="1047" t="str">
        <f>IF(OR(($S371=""),($H371=""),($I371=""),($J371="")),"",VLOOKUP($S371,'TRC Values Pepco'!$I$45:$M$54,2,FALSE))</f>
        <v/>
      </c>
      <c r="M371" s="1048" t="str">
        <f>IF(OR(($S371=""),($H371=""),($I371=""),($J371="")),"",VLOOKUP($S371,'TRC Values Pepco'!$I$45:$M$54,3,FALSE))</f>
        <v/>
      </c>
      <c r="N371" s="1048" t="str">
        <f>IF(OR(($S371=""),($H371=""),($I371=""),($J371="")),"",VLOOKUP($S371,'TRC Values Pepco'!$I$45:$M$54,4,FALSE))</f>
        <v/>
      </c>
      <c r="O371" s="1048" t="str">
        <f>IF(OR(($S371=""),($H371=""),($I371=""),($J371="")),"",VLOOKUP($S371,'TRC Values Pepco'!$I$45:$M$54,5,FALSE))</f>
        <v/>
      </c>
      <c r="P371" s="1049" t="str">
        <f t="shared" si="170"/>
        <v/>
      </c>
      <c r="Q371" s="1050">
        <f t="shared" si="171"/>
        <v>0</v>
      </c>
      <c r="R371" s="1051" t="str">
        <f t="shared" si="172"/>
        <v/>
      </c>
      <c r="S371" s="1051" t="str">
        <f t="shared" si="173"/>
        <v/>
      </c>
      <c r="T371" s="1052" t="str">
        <f t="shared" si="174"/>
        <v/>
      </c>
      <c r="U371" s="1077"/>
      <c r="V371" s="1017"/>
      <c r="W371" s="1055" t="str">
        <f t="shared" si="175"/>
        <v/>
      </c>
      <c r="X371" s="1072"/>
      <c r="Y371" s="1057">
        <v>0</v>
      </c>
      <c r="Z371" s="402">
        <f t="shared" si="176"/>
        <v>0</v>
      </c>
      <c r="AA371" s="1058">
        <f t="shared" si="177"/>
        <v>0</v>
      </c>
      <c r="AB371" s="1059">
        <f t="shared" si="178"/>
        <v>0</v>
      </c>
      <c r="AC371" s="1059">
        <f t="shared" si="179"/>
        <v>0</v>
      </c>
      <c r="AD371" s="1060">
        <f t="shared" si="180"/>
        <v>0</v>
      </c>
      <c r="AE371" s="1061" t="s">
        <v>205</v>
      </c>
      <c r="AF371" s="395"/>
      <c r="AG371" s="429"/>
      <c r="AH371" s="1073"/>
      <c r="AI371" s="1074"/>
      <c r="AJ371" s="1074"/>
      <c r="AK371" s="1075"/>
      <c r="AL371" s="1065"/>
      <c r="AM371" s="1066" t="str">
        <f t="shared" si="181"/>
        <v/>
      </c>
      <c r="AN371" s="1067">
        <f t="shared" si="182"/>
        <v>0</v>
      </c>
      <c r="AO371" s="412"/>
      <c r="AP371" s="412"/>
      <c r="AQ371" s="1068">
        <f t="shared" si="183"/>
        <v>0</v>
      </c>
      <c r="AR371" s="414">
        <f t="shared" si="184"/>
        <v>0</v>
      </c>
      <c r="AS371" s="415">
        <f t="shared" si="185"/>
        <v>0</v>
      </c>
      <c r="AT371" s="415">
        <f t="shared" si="200"/>
        <v>0</v>
      </c>
      <c r="AU371" s="415">
        <f t="shared" si="186"/>
        <v>0</v>
      </c>
      <c r="AV371" s="416">
        <f t="shared" si="187"/>
        <v>0</v>
      </c>
      <c r="AW371" s="1069"/>
      <c r="AX371" s="406">
        <f t="shared" si="188"/>
        <v>0</v>
      </c>
      <c r="AY371" s="1060">
        <f t="shared" si="189"/>
        <v>0</v>
      </c>
      <c r="AZ371" s="1070">
        <f t="shared" si="190"/>
        <v>0</v>
      </c>
      <c r="BA371" s="407">
        <f t="shared" si="191"/>
        <v>0</v>
      </c>
      <c r="BB371" s="1071">
        <f t="shared" si="192"/>
        <v>0</v>
      </c>
      <c r="BC371" s="1059">
        <f t="shared" si="193"/>
        <v>0</v>
      </c>
      <c r="BD371" s="1059">
        <f t="shared" si="194"/>
        <v>0</v>
      </c>
      <c r="BE371" s="407">
        <f t="shared" si="195"/>
        <v>0</v>
      </c>
      <c r="BF371" s="1041">
        <f t="shared" si="196"/>
        <v>0.3</v>
      </c>
      <c r="BG371" s="421">
        <f t="shared" si="197"/>
        <v>0</v>
      </c>
      <c r="BH371" s="422"/>
      <c r="BI371" s="422"/>
      <c r="BJ371" s="421">
        <f t="shared" si="198"/>
        <v>0</v>
      </c>
      <c r="BK371" s="1044">
        <f t="shared" si="199"/>
        <v>0</v>
      </c>
      <c r="BL371" s="432"/>
      <c r="BM371" s="436"/>
      <c r="BN371" s="436"/>
      <c r="BO371" s="436"/>
      <c r="BP371" s="436"/>
      <c r="BQ371" s="436"/>
      <c r="BR371" s="436"/>
      <c r="BS371" s="436"/>
      <c r="BT371" s="436"/>
      <c r="BU371" s="436"/>
      <c r="BV371" s="436"/>
      <c r="BW371" s="436"/>
      <c r="BX371" s="436"/>
    </row>
    <row r="372" spans="1:76" s="437" customFormat="1" ht="27.95" customHeight="1">
      <c r="A372" s="1046">
        <v>355</v>
      </c>
      <c r="B372" s="429"/>
      <c r="C372" s="429"/>
      <c r="D372" s="395"/>
      <c r="E372" s="427"/>
      <c r="F372" s="396"/>
      <c r="G372" s="1076"/>
      <c r="H372" s="1009"/>
      <c r="I372" s="1009"/>
      <c r="J372" s="1009"/>
      <c r="K372" s="1010" t="str">
        <f t="shared" si="169"/>
        <v/>
      </c>
      <c r="L372" s="1047" t="str">
        <f>IF(OR(($S372=""),($H372=""),($I372=""),($J372="")),"",VLOOKUP($S372,'TRC Values Pepco'!$I$45:$M$54,2,FALSE))</f>
        <v/>
      </c>
      <c r="M372" s="1048" t="str">
        <f>IF(OR(($S372=""),($H372=""),($I372=""),($J372="")),"",VLOOKUP($S372,'TRC Values Pepco'!$I$45:$M$54,3,FALSE))</f>
        <v/>
      </c>
      <c r="N372" s="1048" t="str">
        <f>IF(OR(($S372=""),($H372=""),($I372=""),($J372="")),"",VLOOKUP($S372,'TRC Values Pepco'!$I$45:$M$54,4,FALSE))</f>
        <v/>
      </c>
      <c r="O372" s="1048" t="str">
        <f>IF(OR(($S372=""),($H372=""),($I372=""),($J372="")),"",VLOOKUP($S372,'TRC Values Pepco'!$I$45:$M$54,5,FALSE))</f>
        <v/>
      </c>
      <c r="P372" s="1049" t="str">
        <f t="shared" si="170"/>
        <v/>
      </c>
      <c r="Q372" s="1050">
        <f t="shared" si="171"/>
        <v>0</v>
      </c>
      <c r="R372" s="1051" t="str">
        <f t="shared" si="172"/>
        <v/>
      </c>
      <c r="S372" s="1051" t="str">
        <f t="shared" si="173"/>
        <v/>
      </c>
      <c r="T372" s="1052" t="str">
        <f t="shared" si="174"/>
        <v/>
      </c>
      <c r="U372" s="1077"/>
      <c r="V372" s="1017"/>
      <c r="W372" s="1055" t="str">
        <f t="shared" si="175"/>
        <v/>
      </c>
      <c r="X372" s="1072"/>
      <c r="Y372" s="1057">
        <v>0</v>
      </c>
      <c r="Z372" s="402">
        <f t="shared" si="176"/>
        <v>0</v>
      </c>
      <c r="AA372" s="1058">
        <f t="shared" si="177"/>
        <v>0</v>
      </c>
      <c r="AB372" s="1059">
        <f t="shared" si="178"/>
        <v>0</v>
      </c>
      <c r="AC372" s="1059">
        <f t="shared" si="179"/>
        <v>0</v>
      </c>
      <c r="AD372" s="1060">
        <f t="shared" si="180"/>
        <v>0</v>
      </c>
      <c r="AE372" s="1061" t="s">
        <v>205</v>
      </c>
      <c r="AF372" s="395"/>
      <c r="AG372" s="429"/>
      <c r="AH372" s="1073"/>
      <c r="AI372" s="1074"/>
      <c r="AJ372" s="1074"/>
      <c r="AK372" s="1075"/>
      <c r="AL372" s="1065"/>
      <c r="AM372" s="1066" t="str">
        <f t="shared" si="181"/>
        <v/>
      </c>
      <c r="AN372" s="1067">
        <f t="shared" si="182"/>
        <v>0</v>
      </c>
      <c r="AO372" s="412"/>
      <c r="AP372" s="412"/>
      <c r="AQ372" s="1068">
        <f t="shared" si="183"/>
        <v>0</v>
      </c>
      <c r="AR372" s="414">
        <f t="shared" si="184"/>
        <v>0</v>
      </c>
      <c r="AS372" s="415">
        <f t="shared" si="185"/>
        <v>0</v>
      </c>
      <c r="AT372" s="415">
        <f t="shared" si="200"/>
        <v>0</v>
      </c>
      <c r="AU372" s="415">
        <f t="shared" si="186"/>
        <v>0</v>
      </c>
      <c r="AV372" s="416">
        <f t="shared" si="187"/>
        <v>0</v>
      </c>
      <c r="AW372" s="1069"/>
      <c r="AX372" s="406">
        <f t="shared" si="188"/>
        <v>0</v>
      </c>
      <c r="AY372" s="1060">
        <f t="shared" si="189"/>
        <v>0</v>
      </c>
      <c r="AZ372" s="1070">
        <f t="shared" si="190"/>
        <v>0</v>
      </c>
      <c r="BA372" s="407">
        <f t="shared" si="191"/>
        <v>0</v>
      </c>
      <c r="BB372" s="1071">
        <f t="shared" si="192"/>
        <v>0</v>
      </c>
      <c r="BC372" s="1059">
        <f t="shared" si="193"/>
        <v>0</v>
      </c>
      <c r="BD372" s="1059">
        <f t="shared" si="194"/>
        <v>0</v>
      </c>
      <c r="BE372" s="407">
        <f t="shared" si="195"/>
        <v>0</v>
      </c>
      <c r="BF372" s="1041">
        <f t="shared" si="196"/>
        <v>0.3</v>
      </c>
      <c r="BG372" s="421">
        <f t="shared" si="197"/>
        <v>0</v>
      </c>
      <c r="BH372" s="422"/>
      <c r="BI372" s="422"/>
      <c r="BJ372" s="421">
        <f t="shared" si="198"/>
        <v>0</v>
      </c>
      <c r="BK372" s="1044">
        <f t="shared" si="199"/>
        <v>0</v>
      </c>
      <c r="BL372" s="432"/>
      <c r="BM372" s="436"/>
      <c r="BN372" s="436"/>
      <c r="BO372" s="436"/>
      <c r="BP372" s="436"/>
      <c r="BQ372" s="436"/>
      <c r="BR372" s="436"/>
      <c r="BS372" s="436"/>
      <c r="BT372" s="436"/>
      <c r="BU372" s="436"/>
      <c r="BV372" s="436"/>
      <c r="BW372" s="436"/>
      <c r="BX372" s="436"/>
    </row>
    <row r="373" spans="1:76" s="437" customFormat="1" ht="27.95" customHeight="1">
      <c r="A373" s="1046">
        <v>356</v>
      </c>
      <c r="B373" s="429"/>
      <c r="C373" s="429"/>
      <c r="D373" s="395"/>
      <c r="E373" s="427"/>
      <c r="F373" s="396"/>
      <c r="G373" s="1076"/>
      <c r="H373" s="1009"/>
      <c r="I373" s="1009"/>
      <c r="J373" s="1009"/>
      <c r="K373" s="1010" t="str">
        <f t="shared" si="169"/>
        <v/>
      </c>
      <c r="L373" s="1047" t="str">
        <f>IF(OR(($S373=""),($H373=""),($I373=""),($J373="")),"",VLOOKUP($S373,'TRC Values Pepco'!$I$45:$M$54,2,FALSE))</f>
        <v/>
      </c>
      <c r="M373" s="1048" t="str">
        <f>IF(OR(($S373=""),($H373=""),($I373=""),($J373="")),"",VLOOKUP($S373,'TRC Values Pepco'!$I$45:$M$54,3,FALSE))</f>
        <v/>
      </c>
      <c r="N373" s="1048" t="str">
        <f>IF(OR(($S373=""),($H373=""),($I373=""),($J373="")),"",VLOOKUP($S373,'TRC Values Pepco'!$I$45:$M$54,4,FALSE))</f>
        <v/>
      </c>
      <c r="O373" s="1048" t="str">
        <f>IF(OR(($S373=""),($H373=""),($I373=""),($J373="")),"",VLOOKUP($S373,'TRC Values Pepco'!$I$45:$M$54,5,FALSE))</f>
        <v/>
      </c>
      <c r="P373" s="1049" t="str">
        <f t="shared" si="170"/>
        <v/>
      </c>
      <c r="Q373" s="1050">
        <f t="shared" si="171"/>
        <v>0</v>
      </c>
      <c r="R373" s="1051" t="str">
        <f t="shared" si="172"/>
        <v/>
      </c>
      <c r="S373" s="1051" t="str">
        <f t="shared" si="173"/>
        <v/>
      </c>
      <c r="T373" s="1052" t="str">
        <f t="shared" si="174"/>
        <v/>
      </c>
      <c r="U373" s="1077"/>
      <c r="V373" s="1017"/>
      <c r="W373" s="1055" t="str">
        <f t="shared" si="175"/>
        <v/>
      </c>
      <c r="X373" s="1072"/>
      <c r="Y373" s="1057">
        <v>0</v>
      </c>
      <c r="Z373" s="402">
        <f t="shared" si="176"/>
        <v>0</v>
      </c>
      <c r="AA373" s="1058">
        <f t="shared" si="177"/>
        <v>0</v>
      </c>
      <c r="AB373" s="1059">
        <f t="shared" si="178"/>
        <v>0</v>
      </c>
      <c r="AC373" s="1059">
        <f t="shared" si="179"/>
        <v>0</v>
      </c>
      <c r="AD373" s="1060">
        <f t="shared" si="180"/>
        <v>0</v>
      </c>
      <c r="AE373" s="1061" t="s">
        <v>205</v>
      </c>
      <c r="AF373" s="395"/>
      <c r="AG373" s="429"/>
      <c r="AH373" s="1073"/>
      <c r="AI373" s="1074"/>
      <c r="AJ373" s="1074"/>
      <c r="AK373" s="1075"/>
      <c r="AL373" s="1065"/>
      <c r="AM373" s="1066" t="str">
        <f t="shared" si="181"/>
        <v/>
      </c>
      <c r="AN373" s="1067">
        <f t="shared" si="182"/>
        <v>0</v>
      </c>
      <c r="AO373" s="412"/>
      <c r="AP373" s="412"/>
      <c r="AQ373" s="1068">
        <f t="shared" si="183"/>
        <v>0</v>
      </c>
      <c r="AR373" s="414">
        <f t="shared" si="184"/>
        <v>0</v>
      </c>
      <c r="AS373" s="415">
        <f t="shared" si="185"/>
        <v>0</v>
      </c>
      <c r="AT373" s="415">
        <f t="shared" si="200"/>
        <v>0</v>
      </c>
      <c r="AU373" s="415">
        <f t="shared" si="186"/>
        <v>0</v>
      </c>
      <c r="AV373" s="416">
        <f t="shared" si="187"/>
        <v>0</v>
      </c>
      <c r="AW373" s="1069"/>
      <c r="AX373" s="406">
        <f t="shared" si="188"/>
        <v>0</v>
      </c>
      <c r="AY373" s="1060">
        <f t="shared" si="189"/>
        <v>0</v>
      </c>
      <c r="AZ373" s="1070">
        <f t="shared" si="190"/>
        <v>0</v>
      </c>
      <c r="BA373" s="407">
        <f t="shared" si="191"/>
        <v>0</v>
      </c>
      <c r="BB373" s="1071">
        <f t="shared" si="192"/>
        <v>0</v>
      </c>
      <c r="BC373" s="1059">
        <f t="shared" si="193"/>
        <v>0</v>
      </c>
      <c r="BD373" s="1059">
        <f t="shared" si="194"/>
        <v>0</v>
      </c>
      <c r="BE373" s="407">
        <f t="shared" si="195"/>
        <v>0</v>
      </c>
      <c r="BF373" s="1041">
        <f t="shared" si="196"/>
        <v>0.3</v>
      </c>
      <c r="BG373" s="421">
        <f t="shared" si="197"/>
        <v>0</v>
      </c>
      <c r="BH373" s="422"/>
      <c r="BI373" s="422"/>
      <c r="BJ373" s="421">
        <f t="shared" si="198"/>
        <v>0</v>
      </c>
      <c r="BK373" s="1044">
        <f t="shared" si="199"/>
        <v>0</v>
      </c>
      <c r="BL373" s="432"/>
      <c r="BM373" s="436"/>
      <c r="BN373" s="436"/>
      <c r="BO373" s="436"/>
      <c r="BP373" s="436"/>
      <c r="BQ373" s="436"/>
      <c r="BR373" s="436"/>
      <c r="BS373" s="436"/>
      <c r="BT373" s="436"/>
      <c r="BU373" s="436"/>
      <c r="BV373" s="436"/>
      <c r="BW373" s="436"/>
      <c r="BX373" s="436"/>
    </row>
    <row r="374" spans="1:76" s="437" customFormat="1" ht="27.95" customHeight="1">
      <c r="A374" s="1046">
        <v>357</v>
      </c>
      <c r="B374" s="429"/>
      <c r="C374" s="429"/>
      <c r="D374" s="395"/>
      <c r="E374" s="427"/>
      <c r="F374" s="396"/>
      <c r="G374" s="1076"/>
      <c r="H374" s="1009"/>
      <c r="I374" s="1009"/>
      <c r="J374" s="1009"/>
      <c r="K374" s="1010" t="str">
        <f t="shared" si="169"/>
        <v/>
      </c>
      <c r="L374" s="1047" t="str">
        <f>IF(OR(($S374=""),($H374=""),($I374=""),($J374="")),"",VLOOKUP($S374,'TRC Values Pepco'!$I$45:$M$54,2,FALSE))</f>
        <v/>
      </c>
      <c r="M374" s="1048" t="str">
        <f>IF(OR(($S374=""),($H374=""),($I374=""),($J374="")),"",VLOOKUP($S374,'TRC Values Pepco'!$I$45:$M$54,3,FALSE))</f>
        <v/>
      </c>
      <c r="N374" s="1048" t="str">
        <f>IF(OR(($S374=""),($H374=""),($I374=""),($J374="")),"",VLOOKUP($S374,'TRC Values Pepco'!$I$45:$M$54,4,FALSE))</f>
        <v/>
      </c>
      <c r="O374" s="1048" t="str">
        <f>IF(OR(($S374=""),($H374=""),($I374=""),($J374="")),"",VLOOKUP($S374,'TRC Values Pepco'!$I$45:$M$54,5,FALSE))</f>
        <v/>
      </c>
      <c r="P374" s="1049" t="str">
        <f t="shared" si="170"/>
        <v/>
      </c>
      <c r="Q374" s="1050">
        <f t="shared" si="171"/>
        <v>0</v>
      </c>
      <c r="R374" s="1051" t="str">
        <f t="shared" si="172"/>
        <v/>
      </c>
      <c r="S374" s="1051" t="str">
        <f t="shared" si="173"/>
        <v/>
      </c>
      <c r="T374" s="1052" t="str">
        <f t="shared" si="174"/>
        <v/>
      </c>
      <c r="U374" s="1077"/>
      <c r="V374" s="1017"/>
      <c r="W374" s="1055" t="str">
        <f t="shared" si="175"/>
        <v/>
      </c>
      <c r="X374" s="1072"/>
      <c r="Y374" s="1057">
        <v>0</v>
      </c>
      <c r="Z374" s="402">
        <f t="shared" si="176"/>
        <v>0</v>
      </c>
      <c r="AA374" s="1058">
        <f t="shared" si="177"/>
        <v>0</v>
      </c>
      <c r="AB374" s="1059">
        <f t="shared" si="178"/>
        <v>0</v>
      </c>
      <c r="AC374" s="1059">
        <f t="shared" si="179"/>
        <v>0</v>
      </c>
      <c r="AD374" s="1060">
        <f t="shared" si="180"/>
        <v>0</v>
      </c>
      <c r="AE374" s="1061" t="s">
        <v>205</v>
      </c>
      <c r="AF374" s="395"/>
      <c r="AG374" s="429"/>
      <c r="AH374" s="1073"/>
      <c r="AI374" s="1074"/>
      <c r="AJ374" s="1074"/>
      <c r="AK374" s="1075"/>
      <c r="AL374" s="1065"/>
      <c r="AM374" s="1066" t="str">
        <f t="shared" si="181"/>
        <v/>
      </c>
      <c r="AN374" s="1067">
        <f t="shared" si="182"/>
        <v>0</v>
      </c>
      <c r="AO374" s="412"/>
      <c r="AP374" s="412"/>
      <c r="AQ374" s="1068">
        <f t="shared" si="183"/>
        <v>0</v>
      </c>
      <c r="AR374" s="414">
        <f t="shared" si="184"/>
        <v>0</v>
      </c>
      <c r="AS374" s="415">
        <f t="shared" si="185"/>
        <v>0</v>
      </c>
      <c r="AT374" s="415">
        <f t="shared" si="200"/>
        <v>0</v>
      </c>
      <c r="AU374" s="415">
        <f t="shared" si="186"/>
        <v>0</v>
      </c>
      <c r="AV374" s="416">
        <f t="shared" si="187"/>
        <v>0</v>
      </c>
      <c r="AW374" s="1069"/>
      <c r="AX374" s="406">
        <f t="shared" si="188"/>
        <v>0</v>
      </c>
      <c r="AY374" s="1060">
        <f t="shared" si="189"/>
        <v>0</v>
      </c>
      <c r="AZ374" s="1070">
        <f t="shared" si="190"/>
        <v>0</v>
      </c>
      <c r="BA374" s="407">
        <f t="shared" si="191"/>
        <v>0</v>
      </c>
      <c r="BB374" s="1071">
        <f t="shared" si="192"/>
        <v>0</v>
      </c>
      <c r="BC374" s="1059">
        <f t="shared" si="193"/>
        <v>0</v>
      </c>
      <c r="BD374" s="1059">
        <f t="shared" si="194"/>
        <v>0</v>
      </c>
      <c r="BE374" s="407">
        <f t="shared" si="195"/>
        <v>0</v>
      </c>
      <c r="BF374" s="1041">
        <f t="shared" si="196"/>
        <v>0.3</v>
      </c>
      <c r="BG374" s="421">
        <f t="shared" si="197"/>
        <v>0</v>
      </c>
      <c r="BH374" s="422"/>
      <c r="BI374" s="422"/>
      <c r="BJ374" s="421">
        <f t="shared" si="198"/>
        <v>0</v>
      </c>
      <c r="BK374" s="1044">
        <f t="shared" si="199"/>
        <v>0</v>
      </c>
      <c r="BL374" s="432"/>
      <c r="BM374" s="436"/>
      <c r="BN374" s="436"/>
      <c r="BO374" s="436"/>
      <c r="BP374" s="436"/>
      <c r="BQ374" s="436"/>
      <c r="BR374" s="436"/>
      <c r="BS374" s="436"/>
      <c r="BT374" s="436"/>
      <c r="BU374" s="436"/>
      <c r="BV374" s="436"/>
      <c r="BW374" s="436"/>
      <c r="BX374" s="436"/>
    </row>
    <row r="375" spans="1:76" s="437" customFormat="1" ht="27.95" customHeight="1">
      <c r="A375" s="1046">
        <v>358</v>
      </c>
      <c r="B375" s="429"/>
      <c r="C375" s="429"/>
      <c r="D375" s="395"/>
      <c r="E375" s="427"/>
      <c r="F375" s="396"/>
      <c r="G375" s="1076"/>
      <c r="H375" s="1009"/>
      <c r="I375" s="1009"/>
      <c r="J375" s="1009"/>
      <c r="K375" s="1010" t="str">
        <f t="shared" si="169"/>
        <v/>
      </c>
      <c r="L375" s="1047" t="str">
        <f>IF(OR(($S375=""),($H375=""),($I375=""),($J375="")),"",VLOOKUP($S375,'TRC Values Pepco'!$I$45:$M$54,2,FALSE))</f>
        <v/>
      </c>
      <c r="M375" s="1048" t="str">
        <f>IF(OR(($S375=""),($H375=""),($I375=""),($J375="")),"",VLOOKUP($S375,'TRC Values Pepco'!$I$45:$M$54,3,FALSE))</f>
        <v/>
      </c>
      <c r="N375" s="1048" t="str">
        <f>IF(OR(($S375=""),($H375=""),($I375=""),($J375="")),"",VLOOKUP($S375,'TRC Values Pepco'!$I$45:$M$54,4,FALSE))</f>
        <v/>
      </c>
      <c r="O375" s="1048" t="str">
        <f>IF(OR(($S375=""),($H375=""),($I375=""),($J375="")),"",VLOOKUP($S375,'TRC Values Pepco'!$I$45:$M$54,5,FALSE))</f>
        <v/>
      </c>
      <c r="P375" s="1049" t="str">
        <f t="shared" si="170"/>
        <v/>
      </c>
      <c r="Q375" s="1050">
        <f t="shared" si="171"/>
        <v>0</v>
      </c>
      <c r="R375" s="1051" t="str">
        <f t="shared" si="172"/>
        <v/>
      </c>
      <c r="S375" s="1051" t="str">
        <f t="shared" si="173"/>
        <v/>
      </c>
      <c r="T375" s="1052" t="str">
        <f t="shared" si="174"/>
        <v/>
      </c>
      <c r="U375" s="1077"/>
      <c r="V375" s="1017"/>
      <c r="W375" s="1055" t="str">
        <f t="shared" si="175"/>
        <v/>
      </c>
      <c r="X375" s="1072"/>
      <c r="Y375" s="1057">
        <v>0</v>
      </c>
      <c r="Z375" s="402">
        <f t="shared" si="176"/>
        <v>0</v>
      </c>
      <c r="AA375" s="1058">
        <f t="shared" si="177"/>
        <v>0</v>
      </c>
      <c r="AB375" s="1059">
        <f t="shared" si="178"/>
        <v>0</v>
      </c>
      <c r="AC375" s="1059">
        <f t="shared" si="179"/>
        <v>0</v>
      </c>
      <c r="AD375" s="1060">
        <f t="shared" si="180"/>
        <v>0</v>
      </c>
      <c r="AE375" s="1061" t="s">
        <v>205</v>
      </c>
      <c r="AF375" s="395"/>
      <c r="AG375" s="429"/>
      <c r="AH375" s="1073"/>
      <c r="AI375" s="1074"/>
      <c r="AJ375" s="1074"/>
      <c r="AK375" s="1075"/>
      <c r="AL375" s="1065"/>
      <c r="AM375" s="1066" t="str">
        <f t="shared" si="181"/>
        <v/>
      </c>
      <c r="AN375" s="1067">
        <f t="shared" si="182"/>
        <v>0</v>
      </c>
      <c r="AO375" s="412"/>
      <c r="AP375" s="412"/>
      <c r="AQ375" s="1068">
        <f t="shared" si="183"/>
        <v>0</v>
      </c>
      <c r="AR375" s="414">
        <f t="shared" si="184"/>
        <v>0</v>
      </c>
      <c r="AS375" s="415">
        <f t="shared" si="185"/>
        <v>0</v>
      </c>
      <c r="AT375" s="415">
        <f t="shared" si="200"/>
        <v>0</v>
      </c>
      <c r="AU375" s="415">
        <f t="shared" si="186"/>
        <v>0</v>
      </c>
      <c r="AV375" s="416">
        <f t="shared" si="187"/>
        <v>0</v>
      </c>
      <c r="AW375" s="1069"/>
      <c r="AX375" s="406">
        <f t="shared" si="188"/>
        <v>0</v>
      </c>
      <c r="AY375" s="1060">
        <f t="shared" si="189"/>
        <v>0</v>
      </c>
      <c r="AZ375" s="1070">
        <f t="shared" si="190"/>
        <v>0</v>
      </c>
      <c r="BA375" s="407">
        <f t="shared" si="191"/>
        <v>0</v>
      </c>
      <c r="BB375" s="1071">
        <f t="shared" si="192"/>
        <v>0</v>
      </c>
      <c r="BC375" s="1059">
        <f t="shared" si="193"/>
        <v>0</v>
      </c>
      <c r="BD375" s="1059">
        <f t="shared" si="194"/>
        <v>0</v>
      </c>
      <c r="BE375" s="407">
        <f t="shared" si="195"/>
        <v>0</v>
      </c>
      <c r="BF375" s="1041">
        <f t="shared" si="196"/>
        <v>0.3</v>
      </c>
      <c r="BG375" s="421">
        <f t="shared" si="197"/>
        <v>0</v>
      </c>
      <c r="BH375" s="422"/>
      <c r="BI375" s="422"/>
      <c r="BJ375" s="421">
        <f t="shared" si="198"/>
        <v>0</v>
      </c>
      <c r="BK375" s="1044">
        <f t="shared" si="199"/>
        <v>0</v>
      </c>
      <c r="BL375" s="432"/>
      <c r="BM375" s="436"/>
      <c r="BN375" s="436"/>
      <c r="BO375" s="436"/>
      <c r="BP375" s="436"/>
      <c r="BQ375" s="436"/>
      <c r="BR375" s="436"/>
      <c r="BS375" s="436"/>
      <c r="BT375" s="436"/>
      <c r="BU375" s="436"/>
      <c r="BV375" s="436"/>
      <c r="BW375" s="436"/>
      <c r="BX375" s="436"/>
    </row>
    <row r="376" spans="1:76" s="437" customFormat="1" ht="27.95" customHeight="1">
      <c r="A376" s="1046">
        <v>359</v>
      </c>
      <c r="B376" s="429"/>
      <c r="C376" s="429"/>
      <c r="D376" s="395"/>
      <c r="E376" s="427"/>
      <c r="F376" s="396"/>
      <c r="G376" s="1076"/>
      <c r="H376" s="1009"/>
      <c r="I376" s="1009"/>
      <c r="J376" s="1009"/>
      <c r="K376" s="1010" t="str">
        <f t="shared" si="169"/>
        <v/>
      </c>
      <c r="L376" s="1047" t="str">
        <f>IF(OR(($S376=""),($H376=""),($I376=""),($J376="")),"",VLOOKUP($S376,'TRC Values Pepco'!$I$45:$M$54,2,FALSE))</f>
        <v/>
      </c>
      <c r="M376" s="1048" t="str">
        <f>IF(OR(($S376=""),($H376=""),($I376=""),($J376="")),"",VLOOKUP($S376,'TRC Values Pepco'!$I$45:$M$54,3,FALSE))</f>
        <v/>
      </c>
      <c r="N376" s="1048" t="str">
        <f>IF(OR(($S376=""),($H376=""),($I376=""),($J376="")),"",VLOOKUP($S376,'TRC Values Pepco'!$I$45:$M$54,4,FALSE))</f>
        <v/>
      </c>
      <c r="O376" s="1048" t="str">
        <f>IF(OR(($S376=""),($H376=""),($I376=""),($J376="")),"",VLOOKUP($S376,'TRC Values Pepco'!$I$45:$M$54,5,FALSE))</f>
        <v/>
      </c>
      <c r="P376" s="1049" t="str">
        <f t="shared" si="170"/>
        <v/>
      </c>
      <c r="Q376" s="1050">
        <f t="shared" si="171"/>
        <v>0</v>
      </c>
      <c r="R376" s="1051" t="str">
        <f t="shared" si="172"/>
        <v/>
      </c>
      <c r="S376" s="1051" t="str">
        <f t="shared" si="173"/>
        <v/>
      </c>
      <c r="T376" s="1052" t="str">
        <f t="shared" si="174"/>
        <v/>
      </c>
      <c r="U376" s="1077"/>
      <c r="V376" s="1017"/>
      <c r="W376" s="1055" t="str">
        <f t="shared" si="175"/>
        <v/>
      </c>
      <c r="X376" s="1072"/>
      <c r="Y376" s="1057">
        <v>0</v>
      </c>
      <c r="Z376" s="402">
        <f t="shared" si="176"/>
        <v>0</v>
      </c>
      <c r="AA376" s="1058">
        <f t="shared" si="177"/>
        <v>0</v>
      </c>
      <c r="AB376" s="1059">
        <f t="shared" si="178"/>
        <v>0</v>
      </c>
      <c r="AC376" s="1059">
        <f t="shared" si="179"/>
        <v>0</v>
      </c>
      <c r="AD376" s="1060">
        <f t="shared" si="180"/>
        <v>0</v>
      </c>
      <c r="AE376" s="1061" t="s">
        <v>205</v>
      </c>
      <c r="AF376" s="395"/>
      <c r="AG376" s="429"/>
      <c r="AH376" s="1073"/>
      <c r="AI376" s="1074"/>
      <c r="AJ376" s="1074"/>
      <c r="AK376" s="1075"/>
      <c r="AL376" s="1065"/>
      <c r="AM376" s="1066" t="str">
        <f t="shared" si="181"/>
        <v/>
      </c>
      <c r="AN376" s="1067">
        <f t="shared" si="182"/>
        <v>0</v>
      </c>
      <c r="AO376" s="412"/>
      <c r="AP376" s="412"/>
      <c r="AQ376" s="1068">
        <f t="shared" si="183"/>
        <v>0</v>
      </c>
      <c r="AR376" s="414">
        <f t="shared" si="184"/>
        <v>0</v>
      </c>
      <c r="AS376" s="415">
        <f t="shared" si="185"/>
        <v>0</v>
      </c>
      <c r="AT376" s="415">
        <f t="shared" si="200"/>
        <v>0</v>
      </c>
      <c r="AU376" s="415">
        <f t="shared" si="186"/>
        <v>0</v>
      </c>
      <c r="AV376" s="416">
        <f t="shared" si="187"/>
        <v>0</v>
      </c>
      <c r="AW376" s="1069"/>
      <c r="AX376" s="406">
        <f t="shared" si="188"/>
        <v>0</v>
      </c>
      <c r="AY376" s="1060">
        <f t="shared" si="189"/>
        <v>0</v>
      </c>
      <c r="AZ376" s="1070">
        <f t="shared" si="190"/>
        <v>0</v>
      </c>
      <c r="BA376" s="407">
        <f t="shared" si="191"/>
        <v>0</v>
      </c>
      <c r="BB376" s="1071">
        <f t="shared" si="192"/>
        <v>0</v>
      </c>
      <c r="BC376" s="1059">
        <f t="shared" si="193"/>
        <v>0</v>
      </c>
      <c r="BD376" s="1059">
        <f t="shared" si="194"/>
        <v>0</v>
      </c>
      <c r="BE376" s="407">
        <f t="shared" si="195"/>
        <v>0</v>
      </c>
      <c r="BF376" s="1041">
        <f t="shared" si="196"/>
        <v>0.3</v>
      </c>
      <c r="BG376" s="421">
        <f t="shared" si="197"/>
        <v>0</v>
      </c>
      <c r="BH376" s="422"/>
      <c r="BI376" s="422"/>
      <c r="BJ376" s="421">
        <f t="shared" si="198"/>
        <v>0</v>
      </c>
      <c r="BK376" s="1044">
        <f t="shared" si="199"/>
        <v>0</v>
      </c>
      <c r="BL376" s="432"/>
      <c r="BM376" s="436"/>
      <c r="BN376" s="436"/>
      <c r="BO376" s="436"/>
      <c r="BP376" s="436"/>
      <c r="BQ376" s="436"/>
      <c r="BR376" s="436"/>
      <c r="BS376" s="436"/>
      <c r="BT376" s="436"/>
      <c r="BU376" s="436"/>
      <c r="BV376" s="436"/>
      <c r="BW376" s="436"/>
      <c r="BX376" s="436"/>
    </row>
    <row r="377" spans="1:76" s="437" customFormat="1" ht="27.95" customHeight="1">
      <c r="A377" s="1046">
        <v>360</v>
      </c>
      <c r="B377" s="429"/>
      <c r="C377" s="429"/>
      <c r="D377" s="395"/>
      <c r="E377" s="427"/>
      <c r="F377" s="396"/>
      <c r="G377" s="1076"/>
      <c r="H377" s="1009"/>
      <c r="I377" s="1009"/>
      <c r="J377" s="1009"/>
      <c r="K377" s="1010" t="str">
        <f t="shared" si="169"/>
        <v/>
      </c>
      <c r="L377" s="1047" t="str">
        <f>IF(OR(($S377=""),($H377=""),($I377=""),($J377="")),"",VLOOKUP($S377,'TRC Values Pepco'!$I$45:$M$54,2,FALSE))</f>
        <v/>
      </c>
      <c r="M377" s="1048" t="str">
        <f>IF(OR(($S377=""),($H377=""),($I377=""),($J377="")),"",VLOOKUP($S377,'TRC Values Pepco'!$I$45:$M$54,3,FALSE))</f>
        <v/>
      </c>
      <c r="N377" s="1048" t="str">
        <f>IF(OR(($S377=""),($H377=""),($I377=""),($J377="")),"",VLOOKUP($S377,'TRC Values Pepco'!$I$45:$M$54,4,FALSE))</f>
        <v/>
      </c>
      <c r="O377" s="1048" t="str">
        <f>IF(OR(($S377=""),($H377=""),($I377=""),($J377="")),"",VLOOKUP($S377,'TRC Values Pepco'!$I$45:$M$54,5,FALSE))</f>
        <v/>
      </c>
      <c r="P377" s="1049" t="str">
        <f t="shared" si="170"/>
        <v/>
      </c>
      <c r="Q377" s="1050">
        <f t="shared" si="171"/>
        <v>0</v>
      </c>
      <c r="R377" s="1051" t="str">
        <f t="shared" si="172"/>
        <v/>
      </c>
      <c r="S377" s="1051" t="str">
        <f t="shared" si="173"/>
        <v/>
      </c>
      <c r="T377" s="1052" t="str">
        <f t="shared" si="174"/>
        <v/>
      </c>
      <c r="U377" s="1077"/>
      <c r="V377" s="1017"/>
      <c r="W377" s="1055" t="str">
        <f t="shared" si="175"/>
        <v/>
      </c>
      <c r="X377" s="1072"/>
      <c r="Y377" s="1057">
        <v>0</v>
      </c>
      <c r="Z377" s="402">
        <f t="shared" si="176"/>
        <v>0</v>
      </c>
      <c r="AA377" s="1058">
        <f t="shared" si="177"/>
        <v>0</v>
      </c>
      <c r="AB377" s="1059">
        <f t="shared" si="178"/>
        <v>0</v>
      </c>
      <c r="AC377" s="1059">
        <f t="shared" si="179"/>
        <v>0</v>
      </c>
      <c r="AD377" s="1060">
        <f t="shared" si="180"/>
        <v>0</v>
      </c>
      <c r="AE377" s="1061" t="s">
        <v>205</v>
      </c>
      <c r="AF377" s="395"/>
      <c r="AG377" s="429"/>
      <c r="AH377" s="1073"/>
      <c r="AI377" s="1074"/>
      <c r="AJ377" s="1074"/>
      <c r="AK377" s="1075"/>
      <c r="AL377" s="1065"/>
      <c r="AM377" s="1066" t="str">
        <f t="shared" si="181"/>
        <v/>
      </c>
      <c r="AN377" s="1067">
        <f t="shared" si="182"/>
        <v>0</v>
      </c>
      <c r="AO377" s="412"/>
      <c r="AP377" s="412"/>
      <c r="AQ377" s="1068">
        <f t="shared" si="183"/>
        <v>0</v>
      </c>
      <c r="AR377" s="414">
        <f t="shared" si="184"/>
        <v>0</v>
      </c>
      <c r="AS377" s="415">
        <f t="shared" si="185"/>
        <v>0</v>
      </c>
      <c r="AT377" s="415">
        <f t="shared" si="200"/>
        <v>0</v>
      </c>
      <c r="AU377" s="415">
        <f t="shared" si="186"/>
        <v>0</v>
      </c>
      <c r="AV377" s="416">
        <f t="shared" si="187"/>
        <v>0</v>
      </c>
      <c r="AW377" s="1069"/>
      <c r="AX377" s="406">
        <f t="shared" si="188"/>
        <v>0</v>
      </c>
      <c r="AY377" s="1060">
        <f t="shared" si="189"/>
        <v>0</v>
      </c>
      <c r="AZ377" s="1070">
        <f t="shared" si="190"/>
        <v>0</v>
      </c>
      <c r="BA377" s="407">
        <f t="shared" si="191"/>
        <v>0</v>
      </c>
      <c r="BB377" s="1071">
        <f t="shared" si="192"/>
        <v>0</v>
      </c>
      <c r="BC377" s="1059">
        <f t="shared" si="193"/>
        <v>0</v>
      </c>
      <c r="BD377" s="1059">
        <f t="shared" si="194"/>
        <v>0</v>
      </c>
      <c r="BE377" s="407">
        <f t="shared" si="195"/>
        <v>0</v>
      </c>
      <c r="BF377" s="1041">
        <f t="shared" si="196"/>
        <v>0.3</v>
      </c>
      <c r="BG377" s="421">
        <f t="shared" si="197"/>
        <v>0</v>
      </c>
      <c r="BH377" s="422"/>
      <c r="BI377" s="422"/>
      <c r="BJ377" s="421">
        <f t="shared" si="198"/>
        <v>0</v>
      </c>
      <c r="BK377" s="1044">
        <f t="shared" si="199"/>
        <v>0</v>
      </c>
      <c r="BL377" s="432"/>
      <c r="BM377" s="436"/>
      <c r="BN377" s="436"/>
      <c r="BO377" s="436"/>
      <c r="BP377" s="436"/>
      <c r="BQ377" s="436"/>
      <c r="BR377" s="436"/>
      <c r="BS377" s="436"/>
      <c r="BT377" s="436"/>
      <c r="BU377" s="436"/>
      <c r="BV377" s="436"/>
      <c r="BW377" s="436"/>
      <c r="BX377" s="436"/>
    </row>
    <row r="378" spans="1:76" s="437" customFormat="1" ht="27.95" customHeight="1">
      <c r="A378" s="1046">
        <v>361</v>
      </c>
      <c r="B378" s="429"/>
      <c r="C378" s="429"/>
      <c r="D378" s="395"/>
      <c r="E378" s="427"/>
      <c r="F378" s="396"/>
      <c r="G378" s="1076"/>
      <c r="H378" s="1009"/>
      <c r="I378" s="1009"/>
      <c r="J378" s="1009"/>
      <c r="K378" s="1010" t="str">
        <f t="shared" si="169"/>
        <v/>
      </c>
      <c r="L378" s="1047" t="str">
        <f>IF(OR(($S378=""),($H378=""),($I378=""),($J378="")),"",VLOOKUP($S378,'TRC Values Pepco'!$I$45:$M$54,2,FALSE))</f>
        <v/>
      </c>
      <c r="M378" s="1048" t="str">
        <f>IF(OR(($S378=""),($H378=""),($I378=""),($J378="")),"",VLOOKUP($S378,'TRC Values Pepco'!$I$45:$M$54,3,FALSE))</f>
        <v/>
      </c>
      <c r="N378" s="1048" t="str">
        <f>IF(OR(($S378=""),($H378=""),($I378=""),($J378="")),"",VLOOKUP($S378,'TRC Values Pepco'!$I$45:$M$54,4,FALSE))</f>
        <v/>
      </c>
      <c r="O378" s="1048" t="str">
        <f>IF(OR(($S378=""),($H378=""),($I378=""),($J378="")),"",VLOOKUP($S378,'TRC Values Pepco'!$I$45:$M$54,5,FALSE))</f>
        <v/>
      </c>
      <c r="P378" s="1049" t="str">
        <f t="shared" si="170"/>
        <v/>
      </c>
      <c r="Q378" s="1050">
        <f t="shared" si="171"/>
        <v>0</v>
      </c>
      <c r="R378" s="1051" t="str">
        <f t="shared" si="172"/>
        <v/>
      </c>
      <c r="S378" s="1051" t="str">
        <f t="shared" si="173"/>
        <v/>
      </c>
      <c r="T378" s="1052" t="str">
        <f t="shared" si="174"/>
        <v/>
      </c>
      <c r="U378" s="1077"/>
      <c r="V378" s="1017"/>
      <c r="W378" s="1055" t="str">
        <f t="shared" si="175"/>
        <v/>
      </c>
      <c r="X378" s="1072"/>
      <c r="Y378" s="1057">
        <v>0</v>
      </c>
      <c r="Z378" s="402">
        <f t="shared" si="176"/>
        <v>0</v>
      </c>
      <c r="AA378" s="1058">
        <f t="shared" si="177"/>
        <v>0</v>
      </c>
      <c r="AB378" s="1059">
        <f t="shared" si="178"/>
        <v>0</v>
      </c>
      <c r="AC378" s="1059">
        <f t="shared" si="179"/>
        <v>0</v>
      </c>
      <c r="AD378" s="1060">
        <f t="shared" si="180"/>
        <v>0</v>
      </c>
      <c r="AE378" s="1061" t="s">
        <v>205</v>
      </c>
      <c r="AF378" s="395"/>
      <c r="AG378" s="429"/>
      <c r="AH378" s="1073"/>
      <c r="AI378" s="1074"/>
      <c r="AJ378" s="1074"/>
      <c r="AK378" s="1075"/>
      <c r="AL378" s="1065"/>
      <c r="AM378" s="1066" t="str">
        <f t="shared" si="181"/>
        <v/>
      </c>
      <c r="AN378" s="1067">
        <f t="shared" si="182"/>
        <v>0</v>
      </c>
      <c r="AO378" s="412"/>
      <c r="AP378" s="412"/>
      <c r="AQ378" s="1068">
        <f t="shared" si="183"/>
        <v>0</v>
      </c>
      <c r="AR378" s="414">
        <f t="shared" si="184"/>
        <v>0</v>
      </c>
      <c r="AS378" s="415">
        <f t="shared" si="185"/>
        <v>0</v>
      </c>
      <c r="AT378" s="415">
        <f t="shared" si="200"/>
        <v>0</v>
      </c>
      <c r="AU378" s="415">
        <f t="shared" si="186"/>
        <v>0</v>
      </c>
      <c r="AV378" s="416">
        <f t="shared" si="187"/>
        <v>0</v>
      </c>
      <c r="AW378" s="1069"/>
      <c r="AX378" s="406">
        <f t="shared" si="188"/>
        <v>0</v>
      </c>
      <c r="AY378" s="1060">
        <f t="shared" si="189"/>
        <v>0</v>
      </c>
      <c r="AZ378" s="1070">
        <f t="shared" si="190"/>
        <v>0</v>
      </c>
      <c r="BA378" s="407">
        <f t="shared" si="191"/>
        <v>0</v>
      </c>
      <c r="BB378" s="1071">
        <f t="shared" si="192"/>
        <v>0</v>
      </c>
      <c r="BC378" s="1059">
        <f t="shared" si="193"/>
        <v>0</v>
      </c>
      <c r="BD378" s="1059">
        <f t="shared" si="194"/>
        <v>0</v>
      </c>
      <c r="BE378" s="407">
        <f t="shared" si="195"/>
        <v>0</v>
      </c>
      <c r="BF378" s="1041">
        <f t="shared" si="196"/>
        <v>0.3</v>
      </c>
      <c r="BG378" s="421">
        <f t="shared" si="197"/>
        <v>0</v>
      </c>
      <c r="BH378" s="422"/>
      <c r="BI378" s="422"/>
      <c r="BJ378" s="421">
        <f t="shared" si="198"/>
        <v>0</v>
      </c>
      <c r="BK378" s="1044">
        <f t="shared" si="199"/>
        <v>0</v>
      </c>
      <c r="BL378" s="432"/>
      <c r="BM378" s="436"/>
      <c r="BN378" s="436"/>
      <c r="BO378" s="436"/>
      <c r="BP378" s="436"/>
      <c r="BQ378" s="436"/>
      <c r="BR378" s="436"/>
      <c r="BS378" s="436"/>
      <c r="BT378" s="436"/>
      <c r="BU378" s="436"/>
      <c r="BV378" s="436"/>
      <c r="BW378" s="436"/>
      <c r="BX378" s="436"/>
    </row>
    <row r="379" spans="1:76" s="437" customFormat="1" ht="27.95" customHeight="1">
      <c r="A379" s="1046">
        <v>362</v>
      </c>
      <c r="B379" s="429"/>
      <c r="C379" s="429"/>
      <c r="D379" s="395"/>
      <c r="E379" s="427"/>
      <c r="F379" s="396"/>
      <c r="G379" s="1076"/>
      <c r="H379" s="1009"/>
      <c r="I379" s="1009"/>
      <c r="J379" s="1009"/>
      <c r="K379" s="1010" t="str">
        <f t="shared" si="169"/>
        <v/>
      </c>
      <c r="L379" s="1047" t="str">
        <f>IF(OR(($S379=""),($H379=""),($I379=""),($J379="")),"",VLOOKUP($S379,'TRC Values Pepco'!$I$45:$M$54,2,FALSE))</f>
        <v/>
      </c>
      <c r="M379" s="1048" t="str">
        <f>IF(OR(($S379=""),($H379=""),($I379=""),($J379="")),"",VLOOKUP($S379,'TRC Values Pepco'!$I$45:$M$54,3,FALSE))</f>
        <v/>
      </c>
      <c r="N379" s="1048" t="str">
        <f>IF(OR(($S379=""),($H379=""),($I379=""),($J379="")),"",VLOOKUP($S379,'TRC Values Pepco'!$I$45:$M$54,4,FALSE))</f>
        <v/>
      </c>
      <c r="O379" s="1048" t="str">
        <f>IF(OR(($S379=""),($H379=""),($I379=""),($J379="")),"",VLOOKUP($S379,'TRC Values Pepco'!$I$45:$M$54,5,FALSE))</f>
        <v/>
      </c>
      <c r="P379" s="1049" t="str">
        <f t="shared" si="170"/>
        <v/>
      </c>
      <c r="Q379" s="1050">
        <f t="shared" si="171"/>
        <v>0</v>
      </c>
      <c r="R379" s="1051" t="str">
        <f t="shared" si="172"/>
        <v/>
      </c>
      <c r="S379" s="1051" t="str">
        <f t="shared" si="173"/>
        <v/>
      </c>
      <c r="T379" s="1052" t="str">
        <f t="shared" si="174"/>
        <v/>
      </c>
      <c r="U379" s="1077"/>
      <c r="V379" s="1017"/>
      <c r="W379" s="1055" t="str">
        <f t="shared" si="175"/>
        <v/>
      </c>
      <c r="X379" s="1072"/>
      <c r="Y379" s="1057">
        <v>0</v>
      </c>
      <c r="Z379" s="402">
        <f t="shared" si="176"/>
        <v>0</v>
      </c>
      <c r="AA379" s="1058">
        <f t="shared" si="177"/>
        <v>0</v>
      </c>
      <c r="AB379" s="1059">
        <f t="shared" si="178"/>
        <v>0</v>
      </c>
      <c r="AC379" s="1059">
        <f t="shared" si="179"/>
        <v>0</v>
      </c>
      <c r="AD379" s="1060">
        <f t="shared" si="180"/>
        <v>0</v>
      </c>
      <c r="AE379" s="1061" t="s">
        <v>205</v>
      </c>
      <c r="AF379" s="395"/>
      <c r="AG379" s="429"/>
      <c r="AH379" s="1073"/>
      <c r="AI379" s="1074"/>
      <c r="AJ379" s="1074"/>
      <c r="AK379" s="1075"/>
      <c r="AL379" s="1065"/>
      <c r="AM379" s="1066" t="str">
        <f t="shared" si="181"/>
        <v/>
      </c>
      <c r="AN379" s="1067">
        <f t="shared" si="182"/>
        <v>0</v>
      </c>
      <c r="AO379" s="412"/>
      <c r="AP379" s="412"/>
      <c r="AQ379" s="1068">
        <f t="shared" si="183"/>
        <v>0</v>
      </c>
      <c r="AR379" s="414">
        <f t="shared" si="184"/>
        <v>0</v>
      </c>
      <c r="AS379" s="415">
        <f t="shared" si="185"/>
        <v>0</v>
      </c>
      <c r="AT379" s="415">
        <f t="shared" si="200"/>
        <v>0</v>
      </c>
      <c r="AU379" s="415">
        <f t="shared" si="186"/>
        <v>0</v>
      </c>
      <c r="AV379" s="416">
        <f t="shared" si="187"/>
        <v>0</v>
      </c>
      <c r="AW379" s="1069"/>
      <c r="AX379" s="406">
        <f t="shared" si="188"/>
        <v>0</v>
      </c>
      <c r="AY379" s="1060">
        <f t="shared" si="189"/>
        <v>0</v>
      </c>
      <c r="AZ379" s="1070">
        <f t="shared" si="190"/>
        <v>0</v>
      </c>
      <c r="BA379" s="407">
        <f t="shared" si="191"/>
        <v>0</v>
      </c>
      <c r="BB379" s="1071">
        <f t="shared" si="192"/>
        <v>0</v>
      </c>
      <c r="BC379" s="1059">
        <f t="shared" si="193"/>
        <v>0</v>
      </c>
      <c r="BD379" s="1059">
        <f t="shared" si="194"/>
        <v>0</v>
      </c>
      <c r="BE379" s="407">
        <f t="shared" si="195"/>
        <v>0</v>
      </c>
      <c r="BF379" s="1041">
        <f t="shared" si="196"/>
        <v>0.3</v>
      </c>
      <c r="BG379" s="421">
        <f t="shared" si="197"/>
        <v>0</v>
      </c>
      <c r="BH379" s="422"/>
      <c r="BI379" s="422"/>
      <c r="BJ379" s="421">
        <f t="shared" si="198"/>
        <v>0</v>
      </c>
      <c r="BK379" s="1044">
        <f t="shared" si="199"/>
        <v>0</v>
      </c>
      <c r="BL379" s="432"/>
      <c r="BM379" s="436"/>
      <c r="BN379" s="436"/>
      <c r="BO379" s="436"/>
      <c r="BP379" s="436"/>
      <c r="BQ379" s="436"/>
      <c r="BR379" s="436"/>
      <c r="BS379" s="436"/>
      <c r="BT379" s="436"/>
      <c r="BU379" s="436"/>
      <c r="BV379" s="436"/>
      <c r="BW379" s="436"/>
      <c r="BX379" s="436"/>
    </row>
    <row r="380" spans="1:76" s="437" customFormat="1" ht="27.95" customHeight="1">
      <c r="A380" s="1046">
        <v>363</v>
      </c>
      <c r="B380" s="429"/>
      <c r="C380" s="429"/>
      <c r="D380" s="395"/>
      <c r="E380" s="427"/>
      <c r="F380" s="396"/>
      <c r="G380" s="1076"/>
      <c r="H380" s="1009"/>
      <c r="I380" s="1009"/>
      <c r="J380" s="1009"/>
      <c r="K380" s="1010" t="str">
        <f t="shared" si="169"/>
        <v/>
      </c>
      <c r="L380" s="1047" t="str">
        <f>IF(OR(($S380=""),($H380=""),($I380=""),($J380="")),"",VLOOKUP($S380,'TRC Values Pepco'!$I$45:$M$54,2,FALSE))</f>
        <v/>
      </c>
      <c r="M380" s="1048" t="str">
        <f>IF(OR(($S380=""),($H380=""),($I380=""),($J380="")),"",VLOOKUP($S380,'TRC Values Pepco'!$I$45:$M$54,3,FALSE))</f>
        <v/>
      </c>
      <c r="N380" s="1048" t="str">
        <f>IF(OR(($S380=""),($H380=""),($I380=""),($J380="")),"",VLOOKUP($S380,'TRC Values Pepco'!$I$45:$M$54,4,FALSE))</f>
        <v/>
      </c>
      <c r="O380" s="1048" t="str">
        <f>IF(OR(($S380=""),($H380=""),($I380=""),($J380="")),"",VLOOKUP($S380,'TRC Values Pepco'!$I$45:$M$54,5,FALSE))</f>
        <v/>
      </c>
      <c r="P380" s="1049" t="str">
        <f t="shared" si="170"/>
        <v/>
      </c>
      <c r="Q380" s="1050">
        <f t="shared" si="171"/>
        <v>0</v>
      </c>
      <c r="R380" s="1051" t="str">
        <f t="shared" si="172"/>
        <v/>
      </c>
      <c r="S380" s="1051" t="str">
        <f t="shared" si="173"/>
        <v/>
      </c>
      <c r="T380" s="1052" t="str">
        <f t="shared" si="174"/>
        <v/>
      </c>
      <c r="U380" s="1077"/>
      <c r="V380" s="1017"/>
      <c r="W380" s="1055" t="str">
        <f t="shared" si="175"/>
        <v/>
      </c>
      <c r="X380" s="1072"/>
      <c r="Y380" s="1057">
        <v>0</v>
      </c>
      <c r="Z380" s="402">
        <f t="shared" si="176"/>
        <v>0</v>
      </c>
      <c r="AA380" s="1058">
        <f t="shared" si="177"/>
        <v>0</v>
      </c>
      <c r="AB380" s="1059">
        <f t="shared" si="178"/>
        <v>0</v>
      </c>
      <c r="AC380" s="1059">
        <f t="shared" si="179"/>
        <v>0</v>
      </c>
      <c r="AD380" s="1060">
        <f t="shared" si="180"/>
        <v>0</v>
      </c>
      <c r="AE380" s="1061" t="s">
        <v>205</v>
      </c>
      <c r="AF380" s="395"/>
      <c r="AG380" s="429"/>
      <c r="AH380" s="1073"/>
      <c r="AI380" s="1074"/>
      <c r="AJ380" s="1074"/>
      <c r="AK380" s="1075"/>
      <c r="AL380" s="1065"/>
      <c r="AM380" s="1066" t="str">
        <f t="shared" si="181"/>
        <v/>
      </c>
      <c r="AN380" s="1067">
        <f t="shared" si="182"/>
        <v>0</v>
      </c>
      <c r="AO380" s="412"/>
      <c r="AP380" s="412"/>
      <c r="AQ380" s="1068">
        <f t="shared" si="183"/>
        <v>0</v>
      </c>
      <c r="AR380" s="414">
        <f t="shared" si="184"/>
        <v>0</v>
      </c>
      <c r="AS380" s="415">
        <f t="shared" si="185"/>
        <v>0</v>
      </c>
      <c r="AT380" s="415">
        <f t="shared" si="200"/>
        <v>0</v>
      </c>
      <c r="AU380" s="415">
        <f t="shared" si="186"/>
        <v>0</v>
      </c>
      <c r="AV380" s="416">
        <f t="shared" si="187"/>
        <v>0</v>
      </c>
      <c r="AW380" s="1069"/>
      <c r="AX380" s="406">
        <f t="shared" si="188"/>
        <v>0</v>
      </c>
      <c r="AY380" s="1060">
        <f t="shared" si="189"/>
        <v>0</v>
      </c>
      <c r="AZ380" s="1070">
        <f t="shared" si="190"/>
        <v>0</v>
      </c>
      <c r="BA380" s="407">
        <f t="shared" si="191"/>
        <v>0</v>
      </c>
      <c r="BB380" s="1071">
        <f t="shared" si="192"/>
        <v>0</v>
      </c>
      <c r="BC380" s="1059">
        <f t="shared" si="193"/>
        <v>0</v>
      </c>
      <c r="BD380" s="1059">
        <f t="shared" si="194"/>
        <v>0</v>
      </c>
      <c r="BE380" s="407">
        <f t="shared" si="195"/>
        <v>0</v>
      </c>
      <c r="BF380" s="1041">
        <f t="shared" si="196"/>
        <v>0.3</v>
      </c>
      <c r="BG380" s="421">
        <f t="shared" si="197"/>
        <v>0</v>
      </c>
      <c r="BH380" s="422"/>
      <c r="BI380" s="422"/>
      <c r="BJ380" s="421">
        <f t="shared" si="198"/>
        <v>0</v>
      </c>
      <c r="BK380" s="1044">
        <f t="shared" si="199"/>
        <v>0</v>
      </c>
      <c r="BL380" s="432"/>
      <c r="BM380" s="436"/>
      <c r="BN380" s="436"/>
      <c r="BO380" s="436"/>
      <c r="BP380" s="436"/>
      <c r="BQ380" s="436"/>
      <c r="BR380" s="436"/>
      <c r="BS380" s="436"/>
      <c r="BT380" s="436"/>
      <c r="BU380" s="436"/>
      <c r="BV380" s="436"/>
      <c r="BW380" s="436"/>
      <c r="BX380" s="436"/>
    </row>
    <row r="381" spans="1:76" s="437" customFormat="1" ht="27.95" customHeight="1">
      <c r="A381" s="1046">
        <v>364</v>
      </c>
      <c r="B381" s="429"/>
      <c r="C381" s="429"/>
      <c r="D381" s="395"/>
      <c r="E381" s="427"/>
      <c r="F381" s="396"/>
      <c r="G381" s="1076"/>
      <c r="H381" s="1009"/>
      <c r="I381" s="1009"/>
      <c r="J381" s="1009"/>
      <c r="K381" s="1010" t="str">
        <f t="shared" si="169"/>
        <v/>
      </c>
      <c r="L381" s="1047" t="str">
        <f>IF(OR(($S381=""),($H381=""),($I381=""),($J381="")),"",VLOOKUP($S381,'TRC Values Pepco'!$I$45:$M$54,2,FALSE))</f>
        <v/>
      </c>
      <c r="M381" s="1048" t="str">
        <f>IF(OR(($S381=""),($H381=""),($I381=""),($J381="")),"",VLOOKUP($S381,'TRC Values Pepco'!$I$45:$M$54,3,FALSE))</f>
        <v/>
      </c>
      <c r="N381" s="1048" t="str">
        <f>IF(OR(($S381=""),($H381=""),($I381=""),($J381="")),"",VLOOKUP($S381,'TRC Values Pepco'!$I$45:$M$54,4,FALSE))</f>
        <v/>
      </c>
      <c r="O381" s="1048" t="str">
        <f>IF(OR(($S381=""),($H381=""),($I381=""),($J381="")),"",VLOOKUP($S381,'TRC Values Pepco'!$I$45:$M$54,5,FALSE))</f>
        <v/>
      </c>
      <c r="P381" s="1049" t="str">
        <f t="shared" si="170"/>
        <v/>
      </c>
      <c r="Q381" s="1050">
        <f t="shared" si="171"/>
        <v>0</v>
      </c>
      <c r="R381" s="1051" t="str">
        <f t="shared" si="172"/>
        <v/>
      </c>
      <c r="S381" s="1051" t="str">
        <f t="shared" si="173"/>
        <v/>
      </c>
      <c r="T381" s="1052" t="str">
        <f t="shared" si="174"/>
        <v/>
      </c>
      <c r="U381" s="1077"/>
      <c r="V381" s="1017"/>
      <c r="W381" s="1055" t="str">
        <f t="shared" si="175"/>
        <v/>
      </c>
      <c r="X381" s="1072"/>
      <c r="Y381" s="1057">
        <v>0</v>
      </c>
      <c r="Z381" s="402">
        <f t="shared" si="176"/>
        <v>0</v>
      </c>
      <c r="AA381" s="1058">
        <f t="shared" si="177"/>
        <v>0</v>
      </c>
      <c r="AB381" s="1059">
        <f t="shared" si="178"/>
        <v>0</v>
      </c>
      <c r="AC381" s="1059">
        <f t="shared" si="179"/>
        <v>0</v>
      </c>
      <c r="AD381" s="1060">
        <f t="shared" si="180"/>
        <v>0</v>
      </c>
      <c r="AE381" s="1061" t="s">
        <v>205</v>
      </c>
      <c r="AF381" s="395"/>
      <c r="AG381" s="429"/>
      <c r="AH381" s="1073"/>
      <c r="AI381" s="1074"/>
      <c r="AJ381" s="1074"/>
      <c r="AK381" s="1075"/>
      <c r="AL381" s="1065"/>
      <c r="AM381" s="1066" t="str">
        <f t="shared" si="181"/>
        <v/>
      </c>
      <c r="AN381" s="1067">
        <f t="shared" si="182"/>
        <v>0</v>
      </c>
      <c r="AO381" s="412"/>
      <c r="AP381" s="412"/>
      <c r="AQ381" s="1068">
        <f t="shared" si="183"/>
        <v>0</v>
      </c>
      <c r="AR381" s="414">
        <f t="shared" si="184"/>
        <v>0</v>
      </c>
      <c r="AS381" s="415">
        <f t="shared" si="185"/>
        <v>0</v>
      </c>
      <c r="AT381" s="415">
        <f t="shared" si="200"/>
        <v>0</v>
      </c>
      <c r="AU381" s="415">
        <f t="shared" si="186"/>
        <v>0</v>
      </c>
      <c r="AV381" s="416">
        <f t="shared" si="187"/>
        <v>0</v>
      </c>
      <c r="AW381" s="1069"/>
      <c r="AX381" s="406">
        <f t="shared" si="188"/>
        <v>0</v>
      </c>
      <c r="AY381" s="1060">
        <f t="shared" si="189"/>
        <v>0</v>
      </c>
      <c r="AZ381" s="1070">
        <f t="shared" si="190"/>
        <v>0</v>
      </c>
      <c r="BA381" s="407">
        <f t="shared" si="191"/>
        <v>0</v>
      </c>
      <c r="BB381" s="1071">
        <f t="shared" si="192"/>
        <v>0</v>
      </c>
      <c r="BC381" s="1059">
        <f t="shared" si="193"/>
        <v>0</v>
      </c>
      <c r="BD381" s="1059">
        <f t="shared" si="194"/>
        <v>0</v>
      </c>
      <c r="BE381" s="407">
        <f t="shared" si="195"/>
        <v>0</v>
      </c>
      <c r="BF381" s="1041">
        <f t="shared" si="196"/>
        <v>0.3</v>
      </c>
      <c r="BG381" s="421">
        <f t="shared" si="197"/>
        <v>0</v>
      </c>
      <c r="BH381" s="422"/>
      <c r="BI381" s="422"/>
      <c r="BJ381" s="421">
        <f t="shared" si="198"/>
        <v>0</v>
      </c>
      <c r="BK381" s="1044">
        <f t="shared" si="199"/>
        <v>0</v>
      </c>
      <c r="BL381" s="432"/>
      <c r="BM381" s="436"/>
      <c r="BN381" s="436"/>
      <c r="BO381" s="436"/>
      <c r="BP381" s="436"/>
      <c r="BQ381" s="436"/>
      <c r="BR381" s="436"/>
      <c r="BS381" s="436"/>
      <c r="BT381" s="436"/>
      <c r="BU381" s="436"/>
      <c r="BV381" s="436"/>
      <c r="BW381" s="436"/>
      <c r="BX381" s="436"/>
    </row>
    <row r="382" spans="1:76" s="437" customFormat="1" ht="27.95" customHeight="1">
      <c r="A382" s="1046">
        <v>365</v>
      </c>
      <c r="B382" s="429"/>
      <c r="C382" s="429"/>
      <c r="D382" s="395"/>
      <c r="E382" s="427"/>
      <c r="F382" s="396"/>
      <c r="G382" s="1076"/>
      <c r="H382" s="1009"/>
      <c r="I382" s="1009"/>
      <c r="J382" s="1009"/>
      <c r="K382" s="1010" t="str">
        <f t="shared" si="169"/>
        <v/>
      </c>
      <c r="L382" s="1047" t="str">
        <f>IF(OR(($S382=""),($H382=""),($I382=""),($J382="")),"",VLOOKUP($S382,'TRC Values Pepco'!$I$45:$M$54,2,FALSE))</f>
        <v/>
      </c>
      <c r="M382" s="1048" t="str">
        <f>IF(OR(($S382=""),($H382=""),($I382=""),($J382="")),"",VLOOKUP($S382,'TRC Values Pepco'!$I$45:$M$54,3,FALSE))</f>
        <v/>
      </c>
      <c r="N382" s="1048" t="str">
        <f>IF(OR(($S382=""),($H382=""),($I382=""),($J382="")),"",VLOOKUP($S382,'TRC Values Pepco'!$I$45:$M$54,4,FALSE))</f>
        <v/>
      </c>
      <c r="O382" s="1048" t="str">
        <f>IF(OR(($S382=""),($H382=""),($I382=""),($J382="")),"",VLOOKUP($S382,'TRC Values Pepco'!$I$45:$M$54,5,FALSE))</f>
        <v/>
      </c>
      <c r="P382" s="1049" t="str">
        <f t="shared" si="170"/>
        <v/>
      </c>
      <c r="Q382" s="1050">
        <f t="shared" si="171"/>
        <v>0</v>
      </c>
      <c r="R382" s="1051" t="str">
        <f t="shared" si="172"/>
        <v/>
      </c>
      <c r="S382" s="1051" t="str">
        <f t="shared" si="173"/>
        <v/>
      </c>
      <c r="T382" s="1052" t="str">
        <f t="shared" si="174"/>
        <v/>
      </c>
      <c r="U382" s="1077"/>
      <c r="V382" s="1017"/>
      <c r="W382" s="1055" t="str">
        <f t="shared" si="175"/>
        <v/>
      </c>
      <c r="X382" s="1072"/>
      <c r="Y382" s="1057">
        <v>0</v>
      </c>
      <c r="Z382" s="402">
        <f t="shared" si="176"/>
        <v>0</v>
      </c>
      <c r="AA382" s="1058">
        <f t="shared" si="177"/>
        <v>0</v>
      </c>
      <c r="AB382" s="1059">
        <f t="shared" si="178"/>
        <v>0</v>
      </c>
      <c r="AC382" s="1059">
        <f t="shared" si="179"/>
        <v>0</v>
      </c>
      <c r="AD382" s="1060">
        <f t="shared" si="180"/>
        <v>0</v>
      </c>
      <c r="AE382" s="1061" t="s">
        <v>205</v>
      </c>
      <c r="AF382" s="395"/>
      <c r="AG382" s="429"/>
      <c r="AH382" s="1073"/>
      <c r="AI382" s="1074"/>
      <c r="AJ382" s="1074"/>
      <c r="AK382" s="1075"/>
      <c r="AL382" s="1065"/>
      <c r="AM382" s="1066" t="str">
        <f t="shared" si="181"/>
        <v/>
      </c>
      <c r="AN382" s="1067">
        <f t="shared" si="182"/>
        <v>0</v>
      </c>
      <c r="AO382" s="412"/>
      <c r="AP382" s="412"/>
      <c r="AQ382" s="1068">
        <f t="shared" si="183"/>
        <v>0</v>
      </c>
      <c r="AR382" s="414">
        <f t="shared" si="184"/>
        <v>0</v>
      </c>
      <c r="AS382" s="415">
        <f t="shared" si="185"/>
        <v>0</v>
      </c>
      <c r="AT382" s="415">
        <f t="shared" si="200"/>
        <v>0</v>
      </c>
      <c r="AU382" s="415">
        <f t="shared" si="186"/>
        <v>0</v>
      </c>
      <c r="AV382" s="416">
        <f t="shared" si="187"/>
        <v>0</v>
      </c>
      <c r="AW382" s="1069"/>
      <c r="AX382" s="406">
        <f t="shared" si="188"/>
        <v>0</v>
      </c>
      <c r="AY382" s="1060">
        <f t="shared" si="189"/>
        <v>0</v>
      </c>
      <c r="AZ382" s="1070">
        <f t="shared" si="190"/>
        <v>0</v>
      </c>
      <c r="BA382" s="407">
        <f t="shared" si="191"/>
        <v>0</v>
      </c>
      <c r="BB382" s="1071">
        <f t="shared" si="192"/>
        <v>0</v>
      </c>
      <c r="BC382" s="1059">
        <f t="shared" si="193"/>
        <v>0</v>
      </c>
      <c r="BD382" s="1059">
        <f t="shared" si="194"/>
        <v>0</v>
      </c>
      <c r="BE382" s="407">
        <f t="shared" si="195"/>
        <v>0</v>
      </c>
      <c r="BF382" s="1041">
        <f t="shared" si="196"/>
        <v>0.3</v>
      </c>
      <c r="BG382" s="421">
        <f t="shared" si="197"/>
        <v>0</v>
      </c>
      <c r="BH382" s="422"/>
      <c r="BI382" s="422"/>
      <c r="BJ382" s="421">
        <f t="shared" si="198"/>
        <v>0</v>
      </c>
      <c r="BK382" s="1044">
        <f t="shared" si="199"/>
        <v>0</v>
      </c>
      <c r="BL382" s="432"/>
      <c r="BM382" s="436"/>
      <c r="BN382" s="436"/>
      <c r="BO382" s="436"/>
      <c r="BP382" s="436"/>
      <c r="BQ382" s="436"/>
      <c r="BR382" s="436"/>
      <c r="BS382" s="436"/>
      <c r="BT382" s="436"/>
      <c r="BU382" s="436"/>
      <c r="BV382" s="436"/>
      <c r="BW382" s="436"/>
      <c r="BX382" s="436"/>
    </row>
    <row r="383" spans="1:76" s="437" customFormat="1" ht="27.95" customHeight="1">
      <c r="A383" s="1046">
        <v>366</v>
      </c>
      <c r="B383" s="429"/>
      <c r="C383" s="429"/>
      <c r="D383" s="395"/>
      <c r="E383" s="427"/>
      <c r="F383" s="396"/>
      <c r="G383" s="1076"/>
      <c r="H383" s="1009"/>
      <c r="I383" s="1009"/>
      <c r="J383" s="1009"/>
      <c r="K383" s="1010" t="str">
        <f t="shared" si="169"/>
        <v/>
      </c>
      <c r="L383" s="1047" t="str">
        <f>IF(OR(($S383=""),($H383=""),($I383=""),($J383="")),"",VLOOKUP($S383,'TRC Values Pepco'!$I$45:$M$54,2,FALSE))</f>
        <v/>
      </c>
      <c r="M383" s="1048" t="str">
        <f>IF(OR(($S383=""),($H383=""),($I383=""),($J383="")),"",VLOOKUP($S383,'TRC Values Pepco'!$I$45:$M$54,3,FALSE))</f>
        <v/>
      </c>
      <c r="N383" s="1048" t="str">
        <f>IF(OR(($S383=""),($H383=""),($I383=""),($J383="")),"",VLOOKUP($S383,'TRC Values Pepco'!$I$45:$M$54,4,FALSE))</f>
        <v/>
      </c>
      <c r="O383" s="1048" t="str">
        <f>IF(OR(($S383=""),($H383=""),($I383=""),($J383="")),"",VLOOKUP($S383,'TRC Values Pepco'!$I$45:$M$54,5,FALSE))</f>
        <v/>
      </c>
      <c r="P383" s="1049" t="str">
        <f t="shared" si="170"/>
        <v/>
      </c>
      <c r="Q383" s="1050">
        <f t="shared" si="171"/>
        <v>0</v>
      </c>
      <c r="R383" s="1051" t="str">
        <f t="shared" si="172"/>
        <v/>
      </c>
      <c r="S383" s="1051" t="str">
        <f t="shared" si="173"/>
        <v/>
      </c>
      <c r="T383" s="1052" t="str">
        <f t="shared" si="174"/>
        <v/>
      </c>
      <c r="U383" s="1077"/>
      <c r="V383" s="1017"/>
      <c r="W383" s="1055" t="str">
        <f t="shared" si="175"/>
        <v/>
      </c>
      <c r="X383" s="1072"/>
      <c r="Y383" s="1057">
        <v>0</v>
      </c>
      <c r="Z383" s="402">
        <f t="shared" si="176"/>
        <v>0</v>
      </c>
      <c r="AA383" s="1058">
        <f t="shared" si="177"/>
        <v>0</v>
      </c>
      <c r="AB383" s="1059">
        <f t="shared" si="178"/>
        <v>0</v>
      </c>
      <c r="AC383" s="1059">
        <f t="shared" si="179"/>
        <v>0</v>
      </c>
      <c r="AD383" s="1060">
        <f t="shared" si="180"/>
        <v>0</v>
      </c>
      <c r="AE383" s="1061" t="s">
        <v>205</v>
      </c>
      <c r="AF383" s="395"/>
      <c r="AG383" s="429"/>
      <c r="AH383" s="1073"/>
      <c r="AI383" s="1074"/>
      <c r="AJ383" s="1074"/>
      <c r="AK383" s="1075"/>
      <c r="AL383" s="1065"/>
      <c r="AM383" s="1066" t="str">
        <f t="shared" si="181"/>
        <v/>
      </c>
      <c r="AN383" s="1067">
        <f t="shared" si="182"/>
        <v>0</v>
      </c>
      <c r="AO383" s="412"/>
      <c r="AP383" s="412"/>
      <c r="AQ383" s="1068">
        <f t="shared" si="183"/>
        <v>0</v>
      </c>
      <c r="AR383" s="414">
        <f t="shared" si="184"/>
        <v>0</v>
      </c>
      <c r="AS383" s="415">
        <f t="shared" si="185"/>
        <v>0</v>
      </c>
      <c r="AT383" s="415">
        <f t="shared" si="200"/>
        <v>0</v>
      </c>
      <c r="AU383" s="415">
        <f t="shared" si="186"/>
        <v>0</v>
      </c>
      <c r="AV383" s="416">
        <f t="shared" si="187"/>
        <v>0</v>
      </c>
      <c r="AW383" s="1069"/>
      <c r="AX383" s="406">
        <f t="shared" si="188"/>
        <v>0</v>
      </c>
      <c r="AY383" s="1060">
        <f t="shared" si="189"/>
        <v>0</v>
      </c>
      <c r="AZ383" s="1070">
        <f t="shared" si="190"/>
        <v>0</v>
      </c>
      <c r="BA383" s="407">
        <f t="shared" si="191"/>
        <v>0</v>
      </c>
      <c r="BB383" s="1071">
        <f t="shared" si="192"/>
        <v>0</v>
      </c>
      <c r="BC383" s="1059">
        <f t="shared" si="193"/>
        <v>0</v>
      </c>
      <c r="BD383" s="1059">
        <f t="shared" si="194"/>
        <v>0</v>
      </c>
      <c r="BE383" s="407">
        <f t="shared" si="195"/>
        <v>0</v>
      </c>
      <c r="BF383" s="1041">
        <f t="shared" si="196"/>
        <v>0.3</v>
      </c>
      <c r="BG383" s="421">
        <f t="shared" si="197"/>
        <v>0</v>
      </c>
      <c r="BH383" s="422"/>
      <c r="BI383" s="422"/>
      <c r="BJ383" s="421">
        <f t="shared" si="198"/>
        <v>0</v>
      </c>
      <c r="BK383" s="1044">
        <f t="shared" si="199"/>
        <v>0</v>
      </c>
      <c r="BL383" s="432"/>
      <c r="BM383" s="436"/>
      <c r="BN383" s="436"/>
      <c r="BO383" s="436"/>
      <c r="BP383" s="436"/>
      <c r="BQ383" s="436"/>
      <c r="BR383" s="436"/>
      <c r="BS383" s="436"/>
      <c r="BT383" s="436"/>
      <c r="BU383" s="436"/>
      <c r="BV383" s="436"/>
      <c r="BW383" s="436"/>
      <c r="BX383" s="436"/>
    </row>
    <row r="384" spans="1:76" s="437" customFormat="1" ht="27.95" customHeight="1">
      <c r="A384" s="1046">
        <v>367</v>
      </c>
      <c r="B384" s="429"/>
      <c r="C384" s="429"/>
      <c r="D384" s="395"/>
      <c r="E384" s="427"/>
      <c r="F384" s="396"/>
      <c r="G384" s="1076"/>
      <c r="H384" s="1009"/>
      <c r="I384" s="1009"/>
      <c r="J384" s="1009"/>
      <c r="K384" s="1010" t="str">
        <f t="shared" si="169"/>
        <v/>
      </c>
      <c r="L384" s="1047" t="str">
        <f>IF(OR(($S384=""),($H384=""),($I384=""),($J384="")),"",VLOOKUP($S384,'TRC Values Pepco'!$I$45:$M$54,2,FALSE))</f>
        <v/>
      </c>
      <c r="M384" s="1048" t="str">
        <f>IF(OR(($S384=""),($H384=""),($I384=""),($J384="")),"",VLOOKUP($S384,'TRC Values Pepco'!$I$45:$M$54,3,FALSE))</f>
        <v/>
      </c>
      <c r="N384" s="1048" t="str">
        <f>IF(OR(($S384=""),($H384=""),($I384=""),($J384="")),"",VLOOKUP($S384,'TRC Values Pepco'!$I$45:$M$54,4,FALSE))</f>
        <v/>
      </c>
      <c r="O384" s="1048" t="str">
        <f>IF(OR(($S384=""),($H384=""),($I384=""),($J384="")),"",VLOOKUP($S384,'TRC Values Pepco'!$I$45:$M$54,5,FALSE))</f>
        <v/>
      </c>
      <c r="P384" s="1049" t="str">
        <f t="shared" si="170"/>
        <v/>
      </c>
      <c r="Q384" s="1050">
        <f t="shared" si="171"/>
        <v>0</v>
      </c>
      <c r="R384" s="1051" t="str">
        <f t="shared" si="172"/>
        <v/>
      </c>
      <c r="S384" s="1051" t="str">
        <f t="shared" si="173"/>
        <v/>
      </c>
      <c r="T384" s="1052" t="str">
        <f t="shared" si="174"/>
        <v/>
      </c>
      <c r="U384" s="1077"/>
      <c r="V384" s="1017"/>
      <c r="W384" s="1055" t="str">
        <f t="shared" si="175"/>
        <v/>
      </c>
      <c r="X384" s="1072"/>
      <c r="Y384" s="1057">
        <v>0</v>
      </c>
      <c r="Z384" s="402">
        <f t="shared" si="176"/>
        <v>0</v>
      </c>
      <c r="AA384" s="1058">
        <f t="shared" si="177"/>
        <v>0</v>
      </c>
      <c r="AB384" s="1059">
        <f t="shared" si="178"/>
        <v>0</v>
      </c>
      <c r="AC384" s="1059">
        <f t="shared" si="179"/>
        <v>0</v>
      </c>
      <c r="AD384" s="1060">
        <f t="shared" si="180"/>
        <v>0</v>
      </c>
      <c r="AE384" s="1061" t="s">
        <v>205</v>
      </c>
      <c r="AF384" s="395"/>
      <c r="AG384" s="429"/>
      <c r="AH384" s="1073"/>
      <c r="AI384" s="1074"/>
      <c r="AJ384" s="1074"/>
      <c r="AK384" s="1075"/>
      <c r="AL384" s="1065"/>
      <c r="AM384" s="1066" t="str">
        <f t="shared" si="181"/>
        <v/>
      </c>
      <c r="AN384" s="1067">
        <f t="shared" si="182"/>
        <v>0</v>
      </c>
      <c r="AO384" s="412"/>
      <c r="AP384" s="412"/>
      <c r="AQ384" s="1068">
        <f t="shared" si="183"/>
        <v>0</v>
      </c>
      <c r="AR384" s="414">
        <f t="shared" si="184"/>
        <v>0</v>
      </c>
      <c r="AS384" s="415">
        <f t="shared" si="185"/>
        <v>0</v>
      </c>
      <c r="AT384" s="415">
        <f t="shared" si="200"/>
        <v>0</v>
      </c>
      <c r="AU384" s="415">
        <f t="shared" si="186"/>
        <v>0</v>
      </c>
      <c r="AV384" s="416">
        <f t="shared" si="187"/>
        <v>0</v>
      </c>
      <c r="AW384" s="1069"/>
      <c r="AX384" s="406">
        <f t="shared" si="188"/>
        <v>0</v>
      </c>
      <c r="AY384" s="1060">
        <f t="shared" si="189"/>
        <v>0</v>
      </c>
      <c r="AZ384" s="1070">
        <f t="shared" si="190"/>
        <v>0</v>
      </c>
      <c r="BA384" s="407">
        <f t="shared" si="191"/>
        <v>0</v>
      </c>
      <c r="BB384" s="1071">
        <f t="shared" si="192"/>
        <v>0</v>
      </c>
      <c r="BC384" s="1059">
        <f t="shared" si="193"/>
        <v>0</v>
      </c>
      <c r="BD384" s="1059">
        <f t="shared" si="194"/>
        <v>0</v>
      </c>
      <c r="BE384" s="407">
        <f t="shared" si="195"/>
        <v>0</v>
      </c>
      <c r="BF384" s="1041">
        <f t="shared" si="196"/>
        <v>0.3</v>
      </c>
      <c r="BG384" s="421">
        <f t="shared" si="197"/>
        <v>0</v>
      </c>
      <c r="BH384" s="422"/>
      <c r="BI384" s="422"/>
      <c r="BJ384" s="421">
        <f t="shared" si="198"/>
        <v>0</v>
      </c>
      <c r="BK384" s="1044">
        <f t="shared" si="199"/>
        <v>0</v>
      </c>
      <c r="BL384" s="432"/>
      <c r="BM384" s="436"/>
      <c r="BN384" s="436"/>
      <c r="BO384" s="436"/>
      <c r="BP384" s="436"/>
      <c r="BQ384" s="436"/>
      <c r="BR384" s="436"/>
      <c r="BS384" s="436"/>
      <c r="BT384" s="436"/>
      <c r="BU384" s="436"/>
      <c r="BV384" s="436"/>
      <c r="BW384" s="436"/>
      <c r="BX384" s="436"/>
    </row>
    <row r="385" spans="1:76" s="437" customFormat="1" ht="27.95" customHeight="1">
      <c r="A385" s="1046">
        <v>368</v>
      </c>
      <c r="B385" s="429"/>
      <c r="C385" s="429"/>
      <c r="D385" s="395"/>
      <c r="E385" s="427"/>
      <c r="F385" s="396"/>
      <c r="G385" s="1076"/>
      <c r="H385" s="1009"/>
      <c r="I385" s="1009"/>
      <c r="J385" s="1009"/>
      <c r="K385" s="1010" t="str">
        <f t="shared" si="169"/>
        <v/>
      </c>
      <c r="L385" s="1047" t="str">
        <f>IF(OR(($S385=""),($H385=""),($I385=""),($J385="")),"",VLOOKUP($S385,'TRC Values Pepco'!$I$45:$M$54,2,FALSE))</f>
        <v/>
      </c>
      <c r="M385" s="1048" t="str">
        <f>IF(OR(($S385=""),($H385=""),($I385=""),($J385="")),"",VLOOKUP($S385,'TRC Values Pepco'!$I$45:$M$54,3,FALSE))</f>
        <v/>
      </c>
      <c r="N385" s="1048" t="str">
        <f>IF(OR(($S385=""),($H385=""),($I385=""),($J385="")),"",VLOOKUP($S385,'TRC Values Pepco'!$I$45:$M$54,4,FALSE))</f>
        <v/>
      </c>
      <c r="O385" s="1048" t="str">
        <f>IF(OR(($S385=""),($H385=""),($I385=""),($J385="")),"",VLOOKUP($S385,'TRC Values Pepco'!$I$45:$M$54,5,FALSE))</f>
        <v/>
      </c>
      <c r="P385" s="1049" t="str">
        <f t="shared" si="170"/>
        <v/>
      </c>
      <c r="Q385" s="1050">
        <f t="shared" si="171"/>
        <v>0</v>
      </c>
      <c r="R385" s="1051" t="str">
        <f t="shared" si="172"/>
        <v/>
      </c>
      <c r="S385" s="1051" t="str">
        <f t="shared" si="173"/>
        <v/>
      </c>
      <c r="T385" s="1052" t="str">
        <f t="shared" si="174"/>
        <v/>
      </c>
      <c r="U385" s="1077"/>
      <c r="V385" s="1017"/>
      <c r="W385" s="1055" t="str">
        <f t="shared" si="175"/>
        <v/>
      </c>
      <c r="X385" s="1072"/>
      <c r="Y385" s="1057">
        <v>0</v>
      </c>
      <c r="Z385" s="402">
        <f t="shared" si="176"/>
        <v>0</v>
      </c>
      <c r="AA385" s="1058">
        <f t="shared" si="177"/>
        <v>0</v>
      </c>
      <c r="AB385" s="1059">
        <f t="shared" si="178"/>
        <v>0</v>
      </c>
      <c r="AC385" s="1059">
        <f t="shared" si="179"/>
        <v>0</v>
      </c>
      <c r="AD385" s="1060">
        <f t="shared" si="180"/>
        <v>0</v>
      </c>
      <c r="AE385" s="1061" t="s">
        <v>205</v>
      </c>
      <c r="AF385" s="395"/>
      <c r="AG385" s="429"/>
      <c r="AH385" s="1073"/>
      <c r="AI385" s="1074"/>
      <c r="AJ385" s="1074"/>
      <c r="AK385" s="1075"/>
      <c r="AL385" s="1065"/>
      <c r="AM385" s="1066" t="str">
        <f t="shared" si="181"/>
        <v/>
      </c>
      <c r="AN385" s="1067">
        <f t="shared" si="182"/>
        <v>0</v>
      </c>
      <c r="AO385" s="412"/>
      <c r="AP385" s="412"/>
      <c r="AQ385" s="1068">
        <f t="shared" si="183"/>
        <v>0</v>
      </c>
      <c r="AR385" s="414">
        <f t="shared" si="184"/>
        <v>0</v>
      </c>
      <c r="AS385" s="415">
        <f t="shared" si="185"/>
        <v>0</v>
      </c>
      <c r="AT385" s="415">
        <f t="shared" si="200"/>
        <v>0</v>
      </c>
      <c r="AU385" s="415">
        <f t="shared" si="186"/>
        <v>0</v>
      </c>
      <c r="AV385" s="416">
        <f t="shared" si="187"/>
        <v>0</v>
      </c>
      <c r="AW385" s="1069"/>
      <c r="AX385" s="406">
        <f t="shared" si="188"/>
        <v>0</v>
      </c>
      <c r="AY385" s="1060">
        <f t="shared" si="189"/>
        <v>0</v>
      </c>
      <c r="AZ385" s="1070">
        <f t="shared" si="190"/>
        <v>0</v>
      </c>
      <c r="BA385" s="407">
        <f t="shared" si="191"/>
        <v>0</v>
      </c>
      <c r="BB385" s="1071">
        <f t="shared" si="192"/>
        <v>0</v>
      </c>
      <c r="BC385" s="1059">
        <f t="shared" si="193"/>
        <v>0</v>
      </c>
      <c r="BD385" s="1059">
        <f t="shared" si="194"/>
        <v>0</v>
      </c>
      <c r="BE385" s="407">
        <f t="shared" si="195"/>
        <v>0</v>
      </c>
      <c r="BF385" s="1041">
        <f t="shared" si="196"/>
        <v>0.3</v>
      </c>
      <c r="BG385" s="421">
        <f t="shared" si="197"/>
        <v>0</v>
      </c>
      <c r="BH385" s="422"/>
      <c r="BI385" s="422"/>
      <c r="BJ385" s="421">
        <f t="shared" si="198"/>
        <v>0</v>
      </c>
      <c r="BK385" s="1044">
        <f t="shared" si="199"/>
        <v>0</v>
      </c>
      <c r="BL385" s="432"/>
      <c r="BM385" s="436"/>
      <c r="BN385" s="436"/>
      <c r="BO385" s="436"/>
      <c r="BP385" s="436"/>
      <c r="BQ385" s="436"/>
      <c r="BR385" s="436"/>
      <c r="BS385" s="436"/>
      <c r="BT385" s="436"/>
      <c r="BU385" s="436"/>
      <c r="BV385" s="436"/>
      <c r="BW385" s="436"/>
      <c r="BX385" s="436"/>
    </row>
    <row r="386" spans="1:76" s="437" customFormat="1" ht="27.95" customHeight="1">
      <c r="A386" s="1046">
        <v>369</v>
      </c>
      <c r="B386" s="429"/>
      <c r="C386" s="429"/>
      <c r="D386" s="395"/>
      <c r="E386" s="427"/>
      <c r="F386" s="396"/>
      <c r="G386" s="1076"/>
      <c r="H386" s="1009"/>
      <c r="I386" s="1009"/>
      <c r="J386" s="1009"/>
      <c r="K386" s="1010" t="str">
        <f t="shared" si="169"/>
        <v/>
      </c>
      <c r="L386" s="1047" t="str">
        <f>IF(OR(($S386=""),($H386=""),($I386=""),($J386="")),"",VLOOKUP($S386,'TRC Values Pepco'!$I$45:$M$54,2,FALSE))</f>
        <v/>
      </c>
      <c r="M386" s="1048" t="str">
        <f>IF(OR(($S386=""),($H386=""),($I386=""),($J386="")),"",VLOOKUP($S386,'TRC Values Pepco'!$I$45:$M$54,3,FALSE))</f>
        <v/>
      </c>
      <c r="N386" s="1048" t="str">
        <f>IF(OR(($S386=""),($H386=""),($I386=""),($J386="")),"",VLOOKUP($S386,'TRC Values Pepco'!$I$45:$M$54,4,FALSE))</f>
        <v/>
      </c>
      <c r="O386" s="1048" t="str">
        <f>IF(OR(($S386=""),($H386=""),($I386=""),($J386="")),"",VLOOKUP($S386,'TRC Values Pepco'!$I$45:$M$54,5,FALSE))</f>
        <v/>
      </c>
      <c r="P386" s="1049" t="str">
        <f t="shared" si="170"/>
        <v/>
      </c>
      <c r="Q386" s="1050">
        <f t="shared" si="171"/>
        <v>0</v>
      </c>
      <c r="R386" s="1051" t="str">
        <f t="shared" si="172"/>
        <v/>
      </c>
      <c r="S386" s="1051" t="str">
        <f t="shared" si="173"/>
        <v/>
      </c>
      <c r="T386" s="1052" t="str">
        <f t="shared" si="174"/>
        <v/>
      </c>
      <c r="U386" s="1077"/>
      <c r="V386" s="1017"/>
      <c r="W386" s="1055" t="str">
        <f t="shared" si="175"/>
        <v/>
      </c>
      <c r="X386" s="1072"/>
      <c r="Y386" s="1057">
        <v>0</v>
      </c>
      <c r="Z386" s="402">
        <f t="shared" si="176"/>
        <v>0</v>
      </c>
      <c r="AA386" s="1058">
        <f t="shared" si="177"/>
        <v>0</v>
      </c>
      <c r="AB386" s="1059">
        <f t="shared" si="178"/>
        <v>0</v>
      </c>
      <c r="AC386" s="1059">
        <f t="shared" si="179"/>
        <v>0</v>
      </c>
      <c r="AD386" s="1060">
        <f t="shared" si="180"/>
        <v>0</v>
      </c>
      <c r="AE386" s="1061" t="s">
        <v>205</v>
      </c>
      <c r="AF386" s="395"/>
      <c r="AG386" s="429"/>
      <c r="AH386" s="1073"/>
      <c r="AI386" s="1074"/>
      <c r="AJ386" s="1074"/>
      <c r="AK386" s="1075"/>
      <c r="AL386" s="1065"/>
      <c r="AM386" s="1066" t="str">
        <f t="shared" si="181"/>
        <v/>
      </c>
      <c r="AN386" s="1067">
        <f t="shared" si="182"/>
        <v>0</v>
      </c>
      <c r="AO386" s="412"/>
      <c r="AP386" s="412"/>
      <c r="AQ386" s="1068">
        <f t="shared" si="183"/>
        <v>0</v>
      </c>
      <c r="AR386" s="414">
        <f t="shared" si="184"/>
        <v>0</v>
      </c>
      <c r="AS386" s="415">
        <f t="shared" si="185"/>
        <v>0</v>
      </c>
      <c r="AT386" s="415">
        <f t="shared" si="200"/>
        <v>0</v>
      </c>
      <c r="AU386" s="415">
        <f t="shared" si="186"/>
        <v>0</v>
      </c>
      <c r="AV386" s="416">
        <f t="shared" si="187"/>
        <v>0</v>
      </c>
      <c r="AW386" s="1069"/>
      <c r="AX386" s="406">
        <f t="shared" si="188"/>
        <v>0</v>
      </c>
      <c r="AY386" s="1060">
        <f t="shared" si="189"/>
        <v>0</v>
      </c>
      <c r="AZ386" s="1070">
        <f t="shared" si="190"/>
        <v>0</v>
      </c>
      <c r="BA386" s="407">
        <f t="shared" si="191"/>
        <v>0</v>
      </c>
      <c r="BB386" s="1071">
        <f t="shared" si="192"/>
        <v>0</v>
      </c>
      <c r="BC386" s="1059">
        <f t="shared" si="193"/>
        <v>0</v>
      </c>
      <c r="BD386" s="1059">
        <f t="shared" si="194"/>
        <v>0</v>
      </c>
      <c r="BE386" s="407">
        <f t="shared" si="195"/>
        <v>0</v>
      </c>
      <c r="BF386" s="1041">
        <f t="shared" si="196"/>
        <v>0.3</v>
      </c>
      <c r="BG386" s="421">
        <f t="shared" si="197"/>
        <v>0</v>
      </c>
      <c r="BH386" s="422"/>
      <c r="BI386" s="422"/>
      <c r="BJ386" s="421">
        <f t="shared" si="198"/>
        <v>0</v>
      </c>
      <c r="BK386" s="1044">
        <f t="shared" si="199"/>
        <v>0</v>
      </c>
      <c r="BL386" s="432"/>
      <c r="BM386" s="436"/>
      <c r="BN386" s="436"/>
      <c r="BO386" s="436"/>
      <c r="BP386" s="436"/>
      <c r="BQ386" s="436"/>
      <c r="BR386" s="436"/>
      <c r="BS386" s="436"/>
      <c r="BT386" s="436"/>
      <c r="BU386" s="436"/>
      <c r="BV386" s="436"/>
      <c r="BW386" s="436"/>
      <c r="BX386" s="436"/>
    </row>
    <row r="387" spans="1:76" s="437" customFormat="1" ht="27.95" customHeight="1">
      <c r="A387" s="1046">
        <v>370</v>
      </c>
      <c r="B387" s="429"/>
      <c r="C387" s="429"/>
      <c r="D387" s="395"/>
      <c r="E387" s="427"/>
      <c r="F387" s="396"/>
      <c r="G387" s="1076"/>
      <c r="H387" s="1009"/>
      <c r="I387" s="1009"/>
      <c r="J387" s="1009"/>
      <c r="K387" s="1010" t="str">
        <f t="shared" si="169"/>
        <v/>
      </c>
      <c r="L387" s="1047" t="str">
        <f>IF(OR(($S387=""),($H387=""),($I387=""),($J387="")),"",VLOOKUP($S387,'TRC Values Pepco'!$I$45:$M$54,2,FALSE))</f>
        <v/>
      </c>
      <c r="M387" s="1048" t="str">
        <f>IF(OR(($S387=""),($H387=""),($I387=""),($J387="")),"",VLOOKUP($S387,'TRC Values Pepco'!$I$45:$M$54,3,FALSE))</f>
        <v/>
      </c>
      <c r="N387" s="1048" t="str">
        <f>IF(OR(($S387=""),($H387=""),($I387=""),($J387="")),"",VLOOKUP($S387,'TRC Values Pepco'!$I$45:$M$54,4,FALSE))</f>
        <v/>
      </c>
      <c r="O387" s="1048" t="str">
        <f>IF(OR(($S387=""),($H387=""),($I387=""),($J387="")),"",VLOOKUP($S387,'TRC Values Pepco'!$I$45:$M$54,5,FALSE))</f>
        <v/>
      </c>
      <c r="P387" s="1049" t="str">
        <f t="shared" si="170"/>
        <v/>
      </c>
      <c r="Q387" s="1050">
        <f t="shared" si="171"/>
        <v>0</v>
      </c>
      <c r="R387" s="1051" t="str">
        <f t="shared" si="172"/>
        <v/>
      </c>
      <c r="S387" s="1051" t="str">
        <f t="shared" si="173"/>
        <v/>
      </c>
      <c r="T387" s="1052" t="str">
        <f t="shared" si="174"/>
        <v/>
      </c>
      <c r="U387" s="1077"/>
      <c r="V387" s="1017"/>
      <c r="W387" s="1055" t="str">
        <f t="shared" si="175"/>
        <v/>
      </c>
      <c r="X387" s="1072"/>
      <c r="Y387" s="1057">
        <v>0</v>
      </c>
      <c r="Z387" s="402">
        <f t="shared" si="176"/>
        <v>0</v>
      </c>
      <c r="AA387" s="1058">
        <f t="shared" si="177"/>
        <v>0</v>
      </c>
      <c r="AB387" s="1059">
        <f t="shared" si="178"/>
        <v>0</v>
      </c>
      <c r="AC387" s="1059">
        <f t="shared" si="179"/>
        <v>0</v>
      </c>
      <c r="AD387" s="1060">
        <f t="shared" si="180"/>
        <v>0</v>
      </c>
      <c r="AE387" s="1061" t="s">
        <v>205</v>
      </c>
      <c r="AF387" s="395"/>
      <c r="AG387" s="429"/>
      <c r="AH387" s="1073"/>
      <c r="AI387" s="1074"/>
      <c r="AJ387" s="1074"/>
      <c r="AK387" s="1075"/>
      <c r="AL387" s="1065"/>
      <c r="AM387" s="1066" t="str">
        <f t="shared" si="181"/>
        <v/>
      </c>
      <c r="AN387" s="1067">
        <f t="shared" si="182"/>
        <v>0</v>
      </c>
      <c r="AO387" s="412"/>
      <c r="AP387" s="412"/>
      <c r="AQ387" s="1068">
        <f t="shared" si="183"/>
        <v>0</v>
      </c>
      <c r="AR387" s="414">
        <f t="shared" si="184"/>
        <v>0</v>
      </c>
      <c r="AS387" s="415">
        <f t="shared" si="185"/>
        <v>0</v>
      </c>
      <c r="AT387" s="415">
        <f t="shared" si="200"/>
        <v>0</v>
      </c>
      <c r="AU387" s="415">
        <f t="shared" si="186"/>
        <v>0</v>
      </c>
      <c r="AV387" s="416">
        <f t="shared" si="187"/>
        <v>0</v>
      </c>
      <c r="AW387" s="1069"/>
      <c r="AX387" s="406">
        <f t="shared" si="188"/>
        <v>0</v>
      </c>
      <c r="AY387" s="1060">
        <f t="shared" si="189"/>
        <v>0</v>
      </c>
      <c r="AZ387" s="1070">
        <f t="shared" si="190"/>
        <v>0</v>
      </c>
      <c r="BA387" s="407">
        <f t="shared" si="191"/>
        <v>0</v>
      </c>
      <c r="BB387" s="1071">
        <f t="shared" si="192"/>
        <v>0</v>
      </c>
      <c r="BC387" s="1059">
        <f t="shared" si="193"/>
        <v>0</v>
      </c>
      <c r="BD387" s="1059">
        <f t="shared" si="194"/>
        <v>0</v>
      </c>
      <c r="BE387" s="407">
        <f t="shared" si="195"/>
        <v>0</v>
      </c>
      <c r="BF387" s="1041">
        <f t="shared" si="196"/>
        <v>0.3</v>
      </c>
      <c r="BG387" s="421">
        <f t="shared" si="197"/>
        <v>0</v>
      </c>
      <c r="BH387" s="422"/>
      <c r="BI387" s="422"/>
      <c r="BJ387" s="421">
        <f t="shared" si="198"/>
        <v>0</v>
      </c>
      <c r="BK387" s="1044">
        <f t="shared" si="199"/>
        <v>0</v>
      </c>
      <c r="BL387" s="432"/>
      <c r="BM387" s="436"/>
      <c r="BN387" s="436"/>
      <c r="BO387" s="436"/>
      <c r="BP387" s="436"/>
      <c r="BQ387" s="436"/>
      <c r="BR387" s="436"/>
      <c r="BS387" s="436"/>
      <c r="BT387" s="436"/>
      <c r="BU387" s="436"/>
      <c r="BV387" s="436"/>
      <c r="BW387" s="436"/>
      <c r="BX387" s="436"/>
    </row>
    <row r="388" spans="1:76" s="437" customFormat="1" ht="27.95" customHeight="1">
      <c r="A388" s="1046">
        <v>371</v>
      </c>
      <c r="B388" s="429"/>
      <c r="C388" s="429"/>
      <c r="D388" s="395"/>
      <c r="E388" s="427"/>
      <c r="F388" s="396"/>
      <c r="G388" s="1076"/>
      <c r="H388" s="1009"/>
      <c r="I388" s="1009"/>
      <c r="J388" s="1009"/>
      <c r="K388" s="1010" t="str">
        <f t="shared" si="169"/>
        <v/>
      </c>
      <c r="L388" s="1047" t="str">
        <f>IF(OR(($S388=""),($H388=""),($I388=""),($J388="")),"",VLOOKUP($S388,'TRC Values Pepco'!$I$45:$M$54,2,FALSE))</f>
        <v/>
      </c>
      <c r="M388" s="1048" t="str">
        <f>IF(OR(($S388=""),($H388=""),($I388=""),($J388="")),"",VLOOKUP($S388,'TRC Values Pepco'!$I$45:$M$54,3,FALSE))</f>
        <v/>
      </c>
      <c r="N388" s="1048" t="str">
        <f>IF(OR(($S388=""),($H388=""),($I388=""),($J388="")),"",VLOOKUP($S388,'TRC Values Pepco'!$I$45:$M$54,4,FALSE))</f>
        <v/>
      </c>
      <c r="O388" s="1048" t="str">
        <f>IF(OR(($S388=""),($H388=""),($I388=""),($J388="")),"",VLOOKUP($S388,'TRC Values Pepco'!$I$45:$M$54,5,FALSE))</f>
        <v/>
      </c>
      <c r="P388" s="1049" t="str">
        <f t="shared" si="170"/>
        <v/>
      </c>
      <c r="Q388" s="1050">
        <f t="shared" si="171"/>
        <v>0</v>
      </c>
      <c r="R388" s="1051" t="str">
        <f t="shared" si="172"/>
        <v/>
      </c>
      <c r="S388" s="1051" t="str">
        <f t="shared" si="173"/>
        <v/>
      </c>
      <c r="T388" s="1052" t="str">
        <f t="shared" si="174"/>
        <v/>
      </c>
      <c r="U388" s="1077"/>
      <c r="V388" s="1017"/>
      <c r="W388" s="1055" t="str">
        <f t="shared" si="175"/>
        <v/>
      </c>
      <c r="X388" s="1072"/>
      <c r="Y388" s="1057">
        <v>0</v>
      </c>
      <c r="Z388" s="402">
        <f t="shared" si="176"/>
        <v>0</v>
      </c>
      <c r="AA388" s="1058">
        <f t="shared" si="177"/>
        <v>0</v>
      </c>
      <c r="AB388" s="1059">
        <f t="shared" si="178"/>
        <v>0</v>
      </c>
      <c r="AC388" s="1059">
        <f t="shared" si="179"/>
        <v>0</v>
      </c>
      <c r="AD388" s="1060">
        <f t="shared" si="180"/>
        <v>0</v>
      </c>
      <c r="AE388" s="1061" t="s">
        <v>205</v>
      </c>
      <c r="AF388" s="395"/>
      <c r="AG388" s="429"/>
      <c r="AH388" s="1073"/>
      <c r="AI388" s="1074"/>
      <c r="AJ388" s="1074"/>
      <c r="AK388" s="1075"/>
      <c r="AL388" s="1065"/>
      <c r="AM388" s="1066" t="str">
        <f t="shared" si="181"/>
        <v/>
      </c>
      <c r="AN388" s="1067">
        <f t="shared" si="182"/>
        <v>0</v>
      </c>
      <c r="AO388" s="412"/>
      <c r="AP388" s="412"/>
      <c r="AQ388" s="1068">
        <f t="shared" si="183"/>
        <v>0</v>
      </c>
      <c r="AR388" s="414">
        <f t="shared" si="184"/>
        <v>0</v>
      </c>
      <c r="AS388" s="415">
        <f t="shared" si="185"/>
        <v>0</v>
      </c>
      <c r="AT388" s="415">
        <f t="shared" si="200"/>
        <v>0</v>
      </c>
      <c r="AU388" s="415">
        <f t="shared" si="186"/>
        <v>0</v>
      </c>
      <c r="AV388" s="416">
        <f t="shared" si="187"/>
        <v>0</v>
      </c>
      <c r="AW388" s="1069"/>
      <c r="AX388" s="406">
        <f t="shared" si="188"/>
        <v>0</v>
      </c>
      <c r="AY388" s="1060">
        <f t="shared" si="189"/>
        <v>0</v>
      </c>
      <c r="AZ388" s="1070">
        <f t="shared" si="190"/>
        <v>0</v>
      </c>
      <c r="BA388" s="407">
        <f t="shared" si="191"/>
        <v>0</v>
      </c>
      <c r="BB388" s="1071">
        <f t="shared" si="192"/>
        <v>0</v>
      </c>
      <c r="BC388" s="1059">
        <f t="shared" si="193"/>
        <v>0</v>
      </c>
      <c r="BD388" s="1059">
        <f t="shared" si="194"/>
        <v>0</v>
      </c>
      <c r="BE388" s="407">
        <f t="shared" si="195"/>
        <v>0</v>
      </c>
      <c r="BF388" s="1041">
        <f t="shared" si="196"/>
        <v>0.3</v>
      </c>
      <c r="BG388" s="421">
        <f t="shared" si="197"/>
        <v>0</v>
      </c>
      <c r="BH388" s="422"/>
      <c r="BI388" s="422"/>
      <c r="BJ388" s="421">
        <f t="shared" si="198"/>
        <v>0</v>
      </c>
      <c r="BK388" s="1044">
        <f t="shared" si="199"/>
        <v>0</v>
      </c>
      <c r="BL388" s="432"/>
      <c r="BM388" s="436"/>
      <c r="BN388" s="436"/>
      <c r="BO388" s="436"/>
      <c r="BP388" s="436"/>
      <c r="BQ388" s="436"/>
      <c r="BR388" s="436"/>
      <c r="BS388" s="436"/>
      <c r="BT388" s="436"/>
      <c r="BU388" s="436"/>
      <c r="BV388" s="436"/>
      <c r="BW388" s="436"/>
      <c r="BX388" s="436"/>
    </row>
    <row r="389" spans="1:76" s="437" customFormat="1" ht="27.95" customHeight="1">
      <c r="A389" s="1046">
        <v>372</v>
      </c>
      <c r="B389" s="429"/>
      <c r="C389" s="429"/>
      <c r="D389" s="395"/>
      <c r="E389" s="427"/>
      <c r="F389" s="396"/>
      <c r="G389" s="1076"/>
      <c r="H389" s="1009"/>
      <c r="I389" s="1009"/>
      <c r="J389" s="1009"/>
      <c r="K389" s="1010" t="str">
        <f t="shared" si="169"/>
        <v/>
      </c>
      <c r="L389" s="1047" t="str">
        <f>IF(OR(($S389=""),($H389=""),($I389=""),($J389="")),"",VLOOKUP($S389,'TRC Values Pepco'!$I$45:$M$54,2,FALSE))</f>
        <v/>
      </c>
      <c r="M389" s="1048" t="str">
        <f>IF(OR(($S389=""),($H389=""),($I389=""),($J389="")),"",VLOOKUP($S389,'TRC Values Pepco'!$I$45:$M$54,3,FALSE))</f>
        <v/>
      </c>
      <c r="N389" s="1048" t="str">
        <f>IF(OR(($S389=""),($H389=""),($I389=""),($J389="")),"",VLOOKUP($S389,'TRC Values Pepco'!$I$45:$M$54,4,FALSE))</f>
        <v/>
      </c>
      <c r="O389" s="1048" t="str">
        <f>IF(OR(($S389=""),($H389=""),($I389=""),($J389="")),"",VLOOKUP($S389,'TRC Values Pepco'!$I$45:$M$54,5,FALSE))</f>
        <v/>
      </c>
      <c r="P389" s="1049" t="str">
        <f t="shared" si="170"/>
        <v/>
      </c>
      <c r="Q389" s="1050">
        <f t="shared" si="171"/>
        <v>0</v>
      </c>
      <c r="R389" s="1051" t="str">
        <f t="shared" si="172"/>
        <v/>
      </c>
      <c r="S389" s="1051" t="str">
        <f t="shared" si="173"/>
        <v/>
      </c>
      <c r="T389" s="1052" t="str">
        <f t="shared" si="174"/>
        <v/>
      </c>
      <c r="U389" s="1077"/>
      <c r="V389" s="1017"/>
      <c r="W389" s="1055" t="str">
        <f t="shared" si="175"/>
        <v/>
      </c>
      <c r="X389" s="1072"/>
      <c r="Y389" s="1057">
        <v>0</v>
      </c>
      <c r="Z389" s="402">
        <f t="shared" si="176"/>
        <v>0</v>
      </c>
      <c r="AA389" s="1058">
        <f t="shared" si="177"/>
        <v>0</v>
      </c>
      <c r="AB389" s="1059">
        <f t="shared" si="178"/>
        <v>0</v>
      </c>
      <c r="AC389" s="1059">
        <f t="shared" si="179"/>
        <v>0</v>
      </c>
      <c r="AD389" s="1060">
        <f t="shared" si="180"/>
        <v>0</v>
      </c>
      <c r="AE389" s="1061" t="s">
        <v>205</v>
      </c>
      <c r="AF389" s="395"/>
      <c r="AG389" s="429"/>
      <c r="AH389" s="1073"/>
      <c r="AI389" s="1074"/>
      <c r="AJ389" s="1074"/>
      <c r="AK389" s="1075"/>
      <c r="AL389" s="1065"/>
      <c r="AM389" s="1066" t="str">
        <f t="shared" si="181"/>
        <v/>
      </c>
      <c r="AN389" s="1067">
        <f t="shared" si="182"/>
        <v>0</v>
      </c>
      <c r="AO389" s="412"/>
      <c r="AP389" s="412"/>
      <c r="AQ389" s="1068">
        <f t="shared" si="183"/>
        <v>0</v>
      </c>
      <c r="AR389" s="414">
        <f t="shared" si="184"/>
        <v>0</v>
      </c>
      <c r="AS389" s="415">
        <f t="shared" si="185"/>
        <v>0</v>
      </c>
      <c r="AT389" s="415">
        <f t="shared" si="200"/>
        <v>0</v>
      </c>
      <c r="AU389" s="415">
        <f t="shared" si="186"/>
        <v>0</v>
      </c>
      <c r="AV389" s="416">
        <f t="shared" si="187"/>
        <v>0</v>
      </c>
      <c r="AW389" s="1069"/>
      <c r="AX389" s="406">
        <f t="shared" si="188"/>
        <v>0</v>
      </c>
      <c r="AY389" s="1060">
        <f t="shared" si="189"/>
        <v>0</v>
      </c>
      <c r="AZ389" s="1070">
        <f t="shared" si="190"/>
        <v>0</v>
      </c>
      <c r="BA389" s="407">
        <f t="shared" si="191"/>
        <v>0</v>
      </c>
      <c r="BB389" s="1071">
        <f t="shared" si="192"/>
        <v>0</v>
      </c>
      <c r="BC389" s="1059">
        <f t="shared" si="193"/>
        <v>0</v>
      </c>
      <c r="BD389" s="1059">
        <f t="shared" si="194"/>
        <v>0</v>
      </c>
      <c r="BE389" s="407">
        <f t="shared" si="195"/>
        <v>0</v>
      </c>
      <c r="BF389" s="1041">
        <f t="shared" si="196"/>
        <v>0.3</v>
      </c>
      <c r="BG389" s="421">
        <f t="shared" si="197"/>
        <v>0</v>
      </c>
      <c r="BH389" s="422"/>
      <c r="BI389" s="422"/>
      <c r="BJ389" s="421">
        <f t="shared" si="198"/>
        <v>0</v>
      </c>
      <c r="BK389" s="1044">
        <f t="shared" si="199"/>
        <v>0</v>
      </c>
      <c r="BL389" s="432"/>
      <c r="BM389" s="436"/>
      <c r="BN389" s="436"/>
      <c r="BO389" s="436"/>
      <c r="BP389" s="436"/>
      <c r="BQ389" s="436"/>
      <c r="BR389" s="436"/>
      <c r="BS389" s="436"/>
      <c r="BT389" s="436"/>
      <c r="BU389" s="436"/>
      <c r="BV389" s="436"/>
      <c r="BW389" s="436"/>
      <c r="BX389" s="436"/>
    </row>
    <row r="390" spans="1:76" s="437" customFormat="1" ht="27.95" customHeight="1">
      <c r="A390" s="1046">
        <v>373</v>
      </c>
      <c r="B390" s="429"/>
      <c r="C390" s="429"/>
      <c r="D390" s="395"/>
      <c r="E390" s="427"/>
      <c r="F390" s="396"/>
      <c r="G390" s="1076"/>
      <c r="H390" s="1009"/>
      <c r="I390" s="1009"/>
      <c r="J390" s="1009"/>
      <c r="K390" s="1010" t="str">
        <f t="shared" si="169"/>
        <v/>
      </c>
      <c r="L390" s="1047" t="str">
        <f>IF(OR(($S390=""),($H390=""),($I390=""),($J390="")),"",VLOOKUP($S390,'TRC Values Pepco'!$I$45:$M$54,2,FALSE))</f>
        <v/>
      </c>
      <c r="M390" s="1048" t="str">
        <f>IF(OR(($S390=""),($H390=""),($I390=""),($J390="")),"",VLOOKUP($S390,'TRC Values Pepco'!$I$45:$M$54,3,FALSE))</f>
        <v/>
      </c>
      <c r="N390" s="1048" t="str">
        <f>IF(OR(($S390=""),($H390=""),($I390=""),($J390="")),"",VLOOKUP($S390,'TRC Values Pepco'!$I$45:$M$54,4,FALSE))</f>
        <v/>
      </c>
      <c r="O390" s="1048" t="str">
        <f>IF(OR(($S390=""),($H390=""),($I390=""),($J390="")),"",VLOOKUP($S390,'TRC Values Pepco'!$I$45:$M$54,5,FALSE))</f>
        <v/>
      </c>
      <c r="P390" s="1049" t="str">
        <f t="shared" si="170"/>
        <v/>
      </c>
      <c r="Q390" s="1050">
        <f t="shared" si="171"/>
        <v>0</v>
      </c>
      <c r="R390" s="1051" t="str">
        <f t="shared" si="172"/>
        <v/>
      </c>
      <c r="S390" s="1051" t="str">
        <f t="shared" si="173"/>
        <v/>
      </c>
      <c r="T390" s="1052" t="str">
        <f t="shared" si="174"/>
        <v/>
      </c>
      <c r="U390" s="1077"/>
      <c r="V390" s="1017"/>
      <c r="W390" s="1055" t="str">
        <f t="shared" si="175"/>
        <v/>
      </c>
      <c r="X390" s="1072"/>
      <c r="Y390" s="1057">
        <v>0</v>
      </c>
      <c r="Z390" s="402">
        <f t="shared" si="176"/>
        <v>0</v>
      </c>
      <c r="AA390" s="1058">
        <f t="shared" si="177"/>
        <v>0</v>
      </c>
      <c r="AB390" s="1059">
        <f t="shared" si="178"/>
        <v>0</v>
      </c>
      <c r="AC390" s="1059">
        <f t="shared" si="179"/>
        <v>0</v>
      </c>
      <c r="AD390" s="1060">
        <f t="shared" si="180"/>
        <v>0</v>
      </c>
      <c r="AE390" s="1061" t="s">
        <v>205</v>
      </c>
      <c r="AF390" s="395"/>
      <c r="AG390" s="429"/>
      <c r="AH390" s="1073"/>
      <c r="AI390" s="1074"/>
      <c r="AJ390" s="1074"/>
      <c r="AK390" s="1075"/>
      <c r="AL390" s="1065"/>
      <c r="AM390" s="1066" t="str">
        <f t="shared" si="181"/>
        <v/>
      </c>
      <c r="AN390" s="1067">
        <f t="shared" si="182"/>
        <v>0</v>
      </c>
      <c r="AO390" s="412"/>
      <c r="AP390" s="412"/>
      <c r="AQ390" s="1068">
        <f t="shared" si="183"/>
        <v>0</v>
      </c>
      <c r="AR390" s="414">
        <f t="shared" si="184"/>
        <v>0</v>
      </c>
      <c r="AS390" s="415">
        <f t="shared" si="185"/>
        <v>0</v>
      </c>
      <c r="AT390" s="415">
        <f t="shared" si="200"/>
        <v>0</v>
      </c>
      <c r="AU390" s="415">
        <f t="shared" si="186"/>
        <v>0</v>
      </c>
      <c r="AV390" s="416">
        <f t="shared" si="187"/>
        <v>0</v>
      </c>
      <c r="AW390" s="1069"/>
      <c r="AX390" s="406">
        <f t="shared" si="188"/>
        <v>0</v>
      </c>
      <c r="AY390" s="1060">
        <f t="shared" si="189"/>
        <v>0</v>
      </c>
      <c r="AZ390" s="1070">
        <f t="shared" si="190"/>
        <v>0</v>
      </c>
      <c r="BA390" s="407">
        <f t="shared" si="191"/>
        <v>0</v>
      </c>
      <c r="BB390" s="1071">
        <f t="shared" si="192"/>
        <v>0</v>
      </c>
      <c r="BC390" s="1059">
        <f t="shared" si="193"/>
        <v>0</v>
      </c>
      <c r="BD390" s="1059">
        <f t="shared" si="194"/>
        <v>0</v>
      </c>
      <c r="BE390" s="407">
        <f t="shared" si="195"/>
        <v>0</v>
      </c>
      <c r="BF390" s="1041">
        <f t="shared" si="196"/>
        <v>0.3</v>
      </c>
      <c r="BG390" s="421">
        <f t="shared" si="197"/>
        <v>0</v>
      </c>
      <c r="BH390" s="422"/>
      <c r="BI390" s="422"/>
      <c r="BJ390" s="421">
        <f t="shared" si="198"/>
        <v>0</v>
      </c>
      <c r="BK390" s="1044">
        <f t="shared" si="199"/>
        <v>0</v>
      </c>
      <c r="BL390" s="432"/>
      <c r="BM390" s="436"/>
      <c r="BN390" s="436"/>
      <c r="BO390" s="436"/>
      <c r="BP390" s="436"/>
      <c r="BQ390" s="436"/>
      <c r="BR390" s="436"/>
      <c r="BS390" s="436"/>
      <c r="BT390" s="436"/>
      <c r="BU390" s="436"/>
      <c r="BV390" s="436"/>
      <c r="BW390" s="436"/>
      <c r="BX390" s="436"/>
    </row>
    <row r="391" spans="1:76" s="437" customFormat="1" ht="27.95" customHeight="1">
      <c r="A391" s="1046">
        <v>374</v>
      </c>
      <c r="B391" s="429"/>
      <c r="C391" s="429"/>
      <c r="D391" s="395"/>
      <c r="E391" s="427"/>
      <c r="F391" s="396"/>
      <c r="G391" s="1076"/>
      <c r="H391" s="1009"/>
      <c r="I391" s="1009"/>
      <c r="J391" s="1009"/>
      <c r="K391" s="1010" t="str">
        <f t="shared" si="169"/>
        <v/>
      </c>
      <c r="L391" s="1047" t="str">
        <f>IF(OR(($S391=""),($H391=""),($I391=""),($J391="")),"",VLOOKUP($S391,'TRC Values Pepco'!$I$45:$M$54,2,FALSE))</f>
        <v/>
      </c>
      <c r="M391" s="1048" t="str">
        <f>IF(OR(($S391=""),($H391=""),($I391=""),($J391="")),"",VLOOKUP($S391,'TRC Values Pepco'!$I$45:$M$54,3,FALSE))</f>
        <v/>
      </c>
      <c r="N391" s="1048" t="str">
        <f>IF(OR(($S391=""),($H391=""),($I391=""),($J391="")),"",VLOOKUP($S391,'TRC Values Pepco'!$I$45:$M$54,4,FALSE))</f>
        <v/>
      </c>
      <c r="O391" s="1048" t="str">
        <f>IF(OR(($S391=""),($H391=""),($I391=""),($J391="")),"",VLOOKUP($S391,'TRC Values Pepco'!$I$45:$M$54,5,FALSE))</f>
        <v/>
      </c>
      <c r="P391" s="1049" t="str">
        <f t="shared" si="170"/>
        <v/>
      </c>
      <c r="Q391" s="1050">
        <f t="shared" si="171"/>
        <v>0</v>
      </c>
      <c r="R391" s="1051" t="str">
        <f t="shared" si="172"/>
        <v/>
      </c>
      <c r="S391" s="1051" t="str">
        <f t="shared" si="173"/>
        <v/>
      </c>
      <c r="T391" s="1052" t="str">
        <f t="shared" si="174"/>
        <v/>
      </c>
      <c r="U391" s="1077"/>
      <c r="V391" s="1017"/>
      <c r="W391" s="1055" t="str">
        <f t="shared" si="175"/>
        <v/>
      </c>
      <c r="X391" s="1072"/>
      <c r="Y391" s="1057">
        <v>0</v>
      </c>
      <c r="Z391" s="402">
        <f t="shared" si="176"/>
        <v>0</v>
      </c>
      <c r="AA391" s="1058">
        <f t="shared" si="177"/>
        <v>0</v>
      </c>
      <c r="AB391" s="1059">
        <f t="shared" si="178"/>
        <v>0</v>
      </c>
      <c r="AC391" s="1059">
        <f t="shared" si="179"/>
        <v>0</v>
      </c>
      <c r="AD391" s="1060">
        <f t="shared" si="180"/>
        <v>0</v>
      </c>
      <c r="AE391" s="1061" t="s">
        <v>205</v>
      </c>
      <c r="AF391" s="395"/>
      <c r="AG391" s="429"/>
      <c r="AH391" s="1073"/>
      <c r="AI391" s="1074"/>
      <c r="AJ391" s="1074"/>
      <c r="AK391" s="1075"/>
      <c r="AL391" s="1065"/>
      <c r="AM391" s="1066" t="str">
        <f t="shared" si="181"/>
        <v/>
      </c>
      <c r="AN391" s="1067">
        <f t="shared" si="182"/>
        <v>0</v>
      </c>
      <c r="AO391" s="412"/>
      <c r="AP391" s="412"/>
      <c r="AQ391" s="1068">
        <f t="shared" si="183"/>
        <v>0</v>
      </c>
      <c r="AR391" s="414">
        <f t="shared" si="184"/>
        <v>0</v>
      </c>
      <c r="AS391" s="415">
        <f t="shared" si="185"/>
        <v>0</v>
      </c>
      <c r="AT391" s="415">
        <f t="shared" si="200"/>
        <v>0</v>
      </c>
      <c r="AU391" s="415">
        <f t="shared" si="186"/>
        <v>0</v>
      </c>
      <c r="AV391" s="416">
        <f t="shared" si="187"/>
        <v>0</v>
      </c>
      <c r="AW391" s="1069"/>
      <c r="AX391" s="406">
        <f t="shared" si="188"/>
        <v>0</v>
      </c>
      <c r="AY391" s="1060">
        <f t="shared" si="189"/>
        <v>0</v>
      </c>
      <c r="AZ391" s="1070">
        <f t="shared" si="190"/>
        <v>0</v>
      </c>
      <c r="BA391" s="407">
        <f t="shared" si="191"/>
        <v>0</v>
      </c>
      <c r="BB391" s="1071">
        <f t="shared" si="192"/>
        <v>0</v>
      </c>
      <c r="BC391" s="1059">
        <f t="shared" si="193"/>
        <v>0</v>
      </c>
      <c r="BD391" s="1059">
        <f t="shared" si="194"/>
        <v>0</v>
      </c>
      <c r="BE391" s="407">
        <f t="shared" si="195"/>
        <v>0</v>
      </c>
      <c r="BF391" s="1041">
        <f t="shared" si="196"/>
        <v>0.3</v>
      </c>
      <c r="BG391" s="421">
        <f t="shared" si="197"/>
        <v>0</v>
      </c>
      <c r="BH391" s="422"/>
      <c r="BI391" s="422"/>
      <c r="BJ391" s="421">
        <f t="shared" si="198"/>
        <v>0</v>
      </c>
      <c r="BK391" s="1044">
        <f t="shared" si="199"/>
        <v>0</v>
      </c>
      <c r="BL391" s="432"/>
      <c r="BM391" s="436"/>
      <c r="BN391" s="436"/>
      <c r="BO391" s="436"/>
      <c r="BP391" s="436"/>
      <c r="BQ391" s="436"/>
      <c r="BR391" s="436"/>
      <c r="BS391" s="436"/>
      <c r="BT391" s="436"/>
      <c r="BU391" s="436"/>
      <c r="BV391" s="436"/>
      <c r="BW391" s="436"/>
      <c r="BX391" s="436"/>
    </row>
    <row r="392" spans="1:76" s="437" customFormat="1" ht="27.95" customHeight="1">
      <c r="A392" s="1046">
        <v>375</v>
      </c>
      <c r="B392" s="429"/>
      <c r="C392" s="429"/>
      <c r="D392" s="395"/>
      <c r="E392" s="427"/>
      <c r="F392" s="396"/>
      <c r="G392" s="1076"/>
      <c r="H392" s="1009"/>
      <c r="I392" s="1009"/>
      <c r="J392" s="1009"/>
      <c r="K392" s="1010" t="str">
        <f t="shared" si="169"/>
        <v/>
      </c>
      <c r="L392" s="1047" t="str">
        <f>IF(OR(($S392=""),($H392=""),($I392=""),($J392="")),"",VLOOKUP($S392,'TRC Values Pepco'!$I$45:$M$54,2,FALSE))</f>
        <v/>
      </c>
      <c r="M392" s="1048" t="str">
        <f>IF(OR(($S392=""),($H392=""),($I392=""),($J392="")),"",VLOOKUP($S392,'TRC Values Pepco'!$I$45:$M$54,3,FALSE))</f>
        <v/>
      </c>
      <c r="N392" s="1048" t="str">
        <f>IF(OR(($S392=""),($H392=""),($I392=""),($J392="")),"",VLOOKUP($S392,'TRC Values Pepco'!$I$45:$M$54,4,FALSE))</f>
        <v/>
      </c>
      <c r="O392" s="1048" t="str">
        <f>IF(OR(($S392=""),($H392=""),($I392=""),($J392="")),"",VLOOKUP($S392,'TRC Values Pepco'!$I$45:$M$54,5,FALSE))</f>
        <v/>
      </c>
      <c r="P392" s="1049" t="str">
        <f t="shared" si="170"/>
        <v/>
      </c>
      <c r="Q392" s="1050">
        <f t="shared" si="171"/>
        <v>0</v>
      </c>
      <c r="R392" s="1051" t="str">
        <f t="shared" si="172"/>
        <v/>
      </c>
      <c r="S392" s="1051" t="str">
        <f t="shared" si="173"/>
        <v/>
      </c>
      <c r="T392" s="1052" t="str">
        <f t="shared" si="174"/>
        <v/>
      </c>
      <c r="U392" s="1077"/>
      <c r="V392" s="1017"/>
      <c r="W392" s="1055" t="str">
        <f t="shared" si="175"/>
        <v/>
      </c>
      <c r="X392" s="1072"/>
      <c r="Y392" s="1057">
        <v>0</v>
      </c>
      <c r="Z392" s="402">
        <f t="shared" si="176"/>
        <v>0</v>
      </c>
      <c r="AA392" s="1058">
        <f t="shared" si="177"/>
        <v>0</v>
      </c>
      <c r="AB392" s="1059">
        <f t="shared" si="178"/>
        <v>0</v>
      </c>
      <c r="AC392" s="1059">
        <f t="shared" si="179"/>
        <v>0</v>
      </c>
      <c r="AD392" s="1060">
        <f t="shared" si="180"/>
        <v>0</v>
      </c>
      <c r="AE392" s="1061" t="s">
        <v>205</v>
      </c>
      <c r="AF392" s="395"/>
      <c r="AG392" s="429"/>
      <c r="AH392" s="1073"/>
      <c r="AI392" s="1074"/>
      <c r="AJ392" s="1074"/>
      <c r="AK392" s="1075"/>
      <c r="AL392" s="1065"/>
      <c r="AM392" s="1066" t="str">
        <f t="shared" si="181"/>
        <v/>
      </c>
      <c r="AN392" s="1067">
        <f t="shared" si="182"/>
        <v>0</v>
      </c>
      <c r="AO392" s="412"/>
      <c r="AP392" s="412"/>
      <c r="AQ392" s="1068">
        <f t="shared" si="183"/>
        <v>0</v>
      </c>
      <c r="AR392" s="414">
        <f t="shared" si="184"/>
        <v>0</v>
      </c>
      <c r="AS392" s="415">
        <f t="shared" si="185"/>
        <v>0</v>
      </c>
      <c r="AT392" s="415">
        <f t="shared" si="200"/>
        <v>0</v>
      </c>
      <c r="AU392" s="415">
        <f t="shared" si="186"/>
        <v>0</v>
      </c>
      <c r="AV392" s="416">
        <f t="shared" si="187"/>
        <v>0</v>
      </c>
      <c r="AW392" s="1069"/>
      <c r="AX392" s="406">
        <f t="shared" si="188"/>
        <v>0</v>
      </c>
      <c r="AY392" s="1060">
        <f t="shared" si="189"/>
        <v>0</v>
      </c>
      <c r="AZ392" s="1070">
        <f t="shared" si="190"/>
        <v>0</v>
      </c>
      <c r="BA392" s="407">
        <f t="shared" si="191"/>
        <v>0</v>
      </c>
      <c r="BB392" s="1071">
        <f t="shared" si="192"/>
        <v>0</v>
      </c>
      <c r="BC392" s="1059">
        <f t="shared" si="193"/>
        <v>0</v>
      </c>
      <c r="BD392" s="1059">
        <f t="shared" si="194"/>
        <v>0</v>
      </c>
      <c r="BE392" s="407">
        <f t="shared" si="195"/>
        <v>0</v>
      </c>
      <c r="BF392" s="1041">
        <f t="shared" si="196"/>
        <v>0.3</v>
      </c>
      <c r="BG392" s="421">
        <f t="shared" si="197"/>
        <v>0</v>
      </c>
      <c r="BH392" s="422"/>
      <c r="BI392" s="422"/>
      <c r="BJ392" s="421">
        <f t="shared" si="198"/>
        <v>0</v>
      </c>
      <c r="BK392" s="1044">
        <f t="shared" si="199"/>
        <v>0</v>
      </c>
      <c r="BL392" s="432"/>
      <c r="BM392" s="436"/>
      <c r="BN392" s="436"/>
      <c r="BO392" s="436"/>
      <c r="BP392" s="436"/>
      <c r="BQ392" s="436"/>
      <c r="BR392" s="436"/>
      <c r="BS392" s="436"/>
      <c r="BT392" s="436"/>
      <c r="BU392" s="436"/>
      <c r="BV392" s="436"/>
      <c r="BW392" s="436"/>
      <c r="BX392" s="436"/>
    </row>
    <row r="393" spans="1:76" s="437" customFormat="1" ht="27.95" customHeight="1">
      <c r="A393" s="1046">
        <v>376</v>
      </c>
      <c r="B393" s="429"/>
      <c r="C393" s="429"/>
      <c r="D393" s="395"/>
      <c r="E393" s="427"/>
      <c r="F393" s="396"/>
      <c r="G393" s="1076"/>
      <c r="H393" s="1009"/>
      <c r="I393" s="1009"/>
      <c r="J393" s="1009"/>
      <c r="K393" s="1010" t="str">
        <f t="shared" si="169"/>
        <v/>
      </c>
      <c r="L393" s="1047" t="str">
        <f>IF(OR(($S393=""),($H393=""),($I393=""),($J393="")),"",VLOOKUP($S393,'TRC Values Pepco'!$I$45:$M$54,2,FALSE))</f>
        <v/>
      </c>
      <c r="M393" s="1048" t="str">
        <f>IF(OR(($S393=""),($H393=""),($I393=""),($J393="")),"",VLOOKUP($S393,'TRC Values Pepco'!$I$45:$M$54,3,FALSE))</f>
        <v/>
      </c>
      <c r="N393" s="1048" t="str">
        <f>IF(OR(($S393=""),($H393=""),($I393=""),($J393="")),"",VLOOKUP($S393,'TRC Values Pepco'!$I$45:$M$54,4,FALSE))</f>
        <v/>
      </c>
      <c r="O393" s="1048" t="str">
        <f>IF(OR(($S393=""),($H393=""),($I393=""),($J393="")),"",VLOOKUP($S393,'TRC Values Pepco'!$I$45:$M$54,5,FALSE))</f>
        <v/>
      </c>
      <c r="P393" s="1049" t="str">
        <f t="shared" si="170"/>
        <v/>
      </c>
      <c r="Q393" s="1050">
        <f t="shared" si="171"/>
        <v>0</v>
      </c>
      <c r="R393" s="1051" t="str">
        <f t="shared" si="172"/>
        <v/>
      </c>
      <c r="S393" s="1051" t="str">
        <f t="shared" si="173"/>
        <v/>
      </c>
      <c r="T393" s="1052" t="str">
        <f t="shared" si="174"/>
        <v/>
      </c>
      <c r="U393" s="1077"/>
      <c r="V393" s="1017"/>
      <c r="W393" s="1055" t="str">
        <f t="shared" si="175"/>
        <v/>
      </c>
      <c r="X393" s="1072"/>
      <c r="Y393" s="1057">
        <v>0</v>
      </c>
      <c r="Z393" s="402">
        <f t="shared" si="176"/>
        <v>0</v>
      </c>
      <c r="AA393" s="1058">
        <f t="shared" si="177"/>
        <v>0</v>
      </c>
      <c r="AB393" s="1059">
        <f t="shared" si="178"/>
        <v>0</v>
      </c>
      <c r="AC393" s="1059">
        <f t="shared" si="179"/>
        <v>0</v>
      </c>
      <c r="AD393" s="1060">
        <f t="shared" si="180"/>
        <v>0</v>
      </c>
      <c r="AE393" s="1061" t="s">
        <v>205</v>
      </c>
      <c r="AF393" s="395"/>
      <c r="AG393" s="429"/>
      <c r="AH393" s="1073"/>
      <c r="AI393" s="1074"/>
      <c r="AJ393" s="1074"/>
      <c r="AK393" s="1075"/>
      <c r="AL393" s="1065"/>
      <c r="AM393" s="1066" t="str">
        <f t="shared" si="181"/>
        <v/>
      </c>
      <c r="AN393" s="1067">
        <f t="shared" si="182"/>
        <v>0</v>
      </c>
      <c r="AO393" s="412"/>
      <c r="AP393" s="412"/>
      <c r="AQ393" s="1068">
        <f t="shared" si="183"/>
        <v>0</v>
      </c>
      <c r="AR393" s="414">
        <f t="shared" si="184"/>
        <v>0</v>
      </c>
      <c r="AS393" s="415">
        <f t="shared" si="185"/>
        <v>0</v>
      </c>
      <c r="AT393" s="415">
        <f t="shared" si="200"/>
        <v>0</v>
      </c>
      <c r="AU393" s="415">
        <f t="shared" si="186"/>
        <v>0</v>
      </c>
      <c r="AV393" s="416">
        <f t="shared" si="187"/>
        <v>0</v>
      </c>
      <c r="AW393" s="1069"/>
      <c r="AX393" s="406">
        <f t="shared" si="188"/>
        <v>0</v>
      </c>
      <c r="AY393" s="1060">
        <f t="shared" si="189"/>
        <v>0</v>
      </c>
      <c r="AZ393" s="1070">
        <f t="shared" si="190"/>
        <v>0</v>
      </c>
      <c r="BA393" s="407">
        <f t="shared" si="191"/>
        <v>0</v>
      </c>
      <c r="BB393" s="1071">
        <f t="shared" si="192"/>
        <v>0</v>
      </c>
      <c r="BC393" s="1059">
        <f t="shared" si="193"/>
        <v>0</v>
      </c>
      <c r="BD393" s="1059">
        <f t="shared" si="194"/>
        <v>0</v>
      </c>
      <c r="BE393" s="407">
        <f t="shared" si="195"/>
        <v>0</v>
      </c>
      <c r="BF393" s="1041">
        <f t="shared" si="196"/>
        <v>0.3</v>
      </c>
      <c r="BG393" s="421">
        <f t="shared" si="197"/>
        <v>0</v>
      </c>
      <c r="BH393" s="422"/>
      <c r="BI393" s="422"/>
      <c r="BJ393" s="421">
        <f t="shared" si="198"/>
        <v>0</v>
      </c>
      <c r="BK393" s="1044">
        <f t="shared" si="199"/>
        <v>0</v>
      </c>
      <c r="BL393" s="432"/>
      <c r="BM393" s="436"/>
      <c r="BN393" s="436"/>
      <c r="BO393" s="436"/>
      <c r="BP393" s="436"/>
      <c r="BQ393" s="436"/>
      <c r="BR393" s="436"/>
      <c r="BS393" s="436"/>
      <c r="BT393" s="436"/>
      <c r="BU393" s="436"/>
      <c r="BV393" s="436"/>
      <c r="BW393" s="436"/>
      <c r="BX393" s="436"/>
    </row>
    <row r="394" spans="1:76" s="437" customFormat="1" ht="27.95" customHeight="1">
      <c r="A394" s="1046">
        <v>377</v>
      </c>
      <c r="B394" s="429"/>
      <c r="C394" s="429"/>
      <c r="D394" s="395"/>
      <c r="E394" s="427"/>
      <c r="F394" s="396"/>
      <c r="G394" s="1076"/>
      <c r="H394" s="1009"/>
      <c r="I394" s="1009"/>
      <c r="J394" s="1009"/>
      <c r="K394" s="1010" t="str">
        <f t="shared" si="169"/>
        <v/>
      </c>
      <c r="L394" s="1047" t="str">
        <f>IF(OR(($S394=""),($H394=""),($I394=""),($J394="")),"",VLOOKUP($S394,'TRC Values Pepco'!$I$45:$M$54,2,FALSE))</f>
        <v/>
      </c>
      <c r="M394" s="1048" t="str">
        <f>IF(OR(($S394=""),($H394=""),($I394=""),($J394="")),"",VLOOKUP($S394,'TRC Values Pepco'!$I$45:$M$54,3,FALSE))</f>
        <v/>
      </c>
      <c r="N394" s="1048" t="str">
        <f>IF(OR(($S394=""),($H394=""),($I394=""),($J394="")),"",VLOOKUP($S394,'TRC Values Pepco'!$I$45:$M$54,4,FALSE))</f>
        <v/>
      </c>
      <c r="O394" s="1048" t="str">
        <f>IF(OR(($S394=""),($H394=""),($I394=""),($J394="")),"",VLOOKUP($S394,'TRC Values Pepco'!$I$45:$M$54,5,FALSE))</f>
        <v/>
      </c>
      <c r="P394" s="1049" t="str">
        <f t="shared" si="170"/>
        <v/>
      </c>
      <c r="Q394" s="1050">
        <f t="shared" si="171"/>
        <v>0</v>
      </c>
      <c r="R394" s="1051" t="str">
        <f t="shared" si="172"/>
        <v/>
      </c>
      <c r="S394" s="1051" t="str">
        <f t="shared" si="173"/>
        <v/>
      </c>
      <c r="T394" s="1052" t="str">
        <f t="shared" si="174"/>
        <v/>
      </c>
      <c r="U394" s="1077"/>
      <c r="V394" s="1017"/>
      <c r="W394" s="1055" t="str">
        <f t="shared" si="175"/>
        <v/>
      </c>
      <c r="X394" s="1072"/>
      <c r="Y394" s="1057">
        <v>0</v>
      </c>
      <c r="Z394" s="402">
        <f t="shared" si="176"/>
        <v>0</v>
      </c>
      <c r="AA394" s="1058">
        <f t="shared" si="177"/>
        <v>0</v>
      </c>
      <c r="AB394" s="1059">
        <f t="shared" si="178"/>
        <v>0</v>
      </c>
      <c r="AC394" s="1059">
        <f t="shared" si="179"/>
        <v>0</v>
      </c>
      <c r="AD394" s="1060">
        <f t="shared" si="180"/>
        <v>0</v>
      </c>
      <c r="AE394" s="1061" t="s">
        <v>205</v>
      </c>
      <c r="AF394" s="395"/>
      <c r="AG394" s="429"/>
      <c r="AH394" s="1073"/>
      <c r="AI394" s="1074"/>
      <c r="AJ394" s="1074"/>
      <c r="AK394" s="1075"/>
      <c r="AL394" s="1065"/>
      <c r="AM394" s="1066" t="str">
        <f t="shared" si="181"/>
        <v/>
      </c>
      <c r="AN394" s="1067">
        <f t="shared" si="182"/>
        <v>0</v>
      </c>
      <c r="AO394" s="412"/>
      <c r="AP394" s="412"/>
      <c r="AQ394" s="1068">
        <f t="shared" si="183"/>
        <v>0</v>
      </c>
      <c r="AR394" s="414">
        <f t="shared" si="184"/>
        <v>0</v>
      </c>
      <c r="AS394" s="415">
        <f t="shared" si="185"/>
        <v>0</v>
      </c>
      <c r="AT394" s="415">
        <f t="shared" si="200"/>
        <v>0</v>
      </c>
      <c r="AU394" s="415">
        <f t="shared" si="186"/>
        <v>0</v>
      </c>
      <c r="AV394" s="416">
        <f t="shared" si="187"/>
        <v>0</v>
      </c>
      <c r="AW394" s="1069"/>
      <c r="AX394" s="406">
        <f t="shared" si="188"/>
        <v>0</v>
      </c>
      <c r="AY394" s="1060">
        <f t="shared" si="189"/>
        <v>0</v>
      </c>
      <c r="AZ394" s="1070">
        <f t="shared" si="190"/>
        <v>0</v>
      </c>
      <c r="BA394" s="407">
        <f t="shared" si="191"/>
        <v>0</v>
      </c>
      <c r="BB394" s="1071">
        <f t="shared" si="192"/>
        <v>0</v>
      </c>
      <c r="BC394" s="1059">
        <f t="shared" si="193"/>
        <v>0</v>
      </c>
      <c r="BD394" s="1059">
        <f t="shared" si="194"/>
        <v>0</v>
      </c>
      <c r="BE394" s="407">
        <f t="shared" si="195"/>
        <v>0</v>
      </c>
      <c r="BF394" s="1041">
        <f t="shared" si="196"/>
        <v>0.3</v>
      </c>
      <c r="BG394" s="421">
        <f t="shared" si="197"/>
        <v>0</v>
      </c>
      <c r="BH394" s="422"/>
      <c r="BI394" s="422"/>
      <c r="BJ394" s="421">
        <f t="shared" si="198"/>
        <v>0</v>
      </c>
      <c r="BK394" s="1044">
        <f t="shared" si="199"/>
        <v>0</v>
      </c>
      <c r="BL394" s="432"/>
      <c r="BM394" s="436"/>
      <c r="BN394" s="436"/>
      <c r="BO394" s="436"/>
      <c r="BP394" s="436"/>
      <c r="BQ394" s="436"/>
      <c r="BR394" s="436"/>
      <c r="BS394" s="436"/>
      <c r="BT394" s="436"/>
      <c r="BU394" s="436"/>
      <c r="BV394" s="436"/>
      <c r="BW394" s="436"/>
      <c r="BX394" s="436"/>
    </row>
    <row r="395" spans="1:76" s="437" customFormat="1" ht="27.95" customHeight="1">
      <c r="A395" s="1046">
        <v>378</v>
      </c>
      <c r="B395" s="429"/>
      <c r="C395" s="429"/>
      <c r="D395" s="395"/>
      <c r="E395" s="427"/>
      <c r="F395" s="396"/>
      <c r="G395" s="1076"/>
      <c r="H395" s="1009"/>
      <c r="I395" s="1009"/>
      <c r="J395" s="1009"/>
      <c r="K395" s="1010" t="str">
        <f t="shared" si="169"/>
        <v/>
      </c>
      <c r="L395" s="1047" t="str">
        <f>IF(OR(($S395=""),($H395=""),($I395=""),($J395="")),"",VLOOKUP($S395,'TRC Values Pepco'!$I$45:$M$54,2,FALSE))</f>
        <v/>
      </c>
      <c r="M395" s="1048" t="str">
        <f>IF(OR(($S395=""),($H395=""),($I395=""),($J395="")),"",VLOOKUP($S395,'TRC Values Pepco'!$I$45:$M$54,3,FALSE))</f>
        <v/>
      </c>
      <c r="N395" s="1048" t="str">
        <f>IF(OR(($S395=""),($H395=""),($I395=""),($J395="")),"",VLOOKUP($S395,'TRC Values Pepco'!$I$45:$M$54,4,FALSE))</f>
        <v/>
      </c>
      <c r="O395" s="1048" t="str">
        <f>IF(OR(($S395=""),($H395=""),($I395=""),($J395="")),"",VLOOKUP($S395,'TRC Values Pepco'!$I$45:$M$54,5,FALSE))</f>
        <v/>
      </c>
      <c r="P395" s="1049" t="str">
        <f t="shared" si="170"/>
        <v/>
      </c>
      <c r="Q395" s="1050">
        <f t="shared" si="171"/>
        <v>0</v>
      </c>
      <c r="R395" s="1051" t="str">
        <f t="shared" si="172"/>
        <v/>
      </c>
      <c r="S395" s="1051" t="str">
        <f t="shared" si="173"/>
        <v/>
      </c>
      <c r="T395" s="1052" t="str">
        <f t="shared" si="174"/>
        <v/>
      </c>
      <c r="U395" s="1077"/>
      <c r="V395" s="1017"/>
      <c r="W395" s="1055" t="str">
        <f t="shared" si="175"/>
        <v/>
      </c>
      <c r="X395" s="1072"/>
      <c r="Y395" s="1057">
        <v>0</v>
      </c>
      <c r="Z395" s="402">
        <f t="shared" si="176"/>
        <v>0</v>
      </c>
      <c r="AA395" s="1058">
        <f t="shared" si="177"/>
        <v>0</v>
      </c>
      <c r="AB395" s="1059">
        <f t="shared" si="178"/>
        <v>0</v>
      </c>
      <c r="AC395" s="1059">
        <f t="shared" si="179"/>
        <v>0</v>
      </c>
      <c r="AD395" s="1060">
        <f t="shared" si="180"/>
        <v>0</v>
      </c>
      <c r="AE395" s="1061" t="s">
        <v>205</v>
      </c>
      <c r="AF395" s="395"/>
      <c r="AG395" s="429"/>
      <c r="AH395" s="1073"/>
      <c r="AI395" s="1074"/>
      <c r="AJ395" s="1074"/>
      <c r="AK395" s="1075"/>
      <c r="AL395" s="1065"/>
      <c r="AM395" s="1066" t="str">
        <f t="shared" si="181"/>
        <v/>
      </c>
      <c r="AN395" s="1067">
        <f t="shared" si="182"/>
        <v>0</v>
      </c>
      <c r="AO395" s="412"/>
      <c r="AP395" s="412"/>
      <c r="AQ395" s="1068">
        <f t="shared" si="183"/>
        <v>0</v>
      </c>
      <c r="AR395" s="414">
        <f t="shared" si="184"/>
        <v>0</v>
      </c>
      <c r="AS395" s="415">
        <f t="shared" si="185"/>
        <v>0</v>
      </c>
      <c r="AT395" s="415">
        <f t="shared" si="200"/>
        <v>0</v>
      </c>
      <c r="AU395" s="415">
        <f t="shared" si="186"/>
        <v>0</v>
      </c>
      <c r="AV395" s="416">
        <f t="shared" si="187"/>
        <v>0</v>
      </c>
      <c r="AW395" s="1069"/>
      <c r="AX395" s="406">
        <f t="shared" si="188"/>
        <v>0</v>
      </c>
      <c r="AY395" s="1060">
        <f t="shared" si="189"/>
        <v>0</v>
      </c>
      <c r="AZ395" s="1070">
        <f t="shared" si="190"/>
        <v>0</v>
      </c>
      <c r="BA395" s="407">
        <f t="shared" si="191"/>
        <v>0</v>
      </c>
      <c r="BB395" s="1071">
        <f t="shared" si="192"/>
        <v>0</v>
      </c>
      <c r="BC395" s="1059">
        <f t="shared" si="193"/>
        <v>0</v>
      </c>
      <c r="BD395" s="1059">
        <f t="shared" si="194"/>
        <v>0</v>
      </c>
      <c r="BE395" s="407">
        <f t="shared" si="195"/>
        <v>0</v>
      </c>
      <c r="BF395" s="1041">
        <f t="shared" si="196"/>
        <v>0.3</v>
      </c>
      <c r="BG395" s="421">
        <f t="shared" si="197"/>
        <v>0</v>
      </c>
      <c r="BH395" s="422"/>
      <c r="BI395" s="422"/>
      <c r="BJ395" s="421">
        <f t="shared" si="198"/>
        <v>0</v>
      </c>
      <c r="BK395" s="1044">
        <f t="shared" si="199"/>
        <v>0</v>
      </c>
      <c r="BL395" s="432"/>
      <c r="BM395" s="436"/>
      <c r="BN395" s="436"/>
      <c r="BO395" s="436"/>
      <c r="BP395" s="436"/>
      <c r="BQ395" s="436"/>
      <c r="BR395" s="436"/>
      <c r="BS395" s="436"/>
      <c r="BT395" s="436"/>
      <c r="BU395" s="436"/>
      <c r="BV395" s="436"/>
      <c r="BW395" s="436"/>
      <c r="BX395" s="436"/>
    </row>
    <row r="396" spans="1:76" s="437" customFormat="1" ht="27.95" customHeight="1">
      <c r="A396" s="1046">
        <v>379</v>
      </c>
      <c r="B396" s="429"/>
      <c r="C396" s="429"/>
      <c r="D396" s="395"/>
      <c r="E396" s="427"/>
      <c r="F396" s="396"/>
      <c r="G396" s="1076"/>
      <c r="H396" s="1009"/>
      <c r="I396" s="1009"/>
      <c r="J396" s="1009"/>
      <c r="K396" s="1010" t="str">
        <f t="shared" si="169"/>
        <v/>
      </c>
      <c r="L396" s="1047" t="str">
        <f>IF(OR(($S396=""),($H396=""),($I396=""),($J396="")),"",VLOOKUP($S396,'TRC Values Pepco'!$I$45:$M$54,2,FALSE))</f>
        <v/>
      </c>
      <c r="M396" s="1048" t="str">
        <f>IF(OR(($S396=""),($H396=""),($I396=""),($J396="")),"",VLOOKUP($S396,'TRC Values Pepco'!$I$45:$M$54,3,FALSE))</f>
        <v/>
      </c>
      <c r="N396" s="1048" t="str">
        <f>IF(OR(($S396=""),($H396=""),($I396=""),($J396="")),"",VLOOKUP($S396,'TRC Values Pepco'!$I$45:$M$54,4,FALSE))</f>
        <v/>
      </c>
      <c r="O396" s="1048" t="str">
        <f>IF(OR(($S396=""),($H396=""),($I396=""),($J396="")),"",VLOOKUP($S396,'TRC Values Pepco'!$I$45:$M$54,5,FALSE))</f>
        <v/>
      </c>
      <c r="P396" s="1049" t="str">
        <f t="shared" si="170"/>
        <v/>
      </c>
      <c r="Q396" s="1050">
        <f t="shared" si="171"/>
        <v>0</v>
      </c>
      <c r="R396" s="1051" t="str">
        <f t="shared" si="172"/>
        <v/>
      </c>
      <c r="S396" s="1051" t="str">
        <f t="shared" si="173"/>
        <v/>
      </c>
      <c r="T396" s="1052" t="str">
        <f t="shared" si="174"/>
        <v/>
      </c>
      <c r="U396" s="1077"/>
      <c r="V396" s="1017"/>
      <c r="W396" s="1055" t="str">
        <f t="shared" si="175"/>
        <v/>
      </c>
      <c r="X396" s="1072"/>
      <c r="Y396" s="1057">
        <v>0</v>
      </c>
      <c r="Z396" s="402">
        <f t="shared" si="176"/>
        <v>0</v>
      </c>
      <c r="AA396" s="1058">
        <f t="shared" si="177"/>
        <v>0</v>
      </c>
      <c r="AB396" s="1059">
        <f t="shared" si="178"/>
        <v>0</v>
      </c>
      <c r="AC396" s="1059">
        <f t="shared" si="179"/>
        <v>0</v>
      </c>
      <c r="AD396" s="1060">
        <f t="shared" si="180"/>
        <v>0</v>
      </c>
      <c r="AE396" s="1061" t="s">
        <v>205</v>
      </c>
      <c r="AF396" s="395"/>
      <c r="AG396" s="429"/>
      <c r="AH396" s="1073"/>
      <c r="AI396" s="1074"/>
      <c r="AJ396" s="1074"/>
      <c r="AK396" s="1075"/>
      <c r="AL396" s="1065"/>
      <c r="AM396" s="1066" t="str">
        <f t="shared" si="181"/>
        <v/>
      </c>
      <c r="AN396" s="1067">
        <f t="shared" si="182"/>
        <v>0</v>
      </c>
      <c r="AO396" s="412"/>
      <c r="AP396" s="412"/>
      <c r="AQ396" s="1068">
        <f t="shared" si="183"/>
        <v>0</v>
      </c>
      <c r="AR396" s="414">
        <f t="shared" si="184"/>
        <v>0</v>
      </c>
      <c r="AS396" s="415">
        <f t="shared" si="185"/>
        <v>0</v>
      </c>
      <c r="AT396" s="415">
        <f t="shared" si="200"/>
        <v>0</v>
      </c>
      <c r="AU396" s="415">
        <f t="shared" si="186"/>
        <v>0</v>
      </c>
      <c r="AV396" s="416">
        <f t="shared" si="187"/>
        <v>0</v>
      </c>
      <c r="AW396" s="1069"/>
      <c r="AX396" s="406">
        <f t="shared" si="188"/>
        <v>0</v>
      </c>
      <c r="AY396" s="1060">
        <f t="shared" si="189"/>
        <v>0</v>
      </c>
      <c r="AZ396" s="1070">
        <f t="shared" si="190"/>
        <v>0</v>
      </c>
      <c r="BA396" s="407">
        <f t="shared" si="191"/>
        <v>0</v>
      </c>
      <c r="BB396" s="1071">
        <f t="shared" si="192"/>
        <v>0</v>
      </c>
      <c r="BC396" s="1059">
        <f t="shared" si="193"/>
        <v>0</v>
      </c>
      <c r="BD396" s="1059">
        <f t="shared" si="194"/>
        <v>0</v>
      </c>
      <c r="BE396" s="407">
        <f t="shared" si="195"/>
        <v>0</v>
      </c>
      <c r="BF396" s="1041">
        <f t="shared" si="196"/>
        <v>0.3</v>
      </c>
      <c r="BG396" s="421">
        <f t="shared" si="197"/>
        <v>0</v>
      </c>
      <c r="BH396" s="422"/>
      <c r="BI396" s="422"/>
      <c r="BJ396" s="421">
        <f t="shared" si="198"/>
        <v>0</v>
      </c>
      <c r="BK396" s="1044">
        <f t="shared" si="199"/>
        <v>0</v>
      </c>
      <c r="BL396" s="432"/>
      <c r="BM396" s="436"/>
      <c r="BN396" s="436"/>
      <c r="BO396" s="436"/>
      <c r="BP396" s="436"/>
      <c r="BQ396" s="436"/>
      <c r="BR396" s="436"/>
      <c r="BS396" s="436"/>
      <c r="BT396" s="436"/>
      <c r="BU396" s="436"/>
      <c r="BV396" s="436"/>
      <c r="BW396" s="436"/>
      <c r="BX396" s="436"/>
    </row>
    <row r="397" spans="1:76" s="437" customFormat="1" ht="27.95" customHeight="1">
      <c r="A397" s="1046">
        <v>380</v>
      </c>
      <c r="B397" s="429"/>
      <c r="C397" s="429"/>
      <c r="D397" s="395"/>
      <c r="E397" s="427"/>
      <c r="F397" s="396"/>
      <c r="G397" s="1076"/>
      <c r="H397" s="1009"/>
      <c r="I397" s="1009"/>
      <c r="J397" s="1009"/>
      <c r="K397" s="1010" t="str">
        <f t="shared" si="169"/>
        <v/>
      </c>
      <c r="L397" s="1047" t="str">
        <f>IF(OR(($S397=""),($H397=""),($I397=""),($J397="")),"",VLOOKUP($S397,'TRC Values Pepco'!$I$45:$M$54,2,FALSE))</f>
        <v/>
      </c>
      <c r="M397" s="1048" t="str">
        <f>IF(OR(($S397=""),($H397=""),($I397=""),($J397="")),"",VLOOKUP($S397,'TRC Values Pepco'!$I$45:$M$54,3,FALSE))</f>
        <v/>
      </c>
      <c r="N397" s="1048" t="str">
        <f>IF(OR(($S397=""),($H397=""),($I397=""),($J397="")),"",VLOOKUP($S397,'TRC Values Pepco'!$I$45:$M$54,4,FALSE))</f>
        <v/>
      </c>
      <c r="O397" s="1048" t="str">
        <f>IF(OR(($S397=""),($H397=""),($I397=""),($J397="")),"",VLOOKUP($S397,'TRC Values Pepco'!$I$45:$M$54,5,FALSE))</f>
        <v/>
      </c>
      <c r="P397" s="1049" t="str">
        <f t="shared" si="170"/>
        <v/>
      </c>
      <c r="Q397" s="1050">
        <f t="shared" si="171"/>
        <v>0</v>
      </c>
      <c r="R397" s="1051" t="str">
        <f t="shared" si="172"/>
        <v/>
      </c>
      <c r="S397" s="1051" t="str">
        <f t="shared" si="173"/>
        <v/>
      </c>
      <c r="T397" s="1052" t="str">
        <f t="shared" si="174"/>
        <v/>
      </c>
      <c r="U397" s="1077"/>
      <c r="V397" s="1017"/>
      <c r="W397" s="1055" t="str">
        <f t="shared" si="175"/>
        <v/>
      </c>
      <c r="X397" s="1072"/>
      <c r="Y397" s="1057">
        <v>0</v>
      </c>
      <c r="Z397" s="402">
        <f t="shared" si="176"/>
        <v>0</v>
      </c>
      <c r="AA397" s="1058">
        <f t="shared" si="177"/>
        <v>0</v>
      </c>
      <c r="AB397" s="1059">
        <f t="shared" si="178"/>
        <v>0</v>
      </c>
      <c r="AC397" s="1059">
        <f t="shared" si="179"/>
        <v>0</v>
      </c>
      <c r="AD397" s="1060">
        <f t="shared" si="180"/>
        <v>0</v>
      </c>
      <c r="AE397" s="1061" t="s">
        <v>205</v>
      </c>
      <c r="AF397" s="395"/>
      <c r="AG397" s="429"/>
      <c r="AH397" s="1073"/>
      <c r="AI397" s="1074"/>
      <c r="AJ397" s="1074"/>
      <c r="AK397" s="1075"/>
      <c r="AL397" s="1065"/>
      <c r="AM397" s="1066" t="str">
        <f t="shared" si="181"/>
        <v/>
      </c>
      <c r="AN397" s="1067">
        <f t="shared" si="182"/>
        <v>0</v>
      </c>
      <c r="AO397" s="412"/>
      <c r="AP397" s="412"/>
      <c r="AQ397" s="1068">
        <f t="shared" si="183"/>
        <v>0</v>
      </c>
      <c r="AR397" s="414">
        <f t="shared" si="184"/>
        <v>0</v>
      </c>
      <c r="AS397" s="415">
        <f t="shared" si="185"/>
        <v>0</v>
      </c>
      <c r="AT397" s="415">
        <f t="shared" si="200"/>
        <v>0</v>
      </c>
      <c r="AU397" s="415">
        <f t="shared" si="186"/>
        <v>0</v>
      </c>
      <c r="AV397" s="416">
        <f t="shared" si="187"/>
        <v>0</v>
      </c>
      <c r="AW397" s="1069"/>
      <c r="AX397" s="406">
        <f t="shared" si="188"/>
        <v>0</v>
      </c>
      <c r="AY397" s="1060">
        <f t="shared" si="189"/>
        <v>0</v>
      </c>
      <c r="AZ397" s="1070">
        <f t="shared" si="190"/>
        <v>0</v>
      </c>
      <c r="BA397" s="407">
        <f t="shared" si="191"/>
        <v>0</v>
      </c>
      <c r="BB397" s="1071">
        <f t="shared" si="192"/>
        <v>0</v>
      </c>
      <c r="BC397" s="1059">
        <f t="shared" si="193"/>
        <v>0</v>
      </c>
      <c r="BD397" s="1059">
        <f t="shared" si="194"/>
        <v>0</v>
      </c>
      <c r="BE397" s="407">
        <f t="shared" si="195"/>
        <v>0</v>
      </c>
      <c r="BF397" s="1041">
        <f t="shared" si="196"/>
        <v>0.3</v>
      </c>
      <c r="BG397" s="421">
        <f t="shared" si="197"/>
        <v>0</v>
      </c>
      <c r="BH397" s="422"/>
      <c r="BI397" s="422"/>
      <c r="BJ397" s="421">
        <f t="shared" si="198"/>
        <v>0</v>
      </c>
      <c r="BK397" s="1044">
        <f t="shared" si="199"/>
        <v>0</v>
      </c>
      <c r="BL397" s="432"/>
      <c r="BM397" s="436"/>
      <c r="BN397" s="436"/>
      <c r="BO397" s="436"/>
      <c r="BP397" s="436"/>
      <c r="BQ397" s="436"/>
      <c r="BR397" s="436"/>
      <c r="BS397" s="436"/>
      <c r="BT397" s="436"/>
      <c r="BU397" s="436"/>
      <c r="BV397" s="436"/>
      <c r="BW397" s="436"/>
      <c r="BX397" s="436"/>
    </row>
    <row r="398" spans="1:76" s="437" customFormat="1" ht="27.95" customHeight="1">
      <c r="A398" s="1046">
        <v>381</v>
      </c>
      <c r="B398" s="429"/>
      <c r="C398" s="429"/>
      <c r="D398" s="395"/>
      <c r="E398" s="427"/>
      <c r="F398" s="396"/>
      <c r="G398" s="1076"/>
      <c r="H398" s="1009"/>
      <c r="I398" s="1009"/>
      <c r="J398" s="1009"/>
      <c r="K398" s="1010" t="str">
        <f t="shared" si="169"/>
        <v/>
      </c>
      <c r="L398" s="1047" t="str">
        <f>IF(OR(($S398=""),($H398=""),($I398=""),($J398="")),"",VLOOKUP($S398,'TRC Values Pepco'!$I$45:$M$54,2,FALSE))</f>
        <v/>
      </c>
      <c r="M398" s="1048" t="str">
        <f>IF(OR(($S398=""),($H398=""),($I398=""),($J398="")),"",VLOOKUP($S398,'TRC Values Pepco'!$I$45:$M$54,3,FALSE))</f>
        <v/>
      </c>
      <c r="N398" s="1048" t="str">
        <f>IF(OR(($S398=""),($H398=""),($I398=""),($J398="")),"",VLOOKUP($S398,'TRC Values Pepco'!$I$45:$M$54,4,FALSE))</f>
        <v/>
      </c>
      <c r="O398" s="1048" t="str">
        <f>IF(OR(($S398=""),($H398=""),($I398=""),($J398="")),"",VLOOKUP($S398,'TRC Values Pepco'!$I$45:$M$54,5,FALSE))</f>
        <v/>
      </c>
      <c r="P398" s="1049" t="str">
        <f t="shared" si="170"/>
        <v/>
      </c>
      <c r="Q398" s="1050">
        <f t="shared" si="171"/>
        <v>0</v>
      </c>
      <c r="R398" s="1051" t="str">
        <f t="shared" si="172"/>
        <v/>
      </c>
      <c r="S398" s="1051" t="str">
        <f t="shared" si="173"/>
        <v/>
      </c>
      <c r="T398" s="1052" t="str">
        <f t="shared" si="174"/>
        <v/>
      </c>
      <c r="U398" s="1077"/>
      <c r="V398" s="1017"/>
      <c r="W398" s="1055" t="str">
        <f t="shared" si="175"/>
        <v/>
      </c>
      <c r="X398" s="1072"/>
      <c r="Y398" s="1057">
        <v>0</v>
      </c>
      <c r="Z398" s="402">
        <f t="shared" si="176"/>
        <v>0</v>
      </c>
      <c r="AA398" s="1058">
        <f t="shared" si="177"/>
        <v>0</v>
      </c>
      <c r="AB398" s="1059">
        <f t="shared" si="178"/>
        <v>0</v>
      </c>
      <c r="AC398" s="1059">
        <f t="shared" si="179"/>
        <v>0</v>
      </c>
      <c r="AD398" s="1060">
        <f t="shared" si="180"/>
        <v>0</v>
      </c>
      <c r="AE398" s="1061" t="s">
        <v>205</v>
      </c>
      <c r="AF398" s="395"/>
      <c r="AG398" s="429"/>
      <c r="AH398" s="1073"/>
      <c r="AI398" s="1074"/>
      <c r="AJ398" s="1074"/>
      <c r="AK398" s="1075"/>
      <c r="AL398" s="1065"/>
      <c r="AM398" s="1066" t="str">
        <f t="shared" si="181"/>
        <v/>
      </c>
      <c r="AN398" s="1067">
        <f t="shared" si="182"/>
        <v>0</v>
      </c>
      <c r="AO398" s="412"/>
      <c r="AP398" s="412"/>
      <c r="AQ398" s="1068">
        <f t="shared" si="183"/>
        <v>0</v>
      </c>
      <c r="AR398" s="414">
        <f t="shared" si="184"/>
        <v>0</v>
      </c>
      <c r="AS398" s="415">
        <f t="shared" si="185"/>
        <v>0</v>
      </c>
      <c r="AT398" s="415">
        <f t="shared" si="200"/>
        <v>0</v>
      </c>
      <c r="AU398" s="415">
        <f t="shared" si="186"/>
        <v>0</v>
      </c>
      <c r="AV398" s="416">
        <f t="shared" si="187"/>
        <v>0</v>
      </c>
      <c r="AW398" s="1069"/>
      <c r="AX398" s="406">
        <f t="shared" si="188"/>
        <v>0</v>
      </c>
      <c r="AY398" s="1060">
        <f t="shared" si="189"/>
        <v>0</v>
      </c>
      <c r="AZ398" s="1070">
        <f t="shared" si="190"/>
        <v>0</v>
      </c>
      <c r="BA398" s="407">
        <f t="shared" si="191"/>
        <v>0</v>
      </c>
      <c r="BB398" s="1071">
        <f t="shared" si="192"/>
        <v>0</v>
      </c>
      <c r="BC398" s="1059">
        <f t="shared" si="193"/>
        <v>0</v>
      </c>
      <c r="BD398" s="1059">
        <f t="shared" si="194"/>
        <v>0</v>
      </c>
      <c r="BE398" s="407">
        <f t="shared" si="195"/>
        <v>0</v>
      </c>
      <c r="BF398" s="1041">
        <f t="shared" si="196"/>
        <v>0.3</v>
      </c>
      <c r="BG398" s="421">
        <f t="shared" si="197"/>
        <v>0</v>
      </c>
      <c r="BH398" s="422"/>
      <c r="BI398" s="422"/>
      <c r="BJ398" s="421">
        <f t="shared" si="198"/>
        <v>0</v>
      </c>
      <c r="BK398" s="1044">
        <f t="shared" si="199"/>
        <v>0</v>
      </c>
      <c r="BL398" s="432"/>
      <c r="BM398" s="436"/>
      <c r="BN398" s="436"/>
      <c r="BO398" s="436"/>
      <c r="BP398" s="436"/>
      <c r="BQ398" s="436"/>
      <c r="BR398" s="436"/>
      <c r="BS398" s="436"/>
      <c r="BT398" s="436"/>
      <c r="BU398" s="436"/>
      <c r="BV398" s="436"/>
      <c r="BW398" s="436"/>
      <c r="BX398" s="436"/>
    </row>
    <row r="399" spans="1:76" s="437" customFormat="1" ht="27.95" customHeight="1">
      <c r="A399" s="1046">
        <v>382</v>
      </c>
      <c r="B399" s="429"/>
      <c r="C399" s="429"/>
      <c r="D399" s="395"/>
      <c r="E399" s="427"/>
      <c r="F399" s="396"/>
      <c r="G399" s="1076"/>
      <c r="H399" s="1009"/>
      <c r="I399" s="1009"/>
      <c r="J399" s="1009"/>
      <c r="K399" s="1010" t="str">
        <f t="shared" si="169"/>
        <v/>
      </c>
      <c r="L399" s="1047" t="str">
        <f>IF(OR(($S399=""),($H399=""),($I399=""),($J399="")),"",VLOOKUP($S399,'TRC Values Pepco'!$I$45:$M$54,2,FALSE))</f>
        <v/>
      </c>
      <c r="M399" s="1048" t="str">
        <f>IF(OR(($S399=""),($H399=""),($I399=""),($J399="")),"",VLOOKUP($S399,'TRC Values Pepco'!$I$45:$M$54,3,FALSE))</f>
        <v/>
      </c>
      <c r="N399" s="1048" t="str">
        <f>IF(OR(($S399=""),($H399=""),($I399=""),($J399="")),"",VLOOKUP($S399,'TRC Values Pepco'!$I$45:$M$54,4,FALSE))</f>
        <v/>
      </c>
      <c r="O399" s="1048" t="str">
        <f>IF(OR(($S399=""),($H399=""),($I399=""),($J399="")),"",VLOOKUP($S399,'TRC Values Pepco'!$I$45:$M$54,5,FALSE))</f>
        <v/>
      </c>
      <c r="P399" s="1049" t="str">
        <f t="shared" si="170"/>
        <v/>
      </c>
      <c r="Q399" s="1050">
        <f t="shared" si="171"/>
        <v>0</v>
      </c>
      <c r="R399" s="1051" t="str">
        <f t="shared" si="172"/>
        <v/>
      </c>
      <c r="S399" s="1051" t="str">
        <f t="shared" si="173"/>
        <v/>
      </c>
      <c r="T399" s="1052" t="str">
        <f t="shared" si="174"/>
        <v/>
      </c>
      <c r="U399" s="1077"/>
      <c r="V399" s="1017"/>
      <c r="W399" s="1055" t="str">
        <f t="shared" si="175"/>
        <v/>
      </c>
      <c r="X399" s="1072"/>
      <c r="Y399" s="1057">
        <v>0</v>
      </c>
      <c r="Z399" s="402">
        <f t="shared" si="176"/>
        <v>0</v>
      </c>
      <c r="AA399" s="1058">
        <f t="shared" si="177"/>
        <v>0</v>
      </c>
      <c r="AB399" s="1059">
        <f t="shared" si="178"/>
        <v>0</v>
      </c>
      <c r="AC399" s="1059">
        <f t="shared" si="179"/>
        <v>0</v>
      </c>
      <c r="AD399" s="1060">
        <f t="shared" si="180"/>
        <v>0</v>
      </c>
      <c r="AE399" s="1061" t="s">
        <v>205</v>
      </c>
      <c r="AF399" s="395"/>
      <c r="AG399" s="429"/>
      <c r="AH399" s="1073"/>
      <c r="AI399" s="1074"/>
      <c r="AJ399" s="1074"/>
      <c r="AK399" s="1075"/>
      <c r="AL399" s="1065"/>
      <c r="AM399" s="1066" t="str">
        <f t="shared" si="181"/>
        <v/>
      </c>
      <c r="AN399" s="1067">
        <f t="shared" si="182"/>
        <v>0</v>
      </c>
      <c r="AO399" s="412"/>
      <c r="AP399" s="412"/>
      <c r="AQ399" s="1068">
        <f t="shared" si="183"/>
        <v>0</v>
      </c>
      <c r="AR399" s="414">
        <f t="shared" si="184"/>
        <v>0</v>
      </c>
      <c r="AS399" s="415">
        <f t="shared" si="185"/>
        <v>0</v>
      </c>
      <c r="AT399" s="415">
        <f t="shared" si="200"/>
        <v>0</v>
      </c>
      <c r="AU399" s="415">
        <f t="shared" si="186"/>
        <v>0</v>
      </c>
      <c r="AV399" s="416">
        <f t="shared" si="187"/>
        <v>0</v>
      </c>
      <c r="AW399" s="1069"/>
      <c r="AX399" s="406">
        <f t="shared" si="188"/>
        <v>0</v>
      </c>
      <c r="AY399" s="1060">
        <f t="shared" si="189"/>
        <v>0</v>
      </c>
      <c r="AZ399" s="1070">
        <f t="shared" si="190"/>
        <v>0</v>
      </c>
      <c r="BA399" s="407">
        <f t="shared" si="191"/>
        <v>0</v>
      </c>
      <c r="BB399" s="1071">
        <f t="shared" si="192"/>
        <v>0</v>
      </c>
      <c r="BC399" s="1059">
        <f t="shared" si="193"/>
        <v>0</v>
      </c>
      <c r="BD399" s="1059">
        <f t="shared" si="194"/>
        <v>0</v>
      </c>
      <c r="BE399" s="407">
        <f t="shared" si="195"/>
        <v>0</v>
      </c>
      <c r="BF399" s="1041">
        <f t="shared" si="196"/>
        <v>0.3</v>
      </c>
      <c r="BG399" s="421">
        <f t="shared" si="197"/>
        <v>0</v>
      </c>
      <c r="BH399" s="422"/>
      <c r="BI399" s="422"/>
      <c r="BJ399" s="421">
        <f t="shared" si="198"/>
        <v>0</v>
      </c>
      <c r="BK399" s="1044">
        <f t="shared" si="199"/>
        <v>0</v>
      </c>
      <c r="BL399" s="432"/>
      <c r="BM399" s="436"/>
      <c r="BN399" s="436"/>
      <c r="BO399" s="436"/>
      <c r="BP399" s="436"/>
      <c r="BQ399" s="436"/>
      <c r="BR399" s="436"/>
      <c r="BS399" s="436"/>
      <c r="BT399" s="436"/>
      <c r="BU399" s="436"/>
      <c r="BV399" s="436"/>
      <c r="BW399" s="436"/>
      <c r="BX399" s="436"/>
    </row>
    <row r="400" spans="1:76" s="437" customFormat="1" ht="27.95" customHeight="1">
      <c r="A400" s="1046">
        <v>383</v>
      </c>
      <c r="B400" s="429"/>
      <c r="C400" s="429"/>
      <c r="D400" s="395"/>
      <c r="E400" s="427"/>
      <c r="F400" s="396"/>
      <c r="G400" s="1076"/>
      <c r="H400" s="1009"/>
      <c r="I400" s="1009"/>
      <c r="J400" s="1009"/>
      <c r="K400" s="1010" t="str">
        <f t="shared" si="169"/>
        <v/>
      </c>
      <c r="L400" s="1047" t="str">
        <f>IF(OR(($S400=""),($H400=""),($I400=""),($J400="")),"",VLOOKUP($S400,'TRC Values Pepco'!$I$45:$M$54,2,FALSE))</f>
        <v/>
      </c>
      <c r="M400" s="1048" t="str">
        <f>IF(OR(($S400=""),($H400=""),($I400=""),($J400="")),"",VLOOKUP($S400,'TRC Values Pepco'!$I$45:$M$54,3,FALSE))</f>
        <v/>
      </c>
      <c r="N400" s="1048" t="str">
        <f>IF(OR(($S400=""),($H400=""),($I400=""),($J400="")),"",VLOOKUP($S400,'TRC Values Pepco'!$I$45:$M$54,4,FALSE))</f>
        <v/>
      </c>
      <c r="O400" s="1048" t="str">
        <f>IF(OR(($S400=""),($H400=""),($I400=""),($J400="")),"",VLOOKUP($S400,'TRC Values Pepco'!$I$45:$M$54,5,FALSE))</f>
        <v/>
      </c>
      <c r="P400" s="1049" t="str">
        <f t="shared" si="170"/>
        <v/>
      </c>
      <c r="Q400" s="1050">
        <f t="shared" si="171"/>
        <v>0</v>
      </c>
      <c r="R400" s="1051" t="str">
        <f t="shared" si="172"/>
        <v/>
      </c>
      <c r="S400" s="1051" t="str">
        <f t="shared" si="173"/>
        <v/>
      </c>
      <c r="T400" s="1052" t="str">
        <f t="shared" si="174"/>
        <v/>
      </c>
      <c r="U400" s="1077"/>
      <c r="V400" s="1017"/>
      <c r="W400" s="1055" t="str">
        <f t="shared" si="175"/>
        <v/>
      </c>
      <c r="X400" s="1072"/>
      <c r="Y400" s="1057">
        <v>0</v>
      </c>
      <c r="Z400" s="402">
        <f t="shared" si="176"/>
        <v>0</v>
      </c>
      <c r="AA400" s="1058">
        <f t="shared" si="177"/>
        <v>0</v>
      </c>
      <c r="AB400" s="1059">
        <f t="shared" si="178"/>
        <v>0</v>
      </c>
      <c r="AC400" s="1059">
        <f t="shared" si="179"/>
        <v>0</v>
      </c>
      <c r="AD400" s="1060">
        <f t="shared" si="180"/>
        <v>0</v>
      </c>
      <c r="AE400" s="1061" t="s">
        <v>205</v>
      </c>
      <c r="AF400" s="395"/>
      <c r="AG400" s="429"/>
      <c r="AH400" s="1073"/>
      <c r="AI400" s="1074"/>
      <c r="AJ400" s="1074"/>
      <c r="AK400" s="1075"/>
      <c r="AL400" s="1065"/>
      <c r="AM400" s="1066" t="str">
        <f t="shared" si="181"/>
        <v/>
      </c>
      <c r="AN400" s="1067">
        <f t="shared" si="182"/>
        <v>0</v>
      </c>
      <c r="AO400" s="412"/>
      <c r="AP400" s="412"/>
      <c r="AQ400" s="1068">
        <f t="shared" si="183"/>
        <v>0</v>
      </c>
      <c r="AR400" s="414">
        <f t="shared" si="184"/>
        <v>0</v>
      </c>
      <c r="AS400" s="415">
        <f t="shared" si="185"/>
        <v>0</v>
      </c>
      <c r="AT400" s="415">
        <f t="shared" si="200"/>
        <v>0</v>
      </c>
      <c r="AU400" s="415">
        <f t="shared" si="186"/>
        <v>0</v>
      </c>
      <c r="AV400" s="416">
        <f t="shared" si="187"/>
        <v>0</v>
      </c>
      <c r="AW400" s="1069"/>
      <c r="AX400" s="406">
        <f t="shared" si="188"/>
        <v>0</v>
      </c>
      <c r="AY400" s="1060">
        <f t="shared" si="189"/>
        <v>0</v>
      </c>
      <c r="AZ400" s="1070">
        <f t="shared" si="190"/>
        <v>0</v>
      </c>
      <c r="BA400" s="407">
        <f t="shared" si="191"/>
        <v>0</v>
      </c>
      <c r="BB400" s="1071">
        <f t="shared" si="192"/>
        <v>0</v>
      </c>
      <c r="BC400" s="1059">
        <f t="shared" si="193"/>
        <v>0</v>
      </c>
      <c r="BD400" s="1059">
        <f t="shared" si="194"/>
        <v>0</v>
      </c>
      <c r="BE400" s="407">
        <f t="shared" si="195"/>
        <v>0</v>
      </c>
      <c r="BF400" s="1041">
        <f t="shared" si="196"/>
        <v>0.3</v>
      </c>
      <c r="BG400" s="421">
        <f t="shared" si="197"/>
        <v>0</v>
      </c>
      <c r="BH400" s="422"/>
      <c r="BI400" s="422"/>
      <c r="BJ400" s="421">
        <f t="shared" si="198"/>
        <v>0</v>
      </c>
      <c r="BK400" s="1044">
        <f t="shared" si="199"/>
        <v>0</v>
      </c>
      <c r="BL400" s="432"/>
      <c r="BM400" s="436"/>
      <c r="BN400" s="436"/>
      <c r="BO400" s="436"/>
      <c r="BP400" s="436"/>
      <c r="BQ400" s="436"/>
      <c r="BR400" s="436"/>
      <c r="BS400" s="436"/>
      <c r="BT400" s="436"/>
      <c r="BU400" s="436"/>
      <c r="BV400" s="436"/>
      <c r="BW400" s="436"/>
      <c r="BX400" s="436"/>
    </row>
    <row r="401" spans="1:76" s="437" customFormat="1" ht="27.95" customHeight="1">
      <c r="A401" s="1046">
        <v>384</v>
      </c>
      <c r="B401" s="429"/>
      <c r="C401" s="429"/>
      <c r="D401" s="395"/>
      <c r="E401" s="427"/>
      <c r="F401" s="396"/>
      <c r="G401" s="1076"/>
      <c r="H401" s="1009"/>
      <c r="I401" s="1009"/>
      <c r="J401" s="1009"/>
      <c r="K401" s="1010" t="str">
        <f t="shared" si="169"/>
        <v/>
      </c>
      <c r="L401" s="1047" t="str">
        <f>IF(OR(($S401=""),($H401=""),($I401=""),($J401="")),"",VLOOKUP($S401,'TRC Values Pepco'!$I$45:$M$54,2,FALSE))</f>
        <v/>
      </c>
      <c r="M401" s="1048" t="str">
        <f>IF(OR(($S401=""),($H401=""),($I401=""),($J401="")),"",VLOOKUP($S401,'TRC Values Pepco'!$I$45:$M$54,3,FALSE))</f>
        <v/>
      </c>
      <c r="N401" s="1048" t="str">
        <f>IF(OR(($S401=""),($H401=""),($I401=""),($J401="")),"",VLOOKUP($S401,'TRC Values Pepco'!$I$45:$M$54,4,FALSE))</f>
        <v/>
      </c>
      <c r="O401" s="1048" t="str">
        <f>IF(OR(($S401=""),($H401=""),($I401=""),($J401="")),"",VLOOKUP($S401,'TRC Values Pepco'!$I$45:$M$54,5,FALSE))</f>
        <v/>
      </c>
      <c r="P401" s="1049" t="str">
        <f t="shared" si="170"/>
        <v/>
      </c>
      <c r="Q401" s="1050">
        <f t="shared" si="171"/>
        <v>0</v>
      </c>
      <c r="R401" s="1051" t="str">
        <f t="shared" si="172"/>
        <v/>
      </c>
      <c r="S401" s="1051" t="str">
        <f t="shared" si="173"/>
        <v/>
      </c>
      <c r="T401" s="1052" t="str">
        <f t="shared" si="174"/>
        <v/>
      </c>
      <c r="U401" s="1077"/>
      <c r="V401" s="1017"/>
      <c r="W401" s="1055" t="str">
        <f t="shared" si="175"/>
        <v/>
      </c>
      <c r="X401" s="1072"/>
      <c r="Y401" s="1057">
        <v>0</v>
      </c>
      <c r="Z401" s="402">
        <f t="shared" si="176"/>
        <v>0</v>
      </c>
      <c r="AA401" s="1058">
        <f t="shared" si="177"/>
        <v>0</v>
      </c>
      <c r="AB401" s="1059">
        <f t="shared" si="178"/>
        <v>0</v>
      </c>
      <c r="AC401" s="1059">
        <f t="shared" si="179"/>
        <v>0</v>
      </c>
      <c r="AD401" s="1060">
        <f t="shared" si="180"/>
        <v>0</v>
      </c>
      <c r="AE401" s="1061" t="s">
        <v>205</v>
      </c>
      <c r="AF401" s="395"/>
      <c r="AG401" s="429"/>
      <c r="AH401" s="1073"/>
      <c r="AI401" s="1074"/>
      <c r="AJ401" s="1074"/>
      <c r="AK401" s="1075"/>
      <c r="AL401" s="1065"/>
      <c r="AM401" s="1066" t="str">
        <f t="shared" si="181"/>
        <v/>
      </c>
      <c r="AN401" s="1067">
        <f t="shared" si="182"/>
        <v>0</v>
      </c>
      <c r="AO401" s="412"/>
      <c r="AP401" s="412"/>
      <c r="AQ401" s="1068">
        <f t="shared" si="183"/>
        <v>0</v>
      </c>
      <c r="AR401" s="414">
        <f t="shared" si="184"/>
        <v>0</v>
      </c>
      <c r="AS401" s="415">
        <f t="shared" si="185"/>
        <v>0</v>
      </c>
      <c r="AT401" s="415">
        <f t="shared" si="200"/>
        <v>0</v>
      </c>
      <c r="AU401" s="415">
        <f t="shared" si="186"/>
        <v>0</v>
      </c>
      <c r="AV401" s="416">
        <f t="shared" si="187"/>
        <v>0</v>
      </c>
      <c r="AW401" s="1069"/>
      <c r="AX401" s="406">
        <f t="shared" si="188"/>
        <v>0</v>
      </c>
      <c r="AY401" s="1060">
        <f t="shared" si="189"/>
        <v>0</v>
      </c>
      <c r="AZ401" s="1070">
        <f t="shared" si="190"/>
        <v>0</v>
      </c>
      <c r="BA401" s="407">
        <f t="shared" si="191"/>
        <v>0</v>
      </c>
      <c r="BB401" s="1071">
        <f t="shared" si="192"/>
        <v>0</v>
      </c>
      <c r="BC401" s="1059">
        <f t="shared" si="193"/>
        <v>0</v>
      </c>
      <c r="BD401" s="1059">
        <f t="shared" si="194"/>
        <v>0</v>
      </c>
      <c r="BE401" s="407">
        <f t="shared" si="195"/>
        <v>0</v>
      </c>
      <c r="BF401" s="1041">
        <f t="shared" si="196"/>
        <v>0.3</v>
      </c>
      <c r="BG401" s="421">
        <f t="shared" si="197"/>
        <v>0</v>
      </c>
      <c r="BH401" s="422"/>
      <c r="BI401" s="422"/>
      <c r="BJ401" s="421">
        <f t="shared" si="198"/>
        <v>0</v>
      </c>
      <c r="BK401" s="1044">
        <f t="shared" si="199"/>
        <v>0</v>
      </c>
      <c r="BL401" s="432"/>
      <c r="BM401" s="436"/>
      <c r="BN401" s="436"/>
      <c r="BO401" s="436"/>
      <c r="BP401" s="436"/>
      <c r="BQ401" s="436"/>
      <c r="BR401" s="436"/>
      <c r="BS401" s="436"/>
      <c r="BT401" s="436"/>
      <c r="BU401" s="436"/>
      <c r="BV401" s="436"/>
      <c r="BW401" s="436"/>
      <c r="BX401" s="436"/>
    </row>
    <row r="402" spans="1:76" s="437" customFormat="1" ht="27.95" customHeight="1">
      <c r="A402" s="1046">
        <v>385</v>
      </c>
      <c r="B402" s="429"/>
      <c r="C402" s="429"/>
      <c r="D402" s="395"/>
      <c r="E402" s="427"/>
      <c r="F402" s="396"/>
      <c r="G402" s="1076"/>
      <c r="H402" s="1009"/>
      <c r="I402" s="1009"/>
      <c r="J402" s="1009"/>
      <c r="K402" s="1010" t="str">
        <f t="shared" ref="K402:K465" si="201">IF(AND((H402&gt;0),(I402&gt;0)),(H402*((($I402*52)-$J402)+1)),"")</f>
        <v/>
      </c>
      <c r="L402" s="1047" t="str">
        <f>IF(OR(($S402=""),($H402=""),($I402=""),($J402="")),"",VLOOKUP($S402,'TRC Values Pepco'!$I$45:$M$54,2,FALSE))</f>
        <v/>
      </c>
      <c r="M402" s="1048" t="str">
        <f>IF(OR(($S402=""),($H402=""),($I402=""),($J402="")),"",VLOOKUP($S402,'TRC Values Pepco'!$I$45:$M$54,3,FALSE))</f>
        <v/>
      </c>
      <c r="N402" s="1048" t="str">
        <f>IF(OR(($S402=""),($H402=""),($I402=""),($J402="")),"",VLOOKUP($S402,'TRC Values Pepco'!$I$45:$M$54,4,FALSE))</f>
        <v/>
      </c>
      <c r="O402" s="1048" t="str">
        <f>IF(OR(($S402=""),($H402=""),($I402=""),($J402="")),"",VLOOKUP($S402,'TRC Values Pepco'!$I$45:$M$54,5,FALSE))</f>
        <v/>
      </c>
      <c r="P402" s="1049" t="str">
        <f t="shared" ref="P402:P465" si="202">IF(($S402=""),"",SUM(L402:O402))</f>
        <v/>
      </c>
      <c r="Q402" s="1050">
        <f t="shared" ref="Q402:Q465" si="203">IF(AND(($F402="Y"),OR(($G402="None"),($G402="Natural Gas"),($G402="Fuel Oil"))),IF_COOLING,IF(AND(($F402="Y"),($G402="Electric Resistance")),(IF_COOLING+IF_ELECTRICRESISTANCE_HEAT),IF(AND(($F402="Y"),($G402="Heat Pump")),(IF_COOLING+IF_ELECTRICHPHEAT),IF(AND(($F402="N"),($G402="Electric Resistance")),IF_ELECTRICRESISTANCE_HEAT,IF(AND(($F402="N"),($G402="Heat Pump")),IF_ELECTRICHPHEAT,0)))))</f>
        <v>0</v>
      </c>
      <c r="R402" s="1051" t="str">
        <f t="shared" ref="R402:R465" si="204">IF((I402=""),"",IF((I402&lt;=5),"&lt;=5",I402))</f>
        <v/>
      </c>
      <c r="S402" s="1051" t="str">
        <f t="shared" ref="S402:S465" si="205">IF(AND((E402=""),(I402=""),(H402="")),"",IF((E402="exterior"),"Exterior",IF((H402&lt;=12),CONCATENATE(E402,R402,"&lt;=12"),IF((H402&lt;=16),CONCATENATE(E402,R402,"&lt;=16"),CONCATENATE(E402,R402,"other")))))</f>
        <v/>
      </c>
      <c r="T402" s="1052" t="str">
        <f t="shared" ref="T402:T465" si="206">IF(OR((E402=""),(D402="")),"",IF(AND((E402="Exterior"),(H402&lt;=12)),0,VLOOKUP(D402,BUILDINGTYPE_CF_TABLE,2,FALSE)))</f>
        <v/>
      </c>
      <c r="U402" s="1077"/>
      <c r="V402" s="1017"/>
      <c r="W402" s="1055" t="str">
        <f t="shared" ref="W402:W465" si="207">IF((V402=""),"",VLOOKUP($V402,LOOKUP_WATTAGES,3,0))</f>
        <v/>
      </c>
      <c r="X402" s="1072"/>
      <c r="Y402" s="1057">
        <v>0</v>
      </c>
      <c r="Z402" s="402">
        <f t="shared" ref="Z402:Z465" si="208">IF((V402=""),0,VLOOKUP($V402,LOOKUP_WATTAGES,2,0))</f>
        <v>0</v>
      </c>
      <c r="AA402" s="1058">
        <f t="shared" ref="AA402:AA465" si="209">IF(OR((D402=""),(E402="")),0,(((((X402*Z402)/1000)*(1-Y402))*IF(($F402="Y"),IF_DEMAND,1))*T402))</f>
        <v>0</v>
      </c>
      <c r="AB402" s="1059">
        <f t="shared" ref="AB402:AB465" si="210">IF((K402=""),0,(((((((X402*Z402)*K402)*OHAF)*ISR_FIXTURE)*IF(($F402="Y"),$Q402,1))*(1-Y402))/1000))</f>
        <v>0</v>
      </c>
      <c r="AC402" s="1059">
        <f t="shared" ref="AC402:AC465" si="211">IF((G402="Fuel Oil"),($AB402*IF_FUELOIL),0)</f>
        <v>0</v>
      </c>
      <c r="AD402" s="1060">
        <f t="shared" ref="AD402:AD465" si="212">IF(($G402="Natural Gas"),($AB402*IF_NATURALGAS),0)</f>
        <v>0</v>
      </c>
      <c r="AE402" s="1061" t="s">
        <v>205</v>
      </c>
      <c r="AF402" s="395"/>
      <c r="AG402" s="429"/>
      <c r="AH402" s="1073"/>
      <c r="AI402" s="1074"/>
      <c r="AJ402" s="1074"/>
      <c r="AK402" s="1075"/>
      <c r="AL402" s="1065"/>
      <c r="AM402" s="1066" t="str">
        <f t="shared" ref="AM402:AM465" si="213">IF(AND((AL402&gt;0),(K402&gt;0)),(AL402/K402),"")</f>
        <v/>
      </c>
      <c r="AN402" s="1067">
        <f t="shared" ref="AN402:AN465" si="214">X402</f>
        <v>0</v>
      </c>
      <c r="AO402" s="412"/>
      <c r="AP402" s="412"/>
      <c r="AQ402" s="1068">
        <f t="shared" ref="AQ402:AQ465" si="215">IF((Y402&gt;0),Y402,IF((AO402=""),0,(VLOOKUP($AO402,CONTROL_SAVINGS,3,0))))</f>
        <v>0</v>
      </c>
      <c r="AR402" s="414">
        <f t="shared" ref="AR402:AR465" si="216">AN402*AW402</f>
        <v>0</v>
      </c>
      <c r="AS402" s="415">
        <f t="shared" ref="AS402:AS465" si="217">IF((Y402&gt;0),1,0)</f>
        <v>0</v>
      </c>
      <c r="AT402" s="415">
        <f t="shared" si="200"/>
        <v>0</v>
      </c>
      <c r="AU402" s="415">
        <f t="shared" ref="AU402:AU465" si="218">IF(OR(($AP402=""),($AW402="")),0,IF(($AV402&gt;=VLOOKUP($AO402,CONTROLS_LOOKUP,3,FALSE)),0,1))</f>
        <v>0</v>
      </c>
      <c r="AV402" s="416">
        <f t="shared" ref="AV402:AV465" si="219">IF((AP402=""),0,((AN402*AW402)/AP402))</f>
        <v>0</v>
      </c>
      <c r="AW402" s="1069"/>
      <c r="AX402" s="406">
        <f t="shared" ref="AX402:AX465" si="220">IF(OR((D402=""),(E402="")),0,(((((AN402*AW402)/1000)*ISR_FIXTURE)*IF(($F402="Y"),IF_DEMAND,1))*T402))</f>
        <v>0</v>
      </c>
      <c r="AY402" s="1060">
        <f t="shared" ref="AY402:AY465" si="221">IF(ISNUMBER(AW402),((((((AN402*AW402)*K402)*OHAF)*ISR_FIXTURE)*IF(($F402="Y"),$Q402,1))/1000),0)</f>
        <v>0</v>
      </c>
      <c r="AZ402" s="1070">
        <f t="shared" ref="AZ402:AZ465" si="222">IF(($G402="Fuel Oil"),($AY402*IF_FUELOIL),0)</f>
        <v>0</v>
      </c>
      <c r="BA402" s="407">
        <f t="shared" ref="BA402:BA465" si="223">IF(($G402="Natural Gas"),($AY402*IF_NATURALGAS),0)</f>
        <v>0</v>
      </c>
      <c r="BB402" s="1071">
        <f t="shared" ref="BB402:BB465" si="224">IF(ISNUMBER(AA402),(AA402-AX402),"")</f>
        <v>0</v>
      </c>
      <c r="BC402" s="1059">
        <f t="shared" ref="BC402:BC465" si="225">IF(ISNUMBER(AB402),(AB402-AY402),"")</f>
        <v>0</v>
      </c>
      <c r="BD402" s="1059">
        <f t="shared" ref="BD402:BD465" si="226">IF(ISNUMBER(AC402),(AC402-AZ402),"")</f>
        <v>0</v>
      </c>
      <c r="BE402" s="407">
        <f t="shared" ref="BE402:BE465" si="227">IF(ISNUMBER(AD402),(AD402-BA402),"")</f>
        <v>0</v>
      </c>
      <c r="BF402" s="1041">
        <f t="shared" ref="BF402:BF465" si="228">IF(AND((AF402="screw-in CFL"),(AW402&lt;=42)),0,INCENTIVE)</f>
        <v>0.3</v>
      </c>
      <c r="BG402" s="421">
        <f t="shared" ref="BG402:BG465" si="229">IF(ISNUMBER(BC402),(BF402*BC402),"")</f>
        <v>0</v>
      </c>
      <c r="BH402" s="422"/>
      <c r="BI402" s="422"/>
      <c r="BJ402" s="421">
        <f t="shared" ref="BJ402:BJ465" si="230">BI402+BH402</f>
        <v>0</v>
      </c>
      <c r="BK402" s="1044">
        <f t="shared" ref="BK402:BK465" si="231">IF(AND((X402&gt;0),(Z402&gt;0),(AN402&gt;0),(AW402&gt;0)),(((X402*Z402)-(AN402*AW402))/((X402*Z402))),0)</f>
        <v>0</v>
      </c>
      <c r="BL402" s="432"/>
      <c r="BM402" s="436"/>
      <c r="BN402" s="436"/>
      <c r="BO402" s="436"/>
      <c r="BP402" s="436"/>
      <c r="BQ402" s="436"/>
      <c r="BR402" s="436"/>
      <c r="BS402" s="436"/>
      <c r="BT402" s="436"/>
      <c r="BU402" s="436"/>
      <c r="BV402" s="436"/>
      <c r="BW402" s="436"/>
      <c r="BX402" s="436"/>
    </row>
    <row r="403" spans="1:76" s="437" customFormat="1" ht="27.95" customHeight="1">
      <c r="A403" s="1046">
        <v>386</v>
      </c>
      <c r="B403" s="429"/>
      <c r="C403" s="429"/>
      <c r="D403" s="395"/>
      <c r="E403" s="427"/>
      <c r="F403" s="396"/>
      <c r="G403" s="1076"/>
      <c r="H403" s="1009"/>
      <c r="I403" s="1009"/>
      <c r="J403" s="1009"/>
      <c r="K403" s="1010" t="str">
        <f t="shared" si="201"/>
        <v/>
      </c>
      <c r="L403" s="1047" t="str">
        <f>IF(OR(($S403=""),($H403=""),($I403=""),($J403="")),"",VLOOKUP($S403,'TRC Values Pepco'!$I$45:$M$54,2,FALSE))</f>
        <v/>
      </c>
      <c r="M403" s="1048" t="str">
        <f>IF(OR(($S403=""),($H403=""),($I403=""),($J403="")),"",VLOOKUP($S403,'TRC Values Pepco'!$I$45:$M$54,3,FALSE))</f>
        <v/>
      </c>
      <c r="N403" s="1048" t="str">
        <f>IF(OR(($S403=""),($H403=""),($I403=""),($J403="")),"",VLOOKUP($S403,'TRC Values Pepco'!$I$45:$M$54,4,FALSE))</f>
        <v/>
      </c>
      <c r="O403" s="1048" t="str">
        <f>IF(OR(($S403=""),($H403=""),($I403=""),($J403="")),"",VLOOKUP($S403,'TRC Values Pepco'!$I$45:$M$54,5,FALSE))</f>
        <v/>
      </c>
      <c r="P403" s="1049" t="str">
        <f t="shared" si="202"/>
        <v/>
      </c>
      <c r="Q403" s="1050">
        <f t="shared" si="203"/>
        <v>0</v>
      </c>
      <c r="R403" s="1051" t="str">
        <f t="shared" si="204"/>
        <v/>
      </c>
      <c r="S403" s="1051" t="str">
        <f t="shared" si="205"/>
        <v/>
      </c>
      <c r="T403" s="1052" t="str">
        <f t="shared" si="206"/>
        <v/>
      </c>
      <c r="U403" s="1077"/>
      <c r="V403" s="1017"/>
      <c r="W403" s="1055" t="str">
        <f t="shared" si="207"/>
        <v/>
      </c>
      <c r="X403" s="1072"/>
      <c r="Y403" s="1057">
        <v>0</v>
      </c>
      <c r="Z403" s="402">
        <f t="shared" si="208"/>
        <v>0</v>
      </c>
      <c r="AA403" s="1058">
        <f t="shared" si="209"/>
        <v>0</v>
      </c>
      <c r="AB403" s="1059">
        <f t="shared" si="210"/>
        <v>0</v>
      </c>
      <c r="AC403" s="1059">
        <f t="shared" si="211"/>
        <v>0</v>
      </c>
      <c r="AD403" s="1060">
        <f t="shared" si="212"/>
        <v>0</v>
      </c>
      <c r="AE403" s="1061" t="s">
        <v>205</v>
      </c>
      <c r="AF403" s="395"/>
      <c r="AG403" s="429"/>
      <c r="AH403" s="1073"/>
      <c r="AI403" s="1074"/>
      <c r="AJ403" s="1074"/>
      <c r="AK403" s="1075"/>
      <c r="AL403" s="1065"/>
      <c r="AM403" s="1066" t="str">
        <f t="shared" si="213"/>
        <v/>
      </c>
      <c r="AN403" s="1067">
        <f t="shared" si="214"/>
        <v>0</v>
      </c>
      <c r="AO403" s="412"/>
      <c r="AP403" s="412"/>
      <c r="AQ403" s="1068">
        <f t="shared" si="215"/>
        <v>0</v>
      </c>
      <c r="AR403" s="414">
        <f t="shared" si="216"/>
        <v>0</v>
      </c>
      <c r="AS403" s="415">
        <f t="shared" si="217"/>
        <v>0</v>
      </c>
      <c r="AT403" s="415">
        <f t="shared" ref="AT403:AT466" si="232">IF(OR(($AP403=""),($AW403="")),0,IF(($AV403&gt;=VLOOKUP($AO403,CONTROLS_LOOKUP,2,FALSE)),0,1))</f>
        <v>0</v>
      </c>
      <c r="AU403" s="415">
        <f t="shared" si="218"/>
        <v>0</v>
      </c>
      <c r="AV403" s="416">
        <f t="shared" si="219"/>
        <v>0</v>
      </c>
      <c r="AW403" s="1069"/>
      <c r="AX403" s="406">
        <f t="shared" si="220"/>
        <v>0</v>
      </c>
      <c r="AY403" s="1060">
        <f t="shared" si="221"/>
        <v>0</v>
      </c>
      <c r="AZ403" s="1070">
        <f t="shared" si="222"/>
        <v>0</v>
      </c>
      <c r="BA403" s="407">
        <f t="shared" si="223"/>
        <v>0</v>
      </c>
      <c r="BB403" s="1071">
        <f t="shared" si="224"/>
        <v>0</v>
      </c>
      <c r="BC403" s="1059">
        <f t="shared" si="225"/>
        <v>0</v>
      </c>
      <c r="BD403" s="1059">
        <f t="shared" si="226"/>
        <v>0</v>
      </c>
      <c r="BE403" s="407">
        <f t="shared" si="227"/>
        <v>0</v>
      </c>
      <c r="BF403" s="1041">
        <f t="shared" si="228"/>
        <v>0.3</v>
      </c>
      <c r="BG403" s="421">
        <f t="shared" si="229"/>
        <v>0</v>
      </c>
      <c r="BH403" s="422"/>
      <c r="BI403" s="422"/>
      <c r="BJ403" s="421">
        <f t="shared" si="230"/>
        <v>0</v>
      </c>
      <c r="BK403" s="1044">
        <f t="shared" si="231"/>
        <v>0</v>
      </c>
      <c r="BL403" s="432"/>
      <c r="BM403" s="436"/>
      <c r="BN403" s="436"/>
      <c r="BO403" s="436"/>
      <c r="BP403" s="436"/>
      <c r="BQ403" s="436"/>
      <c r="BR403" s="436"/>
      <c r="BS403" s="436"/>
      <c r="BT403" s="436"/>
      <c r="BU403" s="436"/>
      <c r="BV403" s="436"/>
      <c r="BW403" s="436"/>
      <c r="BX403" s="436"/>
    </row>
    <row r="404" spans="1:76" s="437" customFormat="1" ht="27.95" customHeight="1">
      <c r="A404" s="1046">
        <v>387</v>
      </c>
      <c r="B404" s="429"/>
      <c r="C404" s="429"/>
      <c r="D404" s="395"/>
      <c r="E404" s="427"/>
      <c r="F404" s="396"/>
      <c r="G404" s="1076"/>
      <c r="H404" s="1009"/>
      <c r="I404" s="1009"/>
      <c r="J404" s="1009"/>
      <c r="K404" s="1010" t="str">
        <f t="shared" si="201"/>
        <v/>
      </c>
      <c r="L404" s="1047" t="str">
        <f>IF(OR(($S404=""),($H404=""),($I404=""),($J404="")),"",VLOOKUP($S404,'TRC Values Pepco'!$I$45:$M$54,2,FALSE))</f>
        <v/>
      </c>
      <c r="M404" s="1048" t="str">
        <f>IF(OR(($S404=""),($H404=""),($I404=""),($J404="")),"",VLOOKUP($S404,'TRC Values Pepco'!$I$45:$M$54,3,FALSE))</f>
        <v/>
      </c>
      <c r="N404" s="1048" t="str">
        <f>IF(OR(($S404=""),($H404=""),($I404=""),($J404="")),"",VLOOKUP($S404,'TRC Values Pepco'!$I$45:$M$54,4,FALSE))</f>
        <v/>
      </c>
      <c r="O404" s="1048" t="str">
        <f>IF(OR(($S404=""),($H404=""),($I404=""),($J404="")),"",VLOOKUP($S404,'TRC Values Pepco'!$I$45:$M$54,5,FALSE))</f>
        <v/>
      </c>
      <c r="P404" s="1049" t="str">
        <f t="shared" si="202"/>
        <v/>
      </c>
      <c r="Q404" s="1050">
        <f t="shared" si="203"/>
        <v>0</v>
      </c>
      <c r="R404" s="1051" t="str">
        <f t="shared" si="204"/>
        <v/>
      </c>
      <c r="S404" s="1051" t="str">
        <f t="shared" si="205"/>
        <v/>
      </c>
      <c r="T404" s="1052" t="str">
        <f t="shared" si="206"/>
        <v/>
      </c>
      <c r="U404" s="1077"/>
      <c r="V404" s="1017"/>
      <c r="W404" s="1055" t="str">
        <f t="shared" si="207"/>
        <v/>
      </c>
      <c r="X404" s="1072"/>
      <c r="Y404" s="1057">
        <v>0</v>
      </c>
      <c r="Z404" s="402">
        <f t="shared" si="208"/>
        <v>0</v>
      </c>
      <c r="AA404" s="1058">
        <f t="shared" si="209"/>
        <v>0</v>
      </c>
      <c r="AB404" s="1059">
        <f t="shared" si="210"/>
        <v>0</v>
      </c>
      <c r="AC404" s="1059">
        <f t="shared" si="211"/>
        <v>0</v>
      </c>
      <c r="AD404" s="1060">
        <f t="shared" si="212"/>
        <v>0</v>
      </c>
      <c r="AE404" s="1061" t="s">
        <v>205</v>
      </c>
      <c r="AF404" s="395"/>
      <c r="AG404" s="429"/>
      <c r="AH404" s="1073"/>
      <c r="AI404" s="1074"/>
      <c r="AJ404" s="1074"/>
      <c r="AK404" s="1075"/>
      <c r="AL404" s="1065"/>
      <c r="AM404" s="1066" t="str">
        <f t="shared" si="213"/>
        <v/>
      </c>
      <c r="AN404" s="1067">
        <f t="shared" si="214"/>
        <v>0</v>
      </c>
      <c r="AO404" s="412"/>
      <c r="AP404" s="412"/>
      <c r="AQ404" s="1068">
        <f t="shared" si="215"/>
        <v>0</v>
      </c>
      <c r="AR404" s="414">
        <f t="shared" si="216"/>
        <v>0</v>
      </c>
      <c r="AS404" s="415">
        <f t="shared" si="217"/>
        <v>0</v>
      </c>
      <c r="AT404" s="415">
        <f t="shared" si="232"/>
        <v>0</v>
      </c>
      <c r="AU404" s="415">
        <f t="shared" si="218"/>
        <v>0</v>
      </c>
      <c r="AV404" s="416">
        <f t="shared" si="219"/>
        <v>0</v>
      </c>
      <c r="AW404" s="1069"/>
      <c r="AX404" s="406">
        <f t="shared" si="220"/>
        <v>0</v>
      </c>
      <c r="AY404" s="1060">
        <f t="shared" si="221"/>
        <v>0</v>
      </c>
      <c r="AZ404" s="1070">
        <f t="shared" si="222"/>
        <v>0</v>
      </c>
      <c r="BA404" s="407">
        <f t="shared" si="223"/>
        <v>0</v>
      </c>
      <c r="BB404" s="1071">
        <f t="shared" si="224"/>
        <v>0</v>
      </c>
      <c r="BC404" s="1059">
        <f t="shared" si="225"/>
        <v>0</v>
      </c>
      <c r="BD404" s="1059">
        <f t="shared" si="226"/>
        <v>0</v>
      </c>
      <c r="BE404" s="407">
        <f t="shared" si="227"/>
        <v>0</v>
      </c>
      <c r="BF404" s="1041">
        <f t="shared" si="228"/>
        <v>0.3</v>
      </c>
      <c r="BG404" s="421">
        <f t="shared" si="229"/>
        <v>0</v>
      </c>
      <c r="BH404" s="422"/>
      <c r="BI404" s="422"/>
      <c r="BJ404" s="421">
        <f t="shared" si="230"/>
        <v>0</v>
      </c>
      <c r="BK404" s="1044">
        <f t="shared" si="231"/>
        <v>0</v>
      </c>
      <c r="BL404" s="432"/>
      <c r="BM404" s="436"/>
      <c r="BN404" s="436"/>
      <c r="BO404" s="436"/>
      <c r="BP404" s="436"/>
      <c r="BQ404" s="436"/>
      <c r="BR404" s="436"/>
      <c r="BS404" s="436"/>
      <c r="BT404" s="436"/>
      <c r="BU404" s="436"/>
      <c r="BV404" s="436"/>
      <c r="BW404" s="436"/>
      <c r="BX404" s="436"/>
    </row>
    <row r="405" spans="1:76" s="437" customFormat="1" ht="27.95" customHeight="1">
      <c r="A405" s="1046">
        <v>388</v>
      </c>
      <c r="B405" s="429"/>
      <c r="C405" s="429"/>
      <c r="D405" s="395"/>
      <c r="E405" s="427"/>
      <c r="F405" s="396"/>
      <c r="G405" s="1076"/>
      <c r="H405" s="1009"/>
      <c r="I405" s="1009"/>
      <c r="J405" s="1009"/>
      <c r="K405" s="1010" t="str">
        <f t="shared" si="201"/>
        <v/>
      </c>
      <c r="L405" s="1047" t="str">
        <f>IF(OR(($S405=""),($H405=""),($I405=""),($J405="")),"",VLOOKUP($S405,'TRC Values Pepco'!$I$45:$M$54,2,FALSE))</f>
        <v/>
      </c>
      <c r="M405" s="1048" t="str">
        <f>IF(OR(($S405=""),($H405=""),($I405=""),($J405="")),"",VLOOKUP($S405,'TRC Values Pepco'!$I$45:$M$54,3,FALSE))</f>
        <v/>
      </c>
      <c r="N405" s="1048" t="str">
        <f>IF(OR(($S405=""),($H405=""),($I405=""),($J405="")),"",VLOOKUP($S405,'TRC Values Pepco'!$I$45:$M$54,4,FALSE))</f>
        <v/>
      </c>
      <c r="O405" s="1048" t="str">
        <f>IF(OR(($S405=""),($H405=""),($I405=""),($J405="")),"",VLOOKUP($S405,'TRC Values Pepco'!$I$45:$M$54,5,FALSE))</f>
        <v/>
      </c>
      <c r="P405" s="1049" t="str">
        <f t="shared" si="202"/>
        <v/>
      </c>
      <c r="Q405" s="1050">
        <f t="shared" si="203"/>
        <v>0</v>
      </c>
      <c r="R405" s="1051" t="str">
        <f t="shared" si="204"/>
        <v/>
      </c>
      <c r="S405" s="1051" t="str">
        <f t="shared" si="205"/>
        <v/>
      </c>
      <c r="T405" s="1052" t="str">
        <f t="shared" si="206"/>
        <v/>
      </c>
      <c r="U405" s="1077"/>
      <c r="V405" s="1017"/>
      <c r="W405" s="1055" t="str">
        <f t="shared" si="207"/>
        <v/>
      </c>
      <c r="X405" s="1072"/>
      <c r="Y405" s="1057">
        <v>0</v>
      </c>
      <c r="Z405" s="402">
        <f t="shared" si="208"/>
        <v>0</v>
      </c>
      <c r="AA405" s="1058">
        <f t="shared" si="209"/>
        <v>0</v>
      </c>
      <c r="AB405" s="1059">
        <f t="shared" si="210"/>
        <v>0</v>
      </c>
      <c r="AC405" s="1059">
        <f t="shared" si="211"/>
        <v>0</v>
      </c>
      <c r="AD405" s="1060">
        <f t="shared" si="212"/>
        <v>0</v>
      </c>
      <c r="AE405" s="1061" t="s">
        <v>205</v>
      </c>
      <c r="AF405" s="395"/>
      <c r="AG405" s="429"/>
      <c r="AH405" s="1073"/>
      <c r="AI405" s="1074"/>
      <c r="AJ405" s="1074"/>
      <c r="AK405" s="1075"/>
      <c r="AL405" s="1065"/>
      <c r="AM405" s="1066" t="str">
        <f t="shared" si="213"/>
        <v/>
      </c>
      <c r="AN405" s="1067">
        <f t="shared" si="214"/>
        <v>0</v>
      </c>
      <c r="AO405" s="412"/>
      <c r="AP405" s="412"/>
      <c r="AQ405" s="1068">
        <f t="shared" si="215"/>
        <v>0</v>
      </c>
      <c r="AR405" s="414">
        <f t="shared" si="216"/>
        <v>0</v>
      </c>
      <c r="AS405" s="415">
        <f t="shared" si="217"/>
        <v>0</v>
      </c>
      <c r="AT405" s="415">
        <f t="shared" si="232"/>
        <v>0</v>
      </c>
      <c r="AU405" s="415">
        <f t="shared" si="218"/>
        <v>0</v>
      </c>
      <c r="AV405" s="416">
        <f t="shared" si="219"/>
        <v>0</v>
      </c>
      <c r="AW405" s="1069"/>
      <c r="AX405" s="406">
        <f t="shared" si="220"/>
        <v>0</v>
      </c>
      <c r="AY405" s="1060">
        <f t="shared" si="221"/>
        <v>0</v>
      </c>
      <c r="AZ405" s="1070">
        <f t="shared" si="222"/>
        <v>0</v>
      </c>
      <c r="BA405" s="407">
        <f t="shared" si="223"/>
        <v>0</v>
      </c>
      <c r="BB405" s="1071">
        <f t="shared" si="224"/>
        <v>0</v>
      </c>
      <c r="BC405" s="1059">
        <f t="shared" si="225"/>
        <v>0</v>
      </c>
      <c r="BD405" s="1059">
        <f t="shared" si="226"/>
        <v>0</v>
      </c>
      <c r="BE405" s="407">
        <f t="shared" si="227"/>
        <v>0</v>
      </c>
      <c r="BF405" s="1041">
        <f t="shared" si="228"/>
        <v>0.3</v>
      </c>
      <c r="BG405" s="421">
        <f t="shared" si="229"/>
        <v>0</v>
      </c>
      <c r="BH405" s="422"/>
      <c r="BI405" s="422"/>
      <c r="BJ405" s="421">
        <f t="shared" si="230"/>
        <v>0</v>
      </c>
      <c r="BK405" s="1044">
        <f t="shared" si="231"/>
        <v>0</v>
      </c>
      <c r="BL405" s="432"/>
      <c r="BM405" s="436"/>
      <c r="BN405" s="436"/>
      <c r="BO405" s="436"/>
      <c r="BP405" s="436"/>
      <c r="BQ405" s="436"/>
      <c r="BR405" s="436"/>
      <c r="BS405" s="436"/>
      <c r="BT405" s="436"/>
      <c r="BU405" s="436"/>
      <c r="BV405" s="436"/>
      <c r="BW405" s="436"/>
      <c r="BX405" s="436"/>
    </row>
    <row r="406" spans="1:76" s="437" customFormat="1" ht="27.95" customHeight="1">
      <c r="A406" s="1046">
        <v>389</v>
      </c>
      <c r="B406" s="429"/>
      <c r="C406" s="429"/>
      <c r="D406" s="395"/>
      <c r="E406" s="427"/>
      <c r="F406" s="396"/>
      <c r="G406" s="1076"/>
      <c r="H406" s="1009"/>
      <c r="I406" s="1009"/>
      <c r="J406" s="1009"/>
      <c r="K406" s="1010" t="str">
        <f t="shared" si="201"/>
        <v/>
      </c>
      <c r="L406" s="1047" t="str">
        <f>IF(OR(($S406=""),($H406=""),($I406=""),($J406="")),"",VLOOKUP($S406,'TRC Values Pepco'!$I$45:$M$54,2,FALSE))</f>
        <v/>
      </c>
      <c r="M406" s="1048" t="str">
        <f>IF(OR(($S406=""),($H406=""),($I406=""),($J406="")),"",VLOOKUP($S406,'TRC Values Pepco'!$I$45:$M$54,3,FALSE))</f>
        <v/>
      </c>
      <c r="N406" s="1048" t="str">
        <f>IF(OR(($S406=""),($H406=""),($I406=""),($J406="")),"",VLOOKUP($S406,'TRC Values Pepco'!$I$45:$M$54,4,FALSE))</f>
        <v/>
      </c>
      <c r="O406" s="1048" t="str">
        <f>IF(OR(($S406=""),($H406=""),($I406=""),($J406="")),"",VLOOKUP($S406,'TRC Values Pepco'!$I$45:$M$54,5,FALSE))</f>
        <v/>
      </c>
      <c r="P406" s="1049" t="str">
        <f t="shared" si="202"/>
        <v/>
      </c>
      <c r="Q406" s="1050">
        <f t="shared" si="203"/>
        <v>0</v>
      </c>
      <c r="R406" s="1051" t="str">
        <f t="shared" si="204"/>
        <v/>
      </c>
      <c r="S406" s="1051" t="str">
        <f t="shared" si="205"/>
        <v/>
      </c>
      <c r="T406" s="1052" t="str">
        <f t="shared" si="206"/>
        <v/>
      </c>
      <c r="U406" s="1077"/>
      <c r="V406" s="1017"/>
      <c r="W406" s="1055" t="str">
        <f t="shared" si="207"/>
        <v/>
      </c>
      <c r="X406" s="1072"/>
      <c r="Y406" s="1057">
        <v>0</v>
      </c>
      <c r="Z406" s="402">
        <f t="shared" si="208"/>
        <v>0</v>
      </c>
      <c r="AA406" s="1058">
        <f t="shared" si="209"/>
        <v>0</v>
      </c>
      <c r="AB406" s="1059">
        <f t="shared" si="210"/>
        <v>0</v>
      </c>
      <c r="AC406" s="1059">
        <f t="shared" si="211"/>
        <v>0</v>
      </c>
      <c r="AD406" s="1060">
        <f t="shared" si="212"/>
        <v>0</v>
      </c>
      <c r="AE406" s="1061" t="s">
        <v>205</v>
      </c>
      <c r="AF406" s="395"/>
      <c r="AG406" s="429"/>
      <c r="AH406" s="1073"/>
      <c r="AI406" s="1074"/>
      <c r="AJ406" s="1074"/>
      <c r="AK406" s="1075"/>
      <c r="AL406" s="1065"/>
      <c r="AM406" s="1066" t="str">
        <f t="shared" si="213"/>
        <v/>
      </c>
      <c r="AN406" s="1067">
        <f t="shared" si="214"/>
        <v>0</v>
      </c>
      <c r="AO406" s="412"/>
      <c r="AP406" s="412"/>
      <c r="AQ406" s="1068">
        <f t="shared" si="215"/>
        <v>0</v>
      </c>
      <c r="AR406" s="414">
        <f t="shared" si="216"/>
        <v>0</v>
      </c>
      <c r="AS406" s="415">
        <f t="shared" si="217"/>
        <v>0</v>
      </c>
      <c r="AT406" s="415">
        <f t="shared" si="232"/>
        <v>0</v>
      </c>
      <c r="AU406" s="415">
        <f t="shared" si="218"/>
        <v>0</v>
      </c>
      <c r="AV406" s="416">
        <f t="shared" si="219"/>
        <v>0</v>
      </c>
      <c r="AW406" s="1069"/>
      <c r="AX406" s="406">
        <f t="shared" si="220"/>
        <v>0</v>
      </c>
      <c r="AY406" s="1060">
        <f t="shared" si="221"/>
        <v>0</v>
      </c>
      <c r="AZ406" s="1070">
        <f t="shared" si="222"/>
        <v>0</v>
      </c>
      <c r="BA406" s="407">
        <f t="shared" si="223"/>
        <v>0</v>
      </c>
      <c r="BB406" s="1071">
        <f t="shared" si="224"/>
        <v>0</v>
      </c>
      <c r="BC406" s="1059">
        <f t="shared" si="225"/>
        <v>0</v>
      </c>
      <c r="BD406" s="1059">
        <f t="shared" si="226"/>
        <v>0</v>
      </c>
      <c r="BE406" s="407">
        <f t="shared" si="227"/>
        <v>0</v>
      </c>
      <c r="BF406" s="1041">
        <f t="shared" si="228"/>
        <v>0.3</v>
      </c>
      <c r="BG406" s="421">
        <f t="shared" si="229"/>
        <v>0</v>
      </c>
      <c r="BH406" s="422"/>
      <c r="BI406" s="422"/>
      <c r="BJ406" s="421">
        <f t="shared" si="230"/>
        <v>0</v>
      </c>
      <c r="BK406" s="1044">
        <f t="shared" si="231"/>
        <v>0</v>
      </c>
      <c r="BL406" s="432"/>
      <c r="BM406" s="436"/>
      <c r="BN406" s="436"/>
      <c r="BO406" s="436"/>
      <c r="BP406" s="436"/>
      <c r="BQ406" s="436"/>
      <c r="BR406" s="436"/>
      <c r="BS406" s="436"/>
      <c r="BT406" s="436"/>
      <c r="BU406" s="436"/>
      <c r="BV406" s="436"/>
      <c r="BW406" s="436"/>
      <c r="BX406" s="436"/>
    </row>
    <row r="407" spans="1:76" s="437" customFormat="1" ht="27.95" customHeight="1">
      <c r="A407" s="1046">
        <v>390</v>
      </c>
      <c r="B407" s="429"/>
      <c r="C407" s="429"/>
      <c r="D407" s="395"/>
      <c r="E407" s="427"/>
      <c r="F407" s="396"/>
      <c r="G407" s="1076"/>
      <c r="H407" s="1009"/>
      <c r="I407" s="1009"/>
      <c r="J407" s="1009"/>
      <c r="K407" s="1010" t="str">
        <f t="shared" si="201"/>
        <v/>
      </c>
      <c r="L407" s="1047" t="str">
        <f>IF(OR(($S407=""),($H407=""),($I407=""),($J407="")),"",VLOOKUP($S407,'TRC Values Pepco'!$I$45:$M$54,2,FALSE))</f>
        <v/>
      </c>
      <c r="M407" s="1048" t="str">
        <f>IF(OR(($S407=""),($H407=""),($I407=""),($J407="")),"",VLOOKUP($S407,'TRC Values Pepco'!$I$45:$M$54,3,FALSE))</f>
        <v/>
      </c>
      <c r="N407" s="1048" t="str">
        <f>IF(OR(($S407=""),($H407=""),($I407=""),($J407="")),"",VLOOKUP($S407,'TRC Values Pepco'!$I$45:$M$54,4,FALSE))</f>
        <v/>
      </c>
      <c r="O407" s="1048" t="str">
        <f>IF(OR(($S407=""),($H407=""),($I407=""),($J407="")),"",VLOOKUP($S407,'TRC Values Pepco'!$I$45:$M$54,5,FALSE))</f>
        <v/>
      </c>
      <c r="P407" s="1049" t="str">
        <f t="shared" si="202"/>
        <v/>
      </c>
      <c r="Q407" s="1050">
        <f t="shared" si="203"/>
        <v>0</v>
      </c>
      <c r="R407" s="1051" t="str">
        <f t="shared" si="204"/>
        <v/>
      </c>
      <c r="S407" s="1051" t="str">
        <f t="shared" si="205"/>
        <v/>
      </c>
      <c r="T407" s="1052" t="str">
        <f t="shared" si="206"/>
        <v/>
      </c>
      <c r="U407" s="1077"/>
      <c r="V407" s="1017"/>
      <c r="W407" s="1055" t="str">
        <f t="shared" si="207"/>
        <v/>
      </c>
      <c r="X407" s="1072"/>
      <c r="Y407" s="1057">
        <v>0</v>
      </c>
      <c r="Z407" s="402">
        <f t="shared" si="208"/>
        <v>0</v>
      </c>
      <c r="AA407" s="1058">
        <f t="shared" si="209"/>
        <v>0</v>
      </c>
      <c r="AB407" s="1059">
        <f t="shared" si="210"/>
        <v>0</v>
      </c>
      <c r="AC407" s="1059">
        <f t="shared" si="211"/>
        <v>0</v>
      </c>
      <c r="AD407" s="1060">
        <f t="shared" si="212"/>
        <v>0</v>
      </c>
      <c r="AE407" s="1061" t="s">
        <v>205</v>
      </c>
      <c r="AF407" s="395"/>
      <c r="AG407" s="429"/>
      <c r="AH407" s="1073"/>
      <c r="AI407" s="1074"/>
      <c r="AJ407" s="1074"/>
      <c r="AK407" s="1075"/>
      <c r="AL407" s="1065"/>
      <c r="AM407" s="1066" t="str">
        <f t="shared" si="213"/>
        <v/>
      </c>
      <c r="AN407" s="1067">
        <f t="shared" si="214"/>
        <v>0</v>
      </c>
      <c r="AO407" s="412"/>
      <c r="AP407" s="412"/>
      <c r="AQ407" s="1068">
        <f t="shared" si="215"/>
        <v>0</v>
      </c>
      <c r="AR407" s="414">
        <f t="shared" si="216"/>
        <v>0</v>
      </c>
      <c r="AS407" s="415">
        <f t="shared" si="217"/>
        <v>0</v>
      </c>
      <c r="AT407" s="415">
        <f t="shared" si="232"/>
        <v>0</v>
      </c>
      <c r="AU407" s="415">
        <f t="shared" si="218"/>
        <v>0</v>
      </c>
      <c r="AV407" s="416">
        <f t="shared" si="219"/>
        <v>0</v>
      </c>
      <c r="AW407" s="1069"/>
      <c r="AX407" s="406">
        <f t="shared" si="220"/>
        <v>0</v>
      </c>
      <c r="AY407" s="1060">
        <f t="shared" si="221"/>
        <v>0</v>
      </c>
      <c r="AZ407" s="1070">
        <f t="shared" si="222"/>
        <v>0</v>
      </c>
      <c r="BA407" s="407">
        <f t="shared" si="223"/>
        <v>0</v>
      </c>
      <c r="BB407" s="1071">
        <f t="shared" si="224"/>
        <v>0</v>
      </c>
      <c r="BC407" s="1059">
        <f t="shared" si="225"/>
        <v>0</v>
      </c>
      <c r="BD407" s="1059">
        <f t="shared" si="226"/>
        <v>0</v>
      </c>
      <c r="BE407" s="407">
        <f t="shared" si="227"/>
        <v>0</v>
      </c>
      <c r="BF407" s="1041">
        <f t="shared" si="228"/>
        <v>0.3</v>
      </c>
      <c r="BG407" s="421">
        <f t="shared" si="229"/>
        <v>0</v>
      </c>
      <c r="BH407" s="422"/>
      <c r="BI407" s="422"/>
      <c r="BJ407" s="421">
        <f t="shared" si="230"/>
        <v>0</v>
      </c>
      <c r="BK407" s="1044">
        <f t="shared" si="231"/>
        <v>0</v>
      </c>
      <c r="BL407" s="432"/>
      <c r="BM407" s="436"/>
      <c r="BN407" s="436"/>
      <c r="BO407" s="436"/>
      <c r="BP407" s="436"/>
      <c r="BQ407" s="436"/>
      <c r="BR407" s="436"/>
      <c r="BS407" s="436"/>
      <c r="BT407" s="436"/>
      <c r="BU407" s="436"/>
      <c r="BV407" s="436"/>
      <c r="BW407" s="436"/>
      <c r="BX407" s="436"/>
    </row>
    <row r="408" spans="1:76" s="437" customFormat="1" ht="27.95" customHeight="1">
      <c r="A408" s="1046">
        <v>391</v>
      </c>
      <c r="B408" s="429"/>
      <c r="C408" s="429"/>
      <c r="D408" s="395"/>
      <c r="E408" s="427"/>
      <c r="F408" s="396"/>
      <c r="G408" s="1076"/>
      <c r="H408" s="1009"/>
      <c r="I408" s="1009"/>
      <c r="J408" s="1009"/>
      <c r="K408" s="1010" t="str">
        <f t="shared" si="201"/>
        <v/>
      </c>
      <c r="L408" s="1047" t="str">
        <f>IF(OR(($S408=""),($H408=""),($I408=""),($J408="")),"",VLOOKUP($S408,'TRC Values Pepco'!$I$45:$M$54,2,FALSE))</f>
        <v/>
      </c>
      <c r="M408" s="1048" t="str">
        <f>IF(OR(($S408=""),($H408=""),($I408=""),($J408="")),"",VLOOKUP($S408,'TRC Values Pepco'!$I$45:$M$54,3,FALSE))</f>
        <v/>
      </c>
      <c r="N408" s="1048" t="str">
        <f>IF(OR(($S408=""),($H408=""),($I408=""),($J408="")),"",VLOOKUP($S408,'TRC Values Pepco'!$I$45:$M$54,4,FALSE))</f>
        <v/>
      </c>
      <c r="O408" s="1048" t="str">
        <f>IF(OR(($S408=""),($H408=""),($I408=""),($J408="")),"",VLOOKUP($S408,'TRC Values Pepco'!$I$45:$M$54,5,FALSE))</f>
        <v/>
      </c>
      <c r="P408" s="1049" t="str">
        <f t="shared" si="202"/>
        <v/>
      </c>
      <c r="Q408" s="1050">
        <f t="shared" si="203"/>
        <v>0</v>
      </c>
      <c r="R408" s="1051" t="str">
        <f t="shared" si="204"/>
        <v/>
      </c>
      <c r="S408" s="1051" t="str">
        <f t="shared" si="205"/>
        <v/>
      </c>
      <c r="T408" s="1052" t="str">
        <f t="shared" si="206"/>
        <v/>
      </c>
      <c r="U408" s="1077"/>
      <c r="V408" s="1017"/>
      <c r="W408" s="1055" t="str">
        <f t="shared" si="207"/>
        <v/>
      </c>
      <c r="X408" s="1072"/>
      <c r="Y408" s="1057">
        <v>0</v>
      </c>
      <c r="Z408" s="402">
        <f t="shared" si="208"/>
        <v>0</v>
      </c>
      <c r="AA408" s="1058">
        <f t="shared" si="209"/>
        <v>0</v>
      </c>
      <c r="AB408" s="1059">
        <f t="shared" si="210"/>
        <v>0</v>
      </c>
      <c r="AC408" s="1059">
        <f t="shared" si="211"/>
        <v>0</v>
      </c>
      <c r="AD408" s="1060">
        <f t="shared" si="212"/>
        <v>0</v>
      </c>
      <c r="AE408" s="1061" t="s">
        <v>205</v>
      </c>
      <c r="AF408" s="395"/>
      <c r="AG408" s="429"/>
      <c r="AH408" s="1073"/>
      <c r="AI408" s="1074"/>
      <c r="AJ408" s="1074"/>
      <c r="AK408" s="1075"/>
      <c r="AL408" s="1065"/>
      <c r="AM408" s="1066" t="str">
        <f t="shared" si="213"/>
        <v/>
      </c>
      <c r="AN408" s="1067">
        <f t="shared" si="214"/>
        <v>0</v>
      </c>
      <c r="AO408" s="412"/>
      <c r="AP408" s="412"/>
      <c r="AQ408" s="1068">
        <f t="shared" si="215"/>
        <v>0</v>
      </c>
      <c r="AR408" s="414">
        <f t="shared" si="216"/>
        <v>0</v>
      </c>
      <c r="AS408" s="415">
        <f t="shared" si="217"/>
        <v>0</v>
      </c>
      <c r="AT408" s="415">
        <f t="shared" si="232"/>
        <v>0</v>
      </c>
      <c r="AU408" s="415">
        <f t="shared" si="218"/>
        <v>0</v>
      </c>
      <c r="AV408" s="416">
        <f t="shared" si="219"/>
        <v>0</v>
      </c>
      <c r="AW408" s="1069"/>
      <c r="AX408" s="406">
        <f t="shared" si="220"/>
        <v>0</v>
      </c>
      <c r="AY408" s="1060">
        <f t="shared" si="221"/>
        <v>0</v>
      </c>
      <c r="AZ408" s="1070">
        <f t="shared" si="222"/>
        <v>0</v>
      </c>
      <c r="BA408" s="407">
        <f t="shared" si="223"/>
        <v>0</v>
      </c>
      <c r="BB408" s="1071">
        <f t="shared" si="224"/>
        <v>0</v>
      </c>
      <c r="BC408" s="1059">
        <f t="shared" si="225"/>
        <v>0</v>
      </c>
      <c r="BD408" s="1059">
        <f t="shared" si="226"/>
        <v>0</v>
      </c>
      <c r="BE408" s="407">
        <f t="shared" si="227"/>
        <v>0</v>
      </c>
      <c r="BF408" s="1041">
        <f t="shared" si="228"/>
        <v>0.3</v>
      </c>
      <c r="BG408" s="421">
        <f t="shared" si="229"/>
        <v>0</v>
      </c>
      <c r="BH408" s="422"/>
      <c r="BI408" s="422"/>
      <c r="BJ408" s="421">
        <f t="shared" si="230"/>
        <v>0</v>
      </c>
      <c r="BK408" s="1044">
        <f t="shared" si="231"/>
        <v>0</v>
      </c>
      <c r="BL408" s="432"/>
      <c r="BM408" s="436"/>
      <c r="BN408" s="436"/>
      <c r="BO408" s="436"/>
      <c r="BP408" s="436"/>
      <c r="BQ408" s="436"/>
      <c r="BR408" s="436"/>
      <c r="BS408" s="436"/>
      <c r="BT408" s="436"/>
      <c r="BU408" s="436"/>
      <c r="BV408" s="436"/>
      <c r="BW408" s="436"/>
      <c r="BX408" s="436"/>
    </row>
    <row r="409" spans="1:76" s="437" customFormat="1" ht="27.95" customHeight="1">
      <c r="A409" s="1046">
        <v>392</v>
      </c>
      <c r="B409" s="429"/>
      <c r="C409" s="429"/>
      <c r="D409" s="395"/>
      <c r="E409" s="427"/>
      <c r="F409" s="396"/>
      <c r="G409" s="1076"/>
      <c r="H409" s="1009"/>
      <c r="I409" s="1009"/>
      <c r="J409" s="1009"/>
      <c r="K409" s="1010" t="str">
        <f t="shared" si="201"/>
        <v/>
      </c>
      <c r="L409" s="1047" t="str">
        <f>IF(OR(($S409=""),($H409=""),($I409=""),($J409="")),"",VLOOKUP($S409,'TRC Values Pepco'!$I$45:$M$54,2,FALSE))</f>
        <v/>
      </c>
      <c r="M409" s="1048" t="str">
        <f>IF(OR(($S409=""),($H409=""),($I409=""),($J409="")),"",VLOOKUP($S409,'TRC Values Pepco'!$I$45:$M$54,3,FALSE))</f>
        <v/>
      </c>
      <c r="N409" s="1048" t="str">
        <f>IF(OR(($S409=""),($H409=""),($I409=""),($J409="")),"",VLOOKUP($S409,'TRC Values Pepco'!$I$45:$M$54,4,FALSE))</f>
        <v/>
      </c>
      <c r="O409" s="1048" t="str">
        <f>IF(OR(($S409=""),($H409=""),($I409=""),($J409="")),"",VLOOKUP($S409,'TRC Values Pepco'!$I$45:$M$54,5,FALSE))</f>
        <v/>
      </c>
      <c r="P409" s="1049" t="str">
        <f t="shared" si="202"/>
        <v/>
      </c>
      <c r="Q409" s="1050">
        <f t="shared" si="203"/>
        <v>0</v>
      </c>
      <c r="R409" s="1051" t="str">
        <f t="shared" si="204"/>
        <v/>
      </c>
      <c r="S409" s="1051" t="str">
        <f t="shared" si="205"/>
        <v/>
      </c>
      <c r="T409" s="1052" t="str">
        <f t="shared" si="206"/>
        <v/>
      </c>
      <c r="U409" s="1077"/>
      <c r="V409" s="1017"/>
      <c r="W409" s="1055" t="str">
        <f t="shared" si="207"/>
        <v/>
      </c>
      <c r="X409" s="1072"/>
      <c r="Y409" s="1057">
        <v>0</v>
      </c>
      <c r="Z409" s="402">
        <f t="shared" si="208"/>
        <v>0</v>
      </c>
      <c r="AA409" s="1058">
        <f t="shared" si="209"/>
        <v>0</v>
      </c>
      <c r="AB409" s="1059">
        <f t="shared" si="210"/>
        <v>0</v>
      </c>
      <c r="AC409" s="1059">
        <f t="shared" si="211"/>
        <v>0</v>
      </c>
      <c r="AD409" s="1060">
        <f t="shared" si="212"/>
        <v>0</v>
      </c>
      <c r="AE409" s="1061" t="s">
        <v>205</v>
      </c>
      <c r="AF409" s="395"/>
      <c r="AG409" s="429"/>
      <c r="AH409" s="1073"/>
      <c r="AI409" s="1074"/>
      <c r="AJ409" s="1074"/>
      <c r="AK409" s="1075"/>
      <c r="AL409" s="1065"/>
      <c r="AM409" s="1066" t="str">
        <f t="shared" si="213"/>
        <v/>
      </c>
      <c r="AN409" s="1067">
        <f t="shared" si="214"/>
        <v>0</v>
      </c>
      <c r="AO409" s="412"/>
      <c r="AP409" s="412"/>
      <c r="AQ409" s="1068">
        <f t="shared" si="215"/>
        <v>0</v>
      </c>
      <c r="AR409" s="414">
        <f t="shared" si="216"/>
        <v>0</v>
      </c>
      <c r="AS409" s="415">
        <f t="shared" si="217"/>
        <v>0</v>
      </c>
      <c r="AT409" s="415">
        <f t="shared" si="232"/>
        <v>0</v>
      </c>
      <c r="AU409" s="415">
        <f t="shared" si="218"/>
        <v>0</v>
      </c>
      <c r="AV409" s="416">
        <f t="shared" si="219"/>
        <v>0</v>
      </c>
      <c r="AW409" s="1069"/>
      <c r="AX409" s="406">
        <f t="shared" si="220"/>
        <v>0</v>
      </c>
      <c r="AY409" s="1060">
        <f t="shared" si="221"/>
        <v>0</v>
      </c>
      <c r="AZ409" s="1070">
        <f t="shared" si="222"/>
        <v>0</v>
      </c>
      <c r="BA409" s="407">
        <f t="shared" si="223"/>
        <v>0</v>
      </c>
      <c r="BB409" s="1071">
        <f t="shared" si="224"/>
        <v>0</v>
      </c>
      <c r="BC409" s="1059">
        <f t="shared" si="225"/>
        <v>0</v>
      </c>
      <c r="BD409" s="1059">
        <f t="shared" si="226"/>
        <v>0</v>
      </c>
      <c r="BE409" s="407">
        <f t="shared" si="227"/>
        <v>0</v>
      </c>
      <c r="BF409" s="1041">
        <f t="shared" si="228"/>
        <v>0.3</v>
      </c>
      <c r="BG409" s="421">
        <f t="shared" si="229"/>
        <v>0</v>
      </c>
      <c r="BH409" s="422"/>
      <c r="BI409" s="422"/>
      <c r="BJ409" s="421">
        <f t="shared" si="230"/>
        <v>0</v>
      </c>
      <c r="BK409" s="1044">
        <f t="shared" si="231"/>
        <v>0</v>
      </c>
      <c r="BL409" s="432"/>
      <c r="BM409" s="436"/>
      <c r="BN409" s="436"/>
      <c r="BO409" s="436"/>
      <c r="BP409" s="436"/>
      <c r="BQ409" s="436"/>
      <c r="BR409" s="436"/>
      <c r="BS409" s="436"/>
      <c r="BT409" s="436"/>
      <c r="BU409" s="436"/>
      <c r="BV409" s="436"/>
      <c r="BW409" s="436"/>
      <c r="BX409" s="436"/>
    </row>
    <row r="410" spans="1:76" s="437" customFormat="1" ht="27.95" customHeight="1">
      <c r="A410" s="1046">
        <v>393</v>
      </c>
      <c r="B410" s="429"/>
      <c r="C410" s="429"/>
      <c r="D410" s="395"/>
      <c r="E410" s="427"/>
      <c r="F410" s="396"/>
      <c r="G410" s="1076"/>
      <c r="H410" s="1009"/>
      <c r="I410" s="1009"/>
      <c r="J410" s="1009"/>
      <c r="K410" s="1010" t="str">
        <f t="shared" si="201"/>
        <v/>
      </c>
      <c r="L410" s="1047" t="str">
        <f>IF(OR(($S410=""),($H410=""),($I410=""),($J410="")),"",VLOOKUP($S410,'TRC Values Pepco'!$I$45:$M$54,2,FALSE))</f>
        <v/>
      </c>
      <c r="M410" s="1048" t="str">
        <f>IF(OR(($S410=""),($H410=""),($I410=""),($J410="")),"",VLOOKUP($S410,'TRC Values Pepco'!$I$45:$M$54,3,FALSE))</f>
        <v/>
      </c>
      <c r="N410" s="1048" t="str">
        <f>IF(OR(($S410=""),($H410=""),($I410=""),($J410="")),"",VLOOKUP($S410,'TRC Values Pepco'!$I$45:$M$54,4,FALSE))</f>
        <v/>
      </c>
      <c r="O410" s="1048" t="str">
        <f>IF(OR(($S410=""),($H410=""),($I410=""),($J410="")),"",VLOOKUP($S410,'TRC Values Pepco'!$I$45:$M$54,5,FALSE))</f>
        <v/>
      </c>
      <c r="P410" s="1049" t="str">
        <f t="shared" si="202"/>
        <v/>
      </c>
      <c r="Q410" s="1050">
        <f t="shared" si="203"/>
        <v>0</v>
      </c>
      <c r="R410" s="1051" t="str">
        <f t="shared" si="204"/>
        <v/>
      </c>
      <c r="S410" s="1051" t="str">
        <f t="shared" si="205"/>
        <v/>
      </c>
      <c r="T410" s="1052" t="str">
        <f t="shared" si="206"/>
        <v/>
      </c>
      <c r="U410" s="1077"/>
      <c r="V410" s="1017"/>
      <c r="W410" s="1055" t="str">
        <f t="shared" si="207"/>
        <v/>
      </c>
      <c r="X410" s="1072"/>
      <c r="Y410" s="1057">
        <v>0</v>
      </c>
      <c r="Z410" s="402">
        <f t="shared" si="208"/>
        <v>0</v>
      </c>
      <c r="AA410" s="1058">
        <f t="shared" si="209"/>
        <v>0</v>
      </c>
      <c r="AB410" s="1059">
        <f t="shared" si="210"/>
        <v>0</v>
      </c>
      <c r="AC410" s="1059">
        <f t="shared" si="211"/>
        <v>0</v>
      </c>
      <c r="AD410" s="1060">
        <f t="shared" si="212"/>
        <v>0</v>
      </c>
      <c r="AE410" s="1061" t="s">
        <v>205</v>
      </c>
      <c r="AF410" s="395"/>
      <c r="AG410" s="429"/>
      <c r="AH410" s="1073"/>
      <c r="AI410" s="1074"/>
      <c r="AJ410" s="1074"/>
      <c r="AK410" s="1075"/>
      <c r="AL410" s="1065"/>
      <c r="AM410" s="1066" t="str">
        <f t="shared" si="213"/>
        <v/>
      </c>
      <c r="AN410" s="1067">
        <f t="shared" si="214"/>
        <v>0</v>
      </c>
      <c r="AO410" s="412"/>
      <c r="AP410" s="412"/>
      <c r="AQ410" s="1068">
        <f t="shared" si="215"/>
        <v>0</v>
      </c>
      <c r="AR410" s="414">
        <f t="shared" si="216"/>
        <v>0</v>
      </c>
      <c r="AS410" s="415">
        <f t="shared" si="217"/>
        <v>0</v>
      </c>
      <c r="AT410" s="415">
        <f t="shared" si="232"/>
        <v>0</v>
      </c>
      <c r="AU410" s="415">
        <f t="shared" si="218"/>
        <v>0</v>
      </c>
      <c r="AV410" s="416">
        <f t="shared" si="219"/>
        <v>0</v>
      </c>
      <c r="AW410" s="1069"/>
      <c r="AX410" s="406">
        <f t="shared" si="220"/>
        <v>0</v>
      </c>
      <c r="AY410" s="1060">
        <f t="shared" si="221"/>
        <v>0</v>
      </c>
      <c r="AZ410" s="1070">
        <f t="shared" si="222"/>
        <v>0</v>
      </c>
      <c r="BA410" s="407">
        <f t="shared" si="223"/>
        <v>0</v>
      </c>
      <c r="BB410" s="1071">
        <f t="shared" si="224"/>
        <v>0</v>
      </c>
      <c r="BC410" s="1059">
        <f t="shared" si="225"/>
        <v>0</v>
      </c>
      <c r="BD410" s="1059">
        <f t="shared" si="226"/>
        <v>0</v>
      </c>
      <c r="BE410" s="407">
        <f t="shared" si="227"/>
        <v>0</v>
      </c>
      <c r="BF410" s="1041">
        <f t="shared" si="228"/>
        <v>0.3</v>
      </c>
      <c r="BG410" s="421">
        <f t="shared" si="229"/>
        <v>0</v>
      </c>
      <c r="BH410" s="422"/>
      <c r="BI410" s="422"/>
      <c r="BJ410" s="421">
        <f t="shared" si="230"/>
        <v>0</v>
      </c>
      <c r="BK410" s="1044">
        <f t="shared" si="231"/>
        <v>0</v>
      </c>
      <c r="BL410" s="432"/>
      <c r="BM410" s="436"/>
      <c r="BN410" s="436"/>
      <c r="BO410" s="436"/>
      <c r="BP410" s="436"/>
      <c r="BQ410" s="436"/>
      <c r="BR410" s="436"/>
      <c r="BS410" s="436"/>
      <c r="BT410" s="436"/>
      <c r="BU410" s="436"/>
      <c r="BV410" s="436"/>
      <c r="BW410" s="436"/>
      <c r="BX410" s="436"/>
    </row>
    <row r="411" spans="1:76" s="437" customFormat="1" ht="27.95" customHeight="1">
      <c r="A411" s="1046">
        <v>394</v>
      </c>
      <c r="B411" s="429"/>
      <c r="C411" s="429"/>
      <c r="D411" s="395"/>
      <c r="E411" s="427"/>
      <c r="F411" s="396"/>
      <c r="G411" s="1076"/>
      <c r="H411" s="1009"/>
      <c r="I411" s="1009"/>
      <c r="J411" s="1009"/>
      <c r="K411" s="1010" t="str">
        <f t="shared" si="201"/>
        <v/>
      </c>
      <c r="L411" s="1047" t="str">
        <f>IF(OR(($S411=""),($H411=""),($I411=""),($J411="")),"",VLOOKUP($S411,'TRC Values Pepco'!$I$45:$M$54,2,FALSE))</f>
        <v/>
      </c>
      <c r="M411" s="1048" t="str">
        <f>IF(OR(($S411=""),($H411=""),($I411=""),($J411="")),"",VLOOKUP($S411,'TRC Values Pepco'!$I$45:$M$54,3,FALSE))</f>
        <v/>
      </c>
      <c r="N411" s="1048" t="str">
        <f>IF(OR(($S411=""),($H411=""),($I411=""),($J411="")),"",VLOOKUP($S411,'TRC Values Pepco'!$I$45:$M$54,4,FALSE))</f>
        <v/>
      </c>
      <c r="O411" s="1048" t="str">
        <f>IF(OR(($S411=""),($H411=""),($I411=""),($J411="")),"",VLOOKUP($S411,'TRC Values Pepco'!$I$45:$M$54,5,FALSE))</f>
        <v/>
      </c>
      <c r="P411" s="1049" t="str">
        <f t="shared" si="202"/>
        <v/>
      </c>
      <c r="Q411" s="1050">
        <f t="shared" si="203"/>
        <v>0</v>
      </c>
      <c r="R411" s="1051" t="str">
        <f t="shared" si="204"/>
        <v/>
      </c>
      <c r="S411" s="1051" t="str">
        <f t="shared" si="205"/>
        <v/>
      </c>
      <c r="T411" s="1052" t="str">
        <f t="shared" si="206"/>
        <v/>
      </c>
      <c r="U411" s="1077"/>
      <c r="V411" s="1017"/>
      <c r="W411" s="1055" t="str">
        <f t="shared" si="207"/>
        <v/>
      </c>
      <c r="X411" s="1072"/>
      <c r="Y411" s="1057">
        <v>0</v>
      </c>
      <c r="Z411" s="402">
        <f t="shared" si="208"/>
        <v>0</v>
      </c>
      <c r="AA411" s="1058">
        <f t="shared" si="209"/>
        <v>0</v>
      </c>
      <c r="AB411" s="1059">
        <f t="shared" si="210"/>
        <v>0</v>
      </c>
      <c r="AC411" s="1059">
        <f t="shared" si="211"/>
        <v>0</v>
      </c>
      <c r="AD411" s="1060">
        <f t="shared" si="212"/>
        <v>0</v>
      </c>
      <c r="AE411" s="1061" t="s">
        <v>205</v>
      </c>
      <c r="AF411" s="395"/>
      <c r="AG411" s="429"/>
      <c r="AH411" s="1073"/>
      <c r="AI411" s="1074"/>
      <c r="AJ411" s="1074"/>
      <c r="AK411" s="1075"/>
      <c r="AL411" s="1065"/>
      <c r="AM411" s="1066" t="str">
        <f t="shared" si="213"/>
        <v/>
      </c>
      <c r="AN411" s="1067">
        <f t="shared" si="214"/>
        <v>0</v>
      </c>
      <c r="AO411" s="412"/>
      <c r="AP411" s="412"/>
      <c r="AQ411" s="1068">
        <f t="shared" si="215"/>
        <v>0</v>
      </c>
      <c r="AR411" s="414">
        <f t="shared" si="216"/>
        <v>0</v>
      </c>
      <c r="AS411" s="415">
        <f t="shared" si="217"/>
        <v>0</v>
      </c>
      <c r="AT411" s="415">
        <f t="shared" si="232"/>
        <v>0</v>
      </c>
      <c r="AU411" s="415">
        <f t="shared" si="218"/>
        <v>0</v>
      </c>
      <c r="AV411" s="416">
        <f t="shared" si="219"/>
        <v>0</v>
      </c>
      <c r="AW411" s="1069"/>
      <c r="AX411" s="406">
        <f t="shared" si="220"/>
        <v>0</v>
      </c>
      <c r="AY411" s="1060">
        <f t="shared" si="221"/>
        <v>0</v>
      </c>
      <c r="AZ411" s="1070">
        <f t="shared" si="222"/>
        <v>0</v>
      </c>
      <c r="BA411" s="407">
        <f t="shared" si="223"/>
        <v>0</v>
      </c>
      <c r="BB411" s="1071">
        <f t="shared" si="224"/>
        <v>0</v>
      </c>
      <c r="BC411" s="1059">
        <f t="shared" si="225"/>
        <v>0</v>
      </c>
      <c r="BD411" s="1059">
        <f t="shared" si="226"/>
        <v>0</v>
      </c>
      <c r="BE411" s="407">
        <f t="shared" si="227"/>
        <v>0</v>
      </c>
      <c r="BF411" s="1041">
        <f t="shared" si="228"/>
        <v>0.3</v>
      </c>
      <c r="BG411" s="421">
        <f t="shared" si="229"/>
        <v>0</v>
      </c>
      <c r="BH411" s="422"/>
      <c r="BI411" s="422"/>
      <c r="BJ411" s="421">
        <f t="shared" si="230"/>
        <v>0</v>
      </c>
      <c r="BK411" s="1044">
        <f t="shared" si="231"/>
        <v>0</v>
      </c>
      <c r="BL411" s="432"/>
      <c r="BM411" s="436"/>
      <c r="BN411" s="436"/>
      <c r="BO411" s="436"/>
      <c r="BP411" s="436"/>
      <c r="BQ411" s="436"/>
      <c r="BR411" s="436"/>
      <c r="BS411" s="436"/>
      <c r="BT411" s="436"/>
      <c r="BU411" s="436"/>
      <c r="BV411" s="436"/>
      <c r="BW411" s="436"/>
      <c r="BX411" s="436"/>
    </row>
    <row r="412" spans="1:76" s="437" customFormat="1" ht="27.95" customHeight="1">
      <c r="A412" s="1046">
        <v>395</v>
      </c>
      <c r="B412" s="429"/>
      <c r="C412" s="429"/>
      <c r="D412" s="395"/>
      <c r="E412" s="427"/>
      <c r="F412" s="396"/>
      <c r="G412" s="1076"/>
      <c r="H412" s="1009"/>
      <c r="I412" s="1009"/>
      <c r="J412" s="1009"/>
      <c r="K412" s="1010" t="str">
        <f t="shared" si="201"/>
        <v/>
      </c>
      <c r="L412" s="1047" t="str">
        <f>IF(OR(($S412=""),($H412=""),($I412=""),($J412="")),"",VLOOKUP($S412,'TRC Values Pepco'!$I$45:$M$54,2,FALSE))</f>
        <v/>
      </c>
      <c r="M412" s="1048" t="str">
        <f>IF(OR(($S412=""),($H412=""),($I412=""),($J412="")),"",VLOOKUP($S412,'TRC Values Pepco'!$I$45:$M$54,3,FALSE))</f>
        <v/>
      </c>
      <c r="N412" s="1048" t="str">
        <f>IF(OR(($S412=""),($H412=""),($I412=""),($J412="")),"",VLOOKUP($S412,'TRC Values Pepco'!$I$45:$M$54,4,FALSE))</f>
        <v/>
      </c>
      <c r="O412" s="1048" t="str">
        <f>IF(OR(($S412=""),($H412=""),($I412=""),($J412="")),"",VLOOKUP($S412,'TRC Values Pepco'!$I$45:$M$54,5,FALSE))</f>
        <v/>
      </c>
      <c r="P412" s="1049" t="str">
        <f t="shared" si="202"/>
        <v/>
      </c>
      <c r="Q412" s="1050">
        <f t="shared" si="203"/>
        <v>0</v>
      </c>
      <c r="R412" s="1051" t="str">
        <f t="shared" si="204"/>
        <v/>
      </c>
      <c r="S412" s="1051" t="str">
        <f t="shared" si="205"/>
        <v/>
      </c>
      <c r="T412" s="1052" t="str">
        <f t="shared" si="206"/>
        <v/>
      </c>
      <c r="U412" s="1077"/>
      <c r="V412" s="1017"/>
      <c r="W412" s="1055" t="str">
        <f t="shared" si="207"/>
        <v/>
      </c>
      <c r="X412" s="1072"/>
      <c r="Y412" s="1057">
        <v>0</v>
      </c>
      <c r="Z412" s="402">
        <f t="shared" si="208"/>
        <v>0</v>
      </c>
      <c r="AA412" s="1058">
        <f t="shared" si="209"/>
        <v>0</v>
      </c>
      <c r="AB412" s="1059">
        <f t="shared" si="210"/>
        <v>0</v>
      </c>
      <c r="AC412" s="1059">
        <f t="shared" si="211"/>
        <v>0</v>
      </c>
      <c r="AD412" s="1060">
        <f t="shared" si="212"/>
        <v>0</v>
      </c>
      <c r="AE412" s="1061" t="s">
        <v>205</v>
      </c>
      <c r="AF412" s="395"/>
      <c r="AG412" s="429"/>
      <c r="AH412" s="1073"/>
      <c r="AI412" s="1074"/>
      <c r="AJ412" s="1074"/>
      <c r="AK412" s="1075"/>
      <c r="AL412" s="1065"/>
      <c r="AM412" s="1066" t="str">
        <f t="shared" si="213"/>
        <v/>
      </c>
      <c r="AN412" s="1067">
        <f t="shared" si="214"/>
        <v>0</v>
      </c>
      <c r="AO412" s="412"/>
      <c r="AP412" s="412"/>
      <c r="AQ412" s="1068">
        <f t="shared" si="215"/>
        <v>0</v>
      </c>
      <c r="AR412" s="414">
        <f t="shared" si="216"/>
        <v>0</v>
      </c>
      <c r="AS412" s="415">
        <f t="shared" si="217"/>
        <v>0</v>
      </c>
      <c r="AT412" s="415">
        <f t="shared" si="232"/>
        <v>0</v>
      </c>
      <c r="AU412" s="415">
        <f t="shared" si="218"/>
        <v>0</v>
      </c>
      <c r="AV412" s="416">
        <f t="shared" si="219"/>
        <v>0</v>
      </c>
      <c r="AW412" s="1069"/>
      <c r="AX412" s="406">
        <f t="shared" si="220"/>
        <v>0</v>
      </c>
      <c r="AY412" s="1060">
        <f t="shared" si="221"/>
        <v>0</v>
      </c>
      <c r="AZ412" s="1070">
        <f t="shared" si="222"/>
        <v>0</v>
      </c>
      <c r="BA412" s="407">
        <f t="shared" si="223"/>
        <v>0</v>
      </c>
      <c r="BB412" s="1071">
        <f t="shared" si="224"/>
        <v>0</v>
      </c>
      <c r="BC412" s="1059">
        <f t="shared" si="225"/>
        <v>0</v>
      </c>
      <c r="BD412" s="1059">
        <f t="shared" si="226"/>
        <v>0</v>
      </c>
      <c r="BE412" s="407">
        <f t="shared" si="227"/>
        <v>0</v>
      </c>
      <c r="BF412" s="1041">
        <f t="shared" si="228"/>
        <v>0.3</v>
      </c>
      <c r="BG412" s="421">
        <f t="shared" si="229"/>
        <v>0</v>
      </c>
      <c r="BH412" s="422"/>
      <c r="BI412" s="422"/>
      <c r="BJ412" s="421">
        <f t="shared" si="230"/>
        <v>0</v>
      </c>
      <c r="BK412" s="1044">
        <f t="shared" si="231"/>
        <v>0</v>
      </c>
      <c r="BL412" s="432"/>
      <c r="BM412" s="436"/>
      <c r="BN412" s="436"/>
      <c r="BO412" s="436"/>
      <c r="BP412" s="436"/>
      <c r="BQ412" s="436"/>
      <c r="BR412" s="436"/>
      <c r="BS412" s="436"/>
      <c r="BT412" s="436"/>
      <c r="BU412" s="436"/>
      <c r="BV412" s="436"/>
      <c r="BW412" s="436"/>
      <c r="BX412" s="436"/>
    </row>
    <row r="413" spans="1:76" s="437" customFormat="1" ht="27.95" customHeight="1">
      <c r="A413" s="1046">
        <v>396</v>
      </c>
      <c r="B413" s="429"/>
      <c r="C413" s="429"/>
      <c r="D413" s="395"/>
      <c r="E413" s="427"/>
      <c r="F413" s="396"/>
      <c r="G413" s="1076"/>
      <c r="H413" s="1009"/>
      <c r="I413" s="1009"/>
      <c r="J413" s="1009"/>
      <c r="K413" s="1010" t="str">
        <f t="shared" si="201"/>
        <v/>
      </c>
      <c r="L413" s="1047" t="str">
        <f>IF(OR(($S413=""),($H413=""),($I413=""),($J413="")),"",VLOOKUP($S413,'TRC Values Pepco'!$I$45:$M$54,2,FALSE))</f>
        <v/>
      </c>
      <c r="M413" s="1048" t="str">
        <f>IF(OR(($S413=""),($H413=""),($I413=""),($J413="")),"",VLOOKUP($S413,'TRC Values Pepco'!$I$45:$M$54,3,FALSE))</f>
        <v/>
      </c>
      <c r="N413" s="1048" t="str">
        <f>IF(OR(($S413=""),($H413=""),($I413=""),($J413="")),"",VLOOKUP($S413,'TRC Values Pepco'!$I$45:$M$54,4,FALSE))</f>
        <v/>
      </c>
      <c r="O413" s="1048" t="str">
        <f>IF(OR(($S413=""),($H413=""),($I413=""),($J413="")),"",VLOOKUP($S413,'TRC Values Pepco'!$I$45:$M$54,5,FALSE))</f>
        <v/>
      </c>
      <c r="P413" s="1049" t="str">
        <f t="shared" si="202"/>
        <v/>
      </c>
      <c r="Q413" s="1050">
        <f t="shared" si="203"/>
        <v>0</v>
      </c>
      <c r="R413" s="1051" t="str">
        <f t="shared" si="204"/>
        <v/>
      </c>
      <c r="S413" s="1051" t="str">
        <f t="shared" si="205"/>
        <v/>
      </c>
      <c r="T413" s="1052" t="str">
        <f t="shared" si="206"/>
        <v/>
      </c>
      <c r="U413" s="1077"/>
      <c r="V413" s="1017"/>
      <c r="W413" s="1055" t="str">
        <f t="shared" si="207"/>
        <v/>
      </c>
      <c r="X413" s="1072"/>
      <c r="Y413" s="1057">
        <v>0</v>
      </c>
      <c r="Z413" s="402">
        <f t="shared" si="208"/>
        <v>0</v>
      </c>
      <c r="AA413" s="1058">
        <f t="shared" si="209"/>
        <v>0</v>
      </c>
      <c r="AB413" s="1059">
        <f t="shared" si="210"/>
        <v>0</v>
      </c>
      <c r="AC413" s="1059">
        <f t="shared" si="211"/>
        <v>0</v>
      </c>
      <c r="AD413" s="1060">
        <f t="shared" si="212"/>
        <v>0</v>
      </c>
      <c r="AE413" s="1061" t="s">
        <v>205</v>
      </c>
      <c r="AF413" s="395"/>
      <c r="AG413" s="429"/>
      <c r="AH413" s="1073"/>
      <c r="AI413" s="1074"/>
      <c r="AJ413" s="1074"/>
      <c r="AK413" s="1075"/>
      <c r="AL413" s="1065"/>
      <c r="AM413" s="1066" t="str">
        <f t="shared" si="213"/>
        <v/>
      </c>
      <c r="AN413" s="1067">
        <f t="shared" si="214"/>
        <v>0</v>
      </c>
      <c r="AO413" s="412"/>
      <c r="AP413" s="412"/>
      <c r="AQ413" s="1068">
        <f t="shared" si="215"/>
        <v>0</v>
      </c>
      <c r="AR413" s="414">
        <f t="shared" si="216"/>
        <v>0</v>
      </c>
      <c r="AS413" s="415">
        <f t="shared" si="217"/>
        <v>0</v>
      </c>
      <c r="AT413" s="415">
        <f t="shared" si="232"/>
        <v>0</v>
      </c>
      <c r="AU413" s="415">
        <f t="shared" si="218"/>
        <v>0</v>
      </c>
      <c r="AV413" s="416">
        <f t="shared" si="219"/>
        <v>0</v>
      </c>
      <c r="AW413" s="1069"/>
      <c r="AX413" s="406">
        <f t="shared" si="220"/>
        <v>0</v>
      </c>
      <c r="AY413" s="1060">
        <f t="shared" si="221"/>
        <v>0</v>
      </c>
      <c r="AZ413" s="1070">
        <f t="shared" si="222"/>
        <v>0</v>
      </c>
      <c r="BA413" s="407">
        <f t="shared" si="223"/>
        <v>0</v>
      </c>
      <c r="BB413" s="1071">
        <f t="shared" si="224"/>
        <v>0</v>
      </c>
      <c r="BC413" s="1059">
        <f t="shared" si="225"/>
        <v>0</v>
      </c>
      <c r="BD413" s="1059">
        <f t="shared" si="226"/>
        <v>0</v>
      </c>
      <c r="BE413" s="407">
        <f t="shared" si="227"/>
        <v>0</v>
      </c>
      <c r="BF413" s="1041">
        <f t="shared" si="228"/>
        <v>0.3</v>
      </c>
      <c r="BG413" s="421">
        <f t="shared" si="229"/>
        <v>0</v>
      </c>
      <c r="BH413" s="422"/>
      <c r="BI413" s="422"/>
      <c r="BJ413" s="421">
        <f t="shared" si="230"/>
        <v>0</v>
      </c>
      <c r="BK413" s="1044">
        <f t="shared" si="231"/>
        <v>0</v>
      </c>
      <c r="BL413" s="432"/>
      <c r="BM413" s="436"/>
      <c r="BN413" s="436"/>
      <c r="BO413" s="436"/>
      <c r="BP413" s="436"/>
      <c r="BQ413" s="436"/>
      <c r="BR413" s="436"/>
      <c r="BS413" s="436"/>
      <c r="BT413" s="436"/>
      <c r="BU413" s="436"/>
      <c r="BV413" s="436"/>
      <c r="BW413" s="436"/>
      <c r="BX413" s="436"/>
    </row>
    <row r="414" spans="1:76" s="437" customFormat="1" ht="27.95" customHeight="1">
      <c r="A414" s="1046">
        <v>397</v>
      </c>
      <c r="B414" s="429"/>
      <c r="C414" s="429"/>
      <c r="D414" s="395"/>
      <c r="E414" s="427"/>
      <c r="F414" s="396"/>
      <c r="G414" s="1076"/>
      <c r="H414" s="1009"/>
      <c r="I414" s="1009"/>
      <c r="J414" s="1009"/>
      <c r="K414" s="1010" t="str">
        <f t="shared" si="201"/>
        <v/>
      </c>
      <c r="L414" s="1047" t="str">
        <f>IF(OR(($S414=""),($H414=""),($I414=""),($J414="")),"",VLOOKUP($S414,'TRC Values Pepco'!$I$45:$M$54,2,FALSE))</f>
        <v/>
      </c>
      <c r="M414" s="1048" t="str">
        <f>IF(OR(($S414=""),($H414=""),($I414=""),($J414="")),"",VLOOKUP($S414,'TRC Values Pepco'!$I$45:$M$54,3,FALSE))</f>
        <v/>
      </c>
      <c r="N414" s="1048" t="str">
        <f>IF(OR(($S414=""),($H414=""),($I414=""),($J414="")),"",VLOOKUP($S414,'TRC Values Pepco'!$I$45:$M$54,4,FALSE))</f>
        <v/>
      </c>
      <c r="O414" s="1048" t="str">
        <f>IF(OR(($S414=""),($H414=""),($I414=""),($J414="")),"",VLOOKUP($S414,'TRC Values Pepco'!$I$45:$M$54,5,FALSE))</f>
        <v/>
      </c>
      <c r="P414" s="1049" t="str">
        <f t="shared" si="202"/>
        <v/>
      </c>
      <c r="Q414" s="1050">
        <f t="shared" si="203"/>
        <v>0</v>
      </c>
      <c r="R414" s="1051" t="str">
        <f t="shared" si="204"/>
        <v/>
      </c>
      <c r="S414" s="1051" t="str">
        <f t="shared" si="205"/>
        <v/>
      </c>
      <c r="T414" s="1052" t="str">
        <f t="shared" si="206"/>
        <v/>
      </c>
      <c r="U414" s="1077"/>
      <c r="V414" s="1017"/>
      <c r="W414" s="1055" t="str">
        <f t="shared" si="207"/>
        <v/>
      </c>
      <c r="X414" s="1072"/>
      <c r="Y414" s="1057">
        <v>0</v>
      </c>
      <c r="Z414" s="402">
        <f t="shared" si="208"/>
        <v>0</v>
      </c>
      <c r="AA414" s="1058">
        <f t="shared" si="209"/>
        <v>0</v>
      </c>
      <c r="AB414" s="1059">
        <f t="shared" si="210"/>
        <v>0</v>
      </c>
      <c r="AC414" s="1059">
        <f t="shared" si="211"/>
        <v>0</v>
      </c>
      <c r="AD414" s="1060">
        <f t="shared" si="212"/>
        <v>0</v>
      </c>
      <c r="AE414" s="1061" t="s">
        <v>205</v>
      </c>
      <c r="AF414" s="395"/>
      <c r="AG414" s="429"/>
      <c r="AH414" s="1073"/>
      <c r="AI414" s="1074"/>
      <c r="AJ414" s="1074"/>
      <c r="AK414" s="1075"/>
      <c r="AL414" s="1065"/>
      <c r="AM414" s="1066" t="str">
        <f t="shared" si="213"/>
        <v/>
      </c>
      <c r="AN414" s="1067">
        <f t="shared" si="214"/>
        <v>0</v>
      </c>
      <c r="AO414" s="412"/>
      <c r="AP414" s="412"/>
      <c r="AQ414" s="1068">
        <f t="shared" si="215"/>
        <v>0</v>
      </c>
      <c r="AR414" s="414">
        <f t="shared" si="216"/>
        <v>0</v>
      </c>
      <c r="AS414" s="415">
        <f t="shared" si="217"/>
        <v>0</v>
      </c>
      <c r="AT414" s="415">
        <f t="shared" si="232"/>
        <v>0</v>
      </c>
      <c r="AU414" s="415">
        <f t="shared" si="218"/>
        <v>0</v>
      </c>
      <c r="AV414" s="416">
        <f t="shared" si="219"/>
        <v>0</v>
      </c>
      <c r="AW414" s="1069"/>
      <c r="AX414" s="406">
        <f t="shared" si="220"/>
        <v>0</v>
      </c>
      <c r="AY414" s="1060">
        <f t="shared" si="221"/>
        <v>0</v>
      </c>
      <c r="AZ414" s="1070">
        <f t="shared" si="222"/>
        <v>0</v>
      </c>
      <c r="BA414" s="407">
        <f t="shared" si="223"/>
        <v>0</v>
      </c>
      <c r="BB414" s="1071">
        <f t="shared" si="224"/>
        <v>0</v>
      </c>
      <c r="BC414" s="1059">
        <f t="shared" si="225"/>
        <v>0</v>
      </c>
      <c r="BD414" s="1059">
        <f t="shared" si="226"/>
        <v>0</v>
      </c>
      <c r="BE414" s="407">
        <f t="shared" si="227"/>
        <v>0</v>
      </c>
      <c r="BF414" s="1041">
        <f t="shared" si="228"/>
        <v>0.3</v>
      </c>
      <c r="BG414" s="421">
        <f t="shared" si="229"/>
        <v>0</v>
      </c>
      <c r="BH414" s="422"/>
      <c r="BI414" s="422"/>
      <c r="BJ414" s="421">
        <f t="shared" si="230"/>
        <v>0</v>
      </c>
      <c r="BK414" s="1044">
        <f t="shared" si="231"/>
        <v>0</v>
      </c>
      <c r="BL414" s="432"/>
      <c r="BM414" s="436"/>
      <c r="BN414" s="436"/>
      <c r="BO414" s="436"/>
      <c r="BP414" s="436"/>
      <c r="BQ414" s="436"/>
      <c r="BR414" s="436"/>
      <c r="BS414" s="436"/>
      <c r="BT414" s="436"/>
      <c r="BU414" s="436"/>
      <c r="BV414" s="436"/>
      <c r="BW414" s="436"/>
      <c r="BX414" s="436"/>
    </row>
    <row r="415" spans="1:76" s="437" customFormat="1" ht="27.95" customHeight="1">
      <c r="A415" s="1046">
        <v>398</v>
      </c>
      <c r="B415" s="429"/>
      <c r="C415" s="429"/>
      <c r="D415" s="395"/>
      <c r="E415" s="427"/>
      <c r="F415" s="396"/>
      <c r="G415" s="1076"/>
      <c r="H415" s="1009"/>
      <c r="I415" s="1009"/>
      <c r="J415" s="1009"/>
      <c r="K415" s="1010" t="str">
        <f t="shared" si="201"/>
        <v/>
      </c>
      <c r="L415" s="1047" t="str">
        <f>IF(OR(($S415=""),($H415=""),($I415=""),($J415="")),"",VLOOKUP($S415,'TRC Values Pepco'!$I$45:$M$54,2,FALSE))</f>
        <v/>
      </c>
      <c r="M415" s="1048" t="str">
        <f>IF(OR(($S415=""),($H415=""),($I415=""),($J415="")),"",VLOOKUP($S415,'TRC Values Pepco'!$I$45:$M$54,3,FALSE))</f>
        <v/>
      </c>
      <c r="N415" s="1048" t="str">
        <f>IF(OR(($S415=""),($H415=""),($I415=""),($J415="")),"",VLOOKUP($S415,'TRC Values Pepco'!$I$45:$M$54,4,FALSE))</f>
        <v/>
      </c>
      <c r="O415" s="1048" t="str">
        <f>IF(OR(($S415=""),($H415=""),($I415=""),($J415="")),"",VLOOKUP($S415,'TRC Values Pepco'!$I$45:$M$54,5,FALSE))</f>
        <v/>
      </c>
      <c r="P415" s="1049" t="str">
        <f t="shared" si="202"/>
        <v/>
      </c>
      <c r="Q415" s="1050">
        <f t="shared" si="203"/>
        <v>0</v>
      </c>
      <c r="R415" s="1051" t="str">
        <f t="shared" si="204"/>
        <v/>
      </c>
      <c r="S415" s="1051" t="str">
        <f t="shared" si="205"/>
        <v/>
      </c>
      <c r="T415" s="1052" t="str">
        <f t="shared" si="206"/>
        <v/>
      </c>
      <c r="U415" s="1077"/>
      <c r="V415" s="1017"/>
      <c r="W415" s="1055" t="str">
        <f t="shared" si="207"/>
        <v/>
      </c>
      <c r="X415" s="1072"/>
      <c r="Y415" s="1057">
        <v>0</v>
      </c>
      <c r="Z415" s="402">
        <f t="shared" si="208"/>
        <v>0</v>
      </c>
      <c r="AA415" s="1058">
        <f t="shared" si="209"/>
        <v>0</v>
      </c>
      <c r="AB415" s="1059">
        <f t="shared" si="210"/>
        <v>0</v>
      </c>
      <c r="AC415" s="1059">
        <f t="shared" si="211"/>
        <v>0</v>
      </c>
      <c r="AD415" s="1060">
        <f t="shared" si="212"/>
        <v>0</v>
      </c>
      <c r="AE415" s="1061" t="s">
        <v>205</v>
      </c>
      <c r="AF415" s="395"/>
      <c r="AG415" s="429"/>
      <c r="AH415" s="1073"/>
      <c r="AI415" s="1074"/>
      <c r="AJ415" s="1074"/>
      <c r="AK415" s="1075"/>
      <c r="AL415" s="1065"/>
      <c r="AM415" s="1066" t="str">
        <f t="shared" si="213"/>
        <v/>
      </c>
      <c r="AN415" s="1067">
        <f t="shared" si="214"/>
        <v>0</v>
      </c>
      <c r="AO415" s="412"/>
      <c r="AP415" s="412"/>
      <c r="AQ415" s="1068">
        <f t="shared" si="215"/>
        <v>0</v>
      </c>
      <c r="AR415" s="414">
        <f t="shared" si="216"/>
        <v>0</v>
      </c>
      <c r="AS415" s="415">
        <f t="shared" si="217"/>
        <v>0</v>
      </c>
      <c r="AT415" s="415">
        <f t="shared" si="232"/>
        <v>0</v>
      </c>
      <c r="AU415" s="415">
        <f t="shared" si="218"/>
        <v>0</v>
      </c>
      <c r="AV415" s="416">
        <f t="shared" si="219"/>
        <v>0</v>
      </c>
      <c r="AW415" s="1069"/>
      <c r="AX415" s="406">
        <f t="shared" si="220"/>
        <v>0</v>
      </c>
      <c r="AY415" s="1060">
        <f t="shared" si="221"/>
        <v>0</v>
      </c>
      <c r="AZ415" s="1070">
        <f t="shared" si="222"/>
        <v>0</v>
      </c>
      <c r="BA415" s="407">
        <f t="shared" si="223"/>
        <v>0</v>
      </c>
      <c r="BB415" s="1071">
        <f t="shared" si="224"/>
        <v>0</v>
      </c>
      <c r="BC415" s="1059">
        <f t="shared" si="225"/>
        <v>0</v>
      </c>
      <c r="BD415" s="1059">
        <f t="shared" si="226"/>
        <v>0</v>
      </c>
      <c r="BE415" s="407">
        <f t="shared" si="227"/>
        <v>0</v>
      </c>
      <c r="BF415" s="1041">
        <f t="shared" si="228"/>
        <v>0.3</v>
      </c>
      <c r="BG415" s="421">
        <f t="shared" si="229"/>
        <v>0</v>
      </c>
      <c r="BH415" s="422"/>
      <c r="BI415" s="422"/>
      <c r="BJ415" s="421">
        <f t="shared" si="230"/>
        <v>0</v>
      </c>
      <c r="BK415" s="1044">
        <f t="shared" si="231"/>
        <v>0</v>
      </c>
      <c r="BL415" s="432"/>
      <c r="BM415" s="436"/>
      <c r="BN415" s="436"/>
      <c r="BO415" s="436"/>
      <c r="BP415" s="436"/>
      <c r="BQ415" s="436"/>
      <c r="BR415" s="436"/>
      <c r="BS415" s="436"/>
      <c r="BT415" s="436"/>
      <c r="BU415" s="436"/>
      <c r="BV415" s="436"/>
      <c r="BW415" s="436"/>
      <c r="BX415" s="436"/>
    </row>
    <row r="416" spans="1:76" s="437" customFormat="1" ht="27.95" customHeight="1">
      <c r="A416" s="1046">
        <v>399</v>
      </c>
      <c r="B416" s="429"/>
      <c r="C416" s="429"/>
      <c r="D416" s="395"/>
      <c r="E416" s="427"/>
      <c r="F416" s="396"/>
      <c r="G416" s="1076"/>
      <c r="H416" s="1009"/>
      <c r="I416" s="1009"/>
      <c r="J416" s="1009"/>
      <c r="K416" s="1010" t="str">
        <f t="shared" si="201"/>
        <v/>
      </c>
      <c r="L416" s="1047" t="str">
        <f>IF(OR(($S416=""),($H416=""),($I416=""),($J416="")),"",VLOOKUP($S416,'TRC Values Pepco'!$I$45:$M$54,2,FALSE))</f>
        <v/>
      </c>
      <c r="M416" s="1048" t="str">
        <f>IF(OR(($S416=""),($H416=""),($I416=""),($J416="")),"",VLOOKUP($S416,'TRC Values Pepco'!$I$45:$M$54,3,FALSE))</f>
        <v/>
      </c>
      <c r="N416" s="1048" t="str">
        <f>IF(OR(($S416=""),($H416=""),($I416=""),($J416="")),"",VLOOKUP($S416,'TRC Values Pepco'!$I$45:$M$54,4,FALSE))</f>
        <v/>
      </c>
      <c r="O416" s="1048" t="str">
        <f>IF(OR(($S416=""),($H416=""),($I416=""),($J416="")),"",VLOOKUP($S416,'TRC Values Pepco'!$I$45:$M$54,5,FALSE))</f>
        <v/>
      </c>
      <c r="P416" s="1049" t="str">
        <f t="shared" si="202"/>
        <v/>
      </c>
      <c r="Q416" s="1050">
        <f t="shared" si="203"/>
        <v>0</v>
      </c>
      <c r="R416" s="1051" t="str">
        <f t="shared" si="204"/>
        <v/>
      </c>
      <c r="S416" s="1051" t="str">
        <f t="shared" si="205"/>
        <v/>
      </c>
      <c r="T416" s="1052" t="str">
        <f t="shared" si="206"/>
        <v/>
      </c>
      <c r="U416" s="1077"/>
      <c r="V416" s="1017"/>
      <c r="W416" s="1055" t="str">
        <f t="shared" si="207"/>
        <v/>
      </c>
      <c r="X416" s="1072"/>
      <c r="Y416" s="1057">
        <v>0</v>
      </c>
      <c r="Z416" s="402">
        <f t="shared" si="208"/>
        <v>0</v>
      </c>
      <c r="AA416" s="1058">
        <f t="shared" si="209"/>
        <v>0</v>
      </c>
      <c r="AB416" s="1059">
        <f t="shared" si="210"/>
        <v>0</v>
      </c>
      <c r="AC416" s="1059">
        <f t="shared" si="211"/>
        <v>0</v>
      </c>
      <c r="AD416" s="1060">
        <f t="shared" si="212"/>
        <v>0</v>
      </c>
      <c r="AE416" s="1061" t="s">
        <v>205</v>
      </c>
      <c r="AF416" s="395"/>
      <c r="AG416" s="429"/>
      <c r="AH416" s="1073"/>
      <c r="AI416" s="1074"/>
      <c r="AJ416" s="1074"/>
      <c r="AK416" s="1075"/>
      <c r="AL416" s="1065"/>
      <c r="AM416" s="1066" t="str">
        <f t="shared" si="213"/>
        <v/>
      </c>
      <c r="AN416" s="1067">
        <f t="shared" si="214"/>
        <v>0</v>
      </c>
      <c r="AO416" s="412"/>
      <c r="AP416" s="412"/>
      <c r="AQ416" s="1068">
        <f t="shared" si="215"/>
        <v>0</v>
      </c>
      <c r="AR416" s="414">
        <f t="shared" si="216"/>
        <v>0</v>
      </c>
      <c r="AS416" s="415">
        <f t="shared" si="217"/>
        <v>0</v>
      </c>
      <c r="AT416" s="415">
        <f t="shared" si="232"/>
        <v>0</v>
      </c>
      <c r="AU416" s="415">
        <f t="shared" si="218"/>
        <v>0</v>
      </c>
      <c r="AV416" s="416">
        <f t="shared" si="219"/>
        <v>0</v>
      </c>
      <c r="AW416" s="1069"/>
      <c r="AX416" s="406">
        <f t="shared" si="220"/>
        <v>0</v>
      </c>
      <c r="AY416" s="1060">
        <f t="shared" si="221"/>
        <v>0</v>
      </c>
      <c r="AZ416" s="1070">
        <f t="shared" si="222"/>
        <v>0</v>
      </c>
      <c r="BA416" s="407">
        <f t="shared" si="223"/>
        <v>0</v>
      </c>
      <c r="BB416" s="1071">
        <f t="shared" si="224"/>
        <v>0</v>
      </c>
      <c r="BC416" s="1059">
        <f t="shared" si="225"/>
        <v>0</v>
      </c>
      <c r="BD416" s="1059">
        <f t="shared" si="226"/>
        <v>0</v>
      </c>
      <c r="BE416" s="407">
        <f t="shared" si="227"/>
        <v>0</v>
      </c>
      <c r="BF416" s="1041">
        <f t="shared" si="228"/>
        <v>0.3</v>
      </c>
      <c r="BG416" s="421">
        <f t="shared" si="229"/>
        <v>0</v>
      </c>
      <c r="BH416" s="422"/>
      <c r="BI416" s="422"/>
      <c r="BJ416" s="421">
        <f t="shared" si="230"/>
        <v>0</v>
      </c>
      <c r="BK416" s="1044">
        <f t="shared" si="231"/>
        <v>0</v>
      </c>
      <c r="BL416" s="432"/>
      <c r="BM416" s="436"/>
      <c r="BN416" s="436"/>
      <c r="BO416" s="436"/>
      <c r="BP416" s="436"/>
      <c r="BQ416" s="436"/>
      <c r="BR416" s="436"/>
      <c r="BS416" s="436"/>
      <c r="BT416" s="436"/>
      <c r="BU416" s="436"/>
      <c r="BV416" s="436"/>
      <c r="BW416" s="436"/>
      <c r="BX416" s="436"/>
    </row>
    <row r="417" spans="1:76" s="437" customFormat="1" ht="27.95" customHeight="1">
      <c r="A417" s="1046">
        <v>400</v>
      </c>
      <c r="B417" s="429"/>
      <c r="C417" s="429"/>
      <c r="D417" s="395"/>
      <c r="E417" s="427"/>
      <c r="F417" s="396"/>
      <c r="G417" s="1076"/>
      <c r="H417" s="1009"/>
      <c r="I417" s="1009"/>
      <c r="J417" s="1009"/>
      <c r="K417" s="1010" t="str">
        <f t="shared" si="201"/>
        <v/>
      </c>
      <c r="L417" s="1047" t="str">
        <f>IF(OR(($S417=""),($H417=""),($I417=""),($J417="")),"",VLOOKUP($S417,'TRC Values Pepco'!$I$45:$M$54,2,FALSE))</f>
        <v/>
      </c>
      <c r="M417" s="1048" t="str">
        <f>IF(OR(($S417=""),($H417=""),($I417=""),($J417="")),"",VLOOKUP($S417,'TRC Values Pepco'!$I$45:$M$54,3,FALSE))</f>
        <v/>
      </c>
      <c r="N417" s="1048" t="str">
        <f>IF(OR(($S417=""),($H417=""),($I417=""),($J417="")),"",VLOOKUP($S417,'TRC Values Pepco'!$I$45:$M$54,4,FALSE))</f>
        <v/>
      </c>
      <c r="O417" s="1048" t="str">
        <f>IF(OR(($S417=""),($H417=""),($I417=""),($J417="")),"",VLOOKUP($S417,'TRC Values Pepco'!$I$45:$M$54,5,FALSE))</f>
        <v/>
      </c>
      <c r="P417" s="1049" t="str">
        <f t="shared" si="202"/>
        <v/>
      </c>
      <c r="Q417" s="1050">
        <f t="shared" si="203"/>
        <v>0</v>
      </c>
      <c r="R417" s="1051" t="str">
        <f t="shared" si="204"/>
        <v/>
      </c>
      <c r="S417" s="1051" t="str">
        <f t="shared" si="205"/>
        <v/>
      </c>
      <c r="T417" s="1052" t="str">
        <f t="shared" si="206"/>
        <v/>
      </c>
      <c r="U417" s="1077"/>
      <c r="V417" s="1017"/>
      <c r="W417" s="1055" t="str">
        <f t="shared" si="207"/>
        <v/>
      </c>
      <c r="X417" s="1072"/>
      <c r="Y417" s="1057">
        <v>0</v>
      </c>
      <c r="Z417" s="402">
        <f t="shared" si="208"/>
        <v>0</v>
      </c>
      <c r="AA417" s="1058">
        <f t="shared" si="209"/>
        <v>0</v>
      </c>
      <c r="AB417" s="1059">
        <f t="shared" si="210"/>
        <v>0</v>
      </c>
      <c r="AC417" s="1059">
        <f t="shared" si="211"/>
        <v>0</v>
      </c>
      <c r="AD417" s="1060">
        <f t="shared" si="212"/>
        <v>0</v>
      </c>
      <c r="AE417" s="1061" t="s">
        <v>205</v>
      </c>
      <c r="AF417" s="395"/>
      <c r="AG417" s="429"/>
      <c r="AH417" s="1073"/>
      <c r="AI417" s="1074"/>
      <c r="AJ417" s="1074"/>
      <c r="AK417" s="1075"/>
      <c r="AL417" s="1065"/>
      <c r="AM417" s="1066" t="str">
        <f t="shared" si="213"/>
        <v/>
      </c>
      <c r="AN417" s="1067">
        <f t="shared" si="214"/>
        <v>0</v>
      </c>
      <c r="AO417" s="412"/>
      <c r="AP417" s="412"/>
      <c r="AQ417" s="1068">
        <f t="shared" si="215"/>
        <v>0</v>
      </c>
      <c r="AR417" s="414">
        <f t="shared" si="216"/>
        <v>0</v>
      </c>
      <c r="AS417" s="415">
        <f t="shared" si="217"/>
        <v>0</v>
      </c>
      <c r="AT417" s="415">
        <f t="shared" si="232"/>
        <v>0</v>
      </c>
      <c r="AU417" s="415">
        <f t="shared" si="218"/>
        <v>0</v>
      </c>
      <c r="AV417" s="416">
        <f t="shared" si="219"/>
        <v>0</v>
      </c>
      <c r="AW417" s="1069"/>
      <c r="AX417" s="406">
        <f t="shared" si="220"/>
        <v>0</v>
      </c>
      <c r="AY417" s="1060">
        <f t="shared" si="221"/>
        <v>0</v>
      </c>
      <c r="AZ417" s="1070">
        <f t="shared" si="222"/>
        <v>0</v>
      </c>
      <c r="BA417" s="407">
        <f t="shared" si="223"/>
        <v>0</v>
      </c>
      <c r="BB417" s="1071">
        <f t="shared" si="224"/>
        <v>0</v>
      </c>
      <c r="BC417" s="1059">
        <f t="shared" si="225"/>
        <v>0</v>
      </c>
      <c r="BD417" s="1059">
        <f t="shared" si="226"/>
        <v>0</v>
      </c>
      <c r="BE417" s="407">
        <f t="shared" si="227"/>
        <v>0</v>
      </c>
      <c r="BF417" s="1041">
        <f t="shared" si="228"/>
        <v>0.3</v>
      </c>
      <c r="BG417" s="421">
        <f t="shared" si="229"/>
        <v>0</v>
      </c>
      <c r="BH417" s="422"/>
      <c r="BI417" s="422"/>
      <c r="BJ417" s="421">
        <f t="shared" si="230"/>
        <v>0</v>
      </c>
      <c r="BK417" s="1044">
        <f t="shared" si="231"/>
        <v>0</v>
      </c>
      <c r="BL417" s="432"/>
      <c r="BM417" s="436"/>
      <c r="BN417" s="436"/>
      <c r="BO417" s="436"/>
      <c r="BP417" s="436"/>
      <c r="BQ417" s="436"/>
      <c r="BR417" s="436"/>
      <c r="BS417" s="436"/>
      <c r="BT417" s="436"/>
      <c r="BU417" s="436"/>
      <c r="BV417" s="436"/>
      <c r="BW417" s="436"/>
      <c r="BX417" s="436"/>
    </row>
    <row r="418" spans="1:76" s="437" customFormat="1" ht="27.95" customHeight="1">
      <c r="A418" s="1046">
        <v>401</v>
      </c>
      <c r="B418" s="429"/>
      <c r="C418" s="429"/>
      <c r="D418" s="395"/>
      <c r="E418" s="427"/>
      <c r="F418" s="396"/>
      <c r="G418" s="1076"/>
      <c r="H418" s="1009"/>
      <c r="I418" s="1009"/>
      <c r="J418" s="1009"/>
      <c r="K418" s="1010" t="str">
        <f t="shared" si="201"/>
        <v/>
      </c>
      <c r="L418" s="1047" t="str">
        <f>IF(OR(($S418=""),($H418=""),($I418=""),($J418="")),"",VLOOKUP($S418,'TRC Values Pepco'!$I$45:$M$54,2,FALSE))</f>
        <v/>
      </c>
      <c r="M418" s="1048" t="str">
        <f>IF(OR(($S418=""),($H418=""),($I418=""),($J418="")),"",VLOOKUP($S418,'TRC Values Pepco'!$I$45:$M$54,3,FALSE))</f>
        <v/>
      </c>
      <c r="N418" s="1048" t="str">
        <f>IF(OR(($S418=""),($H418=""),($I418=""),($J418="")),"",VLOOKUP($S418,'TRC Values Pepco'!$I$45:$M$54,4,FALSE))</f>
        <v/>
      </c>
      <c r="O418" s="1048" t="str">
        <f>IF(OR(($S418=""),($H418=""),($I418=""),($J418="")),"",VLOOKUP($S418,'TRC Values Pepco'!$I$45:$M$54,5,FALSE))</f>
        <v/>
      </c>
      <c r="P418" s="1049" t="str">
        <f t="shared" si="202"/>
        <v/>
      </c>
      <c r="Q418" s="1050">
        <f t="shared" si="203"/>
        <v>0</v>
      </c>
      <c r="R418" s="1051" t="str">
        <f t="shared" si="204"/>
        <v/>
      </c>
      <c r="S418" s="1051" t="str">
        <f t="shared" si="205"/>
        <v/>
      </c>
      <c r="T418" s="1052" t="str">
        <f t="shared" si="206"/>
        <v/>
      </c>
      <c r="U418" s="1077"/>
      <c r="V418" s="1017"/>
      <c r="W418" s="1055" t="str">
        <f t="shared" si="207"/>
        <v/>
      </c>
      <c r="X418" s="1072"/>
      <c r="Y418" s="1057">
        <v>0</v>
      </c>
      <c r="Z418" s="402">
        <f t="shared" si="208"/>
        <v>0</v>
      </c>
      <c r="AA418" s="1058">
        <f t="shared" si="209"/>
        <v>0</v>
      </c>
      <c r="AB418" s="1059">
        <f t="shared" si="210"/>
        <v>0</v>
      </c>
      <c r="AC418" s="1059">
        <f t="shared" si="211"/>
        <v>0</v>
      </c>
      <c r="AD418" s="1060">
        <f t="shared" si="212"/>
        <v>0</v>
      </c>
      <c r="AE418" s="1061" t="s">
        <v>205</v>
      </c>
      <c r="AF418" s="395"/>
      <c r="AG418" s="429"/>
      <c r="AH418" s="1073"/>
      <c r="AI418" s="1074"/>
      <c r="AJ418" s="1074"/>
      <c r="AK418" s="1075"/>
      <c r="AL418" s="1065"/>
      <c r="AM418" s="1066" t="str">
        <f t="shared" si="213"/>
        <v/>
      </c>
      <c r="AN418" s="1067">
        <f t="shared" si="214"/>
        <v>0</v>
      </c>
      <c r="AO418" s="412"/>
      <c r="AP418" s="412"/>
      <c r="AQ418" s="1068">
        <f t="shared" si="215"/>
        <v>0</v>
      </c>
      <c r="AR418" s="414">
        <f t="shared" si="216"/>
        <v>0</v>
      </c>
      <c r="AS418" s="415">
        <f t="shared" si="217"/>
        <v>0</v>
      </c>
      <c r="AT418" s="415">
        <f t="shared" si="232"/>
        <v>0</v>
      </c>
      <c r="AU418" s="415">
        <f t="shared" si="218"/>
        <v>0</v>
      </c>
      <c r="AV418" s="416">
        <f t="shared" si="219"/>
        <v>0</v>
      </c>
      <c r="AW418" s="1069"/>
      <c r="AX418" s="406">
        <f t="shared" si="220"/>
        <v>0</v>
      </c>
      <c r="AY418" s="1060">
        <f t="shared" si="221"/>
        <v>0</v>
      </c>
      <c r="AZ418" s="1070">
        <f t="shared" si="222"/>
        <v>0</v>
      </c>
      <c r="BA418" s="407">
        <f t="shared" si="223"/>
        <v>0</v>
      </c>
      <c r="BB418" s="1071">
        <f t="shared" si="224"/>
        <v>0</v>
      </c>
      <c r="BC418" s="1059">
        <f t="shared" si="225"/>
        <v>0</v>
      </c>
      <c r="BD418" s="1059">
        <f t="shared" si="226"/>
        <v>0</v>
      </c>
      <c r="BE418" s="407">
        <f t="shared" si="227"/>
        <v>0</v>
      </c>
      <c r="BF418" s="1041">
        <f t="shared" si="228"/>
        <v>0.3</v>
      </c>
      <c r="BG418" s="421">
        <f t="shared" si="229"/>
        <v>0</v>
      </c>
      <c r="BH418" s="422"/>
      <c r="BI418" s="422"/>
      <c r="BJ418" s="421">
        <f t="shared" si="230"/>
        <v>0</v>
      </c>
      <c r="BK418" s="1044">
        <f t="shared" si="231"/>
        <v>0</v>
      </c>
      <c r="BL418" s="432"/>
      <c r="BM418" s="436"/>
      <c r="BN418" s="436"/>
      <c r="BO418" s="436"/>
      <c r="BP418" s="436"/>
      <c r="BQ418" s="436"/>
      <c r="BR418" s="436"/>
      <c r="BS418" s="436"/>
      <c r="BT418" s="436"/>
      <c r="BU418" s="436"/>
      <c r="BV418" s="436"/>
      <c r="BW418" s="436"/>
      <c r="BX418" s="436"/>
    </row>
    <row r="419" spans="1:76" s="437" customFormat="1" ht="27.95" customHeight="1">
      <c r="A419" s="1046">
        <v>402</v>
      </c>
      <c r="B419" s="429"/>
      <c r="C419" s="429"/>
      <c r="D419" s="395"/>
      <c r="E419" s="427"/>
      <c r="F419" s="396"/>
      <c r="G419" s="1076"/>
      <c r="H419" s="1009"/>
      <c r="I419" s="1009"/>
      <c r="J419" s="1009"/>
      <c r="K419" s="1010" t="str">
        <f t="shared" si="201"/>
        <v/>
      </c>
      <c r="L419" s="1047" t="str">
        <f>IF(OR(($S419=""),($H419=""),($I419=""),($J419="")),"",VLOOKUP($S419,'TRC Values Pepco'!$I$45:$M$54,2,FALSE))</f>
        <v/>
      </c>
      <c r="M419" s="1048" t="str">
        <f>IF(OR(($S419=""),($H419=""),($I419=""),($J419="")),"",VLOOKUP($S419,'TRC Values Pepco'!$I$45:$M$54,3,FALSE))</f>
        <v/>
      </c>
      <c r="N419" s="1048" t="str">
        <f>IF(OR(($S419=""),($H419=""),($I419=""),($J419="")),"",VLOOKUP($S419,'TRC Values Pepco'!$I$45:$M$54,4,FALSE))</f>
        <v/>
      </c>
      <c r="O419" s="1048" t="str">
        <f>IF(OR(($S419=""),($H419=""),($I419=""),($J419="")),"",VLOOKUP($S419,'TRC Values Pepco'!$I$45:$M$54,5,FALSE))</f>
        <v/>
      </c>
      <c r="P419" s="1049" t="str">
        <f t="shared" si="202"/>
        <v/>
      </c>
      <c r="Q419" s="1050">
        <f t="shared" si="203"/>
        <v>0</v>
      </c>
      <c r="R419" s="1051" t="str">
        <f t="shared" si="204"/>
        <v/>
      </c>
      <c r="S419" s="1051" t="str">
        <f t="shared" si="205"/>
        <v/>
      </c>
      <c r="T419" s="1052" t="str">
        <f t="shared" si="206"/>
        <v/>
      </c>
      <c r="U419" s="1077"/>
      <c r="V419" s="1017"/>
      <c r="W419" s="1055" t="str">
        <f t="shared" si="207"/>
        <v/>
      </c>
      <c r="X419" s="1072"/>
      <c r="Y419" s="1057">
        <v>0</v>
      </c>
      <c r="Z419" s="402">
        <f t="shared" si="208"/>
        <v>0</v>
      </c>
      <c r="AA419" s="1058">
        <f t="shared" si="209"/>
        <v>0</v>
      </c>
      <c r="AB419" s="1059">
        <f t="shared" si="210"/>
        <v>0</v>
      </c>
      <c r="AC419" s="1059">
        <f t="shared" si="211"/>
        <v>0</v>
      </c>
      <c r="AD419" s="1060">
        <f t="shared" si="212"/>
        <v>0</v>
      </c>
      <c r="AE419" s="1061" t="s">
        <v>205</v>
      </c>
      <c r="AF419" s="395"/>
      <c r="AG419" s="429"/>
      <c r="AH419" s="1073"/>
      <c r="AI419" s="1074"/>
      <c r="AJ419" s="1074"/>
      <c r="AK419" s="1075"/>
      <c r="AL419" s="1065"/>
      <c r="AM419" s="1066" t="str">
        <f t="shared" si="213"/>
        <v/>
      </c>
      <c r="AN419" s="1067">
        <f t="shared" si="214"/>
        <v>0</v>
      </c>
      <c r="AO419" s="412"/>
      <c r="AP419" s="412"/>
      <c r="AQ419" s="1068">
        <f t="shared" si="215"/>
        <v>0</v>
      </c>
      <c r="AR419" s="414">
        <f t="shared" si="216"/>
        <v>0</v>
      </c>
      <c r="AS419" s="415">
        <f t="shared" si="217"/>
        <v>0</v>
      </c>
      <c r="AT419" s="415">
        <f t="shared" si="232"/>
        <v>0</v>
      </c>
      <c r="AU419" s="415">
        <f t="shared" si="218"/>
        <v>0</v>
      </c>
      <c r="AV419" s="416">
        <f t="shared" si="219"/>
        <v>0</v>
      </c>
      <c r="AW419" s="1069"/>
      <c r="AX419" s="406">
        <f t="shared" si="220"/>
        <v>0</v>
      </c>
      <c r="AY419" s="1060">
        <f t="shared" si="221"/>
        <v>0</v>
      </c>
      <c r="AZ419" s="1070">
        <f t="shared" si="222"/>
        <v>0</v>
      </c>
      <c r="BA419" s="407">
        <f t="shared" si="223"/>
        <v>0</v>
      </c>
      <c r="BB419" s="1071">
        <f t="shared" si="224"/>
        <v>0</v>
      </c>
      <c r="BC419" s="1059">
        <f t="shared" si="225"/>
        <v>0</v>
      </c>
      <c r="BD419" s="1059">
        <f t="shared" si="226"/>
        <v>0</v>
      </c>
      <c r="BE419" s="407">
        <f t="shared" si="227"/>
        <v>0</v>
      </c>
      <c r="BF419" s="1041">
        <f t="shared" si="228"/>
        <v>0.3</v>
      </c>
      <c r="BG419" s="421">
        <f t="shared" si="229"/>
        <v>0</v>
      </c>
      <c r="BH419" s="422"/>
      <c r="BI419" s="422"/>
      <c r="BJ419" s="421">
        <f t="shared" si="230"/>
        <v>0</v>
      </c>
      <c r="BK419" s="1044">
        <f t="shared" si="231"/>
        <v>0</v>
      </c>
      <c r="BL419" s="432"/>
      <c r="BM419" s="436"/>
      <c r="BN419" s="436"/>
      <c r="BO419" s="436"/>
      <c r="BP419" s="436"/>
      <c r="BQ419" s="436"/>
      <c r="BR419" s="436"/>
      <c r="BS419" s="436"/>
      <c r="BT419" s="436"/>
      <c r="BU419" s="436"/>
      <c r="BV419" s="436"/>
      <c r="BW419" s="436"/>
      <c r="BX419" s="436"/>
    </row>
    <row r="420" spans="1:76" s="437" customFormat="1" ht="27.95" customHeight="1">
      <c r="A420" s="1046">
        <v>403</v>
      </c>
      <c r="B420" s="429"/>
      <c r="C420" s="429"/>
      <c r="D420" s="395"/>
      <c r="E420" s="427"/>
      <c r="F420" s="396"/>
      <c r="G420" s="1076"/>
      <c r="H420" s="1009"/>
      <c r="I420" s="1009"/>
      <c r="J420" s="1009"/>
      <c r="K420" s="1010" t="str">
        <f t="shared" si="201"/>
        <v/>
      </c>
      <c r="L420" s="1047" t="str">
        <f>IF(OR(($S420=""),($H420=""),($I420=""),($J420="")),"",VLOOKUP($S420,'TRC Values Pepco'!$I$45:$M$54,2,FALSE))</f>
        <v/>
      </c>
      <c r="M420" s="1048" t="str">
        <f>IF(OR(($S420=""),($H420=""),($I420=""),($J420="")),"",VLOOKUP($S420,'TRC Values Pepco'!$I$45:$M$54,3,FALSE))</f>
        <v/>
      </c>
      <c r="N420" s="1048" t="str">
        <f>IF(OR(($S420=""),($H420=""),($I420=""),($J420="")),"",VLOOKUP($S420,'TRC Values Pepco'!$I$45:$M$54,4,FALSE))</f>
        <v/>
      </c>
      <c r="O420" s="1048" t="str">
        <f>IF(OR(($S420=""),($H420=""),($I420=""),($J420="")),"",VLOOKUP($S420,'TRC Values Pepco'!$I$45:$M$54,5,FALSE))</f>
        <v/>
      </c>
      <c r="P420" s="1049" t="str">
        <f t="shared" si="202"/>
        <v/>
      </c>
      <c r="Q420" s="1050">
        <f t="shared" si="203"/>
        <v>0</v>
      </c>
      <c r="R420" s="1051" t="str">
        <f t="shared" si="204"/>
        <v/>
      </c>
      <c r="S420" s="1051" t="str">
        <f t="shared" si="205"/>
        <v/>
      </c>
      <c r="T420" s="1052" t="str">
        <f t="shared" si="206"/>
        <v/>
      </c>
      <c r="U420" s="1077"/>
      <c r="V420" s="1017"/>
      <c r="W420" s="1055" t="str">
        <f t="shared" si="207"/>
        <v/>
      </c>
      <c r="X420" s="1072"/>
      <c r="Y420" s="1057">
        <v>0</v>
      </c>
      <c r="Z420" s="402">
        <f t="shared" si="208"/>
        <v>0</v>
      </c>
      <c r="AA420" s="1058">
        <f t="shared" si="209"/>
        <v>0</v>
      </c>
      <c r="AB420" s="1059">
        <f t="shared" si="210"/>
        <v>0</v>
      </c>
      <c r="AC420" s="1059">
        <f t="shared" si="211"/>
        <v>0</v>
      </c>
      <c r="AD420" s="1060">
        <f t="shared" si="212"/>
        <v>0</v>
      </c>
      <c r="AE420" s="1061" t="s">
        <v>205</v>
      </c>
      <c r="AF420" s="395"/>
      <c r="AG420" s="429"/>
      <c r="AH420" s="1073"/>
      <c r="AI420" s="1074"/>
      <c r="AJ420" s="1074"/>
      <c r="AK420" s="1075"/>
      <c r="AL420" s="1065"/>
      <c r="AM420" s="1066" t="str">
        <f t="shared" si="213"/>
        <v/>
      </c>
      <c r="AN420" s="1067">
        <f t="shared" si="214"/>
        <v>0</v>
      </c>
      <c r="AO420" s="412"/>
      <c r="AP420" s="412"/>
      <c r="AQ420" s="1068">
        <f t="shared" si="215"/>
        <v>0</v>
      </c>
      <c r="AR420" s="414">
        <f t="shared" si="216"/>
        <v>0</v>
      </c>
      <c r="AS420" s="415">
        <f t="shared" si="217"/>
        <v>0</v>
      </c>
      <c r="AT420" s="415">
        <f t="shared" si="232"/>
        <v>0</v>
      </c>
      <c r="AU420" s="415">
        <f t="shared" si="218"/>
        <v>0</v>
      </c>
      <c r="AV420" s="416">
        <f t="shared" si="219"/>
        <v>0</v>
      </c>
      <c r="AW420" s="1069"/>
      <c r="AX420" s="406">
        <f t="shared" si="220"/>
        <v>0</v>
      </c>
      <c r="AY420" s="1060">
        <f t="shared" si="221"/>
        <v>0</v>
      </c>
      <c r="AZ420" s="1070">
        <f t="shared" si="222"/>
        <v>0</v>
      </c>
      <c r="BA420" s="407">
        <f t="shared" si="223"/>
        <v>0</v>
      </c>
      <c r="BB420" s="1071">
        <f t="shared" si="224"/>
        <v>0</v>
      </c>
      <c r="BC420" s="1059">
        <f t="shared" si="225"/>
        <v>0</v>
      </c>
      <c r="BD420" s="1059">
        <f t="shared" si="226"/>
        <v>0</v>
      </c>
      <c r="BE420" s="407">
        <f t="shared" si="227"/>
        <v>0</v>
      </c>
      <c r="BF420" s="1041">
        <f t="shared" si="228"/>
        <v>0.3</v>
      </c>
      <c r="BG420" s="421">
        <f t="shared" si="229"/>
        <v>0</v>
      </c>
      <c r="BH420" s="422"/>
      <c r="BI420" s="422"/>
      <c r="BJ420" s="421">
        <f t="shared" si="230"/>
        <v>0</v>
      </c>
      <c r="BK420" s="1044">
        <f t="shared" si="231"/>
        <v>0</v>
      </c>
      <c r="BL420" s="432"/>
      <c r="BM420" s="436"/>
      <c r="BN420" s="436"/>
      <c r="BO420" s="436"/>
      <c r="BP420" s="436"/>
      <c r="BQ420" s="436"/>
      <c r="BR420" s="436"/>
      <c r="BS420" s="436"/>
      <c r="BT420" s="436"/>
      <c r="BU420" s="436"/>
      <c r="BV420" s="436"/>
      <c r="BW420" s="436"/>
      <c r="BX420" s="436"/>
    </row>
    <row r="421" spans="1:76" s="437" customFormat="1" ht="27.95" customHeight="1">
      <c r="A421" s="1046">
        <v>404</v>
      </c>
      <c r="B421" s="429"/>
      <c r="C421" s="429"/>
      <c r="D421" s="395"/>
      <c r="E421" s="427"/>
      <c r="F421" s="396"/>
      <c r="G421" s="1076"/>
      <c r="H421" s="1009"/>
      <c r="I421" s="1009"/>
      <c r="J421" s="1009"/>
      <c r="K421" s="1010" t="str">
        <f t="shared" si="201"/>
        <v/>
      </c>
      <c r="L421" s="1047" t="str">
        <f>IF(OR(($S421=""),($H421=""),($I421=""),($J421="")),"",VLOOKUP($S421,'TRC Values Pepco'!$I$45:$M$54,2,FALSE))</f>
        <v/>
      </c>
      <c r="M421" s="1048" t="str">
        <f>IF(OR(($S421=""),($H421=""),($I421=""),($J421="")),"",VLOOKUP($S421,'TRC Values Pepco'!$I$45:$M$54,3,FALSE))</f>
        <v/>
      </c>
      <c r="N421" s="1048" t="str">
        <f>IF(OR(($S421=""),($H421=""),($I421=""),($J421="")),"",VLOOKUP($S421,'TRC Values Pepco'!$I$45:$M$54,4,FALSE))</f>
        <v/>
      </c>
      <c r="O421" s="1048" t="str">
        <f>IF(OR(($S421=""),($H421=""),($I421=""),($J421="")),"",VLOOKUP($S421,'TRC Values Pepco'!$I$45:$M$54,5,FALSE))</f>
        <v/>
      </c>
      <c r="P421" s="1049" t="str">
        <f t="shared" si="202"/>
        <v/>
      </c>
      <c r="Q421" s="1050">
        <f t="shared" si="203"/>
        <v>0</v>
      </c>
      <c r="R421" s="1051" t="str">
        <f t="shared" si="204"/>
        <v/>
      </c>
      <c r="S421" s="1051" t="str">
        <f t="shared" si="205"/>
        <v/>
      </c>
      <c r="T421" s="1052" t="str">
        <f t="shared" si="206"/>
        <v/>
      </c>
      <c r="U421" s="1077"/>
      <c r="V421" s="1017"/>
      <c r="W421" s="1055" t="str">
        <f t="shared" si="207"/>
        <v/>
      </c>
      <c r="X421" s="1072"/>
      <c r="Y421" s="1057">
        <v>0</v>
      </c>
      <c r="Z421" s="402">
        <f t="shared" si="208"/>
        <v>0</v>
      </c>
      <c r="AA421" s="1058">
        <f t="shared" si="209"/>
        <v>0</v>
      </c>
      <c r="AB421" s="1059">
        <f t="shared" si="210"/>
        <v>0</v>
      </c>
      <c r="AC421" s="1059">
        <f t="shared" si="211"/>
        <v>0</v>
      </c>
      <c r="AD421" s="1060">
        <f t="shared" si="212"/>
        <v>0</v>
      </c>
      <c r="AE421" s="1061" t="s">
        <v>205</v>
      </c>
      <c r="AF421" s="395"/>
      <c r="AG421" s="429"/>
      <c r="AH421" s="1073"/>
      <c r="AI421" s="1074"/>
      <c r="AJ421" s="1074"/>
      <c r="AK421" s="1075"/>
      <c r="AL421" s="1065"/>
      <c r="AM421" s="1066" t="str">
        <f t="shared" si="213"/>
        <v/>
      </c>
      <c r="AN421" s="1067">
        <f t="shared" si="214"/>
        <v>0</v>
      </c>
      <c r="AO421" s="412"/>
      <c r="AP421" s="412"/>
      <c r="AQ421" s="1068">
        <f t="shared" si="215"/>
        <v>0</v>
      </c>
      <c r="AR421" s="414">
        <f t="shared" si="216"/>
        <v>0</v>
      </c>
      <c r="AS421" s="415">
        <f t="shared" si="217"/>
        <v>0</v>
      </c>
      <c r="AT421" s="415">
        <f t="shared" si="232"/>
        <v>0</v>
      </c>
      <c r="AU421" s="415">
        <f t="shared" si="218"/>
        <v>0</v>
      </c>
      <c r="AV421" s="416">
        <f t="shared" si="219"/>
        <v>0</v>
      </c>
      <c r="AW421" s="1069"/>
      <c r="AX421" s="406">
        <f t="shared" si="220"/>
        <v>0</v>
      </c>
      <c r="AY421" s="1060">
        <f t="shared" si="221"/>
        <v>0</v>
      </c>
      <c r="AZ421" s="1070">
        <f t="shared" si="222"/>
        <v>0</v>
      </c>
      <c r="BA421" s="407">
        <f t="shared" si="223"/>
        <v>0</v>
      </c>
      <c r="BB421" s="1071">
        <f t="shared" si="224"/>
        <v>0</v>
      </c>
      <c r="BC421" s="1059">
        <f t="shared" si="225"/>
        <v>0</v>
      </c>
      <c r="BD421" s="1059">
        <f t="shared" si="226"/>
        <v>0</v>
      </c>
      <c r="BE421" s="407">
        <f t="shared" si="227"/>
        <v>0</v>
      </c>
      <c r="BF421" s="1041">
        <f t="shared" si="228"/>
        <v>0.3</v>
      </c>
      <c r="BG421" s="421">
        <f t="shared" si="229"/>
        <v>0</v>
      </c>
      <c r="BH421" s="422"/>
      <c r="BI421" s="422"/>
      <c r="BJ421" s="421">
        <f t="shared" si="230"/>
        <v>0</v>
      </c>
      <c r="BK421" s="1044">
        <f t="shared" si="231"/>
        <v>0</v>
      </c>
      <c r="BL421" s="432"/>
      <c r="BM421" s="436"/>
      <c r="BN421" s="436"/>
      <c r="BO421" s="436"/>
      <c r="BP421" s="436"/>
      <c r="BQ421" s="436"/>
      <c r="BR421" s="436"/>
      <c r="BS421" s="436"/>
      <c r="BT421" s="436"/>
      <c r="BU421" s="436"/>
      <c r="BV421" s="436"/>
      <c r="BW421" s="436"/>
      <c r="BX421" s="436"/>
    </row>
    <row r="422" spans="1:76" s="437" customFormat="1" ht="27.95" customHeight="1">
      <c r="A422" s="1046">
        <v>405</v>
      </c>
      <c r="B422" s="429"/>
      <c r="C422" s="429"/>
      <c r="D422" s="395"/>
      <c r="E422" s="427"/>
      <c r="F422" s="396"/>
      <c r="G422" s="1076"/>
      <c r="H422" s="1009"/>
      <c r="I422" s="1009"/>
      <c r="J422" s="1009"/>
      <c r="K422" s="1010" t="str">
        <f t="shared" si="201"/>
        <v/>
      </c>
      <c r="L422" s="1047" t="str">
        <f>IF(OR(($S422=""),($H422=""),($I422=""),($J422="")),"",VLOOKUP($S422,'TRC Values Pepco'!$I$45:$M$54,2,FALSE))</f>
        <v/>
      </c>
      <c r="M422" s="1048" t="str">
        <f>IF(OR(($S422=""),($H422=""),($I422=""),($J422="")),"",VLOOKUP($S422,'TRC Values Pepco'!$I$45:$M$54,3,FALSE))</f>
        <v/>
      </c>
      <c r="N422" s="1048" t="str">
        <f>IF(OR(($S422=""),($H422=""),($I422=""),($J422="")),"",VLOOKUP($S422,'TRC Values Pepco'!$I$45:$M$54,4,FALSE))</f>
        <v/>
      </c>
      <c r="O422" s="1048" t="str">
        <f>IF(OR(($S422=""),($H422=""),($I422=""),($J422="")),"",VLOOKUP($S422,'TRC Values Pepco'!$I$45:$M$54,5,FALSE))</f>
        <v/>
      </c>
      <c r="P422" s="1049" t="str">
        <f t="shared" si="202"/>
        <v/>
      </c>
      <c r="Q422" s="1050">
        <f t="shared" si="203"/>
        <v>0</v>
      </c>
      <c r="R422" s="1051" t="str">
        <f t="shared" si="204"/>
        <v/>
      </c>
      <c r="S422" s="1051" t="str">
        <f t="shared" si="205"/>
        <v/>
      </c>
      <c r="T422" s="1052" t="str">
        <f t="shared" si="206"/>
        <v/>
      </c>
      <c r="U422" s="1077"/>
      <c r="V422" s="1017"/>
      <c r="W422" s="1055" t="str">
        <f t="shared" si="207"/>
        <v/>
      </c>
      <c r="X422" s="1072"/>
      <c r="Y422" s="1057">
        <v>0</v>
      </c>
      <c r="Z422" s="402">
        <f t="shared" si="208"/>
        <v>0</v>
      </c>
      <c r="AA422" s="1058">
        <f t="shared" si="209"/>
        <v>0</v>
      </c>
      <c r="AB422" s="1059">
        <f t="shared" si="210"/>
        <v>0</v>
      </c>
      <c r="AC422" s="1059">
        <f t="shared" si="211"/>
        <v>0</v>
      </c>
      <c r="AD422" s="1060">
        <f t="shared" si="212"/>
        <v>0</v>
      </c>
      <c r="AE422" s="1061" t="s">
        <v>205</v>
      </c>
      <c r="AF422" s="395"/>
      <c r="AG422" s="429"/>
      <c r="AH422" s="1073"/>
      <c r="AI422" s="1074"/>
      <c r="AJ422" s="1074"/>
      <c r="AK422" s="1075"/>
      <c r="AL422" s="1065"/>
      <c r="AM422" s="1066" t="str">
        <f t="shared" si="213"/>
        <v/>
      </c>
      <c r="AN422" s="1067">
        <f t="shared" si="214"/>
        <v>0</v>
      </c>
      <c r="AO422" s="412"/>
      <c r="AP422" s="412"/>
      <c r="AQ422" s="1068">
        <f t="shared" si="215"/>
        <v>0</v>
      </c>
      <c r="AR422" s="414">
        <f t="shared" si="216"/>
        <v>0</v>
      </c>
      <c r="AS422" s="415">
        <f t="shared" si="217"/>
        <v>0</v>
      </c>
      <c r="AT422" s="415">
        <f t="shared" si="232"/>
        <v>0</v>
      </c>
      <c r="AU422" s="415">
        <f t="shared" si="218"/>
        <v>0</v>
      </c>
      <c r="AV422" s="416">
        <f t="shared" si="219"/>
        <v>0</v>
      </c>
      <c r="AW422" s="1069"/>
      <c r="AX422" s="406">
        <f t="shared" si="220"/>
        <v>0</v>
      </c>
      <c r="AY422" s="1060">
        <f t="shared" si="221"/>
        <v>0</v>
      </c>
      <c r="AZ422" s="1070">
        <f t="shared" si="222"/>
        <v>0</v>
      </c>
      <c r="BA422" s="407">
        <f t="shared" si="223"/>
        <v>0</v>
      </c>
      <c r="BB422" s="1071">
        <f t="shared" si="224"/>
        <v>0</v>
      </c>
      <c r="BC422" s="1059">
        <f t="shared" si="225"/>
        <v>0</v>
      </c>
      <c r="BD422" s="1059">
        <f t="shared" si="226"/>
        <v>0</v>
      </c>
      <c r="BE422" s="407">
        <f t="shared" si="227"/>
        <v>0</v>
      </c>
      <c r="BF422" s="1041">
        <f t="shared" si="228"/>
        <v>0.3</v>
      </c>
      <c r="BG422" s="421">
        <f t="shared" si="229"/>
        <v>0</v>
      </c>
      <c r="BH422" s="422"/>
      <c r="BI422" s="422"/>
      <c r="BJ422" s="421">
        <f t="shared" si="230"/>
        <v>0</v>
      </c>
      <c r="BK422" s="1044">
        <f t="shared" si="231"/>
        <v>0</v>
      </c>
      <c r="BL422" s="432"/>
      <c r="BM422" s="436"/>
      <c r="BN422" s="436"/>
      <c r="BO422" s="436"/>
      <c r="BP422" s="436"/>
      <c r="BQ422" s="436"/>
      <c r="BR422" s="436"/>
      <c r="BS422" s="436"/>
      <c r="BT422" s="436"/>
      <c r="BU422" s="436"/>
      <c r="BV422" s="436"/>
      <c r="BW422" s="436"/>
      <c r="BX422" s="436"/>
    </row>
    <row r="423" spans="1:76" s="437" customFormat="1" ht="27.95" customHeight="1">
      <c r="A423" s="1046">
        <v>406</v>
      </c>
      <c r="B423" s="429"/>
      <c r="C423" s="429"/>
      <c r="D423" s="395"/>
      <c r="E423" s="427"/>
      <c r="F423" s="396"/>
      <c r="G423" s="1076"/>
      <c r="H423" s="1009"/>
      <c r="I423" s="1009"/>
      <c r="J423" s="1009"/>
      <c r="K423" s="1010" t="str">
        <f t="shared" si="201"/>
        <v/>
      </c>
      <c r="L423" s="1047" t="str">
        <f>IF(OR(($S423=""),($H423=""),($I423=""),($J423="")),"",VLOOKUP($S423,'TRC Values Pepco'!$I$45:$M$54,2,FALSE))</f>
        <v/>
      </c>
      <c r="M423" s="1048" t="str">
        <f>IF(OR(($S423=""),($H423=""),($I423=""),($J423="")),"",VLOOKUP($S423,'TRC Values Pepco'!$I$45:$M$54,3,FALSE))</f>
        <v/>
      </c>
      <c r="N423" s="1048" t="str">
        <f>IF(OR(($S423=""),($H423=""),($I423=""),($J423="")),"",VLOOKUP($S423,'TRC Values Pepco'!$I$45:$M$54,4,FALSE))</f>
        <v/>
      </c>
      <c r="O423" s="1048" t="str">
        <f>IF(OR(($S423=""),($H423=""),($I423=""),($J423="")),"",VLOOKUP($S423,'TRC Values Pepco'!$I$45:$M$54,5,FALSE))</f>
        <v/>
      </c>
      <c r="P423" s="1049" t="str">
        <f t="shared" si="202"/>
        <v/>
      </c>
      <c r="Q423" s="1050">
        <f t="shared" si="203"/>
        <v>0</v>
      </c>
      <c r="R423" s="1051" t="str">
        <f t="shared" si="204"/>
        <v/>
      </c>
      <c r="S423" s="1051" t="str">
        <f t="shared" si="205"/>
        <v/>
      </c>
      <c r="T423" s="1052" t="str">
        <f t="shared" si="206"/>
        <v/>
      </c>
      <c r="U423" s="1077"/>
      <c r="V423" s="1017"/>
      <c r="W423" s="1055" t="str">
        <f t="shared" si="207"/>
        <v/>
      </c>
      <c r="X423" s="1072"/>
      <c r="Y423" s="1057">
        <v>0</v>
      </c>
      <c r="Z423" s="402">
        <f t="shared" si="208"/>
        <v>0</v>
      </c>
      <c r="AA423" s="1058">
        <f t="shared" si="209"/>
        <v>0</v>
      </c>
      <c r="AB423" s="1059">
        <f t="shared" si="210"/>
        <v>0</v>
      </c>
      <c r="AC423" s="1059">
        <f t="shared" si="211"/>
        <v>0</v>
      </c>
      <c r="AD423" s="1060">
        <f t="shared" si="212"/>
        <v>0</v>
      </c>
      <c r="AE423" s="1061" t="s">
        <v>205</v>
      </c>
      <c r="AF423" s="395"/>
      <c r="AG423" s="429"/>
      <c r="AH423" s="1073"/>
      <c r="AI423" s="1074"/>
      <c r="AJ423" s="1074"/>
      <c r="AK423" s="1075"/>
      <c r="AL423" s="1065"/>
      <c r="AM423" s="1066" t="str">
        <f t="shared" si="213"/>
        <v/>
      </c>
      <c r="AN423" s="1067">
        <f t="shared" si="214"/>
        <v>0</v>
      </c>
      <c r="AO423" s="412"/>
      <c r="AP423" s="412"/>
      <c r="AQ423" s="1068">
        <f t="shared" si="215"/>
        <v>0</v>
      </c>
      <c r="AR423" s="414">
        <f t="shared" si="216"/>
        <v>0</v>
      </c>
      <c r="AS423" s="415">
        <f t="shared" si="217"/>
        <v>0</v>
      </c>
      <c r="AT423" s="415">
        <f t="shared" si="232"/>
        <v>0</v>
      </c>
      <c r="AU423" s="415">
        <f t="shared" si="218"/>
        <v>0</v>
      </c>
      <c r="AV423" s="416">
        <f t="shared" si="219"/>
        <v>0</v>
      </c>
      <c r="AW423" s="1069"/>
      <c r="AX423" s="406">
        <f t="shared" si="220"/>
        <v>0</v>
      </c>
      <c r="AY423" s="1060">
        <f t="shared" si="221"/>
        <v>0</v>
      </c>
      <c r="AZ423" s="1070">
        <f t="shared" si="222"/>
        <v>0</v>
      </c>
      <c r="BA423" s="407">
        <f t="shared" si="223"/>
        <v>0</v>
      </c>
      <c r="BB423" s="1071">
        <f t="shared" si="224"/>
        <v>0</v>
      </c>
      <c r="BC423" s="1059">
        <f t="shared" si="225"/>
        <v>0</v>
      </c>
      <c r="BD423" s="1059">
        <f t="shared" si="226"/>
        <v>0</v>
      </c>
      <c r="BE423" s="407">
        <f t="shared" si="227"/>
        <v>0</v>
      </c>
      <c r="BF423" s="1041">
        <f t="shared" si="228"/>
        <v>0.3</v>
      </c>
      <c r="BG423" s="421">
        <f t="shared" si="229"/>
        <v>0</v>
      </c>
      <c r="BH423" s="422"/>
      <c r="BI423" s="422"/>
      <c r="BJ423" s="421">
        <f t="shared" si="230"/>
        <v>0</v>
      </c>
      <c r="BK423" s="1044">
        <f t="shared" si="231"/>
        <v>0</v>
      </c>
      <c r="BL423" s="432"/>
      <c r="BM423" s="436"/>
      <c r="BN423" s="436"/>
      <c r="BO423" s="436"/>
      <c r="BP423" s="436"/>
      <c r="BQ423" s="436"/>
      <c r="BR423" s="436"/>
      <c r="BS423" s="436"/>
      <c r="BT423" s="436"/>
      <c r="BU423" s="436"/>
      <c r="BV423" s="436"/>
      <c r="BW423" s="436"/>
      <c r="BX423" s="436"/>
    </row>
    <row r="424" spans="1:76" s="437" customFormat="1" ht="27.95" customHeight="1">
      <c r="A424" s="1046">
        <v>407</v>
      </c>
      <c r="B424" s="429"/>
      <c r="C424" s="429"/>
      <c r="D424" s="395"/>
      <c r="E424" s="427"/>
      <c r="F424" s="396"/>
      <c r="G424" s="1076"/>
      <c r="H424" s="1009"/>
      <c r="I424" s="1009"/>
      <c r="J424" s="1009"/>
      <c r="K424" s="1010" t="str">
        <f t="shared" si="201"/>
        <v/>
      </c>
      <c r="L424" s="1047" t="str">
        <f>IF(OR(($S424=""),($H424=""),($I424=""),($J424="")),"",VLOOKUP($S424,'TRC Values Pepco'!$I$45:$M$54,2,FALSE))</f>
        <v/>
      </c>
      <c r="M424" s="1048" t="str">
        <f>IF(OR(($S424=""),($H424=""),($I424=""),($J424="")),"",VLOOKUP($S424,'TRC Values Pepco'!$I$45:$M$54,3,FALSE))</f>
        <v/>
      </c>
      <c r="N424" s="1048" t="str">
        <f>IF(OR(($S424=""),($H424=""),($I424=""),($J424="")),"",VLOOKUP($S424,'TRC Values Pepco'!$I$45:$M$54,4,FALSE))</f>
        <v/>
      </c>
      <c r="O424" s="1048" t="str">
        <f>IF(OR(($S424=""),($H424=""),($I424=""),($J424="")),"",VLOOKUP($S424,'TRC Values Pepco'!$I$45:$M$54,5,FALSE))</f>
        <v/>
      </c>
      <c r="P424" s="1049" t="str">
        <f t="shared" si="202"/>
        <v/>
      </c>
      <c r="Q424" s="1050">
        <f t="shared" si="203"/>
        <v>0</v>
      </c>
      <c r="R424" s="1051" t="str">
        <f t="shared" si="204"/>
        <v/>
      </c>
      <c r="S424" s="1051" t="str">
        <f t="shared" si="205"/>
        <v/>
      </c>
      <c r="T424" s="1052" t="str">
        <f t="shared" si="206"/>
        <v/>
      </c>
      <c r="U424" s="1077"/>
      <c r="V424" s="1017"/>
      <c r="W424" s="1055" t="str">
        <f t="shared" si="207"/>
        <v/>
      </c>
      <c r="X424" s="1072"/>
      <c r="Y424" s="1057">
        <v>0</v>
      </c>
      <c r="Z424" s="402">
        <f t="shared" si="208"/>
        <v>0</v>
      </c>
      <c r="AA424" s="1058">
        <f t="shared" si="209"/>
        <v>0</v>
      </c>
      <c r="AB424" s="1059">
        <f t="shared" si="210"/>
        <v>0</v>
      </c>
      <c r="AC424" s="1059">
        <f t="shared" si="211"/>
        <v>0</v>
      </c>
      <c r="AD424" s="1060">
        <f t="shared" si="212"/>
        <v>0</v>
      </c>
      <c r="AE424" s="1061" t="s">
        <v>205</v>
      </c>
      <c r="AF424" s="395"/>
      <c r="AG424" s="429"/>
      <c r="AH424" s="1073"/>
      <c r="AI424" s="1074"/>
      <c r="AJ424" s="1074"/>
      <c r="AK424" s="1075"/>
      <c r="AL424" s="1065"/>
      <c r="AM424" s="1066" t="str">
        <f t="shared" si="213"/>
        <v/>
      </c>
      <c r="AN424" s="1067">
        <f t="shared" si="214"/>
        <v>0</v>
      </c>
      <c r="AO424" s="412"/>
      <c r="AP424" s="412"/>
      <c r="AQ424" s="1068">
        <f t="shared" si="215"/>
        <v>0</v>
      </c>
      <c r="AR424" s="414">
        <f t="shared" si="216"/>
        <v>0</v>
      </c>
      <c r="AS424" s="415">
        <f t="shared" si="217"/>
        <v>0</v>
      </c>
      <c r="AT424" s="415">
        <f t="shared" si="232"/>
        <v>0</v>
      </c>
      <c r="AU424" s="415">
        <f t="shared" si="218"/>
        <v>0</v>
      </c>
      <c r="AV424" s="416">
        <f t="shared" si="219"/>
        <v>0</v>
      </c>
      <c r="AW424" s="1069"/>
      <c r="AX424" s="406">
        <f t="shared" si="220"/>
        <v>0</v>
      </c>
      <c r="AY424" s="1060">
        <f t="shared" si="221"/>
        <v>0</v>
      </c>
      <c r="AZ424" s="1070">
        <f t="shared" si="222"/>
        <v>0</v>
      </c>
      <c r="BA424" s="407">
        <f t="shared" si="223"/>
        <v>0</v>
      </c>
      <c r="BB424" s="1071">
        <f t="shared" si="224"/>
        <v>0</v>
      </c>
      <c r="BC424" s="1059">
        <f t="shared" si="225"/>
        <v>0</v>
      </c>
      <c r="BD424" s="1059">
        <f t="shared" si="226"/>
        <v>0</v>
      </c>
      <c r="BE424" s="407">
        <f t="shared" si="227"/>
        <v>0</v>
      </c>
      <c r="BF424" s="1041">
        <f t="shared" si="228"/>
        <v>0.3</v>
      </c>
      <c r="BG424" s="421">
        <f t="shared" si="229"/>
        <v>0</v>
      </c>
      <c r="BH424" s="422"/>
      <c r="BI424" s="422"/>
      <c r="BJ424" s="421">
        <f t="shared" si="230"/>
        <v>0</v>
      </c>
      <c r="BK424" s="1044">
        <f t="shared" si="231"/>
        <v>0</v>
      </c>
      <c r="BL424" s="432"/>
      <c r="BM424" s="436"/>
      <c r="BN424" s="436"/>
      <c r="BO424" s="436"/>
      <c r="BP424" s="436"/>
      <c r="BQ424" s="436"/>
      <c r="BR424" s="436"/>
      <c r="BS424" s="436"/>
      <c r="BT424" s="436"/>
      <c r="BU424" s="436"/>
      <c r="BV424" s="436"/>
      <c r="BW424" s="436"/>
      <c r="BX424" s="436"/>
    </row>
    <row r="425" spans="1:76" s="437" customFormat="1" ht="27.95" customHeight="1">
      <c r="A425" s="1046">
        <v>408</v>
      </c>
      <c r="B425" s="429"/>
      <c r="C425" s="429"/>
      <c r="D425" s="395"/>
      <c r="E425" s="427"/>
      <c r="F425" s="396"/>
      <c r="G425" s="1076"/>
      <c r="H425" s="1009"/>
      <c r="I425" s="1009"/>
      <c r="J425" s="1009"/>
      <c r="K425" s="1010" t="str">
        <f t="shared" si="201"/>
        <v/>
      </c>
      <c r="L425" s="1047" t="str">
        <f>IF(OR(($S425=""),($H425=""),($I425=""),($J425="")),"",VLOOKUP($S425,'TRC Values Pepco'!$I$45:$M$54,2,FALSE))</f>
        <v/>
      </c>
      <c r="M425" s="1048" t="str">
        <f>IF(OR(($S425=""),($H425=""),($I425=""),($J425="")),"",VLOOKUP($S425,'TRC Values Pepco'!$I$45:$M$54,3,FALSE))</f>
        <v/>
      </c>
      <c r="N425" s="1048" t="str">
        <f>IF(OR(($S425=""),($H425=""),($I425=""),($J425="")),"",VLOOKUP($S425,'TRC Values Pepco'!$I$45:$M$54,4,FALSE))</f>
        <v/>
      </c>
      <c r="O425" s="1048" t="str">
        <f>IF(OR(($S425=""),($H425=""),($I425=""),($J425="")),"",VLOOKUP($S425,'TRC Values Pepco'!$I$45:$M$54,5,FALSE))</f>
        <v/>
      </c>
      <c r="P425" s="1049" t="str">
        <f t="shared" si="202"/>
        <v/>
      </c>
      <c r="Q425" s="1050">
        <f t="shared" si="203"/>
        <v>0</v>
      </c>
      <c r="R425" s="1051" t="str">
        <f t="shared" si="204"/>
        <v/>
      </c>
      <c r="S425" s="1051" t="str">
        <f t="shared" si="205"/>
        <v/>
      </c>
      <c r="T425" s="1052" t="str">
        <f t="shared" si="206"/>
        <v/>
      </c>
      <c r="U425" s="1077"/>
      <c r="V425" s="1017"/>
      <c r="W425" s="1055" t="str">
        <f t="shared" si="207"/>
        <v/>
      </c>
      <c r="X425" s="1072"/>
      <c r="Y425" s="1057">
        <v>0</v>
      </c>
      <c r="Z425" s="402">
        <f t="shared" si="208"/>
        <v>0</v>
      </c>
      <c r="AA425" s="1058">
        <f t="shared" si="209"/>
        <v>0</v>
      </c>
      <c r="AB425" s="1059">
        <f t="shared" si="210"/>
        <v>0</v>
      </c>
      <c r="AC425" s="1059">
        <f t="shared" si="211"/>
        <v>0</v>
      </c>
      <c r="AD425" s="1060">
        <f t="shared" si="212"/>
        <v>0</v>
      </c>
      <c r="AE425" s="1061" t="s">
        <v>205</v>
      </c>
      <c r="AF425" s="395"/>
      <c r="AG425" s="429"/>
      <c r="AH425" s="1073"/>
      <c r="AI425" s="1074"/>
      <c r="AJ425" s="1074"/>
      <c r="AK425" s="1075"/>
      <c r="AL425" s="1065"/>
      <c r="AM425" s="1066" t="str">
        <f t="shared" si="213"/>
        <v/>
      </c>
      <c r="AN425" s="1067">
        <f t="shared" si="214"/>
        <v>0</v>
      </c>
      <c r="AO425" s="412"/>
      <c r="AP425" s="412"/>
      <c r="AQ425" s="1068">
        <f t="shared" si="215"/>
        <v>0</v>
      </c>
      <c r="AR425" s="414">
        <f t="shared" si="216"/>
        <v>0</v>
      </c>
      <c r="AS425" s="415">
        <f t="shared" si="217"/>
        <v>0</v>
      </c>
      <c r="AT425" s="415">
        <f t="shared" si="232"/>
        <v>0</v>
      </c>
      <c r="AU425" s="415">
        <f t="shared" si="218"/>
        <v>0</v>
      </c>
      <c r="AV425" s="416">
        <f t="shared" si="219"/>
        <v>0</v>
      </c>
      <c r="AW425" s="1069"/>
      <c r="AX425" s="406">
        <f t="shared" si="220"/>
        <v>0</v>
      </c>
      <c r="AY425" s="1060">
        <f t="shared" si="221"/>
        <v>0</v>
      </c>
      <c r="AZ425" s="1070">
        <f t="shared" si="222"/>
        <v>0</v>
      </c>
      <c r="BA425" s="407">
        <f t="shared" si="223"/>
        <v>0</v>
      </c>
      <c r="BB425" s="1071">
        <f t="shared" si="224"/>
        <v>0</v>
      </c>
      <c r="BC425" s="1059">
        <f t="shared" si="225"/>
        <v>0</v>
      </c>
      <c r="BD425" s="1059">
        <f t="shared" si="226"/>
        <v>0</v>
      </c>
      <c r="BE425" s="407">
        <f t="shared" si="227"/>
        <v>0</v>
      </c>
      <c r="BF425" s="1041">
        <f t="shared" si="228"/>
        <v>0.3</v>
      </c>
      <c r="BG425" s="421">
        <f t="shared" si="229"/>
        <v>0</v>
      </c>
      <c r="BH425" s="422"/>
      <c r="BI425" s="422"/>
      <c r="BJ425" s="421">
        <f t="shared" si="230"/>
        <v>0</v>
      </c>
      <c r="BK425" s="1044">
        <f t="shared" si="231"/>
        <v>0</v>
      </c>
      <c r="BL425" s="432"/>
      <c r="BM425" s="436"/>
      <c r="BN425" s="436"/>
      <c r="BO425" s="436"/>
      <c r="BP425" s="436"/>
      <c r="BQ425" s="436"/>
      <c r="BR425" s="436"/>
      <c r="BS425" s="436"/>
      <c r="BT425" s="436"/>
      <c r="BU425" s="436"/>
      <c r="BV425" s="436"/>
      <c r="BW425" s="436"/>
      <c r="BX425" s="436"/>
    </row>
    <row r="426" spans="1:76" s="437" customFormat="1" ht="27.95" customHeight="1">
      <c r="A426" s="1046">
        <v>409</v>
      </c>
      <c r="B426" s="429"/>
      <c r="C426" s="429"/>
      <c r="D426" s="395"/>
      <c r="E426" s="427"/>
      <c r="F426" s="396"/>
      <c r="G426" s="1076"/>
      <c r="H426" s="1009"/>
      <c r="I426" s="1009"/>
      <c r="J426" s="1009"/>
      <c r="K426" s="1010" t="str">
        <f t="shared" si="201"/>
        <v/>
      </c>
      <c r="L426" s="1047" t="str">
        <f>IF(OR(($S426=""),($H426=""),($I426=""),($J426="")),"",VLOOKUP($S426,'TRC Values Pepco'!$I$45:$M$54,2,FALSE))</f>
        <v/>
      </c>
      <c r="M426" s="1048" t="str">
        <f>IF(OR(($S426=""),($H426=""),($I426=""),($J426="")),"",VLOOKUP($S426,'TRC Values Pepco'!$I$45:$M$54,3,FALSE))</f>
        <v/>
      </c>
      <c r="N426" s="1048" t="str">
        <f>IF(OR(($S426=""),($H426=""),($I426=""),($J426="")),"",VLOOKUP($S426,'TRC Values Pepco'!$I$45:$M$54,4,FALSE))</f>
        <v/>
      </c>
      <c r="O426" s="1048" t="str">
        <f>IF(OR(($S426=""),($H426=""),($I426=""),($J426="")),"",VLOOKUP($S426,'TRC Values Pepco'!$I$45:$M$54,5,FALSE))</f>
        <v/>
      </c>
      <c r="P426" s="1049" t="str">
        <f t="shared" si="202"/>
        <v/>
      </c>
      <c r="Q426" s="1050">
        <f t="shared" si="203"/>
        <v>0</v>
      </c>
      <c r="R426" s="1051" t="str">
        <f t="shared" si="204"/>
        <v/>
      </c>
      <c r="S426" s="1051" t="str">
        <f t="shared" si="205"/>
        <v/>
      </c>
      <c r="T426" s="1052" t="str">
        <f t="shared" si="206"/>
        <v/>
      </c>
      <c r="U426" s="1077"/>
      <c r="V426" s="1017"/>
      <c r="W426" s="1055" t="str">
        <f t="shared" si="207"/>
        <v/>
      </c>
      <c r="X426" s="1072"/>
      <c r="Y426" s="1057">
        <v>0</v>
      </c>
      <c r="Z426" s="402">
        <f t="shared" si="208"/>
        <v>0</v>
      </c>
      <c r="AA426" s="1058">
        <f t="shared" si="209"/>
        <v>0</v>
      </c>
      <c r="AB426" s="1059">
        <f t="shared" si="210"/>
        <v>0</v>
      </c>
      <c r="AC426" s="1059">
        <f t="shared" si="211"/>
        <v>0</v>
      </c>
      <c r="AD426" s="1060">
        <f t="shared" si="212"/>
        <v>0</v>
      </c>
      <c r="AE426" s="1061" t="s">
        <v>205</v>
      </c>
      <c r="AF426" s="395"/>
      <c r="AG426" s="429"/>
      <c r="AH426" s="1073"/>
      <c r="AI426" s="1074"/>
      <c r="AJ426" s="1074"/>
      <c r="AK426" s="1075"/>
      <c r="AL426" s="1065"/>
      <c r="AM426" s="1066" t="str">
        <f t="shared" si="213"/>
        <v/>
      </c>
      <c r="AN426" s="1067">
        <f t="shared" si="214"/>
        <v>0</v>
      </c>
      <c r="AO426" s="412"/>
      <c r="AP426" s="412"/>
      <c r="AQ426" s="1068">
        <f t="shared" si="215"/>
        <v>0</v>
      </c>
      <c r="AR426" s="414">
        <f t="shared" si="216"/>
        <v>0</v>
      </c>
      <c r="AS426" s="415">
        <f t="shared" si="217"/>
        <v>0</v>
      </c>
      <c r="AT426" s="415">
        <f t="shared" si="232"/>
        <v>0</v>
      </c>
      <c r="AU426" s="415">
        <f t="shared" si="218"/>
        <v>0</v>
      </c>
      <c r="AV426" s="416">
        <f t="shared" si="219"/>
        <v>0</v>
      </c>
      <c r="AW426" s="1069"/>
      <c r="AX426" s="406">
        <f t="shared" si="220"/>
        <v>0</v>
      </c>
      <c r="AY426" s="1060">
        <f t="shared" si="221"/>
        <v>0</v>
      </c>
      <c r="AZ426" s="1070">
        <f t="shared" si="222"/>
        <v>0</v>
      </c>
      <c r="BA426" s="407">
        <f t="shared" si="223"/>
        <v>0</v>
      </c>
      <c r="BB426" s="1071">
        <f t="shared" si="224"/>
        <v>0</v>
      </c>
      <c r="BC426" s="1059">
        <f t="shared" si="225"/>
        <v>0</v>
      </c>
      <c r="BD426" s="1059">
        <f t="shared" si="226"/>
        <v>0</v>
      </c>
      <c r="BE426" s="407">
        <f t="shared" si="227"/>
        <v>0</v>
      </c>
      <c r="BF426" s="1041">
        <f t="shared" si="228"/>
        <v>0.3</v>
      </c>
      <c r="BG426" s="421">
        <f t="shared" si="229"/>
        <v>0</v>
      </c>
      <c r="BH426" s="422"/>
      <c r="BI426" s="422"/>
      <c r="BJ426" s="421">
        <f t="shared" si="230"/>
        <v>0</v>
      </c>
      <c r="BK426" s="1044">
        <f t="shared" si="231"/>
        <v>0</v>
      </c>
      <c r="BL426" s="432"/>
      <c r="BM426" s="436"/>
      <c r="BN426" s="436"/>
      <c r="BO426" s="436"/>
      <c r="BP426" s="436"/>
      <c r="BQ426" s="436"/>
      <c r="BR426" s="436"/>
      <c r="BS426" s="436"/>
      <c r="BT426" s="436"/>
      <c r="BU426" s="436"/>
      <c r="BV426" s="436"/>
      <c r="BW426" s="436"/>
      <c r="BX426" s="436"/>
    </row>
    <row r="427" spans="1:76" s="437" customFormat="1" ht="27.95" customHeight="1">
      <c r="A427" s="1046">
        <v>410</v>
      </c>
      <c r="B427" s="429"/>
      <c r="C427" s="429"/>
      <c r="D427" s="395"/>
      <c r="E427" s="427"/>
      <c r="F427" s="396"/>
      <c r="G427" s="1076"/>
      <c r="H427" s="1009"/>
      <c r="I427" s="1009"/>
      <c r="J427" s="1009"/>
      <c r="K427" s="1010" t="str">
        <f t="shared" si="201"/>
        <v/>
      </c>
      <c r="L427" s="1047" t="str">
        <f>IF(OR(($S427=""),($H427=""),($I427=""),($J427="")),"",VLOOKUP($S427,'TRC Values Pepco'!$I$45:$M$54,2,FALSE))</f>
        <v/>
      </c>
      <c r="M427" s="1048" t="str">
        <f>IF(OR(($S427=""),($H427=""),($I427=""),($J427="")),"",VLOOKUP($S427,'TRC Values Pepco'!$I$45:$M$54,3,FALSE))</f>
        <v/>
      </c>
      <c r="N427" s="1048" t="str">
        <f>IF(OR(($S427=""),($H427=""),($I427=""),($J427="")),"",VLOOKUP($S427,'TRC Values Pepco'!$I$45:$M$54,4,FALSE))</f>
        <v/>
      </c>
      <c r="O427" s="1048" t="str">
        <f>IF(OR(($S427=""),($H427=""),($I427=""),($J427="")),"",VLOOKUP($S427,'TRC Values Pepco'!$I$45:$M$54,5,FALSE))</f>
        <v/>
      </c>
      <c r="P427" s="1049" t="str">
        <f t="shared" si="202"/>
        <v/>
      </c>
      <c r="Q427" s="1050">
        <f t="shared" si="203"/>
        <v>0</v>
      </c>
      <c r="R427" s="1051" t="str">
        <f t="shared" si="204"/>
        <v/>
      </c>
      <c r="S427" s="1051" t="str">
        <f t="shared" si="205"/>
        <v/>
      </c>
      <c r="T427" s="1052" t="str">
        <f t="shared" si="206"/>
        <v/>
      </c>
      <c r="U427" s="1077"/>
      <c r="V427" s="1017"/>
      <c r="W427" s="1055" t="str">
        <f t="shared" si="207"/>
        <v/>
      </c>
      <c r="X427" s="1072"/>
      <c r="Y427" s="1057">
        <v>0</v>
      </c>
      <c r="Z427" s="402">
        <f t="shared" si="208"/>
        <v>0</v>
      </c>
      <c r="AA427" s="1058">
        <f t="shared" si="209"/>
        <v>0</v>
      </c>
      <c r="AB427" s="1059">
        <f t="shared" si="210"/>
        <v>0</v>
      </c>
      <c r="AC427" s="1059">
        <f t="shared" si="211"/>
        <v>0</v>
      </c>
      <c r="AD427" s="1060">
        <f t="shared" si="212"/>
        <v>0</v>
      </c>
      <c r="AE427" s="1061" t="s">
        <v>205</v>
      </c>
      <c r="AF427" s="395"/>
      <c r="AG427" s="429"/>
      <c r="AH427" s="1073"/>
      <c r="AI427" s="1074"/>
      <c r="AJ427" s="1074"/>
      <c r="AK427" s="1075"/>
      <c r="AL427" s="1065"/>
      <c r="AM427" s="1066" t="str">
        <f t="shared" si="213"/>
        <v/>
      </c>
      <c r="AN427" s="1067">
        <f t="shared" si="214"/>
        <v>0</v>
      </c>
      <c r="AO427" s="412"/>
      <c r="AP427" s="412"/>
      <c r="AQ427" s="1068">
        <f t="shared" si="215"/>
        <v>0</v>
      </c>
      <c r="AR427" s="414">
        <f t="shared" si="216"/>
        <v>0</v>
      </c>
      <c r="AS427" s="415">
        <f t="shared" si="217"/>
        <v>0</v>
      </c>
      <c r="AT427" s="415">
        <f t="shared" si="232"/>
        <v>0</v>
      </c>
      <c r="AU427" s="415">
        <f t="shared" si="218"/>
        <v>0</v>
      </c>
      <c r="AV427" s="416">
        <f t="shared" si="219"/>
        <v>0</v>
      </c>
      <c r="AW427" s="1069"/>
      <c r="AX427" s="406">
        <f t="shared" si="220"/>
        <v>0</v>
      </c>
      <c r="AY427" s="1060">
        <f t="shared" si="221"/>
        <v>0</v>
      </c>
      <c r="AZ427" s="1070">
        <f t="shared" si="222"/>
        <v>0</v>
      </c>
      <c r="BA427" s="407">
        <f t="shared" si="223"/>
        <v>0</v>
      </c>
      <c r="BB427" s="1071">
        <f t="shared" si="224"/>
        <v>0</v>
      </c>
      <c r="BC427" s="1059">
        <f t="shared" si="225"/>
        <v>0</v>
      </c>
      <c r="BD427" s="1059">
        <f t="shared" si="226"/>
        <v>0</v>
      </c>
      <c r="BE427" s="407">
        <f t="shared" si="227"/>
        <v>0</v>
      </c>
      <c r="BF427" s="1041">
        <f t="shared" si="228"/>
        <v>0.3</v>
      </c>
      <c r="BG427" s="421">
        <f t="shared" si="229"/>
        <v>0</v>
      </c>
      <c r="BH427" s="422"/>
      <c r="BI427" s="422"/>
      <c r="BJ427" s="421">
        <f t="shared" si="230"/>
        <v>0</v>
      </c>
      <c r="BK427" s="1044">
        <f t="shared" si="231"/>
        <v>0</v>
      </c>
      <c r="BL427" s="432"/>
      <c r="BM427" s="436"/>
      <c r="BN427" s="436"/>
      <c r="BO427" s="436"/>
      <c r="BP427" s="436"/>
      <c r="BQ427" s="436"/>
      <c r="BR427" s="436"/>
      <c r="BS427" s="436"/>
      <c r="BT427" s="436"/>
      <c r="BU427" s="436"/>
      <c r="BV427" s="436"/>
      <c r="BW427" s="436"/>
      <c r="BX427" s="436"/>
    </row>
    <row r="428" spans="1:76" s="437" customFormat="1" ht="27.95" customHeight="1">
      <c r="A428" s="1046">
        <v>411</v>
      </c>
      <c r="B428" s="429"/>
      <c r="C428" s="429"/>
      <c r="D428" s="395"/>
      <c r="E428" s="427"/>
      <c r="F428" s="396"/>
      <c r="G428" s="1076"/>
      <c r="H428" s="1009"/>
      <c r="I428" s="1009"/>
      <c r="J428" s="1009"/>
      <c r="K428" s="1010" t="str">
        <f t="shared" si="201"/>
        <v/>
      </c>
      <c r="L428" s="1047" t="str">
        <f>IF(OR(($S428=""),($H428=""),($I428=""),($J428="")),"",VLOOKUP($S428,'TRC Values Pepco'!$I$45:$M$54,2,FALSE))</f>
        <v/>
      </c>
      <c r="M428" s="1048" t="str">
        <f>IF(OR(($S428=""),($H428=""),($I428=""),($J428="")),"",VLOOKUP($S428,'TRC Values Pepco'!$I$45:$M$54,3,FALSE))</f>
        <v/>
      </c>
      <c r="N428" s="1048" t="str">
        <f>IF(OR(($S428=""),($H428=""),($I428=""),($J428="")),"",VLOOKUP($S428,'TRC Values Pepco'!$I$45:$M$54,4,FALSE))</f>
        <v/>
      </c>
      <c r="O428" s="1048" t="str">
        <f>IF(OR(($S428=""),($H428=""),($I428=""),($J428="")),"",VLOOKUP($S428,'TRC Values Pepco'!$I$45:$M$54,5,FALSE))</f>
        <v/>
      </c>
      <c r="P428" s="1049" t="str">
        <f t="shared" si="202"/>
        <v/>
      </c>
      <c r="Q428" s="1050">
        <f t="shared" si="203"/>
        <v>0</v>
      </c>
      <c r="R428" s="1051" t="str">
        <f t="shared" si="204"/>
        <v/>
      </c>
      <c r="S428" s="1051" t="str">
        <f t="shared" si="205"/>
        <v/>
      </c>
      <c r="T428" s="1052" t="str">
        <f t="shared" si="206"/>
        <v/>
      </c>
      <c r="U428" s="1077"/>
      <c r="V428" s="1017"/>
      <c r="W428" s="1055" t="str">
        <f t="shared" si="207"/>
        <v/>
      </c>
      <c r="X428" s="1072"/>
      <c r="Y428" s="1057">
        <v>0</v>
      </c>
      <c r="Z428" s="402">
        <f t="shared" si="208"/>
        <v>0</v>
      </c>
      <c r="AA428" s="1058">
        <f t="shared" si="209"/>
        <v>0</v>
      </c>
      <c r="AB428" s="1059">
        <f t="shared" si="210"/>
        <v>0</v>
      </c>
      <c r="AC428" s="1059">
        <f t="shared" si="211"/>
        <v>0</v>
      </c>
      <c r="AD428" s="1060">
        <f t="shared" si="212"/>
        <v>0</v>
      </c>
      <c r="AE428" s="1061" t="s">
        <v>205</v>
      </c>
      <c r="AF428" s="395"/>
      <c r="AG428" s="429"/>
      <c r="AH428" s="1073"/>
      <c r="AI428" s="1074"/>
      <c r="AJ428" s="1074"/>
      <c r="AK428" s="1075"/>
      <c r="AL428" s="1065"/>
      <c r="AM428" s="1066" t="str">
        <f t="shared" si="213"/>
        <v/>
      </c>
      <c r="AN428" s="1067">
        <f t="shared" si="214"/>
        <v>0</v>
      </c>
      <c r="AO428" s="412"/>
      <c r="AP428" s="412"/>
      <c r="AQ428" s="1068">
        <f t="shared" si="215"/>
        <v>0</v>
      </c>
      <c r="AR428" s="414">
        <f t="shared" si="216"/>
        <v>0</v>
      </c>
      <c r="AS428" s="415">
        <f t="shared" si="217"/>
        <v>0</v>
      </c>
      <c r="AT428" s="415">
        <f t="shared" si="232"/>
        <v>0</v>
      </c>
      <c r="AU428" s="415">
        <f t="shared" si="218"/>
        <v>0</v>
      </c>
      <c r="AV428" s="416">
        <f t="shared" si="219"/>
        <v>0</v>
      </c>
      <c r="AW428" s="1069"/>
      <c r="AX428" s="406">
        <f t="shared" si="220"/>
        <v>0</v>
      </c>
      <c r="AY428" s="1060">
        <f t="shared" si="221"/>
        <v>0</v>
      </c>
      <c r="AZ428" s="1070">
        <f t="shared" si="222"/>
        <v>0</v>
      </c>
      <c r="BA428" s="407">
        <f t="shared" si="223"/>
        <v>0</v>
      </c>
      <c r="BB428" s="1071">
        <f t="shared" si="224"/>
        <v>0</v>
      </c>
      <c r="BC428" s="1059">
        <f t="shared" si="225"/>
        <v>0</v>
      </c>
      <c r="BD428" s="1059">
        <f t="shared" si="226"/>
        <v>0</v>
      </c>
      <c r="BE428" s="407">
        <f t="shared" si="227"/>
        <v>0</v>
      </c>
      <c r="BF428" s="1041">
        <f t="shared" si="228"/>
        <v>0.3</v>
      </c>
      <c r="BG428" s="421">
        <f t="shared" si="229"/>
        <v>0</v>
      </c>
      <c r="BH428" s="422"/>
      <c r="BI428" s="422"/>
      <c r="BJ428" s="421">
        <f t="shared" si="230"/>
        <v>0</v>
      </c>
      <c r="BK428" s="1044">
        <f t="shared" si="231"/>
        <v>0</v>
      </c>
      <c r="BL428" s="432"/>
      <c r="BM428" s="436"/>
      <c r="BN428" s="436"/>
      <c r="BO428" s="436"/>
      <c r="BP428" s="436"/>
      <c r="BQ428" s="436"/>
      <c r="BR428" s="436"/>
      <c r="BS428" s="436"/>
      <c r="BT428" s="436"/>
      <c r="BU428" s="436"/>
      <c r="BV428" s="436"/>
      <c r="BW428" s="436"/>
      <c r="BX428" s="436"/>
    </row>
    <row r="429" spans="1:76" s="437" customFormat="1" ht="27.95" customHeight="1">
      <c r="A429" s="1046">
        <v>412</v>
      </c>
      <c r="B429" s="429"/>
      <c r="C429" s="429"/>
      <c r="D429" s="395"/>
      <c r="E429" s="427"/>
      <c r="F429" s="396"/>
      <c r="G429" s="1076"/>
      <c r="H429" s="1009"/>
      <c r="I429" s="1009"/>
      <c r="J429" s="1009"/>
      <c r="K429" s="1010" t="str">
        <f t="shared" si="201"/>
        <v/>
      </c>
      <c r="L429" s="1047" t="str">
        <f>IF(OR(($S429=""),($H429=""),($I429=""),($J429="")),"",VLOOKUP($S429,'TRC Values Pepco'!$I$45:$M$54,2,FALSE))</f>
        <v/>
      </c>
      <c r="M429" s="1048" t="str">
        <f>IF(OR(($S429=""),($H429=""),($I429=""),($J429="")),"",VLOOKUP($S429,'TRC Values Pepco'!$I$45:$M$54,3,FALSE))</f>
        <v/>
      </c>
      <c r="N429" s="1048" t="str">
        <f>IF(OR(($S429=""),($H429=""),($I429=""),($J429="")),"",VLOOKUP($S429,'TRC Values Pepco'!$I$45:$M$54,4,FALSE))</f>
        <v/>
      </c>
      <c r="O429" s="1048" t="str">
        <f>IF(OR(($S429=""),($H429=""),($I429=""),($J429="")),"",VLOOKUP($S429,'TRC Values Pepco'!$I$45:$M$54,5,FALSE))</f>
        <v/>
      </c>
      <c r="P429" s="1049" t="str">
        <f t="shared" si="202"/>
        <v/>
      </c>
      <c r="Q429" s="1050">
        <f t="shared" si="203"/>
        <v>0</v>
      </c>
      <c r="R429" s="1051" t="str">
        <f t="shared" si="204"/>
        <v/>
      </c>
      <c r="S429" s="1051" t="str">
        <f t="shared" si="205"/>
        <v/>
      </c>
      <c r="T429" s="1052" t="str">
        <f t="shared" si="206"/>
        <v/>
      </c>
      <c r="U429" s="1077"/>
      <c r="V429" s="1017"/>
      <c r="W429" s="1055" t="str">
        <f t="shared" si="207"/>
        <v/>
      </c>
      <c r="X429" s="1072"/>
      <c r="Y429" s="1057">
        <v>0</v>
      </c>
      <c r="Z429" s="402">
        <f t="shared" si="208"/>
        <v>0</v>
      </c>
      <c r="AA429" s="1058">
        <f t="shared" si="209"/>
        <v>0</v>
      </c>
      <c r="AB429" s="1059">
        <f t="shared" si="210"/>
        <v>0</v>
      </c>
      <c r="AC429" s="1059">
        <f t="shared" si="211"/>
        <v>0</v>
      </c>
      <c r="AD429" s="1060">
        <f t="shared" si="212"/>
        <v>0</v>
      </c>
      <c r="AE429" s="1061" t="s">
        <v>205</v>
      </c>
      <c r="AF429" s="395"/>
      <c r="AG429" s="429"/>
      <c r="AH429" s="1073"/>
      <c r="AI429" s="1074"/>
      <c r="AJ429" s="1074"/>
      <c r="AK429" s="1075"/>
      <c r="AL429" s="1065"/>
      <c r="AM429" s="1066" t="str">
        <f t="shared" si="213"/>
        <v/>
      </c>
      <c r="AN429" s="1067">
        <f t="shared" si="214"/>
        <v>0</v>
      </c>
      <c r="AO429" s="412"/>
      <c r="AP429" s="412"/>
      <c r="AQ429" s="1068">
        <f t="shared" si="215"/>
        <v>0</v>
      </c>
      <c r="AR429" s="414">
        <f t="shared" si="216"/>
        <v>0</v>
      </c>
      <c r="AS429" s="415">
        <f t="shared" si="217"/>
        <v>0</v>
      </c>
      <c r="AT429" s="415">
        <f t="shared" si="232"/>
        <v>0</v>
      </c>
      <c r="AU429" s="415">
        <f t="shared" si="218"/>
        <v>0</v>
      </c>
      <c r="AV429" s="416">
        <f t="shared" si="219"/>
        <v>0</v>
      </c>
      <c r="AW429" s="1069"/>
      <c r="AX429" s="406">
        <f t="shared" si="220"/>
        <v>0</v>
      </c>
      <c r="AY429" s="1060">
        <f t="shared" si="221"/>
        <v>0</v>
      </c>
      <c r="AZ429" s="1070">
        <f t="shared" si="222"/>
        <v>0</v>
      </c>
      <c r="BA429" s="407">
        <f t="shared" si="223"/>
        <v>0</v>
      </c>
      <c r="BB429" s="1071">
        <f t="shared" si="224"/>
        <v>0</v>
      </c>
      <c r="BC429" s="1059">
        <f t="shared" si="225"/>
        <v>0</v>
      </c>
      <c r="BD429" s="1059">
        <f t="shared" si="226"/>
        <v>0</v>
      </c>
      <c r="BE429" s="407">
        <f t="shared" si="227"/>
        <v>0</v>
      </c>
      <c r="BF429" s="1041">
        <f t="shared" si="228"/>
        <v>0.3</v>
      </c>
      <c r="BG429" s="421">
        <f t="shared" si="229"/>
        <v>0</v>
      </c>
      <c r="BH429" s="422"/>
      <c r="BI429" s="422"/>
      <c r="BJ429" s="421">
        <f t="shared" si="230"/>
        <v>0</v>
      </c>
      <c r="BK429" s="1044">
        <f t="shared" si="231"/>
        <v>0</v>
      </c>
      <c r="BL429" s="432"/>
      <c r="BM429" s="436"/>
      <c r="BN429" s="436"/>
      <c r="BO429" s="436"/>
      <c r="BP429" s="436"/>
      <c r="BQ429" s="436"/>
      <c r="BR429" s="436"/>
      <c r="BS429" s="436"/>
      <c r="BT429" s="436"/>
      <c r="BU429" s="436"/>
      <c r="BV429" s="436"/>
      <c r="BW429" s="436"/>
      <c r="BX429" s="436"/>
    </row>
    <row r="430" spans="1:76" s="437" customFormat="1" ht="27.95" customHeight="1">
      <c r="A430" s="1046">
        <v>413</v>
      </c>
      <c r="B430" s="429"/>
      <c r="C430" s="429"/>
      <c r="D430" s="395"/>
      <c r="E430" s="427"/>
      <c r="F430" s="396"/>
      <c r="G430" s="1076"/>
      <c r="H430" s="1009"/>
      <c r="I430" s="1009"/>
      <c r="J430" s="1009"/>
      <c r="K430" s="1010" t="str">
        <f t="shared" si="201"/>
        <v/>
      </c>
      <c r="L430" s="1047" t="str">
        <f>IF(OR(($S430=""),($H430=""),($I430=""),($J430="")),"",VLOOKUP($S430,'TRC Values Pepco'!$I$45:$M$54,2,FALSE))</f>
        <v/>
      </c>
      <c r="M430" s="1048" t="str">
        <f>IF(OR(($S430=""),($H430=""),($I430=""),($J430="")),"",VLOOKUP($S430,'TRC Values Pepco'!$I$45:$M$54,3,FALSE))</f>
        <v/>
      </c>
      <c r="N430" s="1048" t="str">
        <f>IF(OR(($S430=""),($H430=""),($I430=""),($J430="")),"",VLOOKUP($S430,'TRC Values Pepco'!$I$45:$M$54,4,FALSE))</f>
        <v/>
      </c>
      <c r="O430" s="1048" t="str">
        <f>IF(OR(($S430=""),($H430=""),($I430=""),($J430="")),"",VLOOKUP($S430,'TRC Values Pepco'!$I$45:$M$54,5,FALSE))</f>
        <v/>
      </c>
      <c r="P430" s="1049" t="str">
        <f t="shared" si="202"/>
        <v/>
      </c>
      <c r="Q430" s="1050">
        <f t="shared" si="203"/>
        <v>0</v>
      </c>
      <c r="R430" s="1051" t="str">
        <f t="shared" si="204"/>
        <v/>
      </c>
      <c r="S430" s="1051" t="str">
        <f t="shared" si="205"/>
        <v/>
      </c>
      <c r="T430" s="1052" t="str">
        <f t="shared" si="206"/>
        <v/>
      </c>
      <c r="U430" s="1077"/>
      <c r="V430" s="1017"/>
      <c r="W430" s="1055" t="str">
        <f t="shared" si="207"/>
        <v/>
      </c>
      <c r="X430" s="1072"/>
      <c r="Y430" s="1057">
        <v>0</v>
      </c>
      <c r="Z430" s="402">
        <f t="shared" si="208"/>
        <v>0</v>
      </c>
      <c r="AA430" s="1058">
        <f t="shared" si="209"/>
        <v>0</v>
      </c>
      <c r="AB430" s="1059">
        <f t="shared" si="210"/>
        <v>0</v>
      </c>
      <c r="AC430" s="1059">
        <f t="shared" si="211"/>
        <v>0</v>
      </c>
      <c r="AD430" s="1060">
        <f t="shared" si="212"/>
        <v>0</v>
      </c>
      <c r="AE430" s="1061" t="s">
        <v>205</v>
      </c>
      <c r="AF430" s="395"/>
      <c r="AG430" s="429"/>
      <c r="AH430" s="1073"/>
      <c r="AI430" s="1074"/>
      <c r="AJ430" s="1074"/>
      <c r="AK430" s="1075"/>
      <c r="AL430" s="1065"/>
      <c r="AM430" s="1066" t="str">
        <f t="shared" si="213"/>
        <v/>
      </c>
      <c r="AN430" s="1067">
        <f t="shared" si="214"/>
        <v>0</v>
      </c>
      <c r="AO430" s="412"/>
      <c r="AP430" s="412"/>
      <c r="AQ430" s="1068">
        <f t="shared" si="215"/>
        <v>0</v>
      </c>
      <c r="AR430" s="414">
        <f t="shared" si="216"/>
        <v>0</v>
      </c>
      <c r="AS430" s="415">
        <f t="shared" si="217"/>
        <v>0</v>
      </c>
      <c r="AT430" s="415">
        <f t="shared" si="232"/>
        <v>0</v>
      </c>
      <c r="AU430" s="415">
        <f t="shared" si="218"/>
        <v>0</v>
      </c>
      <c r="AV430" s="416">
        <f t="shared" si="219"/>
        <v>0</v>
      </c>
      <c r="AW430" s="1069"/>
      <c r="AX430" s="406">
        <f t="shared" si="220"/>
        <v>0</v>
      </c>
      <c r="AY430" s="1060">
        <f t="shared" si="221"/>
        <v>0</v>
      </c>
      <c r="AZ430" s="1070">
        <f t="shared" si="222"/>
        <v>0</v>
      </c>
      <c r="BA430" s="407">
        <f t="shared" si="223"/>
        <v>0</v>
      </c>
      <c r="BB430" s="1071">
        <f t="shared" si="224"/>
        <v>0</v>
      </c>
      <c r="BC430" s="1059">
        <f t="shared" si="225"/>
        <v>0</v>
      </c>
      <c r="BD430" s="1059">
        <f t="shared" si="226"/>
        <v>0</v>
      </c>
      <c r="BE430" s="407">
        <f t="shared" si="227"/>
        <v>0</v>
      </c>
      <c r="BF430" s="1041">
        <f t="shared" si="228"/>
        <v>0.3</v>
      </c>
      <c r="BG430" s="421">
        <f t="shared" si="229"/>
        <v>0</v>
      </c>
      <c r="BH430" s="422"/>
      <c r="BI430" s="422"/>
      <c r="BJ430" s="421">
        <f t="shared" si="230"/>
        <v>0</v>
      </c>
      <c r="BK430" s="1044">
        <f t="shared" si="231"/>
        <v>0</v>
      </c>
      <c r="BL430" s="432"/>
      <c r="BM430" s="436"/>
      <c r="BN430" s="436"/>
      <c r="BO430" s="436"/>
      <c r="BP430" s="436"/>
      <c r="BQ430" s="436"/>
      <c r="BR430" s="436"/>
      <c r="BS430" s="436"/>
      <c r="BT430" s="436"/>
      <c r="BU430" s="436"/>
      <c r="BV430" s="436"/>
      <c r="BW430" s="436"/>
      <c r="BX430" s="436"/>
    </row>
    <row r="431" spans="1:76" s="437" customFormat="1" ht="27.95" customHeight="1">
      <c r="A431" s="1046">
        <v>414</v>
      </c>
      <c r="B431" s="429"/>
      <c r="C431" s="429"/>
      <c r="D431" s="395"/>
      <c r="E431" s="427"/>
      <c r="F431" s="396"/>
      <c r="G431" s="1076"/>
      <c r="H431" s="1009"/>
      <c r="I431" s="1009"/>
      <c r="J431" s="1009"/>
      <c r="K431" s="1010" t="str">
        <f t="shared" si="201"/>
        <v/>
      </c>
      <c r="L431" s="1047" t="str">
        <f>IF(OR(($S431=""),($H431=""),($I431=""),($J431="")),"",VLOOKUP($S431,'TRC Values Pepco'!$I$45:$M$54,2,FALSE))</f>
        <v/>
      </c>
      <c r="M431" s="1048" t="str">
        <f>IF(OR(($S431=""),($H431=""),($I431=""),($J431="")),"",VLOOKUP($S431,'TRC Values Pepco'!$I$45:$M$54,3,FALSE))</f>
        <v/>
      </c>
      <c r="N431" s="1048" t="str">
        <f>IF(OR(($S431=""),($H431=""),($I431=""),($J431="")),"",VLOOKUP($S431,'TRC Values Pepco'!$I$45:$M$54,4,FALSE))</f>
        <v/>
      </c>
      <c r="O431" s="1048" t="str">
        <f>IF(OR(($S431=""),($H431=""),($I431=""),($J431="")),"",VLOOKUP($S431,'TRC Values Pepco'!$I$45:$M$54,5,FALSE))</f>
        <v/>
      </c>
      <c r="P431" s="1049" t="str">
        <f t="shared" si="202"/>
        <v/>
      </c>
      <c r="Q431" s="1050">
        <f t="shared" si="203"/>
        <v>0</v>
      </c>
      <c r="R431" s="1051" t="str">
        <f t="shared" si="204"/>
        <v/>
      </c>
      <c r="S431" s="1051" t="str">
        <f t="shared" si="205"/>
        <v/>
      </c>
      <c r="T431" s="1052" t="str">
        <f t="shared" si="206"/>
        <v/>
      </c>
      <c r="U431" s="1077"/>
      <c r="V431" s="1017"/>
      <c r="W431" s="1055" t="str">
        <f t="shared" si="207"/>
        <v/>
      </c>
      <c r="X431" s="1072"/>
      <c r="Y431" s="1057">
        <v>0</v>
      </c>
      <c r="Z431" s="402">
        <f t="shared" si="208"/>
        <v>0</v>
      </c>
      <c r="AA431" s="1058">
        <f t="shared" si="209"/>
        <v>0</v>
      </c>
      <c r="AB431" s="1059">
        <f t="shared" si="210"/>
        <v>0</v>
      </c>
      <c r="AC431" s="1059">
        <f t="shared" si="211"/>
        <v>0</v>
      </c>
      <c r="AD431" s="1060">
        <f t="shared" si="212"/>
        <v>0</v>
      </c>
      <c r="AE431" s="1061" t="s">
        <v>205</v>
      </c>
      <c r="AF431" s="395"/>
      <c r="AG431" s="429"/>
      <c r="AH431" s="1073"/>
      <c r="AI431" s="1074"/>
      <c r="AJ431" s="1074"/>
      <c r="AK431" s="1075"/>
      <c r="AL431" s="1065"/>
      <c r="AM431" s="1066" t="str">
        <f t="shared" si="213"/>
        <v/>
      </c>
      <c r="AN431" s="1067">
        <f t="shared" si="214"/>
        <v>0</v>
      </c>
      <c r="AO431" s="412"/>
      <c r="AP431" s="412"/>
      <c r="AQ431" s="1068">
        <f t="shared" si="215"/>
        <v>0</v>
      </c>
      <c r="AR431" s="414">
        <f t="shared" si="216"/>
        <v>0</v>
      </c>
      <c r="AS431" s="415">
        <f t="shared" si="217"/>
        <v>0</v>
      </c>
      <c r="AT431" s="415">
        <f t="shared" si="232"/>
        <v>0</v>
      </c>
      <c r="AU431" s="415">
        <f t="shared" si="218"/>
        <v>0</v>
      </c>
      <c r="AV431" s="416">
        <f t="shared" si="219"/>
        <v>0</v>
      </c>
      <c r="AW431" s="1069"/>
      <c r="AX431" s="406">
        <f t="shared" si="220"/>
        <v>0</v>
      </c>
      <c r="AY431" s="1060">
        <f t="shared" si="221"/>
        <v>0</v>
      </c>
      <c r="AZ431" s="1070">
        <f t="shared" si="222"/>
        <v>0</v>
      </c>
      <c r="BA431" s="407">
        <f t="shared" si="223"/>
        <v>0</v>
      </c>
      <c r="BB431" s="1071">
        <f t="shared" si="224"/>
        <v>0</v>
      </c>
      <c r="BC431" s="1059">
        <f t="shared" si="225"/>
        <v>0</v>
      </c>
      <c r="BD431" s="1059">
        <f t="shared" si="226"/>
        <v>0</v>
      </c>
      <c r="BE431" s="407">
        <f t="shared" si="227"/>
        <v>0</v>
      </c>
      <c r="BF431" s="1041">
        <f t="shared" si="228"/>
        <v>0.3</v>
      </c>
      <c r="BG431" s="421">
        <f t="shared" si="229"/>
        <v>0</v>
      </c>
      <c r="BH431" s="422"/>
      <c r="BI431" s="422"/>
      <c r="BJ431" s="421">
        <f t="shared" si="230"/>
        <v>0</v>
      </c>
      <c r="BK431" s="1044">
        <f t="shared" si="231"/>
        <v>0</v>
      </c>
      <c r="BL431" s="432"/>
      <c r="BM431" s="436"/>
      <c r="BN431" s="436"/>
      <c r="BO431" s="436"/>
      <c r="BP431" s="436"/>
      <c r="BQ431" s="436"/>
      <c r="BR431" s="436"/>
      <c r="BS431" s="436"/>
      <c r="BT431" s="436"/>
      <c r="BU431" s="436"/>
      <c r="BV431" s="436"/>
      <c r="BW431" s="436"/>
      <c r="BX431" s="436"/>
    </row>
    <row r="432" spans="1:76" s="437" customFormat="1" ht="27.95" customHeight="1">
      <c r="A432" s="1046">
        <v>415</v>
      </c>
      <c r="B432" s="429"/>
      <c r="C432" s="429"/>
      <c r="D432" s="395"/>
      <c r="E432" s="427"/>
      <c r="F432" s="396"/>
      <c r="G432" s="1076"/>
      <c r="H432" s="1009"/>
      <c r="I432" s="1009"/>
      <c r="J432" s="1009"/>
      <c r="K432" s="1010" t="str">
        <f t="shared" si="201"/>
        <v/>
      </c>
      <c r="L432" s="1047" t="str">
        <f>IF(OR(($S432=""),($H432=""),($I432=""),($J432="")),"",VLOOKUP($S432,'TRC Values Pepco'!$I$45:$M$54,2,FALSE))</f>
        <v/>
      </c>
      <c r="M432" s="1048" t="str">
        <f>IF(OR(($S432=""),($H432=""),($I432=""),($J432="")),"",VLOOKUP($S432,'TRC Values Pepco'!$I$45:$M$54,3,FALSE))</f>
        <v/>
      </c>
      <c r="N432" s="1048" t="str">
        <f>IF(OR(($S432=""),($H432=""),($I432=""),($J432="")),"",VLOOKUP($S432,'TRC Values Pepco'!$I$45:$M$54,4,FALSE))</f>
        <v/>
      </c>
      <c r="O432" s="1048" t="str">
        <f>IF(OR(($S432=""),($H432=""),($I432=""),($J432="")),"",VLOOKUP($S432,'TRC Values Pepco'!$I$45:$M$54,5,FALSE))</f>
        <v/>
      </c>
      <c r="P432" s="1049" t="str">
        <f t="shared" si="202"/>
        <v/>
      </c>
      <c r="Q432" s="1050">
        <f t="shared" si="203"/>
        <v>0</v>
      </c>
      <c r="R432" s="1051" t="str">
        <f t="shared" si="204"/>
        <v/>
      </c>
      <c r="S432" s="1051" t="str">
        <f t="shared" si="205"/>
        <v/>
      </c>
      <c r="T432" s="1052" t="str">
        <f t="shared" si="206"/>
        <v/>
      </c>
      <c r="U432" s="1077"/>
      <c r="V432" s="1017"/>
      <c r="W432" s="1055" t="str">
        <f t="shared" si="207"/>
        <v/>
      </c>
      <c r="X432" s="1072"/>
      <c r="Y432" s="1057">
        <v>0</v>
      </c>
      <c r="Z432" s="402">
        <f t="shared" si="208"/>
        <v>0</v>
      </c>
      <c r="AA432" s="1058">
        <f t="shared" si="209"/>
        <v>0</v>
      </c>
      <c r="AB432" s="1059">
        <f t="shared" si="210"/>
        <v>0</v>
      </c>
      <c r="AC432" s="1059">
        <f t="shared" si="211"/>
        <v>0</v>
      </c>
      <c r="AD432" s="1060">
        <f t="shared" si="212"/>
        <v>0</v>
      </c>
      <c r="AE432" s="1061" t="s">
        <v>205</v>
      </c>
      <c r="AF432" s="395"/>
      <c r="AG432" s="429"/>
      <c r="AH432" s="1073"/>
      <c r="AI432" s="1074"/>
      <c r="AJ432" s="1074"/>
      <c r="AK432" s="1075"/>
      <c r="AL432" s="1065"/>
      <c r="AM432" s="1066" t="str">
        <f t="shared" si="213"/>
        <v/>
      </c>
      <c r="AN432" s="1067">
        <f t="shared" si="214"/>
        <v>0</v>
      </c>
      <c r="AO432" s="412"/>
      <c r="AP432" s="412"/>
      <c r="AQ432" s="1068">
        <f t="shared" si="215"/>
        <v>0</v>
      </c>
      <c r="AR432" s="414">
        <f t="shared" si="216"/>
        <v>0</v>
      </c>
      <c r="AS432" s="415">
        <f t="shared" si="217"/>
        <v>0</v>
      </c>
      <c r="AT432" s="415">
        <f t="shared" si="232"/>
        <v>0</v>
      </c>
      <c r="AU432" s="415">
        <f t="shared" si="218"/>
        <v>0</v>
      </c>
      <c r="AV432" s="416">
        <f t="shared" si="219"/>
        <v>0</v>
      </c>
      <c r="AW432" s="1069"/>
      <c r="AX432" s="406">
        <f t="shared" si="220"/>
        <v>0</v>
      </c>
      <c r="AY432" s="1060">
        <f t="shared" si="221"/>
        <v>0</v>
      </c>
      <c r="AZ432" s="1070">
        <f t="shared" si="222"/>
        <v>0</v>
      </c>
      <c r="BA432" s="407">
        <f t="shared" si="223"/>
        <v>0</v>
      </c>
      <c r="BB432" s="1071">
        <f t="shared" si="224"/>
        <v>0</v>
      </c>
      <c r="BC432" s="1059">
        <f t="shared" si="225"/>
        <v>0</v>
      </c>
      <c r="BD432" s="1059">
        <f t="shared" si="226"/>
        <v>0</v>
      </c>
      <c r="BE432" s="407">
        <f t="shared" si="227"/>
        <v>0</v>
      </c>
      <c r="BF432" s="1041">
        <f t="shared" si="228"/>
        <v>0.3</v>
      </c>
      <c r="BG432" s="421">
        <f t="shared" si="229"/>
        <v>0</v>
      </c>
      <c r="BH432" s="422"/>
      <c r="BI432" s="422"/>
      <c r="BJ432" s="421">
        <f t="shared" si="230"/>
        <v>0</v>
      </c>
      <c r="BK432" s="1044">
        <f t="shared" si="231"/>
        <v>0</v>
      </c>
      <c r="BL432" s="432"/>
      <c r="BM432" s="436"/>
      <c r="BN432" s="436"/>
      <c r="BO432" s="436"/>
      <c r="BP432" s="436"/>
      <c r="BQ432" s="436"/>
      <c r="BR432" s="436"/>
      <c r="BS432" s="436"/>
      <c r="BT432" s="436"/>
      <c r="BU432" s="436"/>
      <c r="BV432" s="436"/>
      <c r="BW432" s="436"/>
      <c r="BX432" s="436"/>
    </row>
    <row r="433" spans="1:76" s="437" customFormat="1" ht="27.95" customHeight="1">
      <c r="A433" s="1046">
        <v>416</v>
      </c>
      <c r="B433" s="429"/>
      <c r="C433" s="429"/>
      <c r="D433" s="395"/>
      <c r="E433" s="427"/>
      <c r="F433" s="396"/>
      <c r="G433" s="1076"/>
      <c r="H433" s="1009"/>
      <c r="I433" s="1009"/>
      <c r="J433" s="1009"/>
      <c r="K433" s="1010" t="str">
        <f t="shared" si="201"/>
        <v/>
      </c>
      <c r="L433" s="1047" t="str">
        <f>IF(OR(($S433=""),($H433=""),($I433=""),($J433="")),"",VLOOKUP($S433,'TRC Values Pepco'!$I$45:$M$54,2,FALSE))</f>
        <v/>
      </c>
      <c r="M433" s="1048" t="str">
        <f>IF(OR(($S433=""),($H433=""),($I433=""),($J433="")),"",VLOOKUP($S433,'TRC Values Pepco'!$I$45:$M$54,3,FALSE))</f>
        <v/>
      </c>
      <c r="N433" s="1048" t="str">
        <f>IF(OR(($S433=""),($H433=""),($I433=""),($J433="")),"",VLOOKUP($S433,'TRC Values Pepco'!$I$45:$M$54,4,FALSE))</f>
        <v/>
      </c>
      <c r="O433" s="1048" t="str">
        <f>IF(OR(($S433=""),($H433=""),($I433=""),($J433="")),"",VLOOKUP($S433,'TRC Values Pepco'!$I$45:$M$54,5,FALSE))</f>
        <v/>
      </c>
      <c r="P433" s="1049" t="str">
        <f t="shared" si="202"/>
        <v/>
      </c>
      <c r="Q433" s="1050">
        <f t="shared" si="203"/>
        <v>0</v>
      </c>
      <c r="R433" s="1051" t="str">
        <f t="shared" si="204"/>
        <v/>
      </c>
      <c r="S433" s="1051" t="str">
        <f t="shared" si="205"/>
        <v/>
      </c>
      <c r="T433" s="1052" t="str">
        <f t="shared" si="206"/>
        <v/>
      </c>
      <c r="U433" s="1077"/>
      <c r="V433" s="1017"/>
      <c r="W433" s="1055" t="str">
        <f t="shared" si="207"/>
        <v/>
      </c>
      <c r="X433" s="1072"/>
      <c r="Y433" s="1057">
        <v>0</v>
      </c>
      <c r="Z433" s="402">
        <f t="shared" si="208"/>
        <v>0</v>
      </c>
      <c r="AA433" s="1058">
        <f t="shared" si="209"/>
        <v>0</v>
      </c>
      <c r="AB433" s="1059">
        <f t="shared" si="210"/>
        <v>0</v>
      </c>
      <c r="AC433" s="1059">
        <f t="shared" si="211"/>
        <v>0</v>
      </c>
      <c r="AD433" s="1060">
        <f t="shared" si="212"/>
        <v>0</v>
      </c>
      <c r="AE433" s="1061" t="s">
        <v>205</v>
      </c>
      <c r="AF433" s="395"/>
      <c r="AG433" s="429"/>
      <c r="AH433" s="1073"/>
      <c r="AI433" s="1074"/>
      <c r="AJ433" s="1074"/>
      <c r="AK433" s="1075"/>
      <c r="AL433" s="1065"/>
      <c r="AM433" s="1066" t="str">
        <f t="shared" si="213"/>
        <v/>
      </c>
      <c r="AN433" s="1067">
        <f t="shared" si="214"/>
        <v>0</v>
      </c>
      <c r="AO433" s="412"/>
      <c r="AP433" s="412"/>
      <c r="AQ433" s="1068">
        <f t="shared" si="215"/>
        <v>0</v>
      </c>
      <c r="AR433" s="414">
        <f t="shared" si="216"/>
        <v>0</v>
      </c>
      <c r="AS433" s="415">
        <f t="shared" si="217"/>
        <v>0</v>
      </c>
      <c r="AT433" s="415">
        <f t="shared" si="232"/>
        <v>0</v>
      </c>
      <c r="AU433" s="415">
        <f t="shared" si="218"/>
        <v>0</v>
      </c>
      <c r="AV433" s="416">
        <f t="shared" si="219"/>
        <v>0</v>
      </c>
      <c r="AW433" s="1069"/>
      <c r="AX433" s="406">
        <f t="shared" si="220"/>
        <v>0</v>
      </c>
      <c r="AY433" s="1060">
        <f t="shared" si="221"/>
        <v>0</v>
      </c>
      <c r="AZ433" s="1070">
        <f t="shared" si="222"/>
        <v>0</v>
      </c>
      <c r="BA433" s="407">
        <f t="shared" si="223"/>
        <v>0</v>
      </c>
      <c r="BB433" s="1071">
        <f t="shared" si="224"/>
        <v>0</v>
      </c>
      <c r="BC433" s="1059">
        <f t="shared" si="225"/>
        <v>0</v>
      </c>
      <c r="BD433" s="1059">
        <f t="shared" si="226"/>
        <v>0</v>
      </c>
      <c r="BE433" s="407">
        <f t="shared" si="227"/>
        <v>0</v>
      </c>
      <c r="BF433" s="1041">
        <f t="shared" si="228"/>
        <v>0.3</v>
      </c>
      <c r="BG433" s="421">
        <f t="shared" si="229"/>
        <v>0</v>
      </c>
      <c r="BH433" s="422"/>
      <c r="BI433" s="422"/>
      <c r="BJ433" s="421">
        <f t="shared" si="230"/>
        <v>0</v>
      </c>
      <c r="BK433" s="1044">
        <f t="shared" si="231"/>
        <v>0</v>
      </c>
      <c r="BL433" s="432"/>
      <c r="BM433" s="436"/>
      <c r="BN433" s="436"/>
      <c r="BO433" s="436"/>
      <c r="BP433" s="436"/>
      <c r="BQ433" s="436"/>
      <c r="BR433" s="436"/>
      <c r="BS433" s="436"/>
      <c r="BT433" s="436"/>
      <c r="BU433" s="436"/>
      <c r="BV433" s="436"/>
      <c r="BW433" s="436"/>
      <c r="BX433" s="436"/>
    </row>
    <row r="434" spans="1:76" s="437" customFormat="1" ht="27.95" customHeight="1">
      <c r="A434" s="1046">
        <v>417</v>
      </c>
      <c r="B434" s="429"/>
      <c r="C434" s="429"/>
      <c r="D434" s="395"/>
      <c r="E434" s="427"/>
      <c r="F434" s="396"/>
      <c r="G434" s="1076"/>
      <c r="H434" s="1009"/>
      <c r="I434" s="1009"/>
      <c r="J434" s="1009"/>
      <c r="K434" s="1010" t="str">
        <f t="shared" si="201"/>
        <v/>
      </c>
      <c r="L434" s="1047" t="str">
        <f>IF(OR(($S434=""),($H434=""),($I434=""),($J434="")),"",VLOOKUP($S434,'TRC Values Pepco'!$I$45:$M$54,2,FALSE))</f>
        <v/>
      </c>
      <c r="M434" s="1048" t="str">
        <f>IF(OR(($S434=""),($H434=""),($I434=""),($J434="")),"",VLOOKUP($S434,'TRC Values Pepco'!$I$45:$M$54,3,FALSE))</f>
        <v/>
      </c>
      <c r="N434" s="1048" t="str">
        <f>IF(OR(($S434=""),($H434=""),($I434=""),($J434="")),"",VLOOKUP($S434,'TRC Values Pepco'!$I$45:$M$54,4,FALSE))</f>
        <v/>
      </c>
      <c r="O434" s="1048" t="str">
        <f>IF(OR(($S434=""),($H434=""),($I434=""),($J434="")),"",VLOOKUP($S434,'TRC Values Pepco'!$I$45:$M$54,5,FALSE))</f>
        <v/>
      </c>
      <c r="P434" s="1049" t="str">
        <f t="shared" si="202"/>
        <v/>
      </c>
      <c r="Q434" s="1050">
        <f t="shared" si="203"/>
        <v>0</v>
      </c>
      <c r="R434" s="1051" t="str">
        <f t="shared" si="204"/>
        <v/>
      </c>
      <c r="S434" s="1051" t="str">
        <f t="shared" si="205"/>
        <v/>
      </c>
      <c r="T434" s="1052" t="str">
        <f t="shared" si="206"/>
        <v/>
      </c>
      <c r="U434" s="1077"/>
      <c r="V434" s="1017"/>
      <c r="W434" s="1055" t="str">
        <f t="shared" si="207"/>
        <v/>
      </c>
      <c r="X434" s="1072"/>
      <c r="Y434" s="1057">
        <v>0</v>
      </c>
      <c r="Z434" s="402">
        <f t="shared" si="208"/>
        <v>0</v>
      </c>
      <c r="AA434" s="1058">
        <f t="shared" si="209"/>
        <v>0</v>
      </c>
      <c r="AB434" s="1059">
        <f t="shared" si="210"/>
        <v>0</v>
      </c>
      <c r="AC434" s="1059">
        <f t="shared" si="211"/>
        <v>0</v>
      </c>
      <c r="AD434" s="1060">
        <f t="shared" si="212"/>
        <v>0</v>
      </c>
      <c r="AE434" s="1061" t="s">
        <v>205</v>
      </c>
      <c r="AF434" s="395"/>
      <c r="AG434" s="429"/>
      <c r="AH434" s="1073"/>
      <c r="AI434" s="1074"/>
      <c r="AJ434" s="1074"/>
      <c r="AK434" s="1075"/>
      <c r="AL434" s="1065"/>
      <c r="AM434" s="1066" t="str">
        <f t="shared" si="213"/>
        <v/>
      </c>
      <c r="AN434" s="1067">
        <f t="shared" si="214"/>
        <v>0</v>
      </c>
      <c r="AO434" s="412"/>
      <c r="AP434" s="412"/>
      <c r="AQ434" s="1068">
        <f t="shared" si="215"/>
        <v>0</v>
      </c>
      <c r="AR434" s="414">
        <f t="shared" si="216"/>
        <v>0</v>
      </c>
      <c r="AS434" s="415">
        <f t="shared" si="217"/>
        <v>0</v>
      </c>
      <c r="AT434" s="415">
        <f t="shared" si="232"/>
        <v>0</v>
      </c>
      <c r="AU434" s="415">
        <f t="shared" si="218"/>
        <v>0</v>
      </c>
      <c r="AV434" s="416">
        <f t="shared" si="219"/>
        <v>0</v>
      </c>
      <c r="AW434" s="1069"/>
      <c r="AX434" s="406">
        <f t="shared" si="220"/>
        <v>0</v>
      </c>
      <c r="AY434" s="1060">
        <f t="shared" si="221"/>
        <v>0</v>
      </c>
      <c r="AZ434" s="1070">
        <f t="shared" si="222"/>
        <v>0</v>
      </c>
      <c r="BA434" s="407">
        <f t="shared" si="223"/>
        <v>0</v>
      </c>
      <c r="BB434" s="1071">
        <f t="shared" si="224"/>
        <v>0</v>
      </c>
      <c r="BC434" s="1059">
        <f t="shared" si="225"/>
        <v>0</v>
      </c>
      <c r="BD434" s="1059">
        <f t="shared" si="226"/>
        <v>0</v>
      </c>
      <c r="BE434" s="407">
        <f t="shared" si="227"/>
        <v>0</v>
      </c>
      <c r="BF434" s="1041">
        <f t="shared" si="228"/>
        <v>0.3</v>
      </c>
      <c r="BG434" s="421">
        <f t="shared" si="229"/>
        <v>0</v>
      </c>
      <c r="BH434" s="422"/>
      <c r="BI434" s="422"/>
      <c r="BJ434" s="421">
        <f t="shared" si="230"/>
        <v>0</v>
      </c>
      <c r="BK434" s="1044">
        <f t="shared" si="231"/>
        <v>0</v>
      </c>
      <c r="BL434" s="432"/>
      <c r="BM434" s="436"/>
      <c r="BN434" s="436"/>
      <c r="BO434" s="436"/>
      <c r="BP434" s="436"/>
      <c r="BQ434" s="436"/>
      <c r="BR434" s="436"/>
      <c r="BS434" s="436"/>
      <c r="BT434" s="436"/>
      <c r="BU434" s="436"/>
      <c r="BV434" s="436"/>
      <c r="BW434" s="436"/>
      <c r="BX434" s="436"/>
    </row>
    <row r="435" spans="1:76" s="437" customFormat="1" ht="27.95" customHeight="1">
      <c r="A435" s="1046">
        <v>418</v>
      </c>
      <c r="B435" s="429"/>
      <c r="C435" s="429"/>
      <c r="D435" s="395"/>
      <c r="E435" s="427"/>
      <c r="F435" s="396"/>
      <c r="G435" s="1076"/>
      <c r="H435" s="1009"/>
      <c r="I435" s="1009"/>
      <c r="J435" s="1009"/>
      <c r="K435" s="1010" t="str">
        <f t="shared" si="201"/>
        <v/>
      </c>
      <c r="L435" s="1047" t="str">
        <f>IF(OR(($S435=""),($H435=""),($I435=""),($J435="")),"",VLOOKUP($S435,'TRC Values Pepco'!$I$45:$M$54,2,FALSE))</f>
        <v/>
      </c>
      <c r="M435" s="1048" t="str">
        <f>IF(OR(($S435=""),($H435=""),($I435=""),($J435="")),"",VLOOKUP($S435,'TRC Values Pepco'!$I$45:$M$54,3,FALSE))</f>
        <v/>
      </c>
      <c r="N435" s="1048" t="str">
        <f>IF(OR(($S435=""),($H435=""),($I435=""),($J435="")),"",VLOOKUP($S435,'TRC Values Pepco'!$I$45:$M$54,4,FALSE))</f>
        <v/>
      </c>
      <c r="O435" s="1048" t="str">
        <f>IF(OR(($S435=""),($H435=""),($I435=""),($J435="")),"",VLOOKUP($S435,'TRC Values Pepco'!$I$45:$M$54,5,FALSE))</f>
        <v/>
      </c>
      <c r="P435" s="1049" t="str">
        <f t="shared" si="202"/>
        <v/>
      </c>
      <c r="Q435" s="1050">
        <f t="shared" si="203"/>
        <v>0</v>
      </c>
      <c r="R435" s="1051" t="str">
        <f t="shared" si="204"/>
        <v/>
      </c>
      <c r="S435" s="1051" t="str">
        <f t="shared" si="205"/>
        <v/>
      </c>
      <c r="T435" s="1052" t="str">
        <f t="shared" si="206"/>
        <v/>
      </c>
      <c r="U435" s="1077"/>
      <c r="V435" s="1017"/>
      <c r="W435" s="1055" t="str">
        <f t="shared" si="207"/>
        <v/>
      </c>
      <c r="X435" s="1072"/>
      <c r="Y435" s="1057">
        <v>0</v>
      </c>
      <c r="Z435" s="402">
        <f t="shared" si="208"/>
        <v>0</v>
      </c>
      <c r="AA435" s="1058">
        <f t="shared" si="209"/>
        <v>0</v>
      </c>
      <c r="AB435" s="1059">
        <f t="shared" si="210"/>
        <v>0</v>
      </c>
      <c r="AC435" s="1059">
        <f t="shared" si="211"/>
        <v>0</v>
      </c>
      <c r="AD435" s="1060">
        <f t="shared" si="212"/>
        <v>0</v>
      </c>
      <c r="AE435" s="1061" t="s">
        <v>205</v>
      </c>
      <c r="AF435" s="395"/>
      <c r="AG435" s="429"/>
      <c r="AH435" s="1073"/>
      <c r="AI435" s="1074"/>
      <c r="AJ435" s="1074"/>
      <c r="AK435" s="1075"/>
      <c r="AL435" s="1065"/>
      <c r="AM435" s="1066" t="str">
        <f t="shared" si="213"/>
        <v/>
      </c>
      <c r="AN435" s="1067">
        <f t="shared" si="214"/>
        <v>0</v>
      </c>
      <c r="AO435" s="412"/>
      <c r="AP435" s="412"/>
      <c r="AQ435" s="1068">
        <f t="shared" si="215"/>
        <v>0</v>
      </c>
      <c r="AR435" s="414">
        <f t="shared" si="216"/>
        <v>0</v>
      </c>
      <c r="AS435" s="415">
        <f t="shared" si="217"/>
        <v>0</v>
      </c>
      <c r="AT435" s="415">
        <f t="shared" si="232"/>
        <v>0</v>
      </c>
      <c r="AU435" s="415">
        <f t="shared" si="218"/>
        <v>0</v>
      </c>
      <c r="AV435" s="416">
        <f t="shared" si="219"/>
        <v>0</v>
      </c>
      <c r="AW435" s="1069"/>
      <c r="AX435" s="406">
        <f t="shared" si="220"/>
        <v>0</v>
      </c>
      <c r="AY435" s="1060">
        <f t="shared" si="221"/>
        <v>0</v>
      </c>
      <c r="AZ435" s="1070">
        <f t="shared" si="222"/>
        <v>0</v>
      </c>
      <c r="BA435" s="407">
        <f t="shared" si="223"/>
        <v>0</v>
      </c>
      <c r="BB435" s="1071">
        <f t="shared" si="224"/>
        <v>0</v>
      </c>
      <c r="BC435" s="1059">
        <f t="shared" si="225"/>
        <v>0</v>
      </c>
      <c r="BD435" s="1059">
        <f t="shared" si="226"/>
        <v>0</v>
      </c>
      <c r="BE435" s="407">
        <f t="shared" si="227"/>
        <v>0</v>
      </c>
      <c r="BF435" s="1041">
        <f t="shared" si="228"/>
        <v>0.3</v>
      </c>
      <c r="BG435" s="421">
        <f t="shared" si="229"/>
        <v>0</v>
      </c>
      <c r="BH435" s="422"/>
      <c r="BI435" s="422"/>
      <c r="BJ435" s="421">
        <f t="shared" si="230"/>
        <v>0</v>
      </c>
      <c r="BK435" s="1044">
        <f t="shared" si="231"/>
        <v>0</v>
      </c>
      <c r="BL435" s="432"/>
      <c r="BM435" s="436"/>
      <c r="BN435" s="436"/>
      <c r="BO435" s="436"/>
      <c r="BP435" s="436"/>
      <c r="BQ435" s="436"/>
      <c r="BR435" s="436"/>
      <c r="BS435" s="436"/>
      <c r="BT435" s="436"/>
      <c r="BU435" s="436"/>
      <c r="BV435" s="436"/>
      <c r="BW435" s="436"/>
      <c r="BX435" s="436"/>
    </row>
    <row r="436" spans="1:76" s="437" customFormat="1" ht="27.95" customHeight="1">
      <c r="A436" s="1046">
        <v>419</v>
      </c>
      <c r="B436" s="429"/>
      <c r="C436" s="429"/>
      <c r="D436" s="395"/>
      <c r="E436" s="427"/>
      <c r="F436" s="396"/>
      <c r="G436" s="1076"/>
      <c r="H436" s="1009"/>
      <c r="I436" s="1009"/>
      <c r="J436" s="1009"/>
      <c r="K436" s="1010" t="str">
        <f t="shared" si="201"/>
        <v/>
      </c>
      <c r="L436" s="1047" t="str">
        <f>IF(OR(($S436=""),($H436=""),($I436=""),($J436="")),"",VLOOKUP($S436,'TRC Values Pepco'!$I$45:$M$54,2,FALSE))</f>
        <v/>
      </c>
      <c r="M436" s="1048" t="str">
        <f>IF(OR(($S436=""),($H436=""),($I436=""),($J436="")),"",VLOOKUP($S436,'TRC Values Pepco'!$I$45:$M$54,3,FALSE))</f>
        <v/>
      </c>
      <c r="N436" s="1048" t="str">
        <f>IF(OR(($S436=""),($H436=""),($I436=""),($J436="")),"",VLOOKUP($S436,'TRC Values Pepco'!$I$45:$M$54,4,FALSE))</f>
        <v/>
      </c>
      <c r="O436" s="1048" t="str">
        <f>IF(OR(($S436=""),($H436=""),($I436=""),($J436="")),"",VLOOKUP($S436,'TRC Values Pepco'!$I$45:$M$54,5,FALSE))</f>
        <v/>
      </c>
      <c r="P436" s="1049" t="str">
        <f t="shared" si="202"/>
        <v/>
      </c>
      <c r="Q436" s="1050">
        <f t="shared" si="203"/>
        <v>0</v>
      </c>
      <c r="R436" s="1051" t="str">
        <f t="shared" si="204"/>
        <v/>
      </c>
      <c r="S436" s="1051" t="str">
        <f t="shared" si="205"/>
        <v/>
      </c>
      <c r="T436" s="1052" t="str">
        <f t="shared" si="206"/>
        <v/>
      </c>
      <c r="U436" s="1077"/>
      <c r="V436" s="1017"/>
      <c r="W436" s="1055" t="str">
        <f t="shared" si="207"/>
        <v/>
      </c>
      <c r="X436" s="1072"/>
      <c r="Y436" s="1057">
        <v>0</v>
      </c>
      <c r="Z436" s="402">
        <f t="shared" si="208"/>
        <v>0</v>
      </c>
      <c r="AA436" s="1058">
        <f t="shared" si="209"/>
        <v>0</v>
      </c>
      <c r="AB436" s="1059">
        <f t="shared" si="210"/>
        <v>0</v>
      </c>
      <c r="AC436" s="1059">
        <f t="shared" si="211"/>
        <v>0</v>
      </c>
      <c r="AD436" s="1060">
        <f t="shared" si="212"/>
        <v>0</v>
      </c>
      <c r="AE436" s="1061" t="s">
        <v>205</v>
      </c>
      <c r="AF436" s="395"/>
      <c r="AG436" s="429"/>
      <c r="AH436" s="1073"/>
      <c r="AI436" s="1074"/>
      <c r="AJ436" s="1074"/>
      <c r="AK436" s="1075"/>
      <c r="AL436" s="1065"/>
      <c r="AM436" s="1066" t="str">
        <f t="shared" si="213"/>
        <v/>
      </c>
      <c r="AN436" s="1067">
        <f t="shared" si="214"/>
        <v>0</v>
      </c>
      <c r="AO436" s="412"/>
      <c r="AP436" s="412"/>
      <c r="AQ436" s="1068">
        <f t="shared" si="215"/>
        <v>0</v>
      </c>
      <c r="AR436" s="414">
        <f t="shared" si="216"/>
        <v>0</v>
      </c>
      <c r="AS436" s="415">
        <f t="shared" si="217"/>
        <v>0</v>
      </c>
      <c r="AT436" s="415">
        <f t="shared" si="232"/>
        <v>0</v>
      </c>
      <c r="AU436" s="415">
        <f t="shared" si="218"/>
        <v>0</v>
      </c>
      <c r="AV436" s="416">
        <f t="shared" si="219"/>
        <v>0</v>
      </c>
      <c r="AW436" s="1069"/>
      <c r="AX436" s="406">
        <f t="shared" si="220"/>
        <v>0</v>
      </c>
      <c r="AY436" s="1060">
        <f t="shared" si="221"/>
        <v>0</v>
      </c>
      <c r="AZ436" s="1070">
        <f t="shared" si="222"/>
        <v>0</v>
      </c>
      <c r="BA436" s="407">
        <f t="shared" si="223"/>
        <v>0</v>
      </c>
      <c r="BB436" s="1071">
        <f t="shared" si="224"/>
        <v>0</v>
      </c>
      <c r="BC436" s="1059">
        <f t="shared" si="225"/>
        <v>0</v>
      </c>
      <c r="BD436" s="1059">
        <f t="shared" si="226"/>
        <v>0</v>
      </c>
      <c r="BE436" s="407">
        <f t="shared" si="227"/>
        <v>0</v>
      </c>
      <c r="BF436" s="1041">
        <f t="shared" si="228"/>
        <v>0.3</v>
      </c>
      <c r="BG436" s="421">
        <f t="shared" si="229"/>
        <v>0</v>
      </c>
      <c r="BH436" s="422"/>
      <c r="BI436" s="422"/>
      <c r="BJ436" s="421">
        <f t="shared" si="230"/>
        <v>0</v>
      </c>
      <c r="BK436" s="1044">
        <f t="shared" si="231"/>
        <v>0</v>
      </c>
      <c r="BL436" s="432"/>
      <c r="BM436" s="436"/>
      <c r="BN436" s="436"/>
      <c r="BO436" s="436"/>
      <c r="BP436" s="436"/>
      <c r="BQ436" s="436"/>
      <c r="BR436" s="436"/>
      <c r="BS436" s="436"/>
      <c r="BT436" s="436"/>
      <c r="BU436" s="436"/>
      <c r="BV436" s="436"/>
      <c r="BW436" s="436"/>
      <c r="BX436" s="436"/>
    </row>
    <row r="437" spans="1:76" s="437" customFormat="1" ht="27.95" customHeight="1">
      <c r="A437" s="1046">
        <v>420</v>
      </c>
      <c r="B437" s="429"/>
      <c r="C437" s="429"/>
      <c r="D437" s="395"/>
      <c r="E437" s="427"/>
      <c r="F437" s="396"/>
      <c r="G437" s="1076"/>
      <c r="H437" s="1009"/>
      <c r="I437" s="1009"/>
      <c r="J437" s="1009"/>
      <c r="K437" s="1010" t="str">
        <f t="shared" si="201"/>
        <v/>
      </c>
      <c r="L437" s="1047" t="str">
        <f>IF(OR(($S437=""),($H437=""),($I437=""),($J437="")),"",VLOOKUP($S437,'TRC Values Pepco'!$I$45:$M$54,2,FALSE))</f>
        <v/>
      </c>
      <c r="M437" s="1048" t="str">
        <f>IF(OR(($S437=""),($H437=""),($I437=""),($J437="")),"",VLOOKUP($S437,'TRC Values Pepco'!$I$45:$M$54,3,FALSE))</f>
        <v/>
      </c>
      <c r="N437" s="1048" t="str">
        <f>IF(OR(($S437=""),($H437=""),($I437=""),($J437="")),"",VLOOKUP($S437,'TRC Values Pepco'!$I$45:$M$54,4,FALSE))</f>
        <v/>
      </c>
      <c r="O437" s="1048" t="str">
        <f>IF(OR(($S437=""),($H437=""),($I437=""),($J437="")),"",VLOOKUP($S437,'TRC Values Pepco'!$I$45:$M$54,5,FALSE))</f>
        <v/>
      </c>
      <c r="P437" s="1049" t="str">
        <f t="shared" si="202"/>
        <v/>
      </c>
      <c r="Q437" s="1050">
        <f t="shared" si="203"/>
        <v>0</v>
      </c>
      <c r="R437" s="1051" t="str">
        <f t="shared" si="204"/>
        <v/>
      </c>
      <c r="S437" s="1051" t="str">
        <f t="shared" si="205"/>
        <v/>
      </c>
      <c r="T437" s="1052" t="str">
        <f t="shared" si="206"/>
        <v/>
      </c>
      <c r="U437" s="1077"/>
      <c r="V437" s="1017"/>
      <c r="W437" s="1055" t="str">
        <f t="shared" si="207"/>
        <v/>
      </c>
      <c r="X437" s="1072"/>
      <c r="Y437" s="1057">
        <v>0</v>
      </c>
      <c r="Z437" s="402">
        <f t="shared" si="208"/>
        <v>0</v>
      </c>
      <c r="AA437" s="1058">
        <f t="shared" si="209"/>
        <v>0</v>
      </c>
      <c r="AB437" s="1059">
        <f t="shared" si="210"/>
        <v>0</v>
      </c>
      <c r="AC437" s="1059">
        <f t="shared" si="211"/>
        <v>0</v>
      </c>
      <c r="AD437" s="1060">
        <f t="shared" si="212"/>
        <v>0</v>
      </c>
      <c r="AE437" s="1061" t="s">
        <v>205</v>
      </c>
      <c r="AF437" s="395"/>
      <c r="AG437" s="429"/>
      <c r="AH437" s="1073"/>
      <c r="AI437" s="1074"/>
      <c r="AJ437" s="1074"/>
      <c r="AK437" s="1075"/>
      <c r="AL437" s="1065"/>
      <c r="AM437" s="1066" t="str">
        <f t="shared" si="213"/>
        <v/>
      </c>
      <c r="AN437" s="1067">
        <f t="shared" si="214"/>
        <v>0</v>
      </c>
      <c r="AO437" s="412"/>
      <c r="AP437" s="412"/>
      <c r="AQ437" s="1068">
        <f t="shared" si="215"/>
        <v>0</v>
      </c>
      <c r="AR437" s="414">
        <f t="shared" si="216"/>
        <v>0</v>
      </c>
      <c r="AS437" s="415">
        <f t="shared" si="217"/>
        <v>0</v>
      </c>
      <c r="AT437" s="415">
        <f t="shared" si="232"/>
        <v>0</v>
      </c>
      <c r="AU437" s="415">
        <f t="shared" si="218"/>
        <v>0</v>
      </c>
      <c r="AV437" s="416">
        <f t="shared" si="219"/>
        <v>0</v>
      </c>
      <c r="AW437" s="1069"/>
      <c r="AX437" s="406">
        <f t="shared" si="220"/>
        <v>0</v>
      </c>
      <c r="AY437" s="1060">
        <f t="shared" si="221"/>
        <v>0</v>
      </c>
      <c r="AZ437" s="1070">
        <f t="shared" si="222"/>
        <v>0</v>
      </c>
      <c r="BA437" s="407">
        <f t="shared" si="223"/>
        <v>0</v>
      </c>
      <c r="BB437" s="1071">
        <f t="shared" si="224"/>
        <v>0</v>
      </c>
      <c r="BC437" s="1059">
        <f t="shared" si="225"/>
        <v>0</v>
      </c>
      <c r="BD437" s="1059">
        <f t="shared" si="226"/>
        <v>0</v>
      </c>
      <c r="BE437" s="407">
        <f t="shared" si="227"/>
        <v>0</v>
      </c>
      <c r="BF437" s="1041">
        <f t="shared" si="228"/>
        <v>0.3</v>
      </c>
      <c r="BG437" s="421">
        <f t="shared" si="229"/>
        <v>0</v>
      </c>
      <c r="BH437" s="422"/>
      <c r="BI437" s="422"/>
      <c r="BJ437" s="421">
        <f t="shared" si="230"/>
        <v>0</v>
      </c>
      <c r="BK437" s="1044">
        <f t="shared" si="231"/>
        <v>0</v>
      </c>
      <c r="BL437" s="432"/>
      <c r="BM437" s="436"/>
      <c r="BN437" s="436"/>
      <c r="BO437" s="436"/>
      <c r="BP437" s="436"/>
      <c r="BQ437" s="436"/>
      <c r="BR437" s="436"/>
      <c r="BS437" s="436"/>
      <c r="BT437" s="436"/>
      <c r="BU437" s="436"/>
      <c r="BV437" s="436"/>
      <c r="BW437" s="436"/>
      <c r="BX437" s="436"/>
    </row>
    <row r="438" spans="1:76" s="437" customFormat="1" ht="27.95" customHeight="1">
      <c r="A438" s="1046">
        <v>421</v>
      </c>
      <c r="B438" s="429"/>
      <c r="C438" s="429"/>
      <c r="D438" s="395"/>
      <c r="E438" s="427"/>
      <c r="F438" s="396"/>
      <c r="G438" s="1076"/>
      <c r="H438" s="1009"/>
      <c r="I438" s="1009"/>
      <c r="J438" s="1009"/>
      <c r="K438" s="1010" t="str">
        <f t="shared" si="201"/>
        <v/>
      </c>
      <c r="L438" s="1047" t="str">
        <f>IF(OR(($S438=""),($H438=""),($I438=""),($J438="")),"",VLOOKUP($S438,'TRC Values Pepco'!$I$45:$M$54,2,FALSE))</f>
        <v/>
      </c>
      <c r="M438" s="1048" t="str">
        <f>IF(OR(($S438=""),($H438=""),($I438=""),($J438="")),"",VLOOKUP($S438,'TRC Values Pepco'!$I$45:$M$54,3,FALSE))</f>
        <v/>
      </c>
      <c r="N438" s="1048" t="str">
        <f>IF(OR(($S438=""),($H438=""),($I438=""),($J438="")),"",VLOOKUP($S438,'TRC Values Pepco'!$I$45:$M$54,4,FALSE))</f>
        <v/>
      </c>
      <c r="O438" s="1048" t="str">
        <f>IF(OR(($S438=""),($H438=""),($I438=""),($J438="")),"",VLOOKUP($S438,'TRC Values Pepco'!$I$45:$M$54,5,FALSE))</f>
        <v/>
      </c>
      <c r="P438" s="1049" t="str">
        <f t="shared" si="202"/>
        <v/>
      </c>
      <c r="Q438" s="1050">
        <f t="shared" si="203"/>
        <v>0</v>
      </c>
      <c r="R438" s="1051" t="str">
        <f t="shared" si="204"/>
        <v/>
      </c>
      <c r="S438" s="1051" t="str">
        <f t="shared" si="205"/>
        <v/>
      </c>
      <c r="T438" s="1052" t="str">
        <f t="shared" si="206"/>
        <v/>
      </c>
      <c r="U438" s="1077"/>
      <c r="V438" s="1017"/>
      <c r="W438" s="1055" t="str">
        <f t="shared" si="207"/>
        <v/>
      </c>
      <c r="X438" s="1072"/>
      <c r="Y438" s="1057">
        <v>0</v>
      </c>
      <c r="Z438" s="402">
        <f t="shared" si="208"/>
        <v>0</v>
      </c>
      <c r="AA438" s="1058">
        <f t="shared" si="209"/>
        <v>0</v>
      </c>
      <c r="AB438" s="1059">
        <f t="shared" si="210"/>
        <v>0</v>
      </c>
      <c r="AC438" s="1059">
        <f t="shared" si="211"/>
        <v>0</v>
      </c>
      <c r="AD438" s="1060">
        <f t="shared" si="212"/>
        <v>0</v>
      </c>
      <c r="AE438" s="1061" t="s">
        <v>205</v>
      </c>
      <c r="AF438" s="395"/>
      <c r="AG438" s="429"/>
      <c r="AH438" s="1073"/>
      <c r="AI438" s="1074"/>
      <c r="AJ438" s="1074"/>
      <c r="AK438" s="1075"/>
      <c r="AL438" s="1065"/>
      <c r="AM438" s="1066" t="str">
        <f t="shared" si="213"/>
        <v/>
      </c>
      <c r="AN438" s="1067">
        <f t="shared" si="214"/>
        <v>0</v>
      </c>
      <c r="AO438" s="412"/>
      <c r="AP438" s="412"/>
      <c r="AQ438" s="1068">
        <f t="shared" si="215"/>
        <v>0</v>
      </c>
      <c r="AR438" s="414">
        <f t="shared" si="216"/>
        <v>0</v>
      </c>
      <c r="AS438" s="415">
        <f t="shared" si="217"/>
        <v>0</v>
      </c>
      <c r="AT438" s="415">
        <f t="shared" si="232"/>
        <v>0</v>
      </c>
      <c r="AU438" s="415">
        <f t="shared" si="218"/>
        <v>0</v>
      </c>
      <c r="AV438" s="416">
        <f t="shared" si="219"/>
        <v>0</v>
      </c>
      <c r="AW438" s="1069"/>
      <c r="AX438" s="406">
        <f t="shared" si="220"/>
        <v>0</v>
      </c>
      <c r="AY438" s="1060">
        <f t="shared" si="221"/>
        <v>0</v>
      </c>
      <c r="AZ438" s="1070">
        <f t="shared" si="222"/>
        <v>0</v>
      </c>
      <c r="BA438" s="407">
        <f t="shared" si="223"/>
        <v>0</v>
      </c>
      <c r="BB438" s="1071">
        <f t="shared" si="224"/>
        <v>0</v>
      </c>
      <c r="BC438" s="1059">
        <f t="shared" si="225"/>
        <v>0</v>
      </c>
      <c r="BD438" s="1059">
        <f t="shared" si="226"/>
        <v>0</v>
      </c>
      <c r="BE438" s="407">
        <f t="shared" si="227"/>
        <v>0</v>
      </c>
      <c r="BF438" s="1041">
        <f t="shared" si="228"/>
        <v>0.3</v>
      </c>
      <c r="BG438" s="421">
        <f t="shared" si="229"/>
        <v>0</v>
      </c>
      <c r="BH438" s="422"/>
      <c r="BI438" s="422"/>
      <c r="BJ438" s="421">
        <f t="shared" si="230"/>
        <v>0</v>
      </c>
      <c r="BK438" s="1044">
        <f t="shared" si="231"/>
        <v>0</v>
      </c>
      <c r="BL438" s="432"/>
      <c r="BM438" s="436"/>
      <c r="BN438" s="436"/>
      <c r="BO438" s="436"/>
      <c r="BP438" s="436"/>
      <c r="BQ438" s="436"/>
      <c r="BR438" s="436"/>
      <c r="BS438" s="436"/>
      <c r="BT438" s="436"/>
      <c r="BU438" s="436"/>
      <c r="BV438" s="436"/>
      <c r="BW438" s="436"/>
      <c r="BX438" s="436"/>
    </row>
    <row r="439" spans="1:76" s="437" customFormat="1" ht="27.95" customHeight="1">
      <c r="A439" s="1046">
        <v>422</v>
      </c>
      <c r="B439" s="429"/>
      <c r="C439" s="429"/>
      <c r="D439" s="395"/>
      <c r="E439" s="427"/>
      <c r="F439" s="396"/>
      <c r="G439" s="1076"/>
      <c r="H439" s="1009"/>
      <c r="I439" s="1009"/>
      <c r="J439" s="1009"/>
      <c r="K439" s="1010" t="str">
        <f t="shared" si="201"/>
        <v/>
      </c>
      <c r="L439" s="1047" t="str">
        <f>IF(OR(($S439=""),($H439=""),($I439=""),($J439="")),"",VLOOKUP($S439,'TRC Values Pepco'!$I$45:$M$54,2,FALSE))</f>
        <v/>
      </c>
      <c r="M439" s="1048" t="str">
        <f>IF(OR(($S439=""),($H439=""),($I439=""),($J439="")),"",VLOOKUP($S439,'TRC Values Pepco'!$I$45:$M$54,3,FALSE))</f>
        <v/>
      </c>
      <c r="N439" s="1048" t="str">
        <f>IF(OR(($S439=""),($H439=""),($I439=""),($J439="")),"",VLOOKUP($S439,'TRC Values Pepco'!$I$45:$M$54,4,FALSE))</f>
        <v/>
      </c>
      <c r="O439" s="1048" t="str">
        <f>IF(OR(($S439=""),($H439=""),($I439=""),($J439="")),"",VLOOKUP($S439,'TRC Values Pepco'!$I$45:$M$54,5,FALSE))</f>
        <v/>
      </c>
      <c r="P439" s="1049" t="str">
        <f t="shared" si="202"/>
        <v/>
      </c>
      <c r="Q439" s="1050">
        <f t="shared" si="203"/>
        <v>0</v>
      </c>
      <c r="R439" s="1051" t="str">
        <f t="shared" si="204"/>
        <v/>
      </c>
      <c r="S439" s="1051" t="str">
        <f t="shared" si="205"/>
        <v/>
      </c>
      <c r="T439" s="1052" t="str">
        <f t="shared" si="206"/>
        <v/>
      </c>
      <c r="U439" s="1077"/>
      <c r="V439" s="1017"/>
      <c r="W439" s="1055" t="str">
        <f t="shared" si="207"/>
        <v/>
      </c>
      <c r="X439" s="1072"/>
      <c r="Y439" s="1057">
        <v>0</v>
      </c>
      <c r="Z439" s="402">
        <f t="shared" si="208"/>
        <v>0</v>
      </c>
      <c r="AA439" s="1058">
        <f t="shared" si="209"/>
        <v>0</v>
      </c>
      <c r="AB439" s="1059">
        <f t="shared" si="210"/>
        <v>0</v>
      </c>
      <c r="AC439" s="1059">
        <f t="shared" si="211"/>
        <v>0</v>
      </c>
      <c r="AD439" s="1060">
        <f t="shared" si="212"/>
        <v>0</v>
      </c>
      <c r="AE439" s="1061" t="s">
        <v>205</v>
      </c>
      <c r="AF439" s="395"/>
      <c r="AG439" s="429"/>
      <c r="AH439" s="1073"/>
      <c r="AI439" s="1074"/>
      <c r="AJ439" s="1074"/>
      <c r="AK439" s="1075"/>
      <c r="AL439" s="1065"/>
      <c r="AM439" s="1066" t="str">
        <f t="shared" si="213"/>
        <v/>
      </c>
      <c r="AN439" s="1067">
        <f t="shared" si="214"/>
        <v>0</v>
      </c>
      <c r="AO439" s="412"/>
      <c r="AP439" s="412"/>
      <c r="AQ439" s="1068">
        <f t="shared" si="215"/>
        <v>0</v>
      </c>
      <c r="AR439" s="414">
        <f t="shared" si="216"/>
        <v>0</v>
      </c>
      <c r="AS439" s="415">
        <f t="shared" si="217"/>
        <v>0</v>
      </c>
      <c r="AT439" s="415">
        <f t="shared" si="232"/>
        <v>0</v>
      </c>
      <c r="AU439" s="415">
        <f t="shared" si="218"/>
        <v>0</v>
      </c>
      <c r="AV439" s="416">
        <f t="shared" si="219"/>
        <v>0</v>
      </c>
      <c r="AW439" s="1069"/>
      <c r="AX439" s="406">
        <f t="shared" si="220"/>
        <v>0</v>
      </c>
      <c r="AY439" s="1060">
        <f t="shared" si="221"/>
        <v>0</v>
      </c>
      <c r="AZ439" s="1070">
        <f t="shared" si="222"/>
        <v>0</v>
      </c>
      <c r="BA439" s="407">
        <f t="shared" si="223"/>
        <v>0</v>
      </c>
      <c r="BB439" s="1071">
        <f t="shared" si="224"/>
        <v>0</v>
      </c>
      <c r="BC439" s="1059">
        <f t="shared" si="225"/>
        <v>0</v>
      </c>
      <c r="BD439" s="1059">
        <f t="shared" si="226"/>
        <v>0</v>
      </c>
      <c r="BE439" s="407">
        <f t="shared" si="227"/>
        <v>0</v>
      </c>
      <c r="BF439" s="1041">
        <f t="shared" si="228"/>
        <v>0.3</v>
      </c>
      <c r="BG439" s="421">
        <f t="shared" si="229"/>
        <v>0</v>
      </c>
      <c r="BH439" s="422"/>
      <c r="BI439" s="422"/>
      <c r="BJ439" s="421">
        <f t="shared" si="230"/>
        <v>0</v>
      </c>
      <c r="BK439" s="1044">
        <f t="shared" si="231"/>
        <v>0</v>
      </c>
      <c r="BL439" s="432"/>
      <c r="BM439" s="436"/>
      <c r="BN439" s="436"/>
      <c r="BO439" s="436"/>
      <c r="BP439" s="436"/>
      <c r="BQ439" s="436"/>
      <c r="BR439" s="436"/>
      <c r="BS439" s="436"/>
      <c r="BT439" s="436"/>
      <c r="BU439" s="436"/>
      <c r="BV439" s="436"/>
      <c r="BW439" s="436"/>
      <c r="BX439" s="436"/>
    </row>
    <row r="440" spans="1:76" s="437" customFormat="1" ht="27.95" customHeight="1">
      <c r="A440" s="1046">
        <v>423</v>
      </c>
      <c r="B440" s="429"/>
      <c r="C440" s="429"/>
      <c r="D440" s="395"/>
      <c r="E440" s="427"/>
      <c r="F440" s="396"/>
      <c r="G440" s="1076"/>
      <c r="H440" s="1009"/>
      <c r="I440" s="1009"/>
      <c r="J440" s="1009"/>
      <c r="K440" s="1010" t="str">
        <f t="shared" si="201"/>
        <v/>
      </c>
      <c r="L440" s="1047" t="str">
        <f>IF(OR(($S440=""),($H440=""),($I440=""),($J440="")),"",VLOOKUP($S440,'TRC Values Pepco'!$I$45:$M$54,2,FALSE))</f>
        <v/>
      </c>
      <c r="M440" s="1048" t="str">
        <f>IF(OR(($S440=""),($H440=""),($I440=""),($J440="")),"",VLOOKUP($S440,'TRC Values Pepco'!$I$45:$M$54,3,FALSE))</f>
        <v/>
      </c>
      <c r="N440" s="1048" t="str">
        <f>IF(OR(($S440=""),($H440=""),($I440=""),($J440="")),"",VLOOKUP($S440,'TRC Values Pepco'!$I$45:$M$54,4,FALSE))</f>
        <v/>
      </c>
      <c r="O440" s="1048" t="str">
        <f>IF(OR(($S440=""),($H440=""),($I440=""),($J440="")),"",VLOOKUP($S440,'TRC Values Pepco'!$I$45:$M$54,5,FALSE))</f>
        <v/>
      </c>
      <c r="P440" s="1049" t="str">
        <f t="shared" si="202"/>
        <v/>
      </c>
      <c r="Q440" s="1050">
        <f t="shared" si="203"/>
        <v>0</v>
      </c>
      <c r="R440" s="1051" t="str">
        <f t="shared" si="204"/>
        <v/>
      </c>
      <c r="S440" s="1051" t="str">
        <f t="shared" si="205"/>
        <v/>
      </c>
      <c r="T440" s="1052" t="str">
        <f t="shared" si="206"/>
        <v/>
      </c>
      <c r="U440" s="1077"/>
      <c r="V440" s="1017"/>
      <c r="W440" s="1055" t="str">
        <f t="shared" si="207"/>
        <v/>
      </c>
      <c r="X440" s="1072"/>
      <c r="Y440" s="1057">
        <v>0</v>
      </c>
      <c r="Z440" s="402">
        <f t="shared" si="208"/>
        <v>0</v>
      </c>
      <c r="AA440" s="1058">
        <f t="shared" si="209"/>
        <v>0</v>
      </c>
      <c r="AB440" s="1059">
        <f t="shared" si="210"/>
        <v>0</v>
      </c>
      <c r="AC440" s="1059">
        <f t="shared" si="211"/>
        <v>0</v>
      </c>
      <c r="AD440" s="1060">
        <f t="shared" si="212"/>
        <v>0</v>
      </c>
      <c r="AE440" s="1061" t="s">
        <v>205</v>
      </c>
      <c r="AF440" s="395"/>
      <c r="AG440" s="429"/>
      <c r="AH440" s="1073"/>
      <c r="AI440" s="1074"/>
      <c r="AJ440" s="1074"/>
      <c r="AK440" s="1075"/>
      <c r="AL440" s="1065"/>
      <c r="AM440" s="1066" t="str">
        <f t="shared" si="213"/>
        <v/>
      </c>
      <c r="AN440" s="1067">
        <f t="shared" si="214"/>
        <v>0</v>
      </c>
      <c r="AO440" s="412"/>
      <c r="AP440" s="412"/>
      <c r="AQ440" s="1068">
        <f t="shared" si="215"/>
        <v>0</v>
      </c>
      <c r="AR440" s="414">
        <f t="shared" si="216"/>
        <v>0</v>
      </c>
      <c r="AS440" s="415">
        <f t="shared" si="217"/>
        <v>0</v>
      </c>
      <c r="AT440" s="415">
        <f t="shared" si="232"/>
        <v>0</v>
      </c>
      <c r="AU440" s="415">
        <f t="shared" si="218"/>
        <v>0</v>
      </c>
      <c r="AV440" s="416">
        <f t="shared" si="219"/>
        <v>0</v>
      </c>
      <c r="AW440" s="1069"/>
      <c r="AX440" s="406">
        <f t="shared" si="220"/>
        <v>0</v>
      </c>
      <c r="AY440" s="1060">
        <f t="shared" si="221"/>
        <v>0</v>
      </c>
      <c r="AZ440" s="1070">
        <f t="shared" si="222"/>
        <v>0</v>
      </c>
      <c r="BA440" s="407">
        <f t="shared" si="223"/>
        <v>0</v>
      </c>
      <c r="BB440" s="1071">
        <f t="shared" si="224"/>
        <v>0</v>
      </c>
      <c r="BC440" s="1059">
        <f t="shared" si="225"/>
        <v>0</v>
      </c>
      <c r="BD440" s="1059">
        <f t="shared" si="226"/>
        <v>0</v>
      </c>
      <c r="BE440" s="407">
        <f t="shared" si="227"/>
        <v>0</v>
      </c>
      <c r="BF440" s="1041">
        <f t="shared" si="228"/>
        <v>0.3</v>
      </c>
      <c r="BG440" s="421">
        <f t="shared" si="229"/>
        <v>0</v>
      </c>
      <c r="BH440" s="422"/>
      <c r="BI440" s="422"/>
      <c r="BJ440" s="421">
        <f t="shared" si="230"/>
        <v>0</v>
      </c>
      <c r="BK440" s="1044">
        <f t="shared" si="231"/>
        <v>0</v>
      </c>
      <c r="BL440" s="432"/>
      <c r="BM440" s="436"/>
      <c r="BN440" s="436"/>
      <c r="BO440" s="436"/>
      <c r="BP440" s="436"/>
      <c r="BQ440" s="436"/>
      <c r="BR440" s="436"/>
      <c r="BS440" s="436"/>
      <c r="BT440" s="436"/>
      <c r="BU440" s="436"/>
      <c r="BV440" s="436"/>
      <c r="BW440" s="436"/>
      <c r="BX440" s="436"/>
    </row>
    <row r="441" spans="1:76" s="437" customFormat="1" ht="27.95" customHeight="1">
      <c r="A441" s="1046">
        <v>424</v>
      </c>
      <c r="B441" s="429"/>
      <c r="C441" s="429"/>
      <c r="D441" s="395"/>
      <c r="E441" s="427"/>
      <c r="F441" s="396"/>
      <c r="G441" s="1076"/>
      <c r="H441" s="1009"/>
      <c r="I441" s="1009"/>
      <c r="J441" s="1009"/>
      <c r="K441" s="1010" t="str">
        <f t="shared" si="201"/>
        <v/>
      </c>
      <c r="L441" s="1047" t="str">
        <f>IF(OR(($S441=""),($H441=""),($I441=""),($J441="")),"",VLOOKUP($S441,'TRC Values Pepco'!$I$45:$M$54,2,FALSE))</f>
        <v/>
      </c>
      <c r="M441" s="1048" t="str">
        <f>IF(OR(($S441=""),($H441=""),($I441=""),($J441="")),"",VLOOKUP($S441,'TRC Values Pepco'!$I$45:$M$54,3,FALSE))</f>
        <v/>
      </c>
      <c r="N441" s="1048" t="str">
        <f>IF(OR(($S441=""),($H441=""),($I441=""),($J441="")),"",VLOOKUP($S441,'TRC Values Pepco'!$I$45:$M$54,4,FALSE))</f>
        <v/>
      </c>
      <c r="O441" s="1048" t="str">
        <f>IF(OR(($S441=""),($H441=""),($I441=""),($J441="")),"",VLOOKUP($S441,'TRC Values Pepco'!$I$45:$M$54,5,FALSE))</f>
        <v/>
      </c>
      <c r="P441" s="1049" t="str">
        <f t="shared" si="202"/>
        <v/>
      </c>
      <c r="Q441" s="1050">
        <f t="shared" si="203"/>
        <v>0</v>
      </c>
      <c r="R441" s="1051" t="str">
        <f t="shared" si="204"/>
        <v/>
      </c>
      <c r="S441" s="1051" t="str">
        <f t="shared" si="205"/>
        <v/>
      </c>
      <c r="T441" s="1052" t="str">
        <f t="shared" si="206"/>
        <v/>
      </c>
      <c r="U441" s="1077"/>
      <c r="V441" s="1017"/>
      <c r="W441" s="1055" t="str">
        <f t="shared" si="207"/>
        <v/>
      </c>
      <c r="X441" s="1072"/>
      <c r="Y441" s="1057">
        <v>0</v>
      </c>
      <c r="Z441" s="402">
        <f t="shared" si="208"/>
        <v>0</v>
      </c>
      <c r="AA441" s="1058">
        <f t="shared" si="209"/>
        <v>0</v>
      </c>
      <c r="AB441" s="1059">
        <f t="shared" si="210"/>
        <v>0</v>
      </c>
      <c r="AC441" s="1059">
        <f t="shared" si="211"/>
        <v>0</v>
      </c>
      <c r="AD441" s="1060">
        <f t="shared" si="212"/>
        <v>0</v>
      </c>
      <c r="AE441" s="1061" t="s">
        <v>205</v>
      </c>
      <c r="AF441" s="395"/>
      <c r="AG441" s="429"/>
      <c r="AH441" s="1073"/>
      <c r="AI441" s="1074"/>
      <c r="AJ441" s="1074"/>
      <c r="AK441" s="1075"/>
      <c r="AL441" s="1065"/>
      <c r="AM441" s="1066" t="str">
        <f t="shared" si="213"/>
        <v/>
      </c>
      <c r="AN441" s="1067">
        <f t="shared" si="214"/>
        <v>0</v>
      </c>
      <c r="AO441" s="412"/>
      <c r="AP441" s="412"/>
      <c r="AQ441" s="1068">
        <f t="shared" si="215"/>
        <v>0</v>
      </c>
      <c r="AR441" s="414">
        <f t="shared" si="216"/>
        <v>0</v>
      </c>
      <c r="AS441" s="415">
        <f t="shared" si="217"/>
        <v>0</v>
      </c>
      <c r="AT441" s="415">
        <f t="shared" si="232"/>
        <v>0</v>
      </c>
      <c r="AU441" s="415">
        <f t="shared" si="218"/>
        <v>0</v>
      </c>
      <c r="AV441" s="416">
        <f t="shared" si="219"/>
        <v>0</v>
      </c>
      <c r="AW441" s="1069"/>
      <c r="AX441" s="406">
        <f t="shared" si="220"/>
        <v>0</v>
      </c>
      <c r="AY441" s="1060">
        <f t="shared" si="221"/>
        <v>0</v>
      </c>
      <c r="AZ441" s="1070">
        <f t="shared" si="222"/>
        <v>0</v>
      </c>
      <c r="BA441" s="407">
        <f t="shared" si="223"/>
        <v>0</v>
      </c>
      <c r="BB441" s="1071">
        <f t="shared" si="224"/>
        <v>0</v>
      </c>
      <c r="BC441" s="1059">
        <f t="shared" si="225"/>
        <v>0</v>
      </c>
      <c r="BD441" s="1059">
        <f t="shared" si="226"/>
        <v>0</v>
      </c>
      <c r="BE441" s="407">
        <f t="shared" si="227"/>
        <v>0</v>
      </c>
      <c r="BF441" s="1041">
        <f t="shared" si="228"/>
        <v>0.3</v>
      </c>
      <c r="BG441" s="421">
        <f t="shared" si="229"/>
        <v>0</v>
      </c>
      <c r="BH441" s="422"/>
      <c r="BI441" s="422"/>
      <c r="BJ441" s="421">
        <f t="shared" si="230"/>
        <v>0</v>
      </c>
      <c r="BK441" s="1044">
        <f t="shared" si="231"/>
        <v>0</v>
      </c>
      <c r="BL441" s="432"/>
      <c r="BM441" s="436"/>
      <c r="BN441" s="436"/>
      <c r="BO441" s="436"/>
      <c r="BP441" s="436"/>
      <c r="BQ441" s="436"/>
      <c r="BR441" s="436"/>
      <c r="BS441" s="436"/>
      <c r="BT441" s="436"/>
      <c r="BU441" s="436"/>
      <c r="BV441" s="436"/>
      <c r="BW441" s="436"/>
      <c r="BX441" s="436"/>
    </row>
    <row r="442" spans="1:76" s="437" customFormat="1" ht="27.95" customHeight="1">
      <c r="A442" s="1046">
        <v>425</v>
      </c>
      <c r="B442" s="429"/>
      <c r="C442" s="429"/>
      <c r="D442" s="395"/>
      <c r="E442" s="427"/>
      <c r="F442" s="396"/>
      <c r="G442" s="1076"/>
      <c r="H442" s="1009"/>
      <c r="I442" s="1009"/>
      <c r="J442" s="1009"/>
      <c r="K442" s="1010" t="str">
        <f t="shared" si="201"/>
        <v/>
      </c>
      <c r="L442" s="1047" t="str">
        <f>IF(OR(($S442=""),($H442=""),($I442=""),($J442="")),"",VLOOKUP($S442,'TRC Values Pepco'!$I$45:$M$54,2,FALSE))</f>
        <v/>
      </c>
      <c r="M442" s="1048" t="str">
        <f>IF(OR(($S442=""),($H442=""),($I442=""),($J442="")),"",VLOOKUP($S442,'TRC Values Pepco'!$I$45:$M$54,3,FALSE))</f>
        <v/>
      </c>
      <c r="N442" s="1048" t="str">
        <f>IF(OR(($S442=""),($H442=""),($I442=""),($J442="")),"",VLOOKUP($S442,'TRC Values Pepco'!$I$45:$M$54,4,FALSE))</f>
        <v/>
      </c>
      <c r="O442" s="1048" t="str">
        <f>IF(OR(($S442=""),($H442=""),($I442=""),($J442="")),"",VLOOKUP($S442,'TRC Values Pepco'!$I$45:$M$54,5,FALSE))</f>
        <v/>
      </c>
      <c r="P442" s="1049" t="str">
        <f t="shared" si="202"/>
        <v/>
      </c>
      <c r="Q442" s="1050">
        <f t="shared" si="203"/>
        <v>0</v>
      </c>
      <c r="R442" s="1051" t="str">
        <f t="shared" si="204"/>
        <v/>
      </c>
      <c r="S442" s="1051" t="str">
        <f t="shared" si="205"/>
        <v/>
      </c>
      <c r="T442" s="1052" t="str">
        <f t="shared" si="206"/>
        <v/>
      </c>
      <c r="U442" s="1077"/>
      <c r="V442" s="1017"/>
      <c r="W442" s="1055" t="str">
        <f t="shared" si="207"/>
        <v/>
      </c>
      <c r="X442" s="1072"/>
      <c r="Y442" s="1057">
        <v>0</v>
      </c>
      <c r="Z442" s="402">
        <f t="shared" si="208"/>
        <v>0</v>
      </c>
      <c r="AA442" s="1058">
        <f t="shared" si="209"/>
        <v>0</v>
      </c>
      <c r="AB442" s="1059">
        <f t="shared" si="210"/>
        <v>0</v>
      </c>
      <c r="AC442" s="1059">
        <f t="shared" si="211"/>
        <v>0</v>
      </c>
      <c r="AD442" s="1060">
        <f t="shared" si="212"/>
        <v>0</v>
      </c>
      <c r="AE442" s="1061" t="s">
        <v>205</v>
      </c>
      <c r="AF442" s="395"/>
      <c r="AG442" s="429"/>
      <c r="AH442" s="1073"/>
      <c r="AI442" s="1074"/>
      <c r="AJ442" s="1074"/>
      <c r="AK442" s="1075"/>
      <c r="AL442" s="1065"/>
      <c r="AM442" s="1066" t="str">
        <f t="shared" si="213"/>
        <v/>
      </c>
      <c r="AN442" s="1067">
        <f t="shared" si="214"/>
        <v>0</v>
      </c>
      <c r="AO442" s="412"/>
      <c r="AP442" s="412"/>
      <c r="AQ442" s="1068">
        <f t="shared" si="215"/>
        <v>0</v>
      </c>
      <c r="AR442" s="414">
        <f t="shared" si="216"/>
        <v>0</v>
      </c>
      <c r="AS442" s="415">
        <f t="shared" si="217"/>
        <v>0</v>
      </c>
      <c r="AT442" s="415">
        <f t="shared" si="232"/>
        <v>0</v>
      </c>
      <c r="AU442" s="415">
        <f t="shared" si="218"/>
        <v>0</v>
      </c>
      <c r="AV442" s="416">
        <f t="shared" si="219"/>
        <v>0</v>
      </c>
      <c r="AW442" s="1069"/>
      <c r="AX442" s="406">
        <f t="shared" si="220"/>
        <v>0</v>
      </c>
      <c r="AY442" s="1060">
        <f t="shared" si="221"/>
        <v>0</v>
      </c>
      <c r="AZ442" s="1070">
        <f t="shared" si="222"/>
        <v>0</v>
      </c>
      <c r="BA442" s="407">
        <f t="shared" si="223"/>
        <v>0</v>
      </c>
      <c r="BB442" s="1071">
        <f t="shared" si="224"/>
        <v>0</v>
      </c>
      <c r="BC442" s="1059">
        <f t="shared" si="225"/>
        <v>0</v>
      </c>
      <c r="BD442" s="1059">
        <f t="shared" si="226"/>
        <v>0</v>
      </c>
      <c r="BE442" s="407">
        <f t="shared" si="227"/>
        <v>0</v>
      </c>
      <c r="BF442" s="1041">
        <f t="shared" si="228"/>
        <v>0.3</v>
      </c>
      <c r="BG442" s="421">
        <f t="shared" si="229"/>
        <v>0</v>
      </c>
      <c r="BH442" s="422"/>
      <c r="BI442" s="422"/>
      <c r="BJ442" s="421">
        <f t="shared" si="230"/>
        <v>0</v>
      </c>
      <c r="BK442" s="1044">
        <f t="shared" si="231"/>
        <v>0</v>
      </c>
      <c r="BL442" s="432"/>
      <c r="BM442" s="436"/>
      <c r="BN442" s="436"/>
      <c r="BO442" s="436"/>
      <c r="BP442" s="436"/>
      <c r="BQ442" s="436"/>
      <c r="BR442" s="436"/>
      <c r="BS442" s="436"/>
      <c r="BT442" s="436"/>
      <c r="BU442" s="436"/>
      <c r="BV442" s="436"/>
      <c r="BW442" s="436"/>
      <c r="BX442" s="436"/>
    </row>
    <row r="443" spans="1:76" s="437" customFormat="1" ht="27.95" customHeight="1">
      <c r="A443" s="1046">
        <v>426</v>
      </c>
      <c r="B443" s="429"/>
      <c r="C443" s="429"/>
      <c r="D443" s="395"/>
      <c r="E443" s="427"/>
      <c r="F443" s="396"/>
      <c r="G443" s="1076"/>
      <c r="H443" s="1009"/>
      <c r="I443" s="1009"/>
      <c r="J443" s="1009"/>
      <c r="K443" s="1010" t="str">
        <f t="shared" si="201"/>
        <v/>
      </c>
      <c r="L443" s="1047" t="str">
        <f>IF(OR(($S443=""),($H443=""),($I443=""),($J443="")),"",VLOOKUP($S443,'TRC Values Pepco'!$I$45:$M$54,2,FALSE))</f>
        <v/>
      </c>
      <c r="M443" s="1048" t="str">
        <f>IF(OR(($S443=""),($H443=""),($I443=""),($J443="")),"",VLOOKUP($S443,'TRC Values Pepco'!$I$45:$M$54,3,FALSE))</f>
        <v/>
      </c>
      <c r="N443" s="1048" t="str">
        <f>IF(OR(($S443=""),($H443=""),($I443=""),($J443="")),"",VLOOKUP($S443,'TRC Values Pepco'!$I$45:$M$54,4,FALSE))</f>
        <v/>
      </c>
      <c r="O443" s="1048" t="str">
        <f>IF(OR(($S443=""),($H443=""),($I443=""),($J443="")),"",VLOOKUP($S443,'TRC Values Pepco'!$I$45:$M$54,5,FALSE))</f>
        <v/>
      </c>
      <c r="P443" s="1049" t="str">
        <f t="shared" si="202"/>
        <v/>
      </c>
      <c r="Q443" s="1050">
        <f t="shared" si="203"/>
        <v>0</v>
      </c>
      <c r="R443" s="1051" t="str">
        <f t="shared" si="204"/>
        <v/>
      </c>
      <c r="S443" s="1051" t="str">
        <f t="shared" si="205"/>
        <v/>
      </c>
      <c r="T443" s="1052" t="str">
        <f t="shared" si="206"/>
        <v/>
      </c>
      <c r="U443" s="1077"/>
      <c r="V443" s="1017"/>
      <c r="W443" s="1055" t="str">
        <f t="shared" si="207"/>
        <v/>
      </c>
      <c r="X443" s="1072"/>
      <c r="Y443" s="1057">
        <v>0</v>
      </c>
      <c r="Z443" s="402">
        <f t="shared" si="208"/>
        <v>0</v>
      </c>
      <c r="AA443" s="1058">
        <f t="shared" si="209"/>
        <v>0</v>
      </c>
      <c r="AB443" s="1059">
        <f t="shared" si="210"/>
        <v>0</v>
      </c>
      <c r="AC443" s="1059">
        <f t="shared" si="211"/>
        <v>0</v>
      </c>
      <c r="AD443" s="1060">
        <f t="shared" si="212"/>
        <v>0</v>
      </c>
      <c r="AE443" s="1061" t="s">
        <v>205</v>
      </c>
      <c r="AF443" s="395"/>
      <c r="AG443" s="429"/>
      <c r="AH443" s="1073"/>
      <c r="AI443" s="1074"/>
      <c r="AJ443" s="1074"/>
      <c r="AK443" s="1075"/>
      <c r="AL443" s="1065"/>
      <c r="AM443" s="1066" t="str">
        <f t="shared" si="213"/>
        <v/>
      </c>
      <c r="AN443" s="1067">
        <f t="shared" si="214"/>
        <v>0</v>
      </c>
      <c r="AO443" s="412"/>
      <c r="AP443" s="412"/>
      <c r="AQ443" s="1068">
        <f t="shared" si="215"/>
        <v>0</v>
      </c>
      <c r="AR443" s="414">
        <f t="shared" si="216"/>
        <v>0</v>
      </c>
      <c r="AS443" s="415">
        <f t="shared" si="217"/>
        <v>0</v>
      </c>
      <c r="AT443" s="415">
        <f t="shared" si="232"/>
        <v>0</v>
      </c>
      <c r="AU443" s="415">
        <f t="shared" si="218"/>
        <v>0</v>
      </c>
      <c r="AV443" s="416">
        <f t="shared" si="219"/>
        <v>0</v>
      </c>
      <c r="AW443" s="1069"/>
      <c r="AX443" s="406">
        <f t="shared" si="220"/>
        <v>0</v>
      </c>
      <c r="AY443" s="1060">
        <f t="shared" si="221"/>
        <v>0</v>
      </c>
      <c r="AZ443" s="1070">
        <f t="shared" si="222"/>
        <v>0</v>
      </c>
      <c r="BA443" s="407">
        <f t="shared" si="223"/>
        <v>0</v>
      </c>
      <c r="BB443" s="1071">
        <f t="shared" si="224"/>
        <v>0</v>
      </c>
      <c r="BC443" s="1059">
        <f t="shared" si="225"/>
        <v>0</v>
      </c>
      <c r="BD443" s="1059">
        <f t="shared" si="226"/>
        <v>0</v>
      </c>
      <c r="BE443" s="407">
        <f t="shared" si="227"/>
        <v>0</v>
      </c>
      <c r="BF443" s="1041">
        <f t="shared" si="228"/>
        <v>0.3</v>
      </c>
      <c r="BG443" s="421">
        <f t="shared" si="229"/>
        <v>0</v>
      </c>
      <c r="BH443" s="422"/>
      <c r="BI443" s="422"/>
      <c r="BJ443" s="421">
        <f t="shared" si="230"/>
        <v>0</v>
      </c>
      <c r="BK443" s="1044">
        <f t="shared" si="231"/>
        <v>0</v>
      </c>
      <c r="BL443" s="432"/>
      <c r="BM443" s="436"/>
      <c r="BN443" s="436"/>
      <c r="BO443" s="436"/>
      <c r="BP443" s="436"/>
      <c r="BQ443" s="436"/>
      <c r="BR443" s="436"/>
      <c r="BS443" s="436"/>
      <c r="BT443" s="436"/>
      <c r="BU443" s="436"/>
      <c r="BV443" s="436"/>
      <c r="BW443" s="436"/>
      <c r="BX443" s="436"/>
    </row>
    <row r="444" spans="1:76" s="437" customFormat="1" ht="27.95" customHeight="1">
      <c r="A444" s="1046">
        <v>427</v>
      </c>
      <c r="B444" s="429"/>
      <c r="C444" s="429"/>
      <c r="D444" s="395"/>
      <c r="E444" s="427"/>
      <c r="F444" s="396"/>
      <c r="G444" s="1076"/>
      <c r="H444" s="1009"/>
      <c r="I444" s="1009"/>
      <c r="J444" s="1009"/>
      <c r="K444" s="1010" t="str">
        <f t="shared" si="201"/>
        <v/>
      </c>
      <c r="L444" s="1047" t="str">
        <f>IF(OR(($S444=""),($H444=""),($I444=""),($J444="")),"",VLOOKUP($S444,'TRC Values Pepco'!$I$45:$M$54,2,FALSE))</f>
        <v/>
      </c>
      <c r="M444" s="1048" t="str">
        <f>IF(OR(($S444=""),($H444=""),($I444=""),($J444="")),"",VLOOKUP($S444,'TRC Values Pepco'!$I$45:$M$54,3,FALSE))</f>
        <v/>
      </c>
      <c r="N444" s="1048" t="str">
        <f>IF(OR(($S444=""),($H444=""),($I444=""),($J444="")),"",VLOOKUP($S444,'TRC Values Pepco'!$I$45:$M$54,4,FALSE))</f>
        <v/>
      </c>
      <c r="O444" s="1048" t="str">
        <f>IF(OR(($S444=""),($H444=""),($I444=""),($J444="")),"",VLOOKUP($S444,'TRC Values Pepco'!$I$45:$M$54,5,FALSE))</f>
        <v/>
      </c>
      <c r="P444" s="1049" t="str">
        <f t="shared" si="202"/>
        <v/>
      </c>
      <c r="Q444" s="1050">
        <f t="shared" si="203"/>
        <v>0</v>
      </c>
      <c r="R444" s="1051" t="str">
        <f t="shared" si="204"/>
        <v/>
      </c>
      <c r="S444" s="1051" t="str">
        <f t="shared" si="205"/>
        <v/>
      </c>
      <c r="T444" s="1052" t="str">
        <f t="shared" si="206"/>
        <v/>
      </c>
      <c r="U444" s="1077"/>
      <c r="V444" s="1017"/>
      <c r="W444" s="1055" t="str">
        <f t="shared" si="207"/>
        <v/>
      </c>
      <c r="X444" s="1072"/>
      <c r="Y444" s="1057">
        <v>0</v>
      </c>
      <c r="Z444" s="402">
        <f t="shared" si="208"/>
        <v>0</v>
      </c>
      <c r="AA444" s="1058">
        <f t="shared" si="209"/>
        <v>0</v>
      </c>
      <c r="AB444" s="1059">
        <f t="shared" si="210"/>
        <v>0</v>
      </c>
      <c r="AC444" s="1059">
        <f t="shared" si="211"/>
        <v>0</v>
      </c>
      <c r="AD444" s="1060">
        <f t="shared" si="212"/>
        <v>0</v>
      </c>
      <c r="AE444" s="1061" t="s">
        <v>205</v>
      </c>
      <c r="AF444" s="395"/>
      <c r="AG444" s="429"/>
      <c r="AH444" s="1073"/>
      <c r="AI444" s="1074"/>
      <c r="AJ444" s="1074"/>
      <c r="AK444" s="1075"/>
      <c r="AL444" s="1065"/>
      <c r="AM444" s="1066" t="str">
        <f t="shared" si="213"/>
        <v/>
      </c>
      <c r="AN444" s="1067">
        <f t="shared" si="214"/>
        <v>0</v>
      </c>
      <c r="AO444" s="412"/>
      <c r="AP444" s="412"/>
      <c r="AQ444" s="1068">
        <f t="shared" si="215"/>
        <v>0</v>
      </c>
      <c r="AR444" s="414">
        <f t="shared" si="216"/>
        <v>0</v>
      </c>
      <c r="AS444" s="415">
        <f t="shared" si="217"/>
        <v>0</v>
      </c>
      <c r="AT444" s="415">
        <f t="shared" si="232"/>
        <v>0</v>
      </c>
      <c r="AU444" s="415">
        <f t="shared" si="218"/>
        <v>0</v>
      </c>
      <c r="AV444" s="416">
        <f t="shared" si="219"/>
        <v>0</v>
      </c>
      <c r="AW444" s="1069"/>
      <c r="AX444" s="406">
        <f t="shared" si="220"/>
        <v>0</v>
      </c>
      <c r="AY444" s="1060">
        <f t="shared" si="221"/>
        <v>0</v>
      </c>
      <c r="AZ444" s="1070">
        <f t="shared" si="222"/>
        <v>0</v>
      </c>
      <c r="BA444" s="407">
        <f t="shared" si="223"/>
        <v>0</v>
      </c>
      <c r="BB444" s="1071">
        <f t="shared" si="224"/>
        <v>0</v>
      </c>
      <c r="BC444" s="1059">
        <f t="shared" si="225"/>
        <v>0</v>
      </c>
      <c r="BD444" s="1059">
        <f t="shared" si="226"/>
        <v>0</v>
      </c>
      <c r="BE444" s="407">
        <f t="shared" si="227"/>
        <v>0</v>
      </c>
      <c r="BF444" s="1041">
        <f t="shared" si="228"/>
        <v>0.3</v>
      </c>
      <c r="BG444" s="421">
        <f t="shared" si="229"/>
        <v>0</v>
      </c>
      <c r="BH444" s="422"/>
      <c r="BI444" s="422"/>
      <c r="BJ444" s="421">
        <f t="shared" si="230"/>
        <v>0</v>
      </c>
      <c r="BK444" s="1044">
        <f t="shared" si="231"/>
        <v>0</v>
      </c>
      <c r="BL444" s="432"/>
      <c r="BM444" s="436"/>
      <c r="BN444" s="436"/>
      <c r="BO444" s="436"/>
      <c r="BP444" s="436"/>
      <c r="BQ444" s="436"/>
      <c r="BR444" s="436"/>
      <c r="BS444" s="436"/>
      <c r="BT444" s="436"/>
      <c r="BU444" s="436"/>
      <c r="BV444" s="436"/>
      <c r="BW444" s="436"/>
      <c r="BX444" s="436"/>
    </row>
    <row r="445" spans="1:76" s="437" customFormat="1" ht="27.95" customHeight="1">
      <c r="A445" s="1046">
        <v>428</v>
      </c>
      <c r="B445" s="429"/>
      <c r="C445" s="429"/>
      <c r="D445" s="395"/>
      <c r="E445" s="427"/>
      <c r="F445" s="396"/>
      <c r="G445" s="1076"/>
      <c r="H445" s="1009"/>
      <c r="I445" s="1009"/>
      <c r="J445" s="1009"/>
      <c r="K445" s="1010" t="str">
        <f t="shared" si="201"/>
        <v/>
      </c>
      <c r="L445" s="1047" t="str">
        <f>IF(OR(($S445=""),($H445=""),($I445=""),($J445="")),"",VLOOKUP($S445,'TRC Values Pepco'!$I$45:$M$54,2,FALSE))</f>
        <v/>
      </c>
      <c r="M445" s="1048" t="str">
        <f>IF(OR(($S445=""),($H445=""),($I445=""),($J445="")),"",VLOOKUP($S445,'TRC Values Pepco'!$I$45:$M$54,3,FALSE))</f>
        <v/>
      </c>
      <c r="N445" s="1048" t="str">
        <f>IF(OR(($S445=""),($H445=""),($I445=""),($J445="")),"",VLOOKUP($S445,'TRC Values Pepco'!$I$45:$M$54,4,FALSE))</f>
        <v/>
      </c>
      <c r="O445" s="1048" t="str">
        <f>IF(OR(($S445=""),($H445=""),($I445=""),($J445="")),"",VLOOKUP($S445,'TRC Values Pepco'!$I$45:$M$54,5,FALSE))</f>
        <v/>
      </c>
      <c r="P445" s="1049" t="str">
        <f t="shared" si="202"/>
        <v/>
      </c>
      <c r="Q445" s="1050">
        <f t="shared" si="203"/>
        <v>0</v>
      </c>
      <c r="R445" s="1051" t="str">
        <f t="shared" si="204"/>
        <v/>
      </c>
      <c r="S445" s="1051" t="str">
        <f t="shared" si="205"/>
        <v/>
      </c>
      <c r="T445" s="1052" t="str">
        <f t="shared" si="206"/>
        <v/>
      </c>
      <c r="U445" s="1077"/>
      <c r="V445" s="1017"/>
      <c r="W445" s="1055" t="str">
        <f t="shared" si="207"/>
        <v/>
      </c>
      <c r="X445" s="1072"/>
      <c r="Y445" s="1057">
        <v>0</v>
      </c>
      <c r="Z445" s="402">
        <f t="shared" si="208"/>
        <v>0</v>
      </c>
      <c r="AA445" s="1058">
        <f t="shared" si="209"/>
        <v>0</v>
      </c>
      <c r="AB445" s="1059">
        <f t="shared" si="210"/>
        <v>0</v>
      </c>
      <c r="AC445" s="1059">
        <f t="shared" si="211"/>
        <v>0</v>
      </c>
      <c r="AD445" s="1060">
        <f t="shared" si="212"/>
        <v>0</v>
      </c>
      <c r="AE445" s="1061" t="s">
        <v>205</v>
      </c>
      <c r="AF445" s="395"/>
      <c r="AG445" s="429"/>
      <c r="AH445" s="1073"/>
      <c r="AI445" s="1074"/>
      <c r="AJ445" s="1074"/>
      <c r="AK445" s="1075"/>
      <c r="AL445" s="1065"/>
      <c r="AM445" s="1066" t="str">
        <f t="shared" si="213"/>
        <v/>
      </c>
      <c r="AN445" s="1067">
        <f t="shared" si="214"/>
        <v>0</v>
      </c>
      <c r="AO445" s="412"/>
      <c r="AP445" s="412"/>
      <c r="AQ445" s="1068">
        <f t="shared" si="215"/>
        <v>0</v>
      </c>
      <c r="AR445" s="414">
        <f t="shared" si="216"/>
        <v>0</v>
      </c>
      <c r="AS445" s="415">
        <f t="shared" si="217"/>
        <v>0</v>
      </c>
      <c r="AT445" s="415">
        <f t="shared" si="232"/>
        <v>0</v>
      </c>
      <c r="AU445" s="415">
        <f t="shared" si="218"/>
        <v>0</v>
      </c>
      <c r="AV445" s="416">
        <f t="shared" si="219"/>
        <v>0</v>
      </c>
      <c r="AW445" s="1069"/>
      <c r="AX445" s="406">
        <f t="shared" si="220"/>
        <v>0</v>
      </c>
      <c r="AY445" s="1060">
        <f t="shared" si="221"/>
        <v>0</v>
      </c>
      <c r="AZ445" s="1070">
        <f t="shared" si="222"/>
        <v>0</v>
      </c>
      <c r="BA445" s="407">
        <f t="shared" si="223"/>
        <v>0</v>
      </c>
      <c r="BB445" s="1071">
        <f t="shared" si="224"/>
        <v>0</v>
      </c>
      <c r="BC445" s="1059">
        <f t="shared" si="225"/>
        <v>0</v>
      </c>
      <c r="BD445" s="1059">
        <f t="shared" si="226"/>
        <v>0</v>
      </c>
      <c r="BE445" s="407">
        <f t="shared" si="227"/>
        <v>0</v>
      </c>
      <c r="BF445" s="1041">
        <f t="shared" si="228"/>
        <v>0.3</v>
      </c>
      <c r="BG445" s="421">
        <f t="shared" si="229"/>
        <v>0</v>
      </c>
      <c r="BH445" s="422"/>
      <c r="BI445" s="422"/>
      <c r="BJ445" s="421">
        <f t="shared" si="230"/>
        <v>0</v>
      </c>
      <c r="BK445" s="1044">
        <f t="shared" si="231"/>
        <v>0</v>
      </c>
      <c r="BL445" s="432"/>
      <c r="BM445" s="436"/>
      <c r="BN445" s="436"/>
      <c r="BO445" s="436"/>
      <c r="BP445" s="436"/>
      <c r="BQ445" s="436"/>
      <c r="BR445" s="436"/>
      <c r="BS445" s="436"/>
      <c r="BT445" s="436"/>
      <c r="BU445" s="436"/>
      <c r="BV445" s="436"/>
      <c r="BW445" s="436"/>
      <c r="BX445" s="436"/>
    </row>
    <row r="446" spans="1:76" s="437" customFormat="1" ht="27.95" customHeight="1">
      <c r="A446" s="1046">
        <v>429</v>
      </c>
      <c r="B446" s="429"/>
      <c r="C446" s="429"/>
      <c r="D446" s="395"/>
      <c r="E446" s="427"/>
      <c r="F446" s="396"/>
      <c r="G446" s="1076"/>
      <c r="H446" s="1009"/>
      <c r="I446" s="1009"/>
      <c r="J446" s="1009"/>
      <c r="K446" s="1010" t="str">
        <f t="shared" si="201"/>
        <v/>
      </c>
      <c r="L446" s="1047" t="str">
        <f>IF(OR(($S446=""),($H446=""),($I446=""),($J446="")),"",VLOOKUP($S446,'TRC Values Pepco'!$I$45:$M$54,2,FALSE))</f>
        <v/>
      </c>
      <c r="M446" s="1048" t="str">
        <f>IF(OR(($S446=""),($H446=""),($I446=""),($J446="")),"",VLOOKUP($S446,'TRC Values Pepco'!$I$45:$M$54,3,FALSE))</f>
        <v/>
      </c>
      <c r="N446" s="1048" t="str">
        <f>IF(OR(($S446=""),($H446=""),($I446=""),($J446="")),"",VLOOKUP($S446,'TRC Values Pepco'!$I$45:$M$54,4,FALSE))</f>
        <v/>
      </c>
      <c r="O446" s="1048" t="str">
        <f>IF(OR(($S446=""),($H446=""),($I446=""),($J446="")),"",VLOOKUP($S446,'TRC Values Pepco'!$I$45:$M$54,5,FALSE))</f>
        <v/>
      </c>
      <c r="P446" s="1049" t="str">
        <f t="shared" si="202"/>
        <v/>
      </c>
      <c r="Q446" s="1050">
        <f t="shared" si="203"/>
        <v>0</v>
      </c>
      <c r="R446" s="1051" t="str">
        <f t="shared" si="204"/>
        <v/>
      </c>
      <c r="S446" s="1051" t="str">
        <f t="shared" si="205"/>
        <v/>
      </c>
      <c r="T446" s="1052" t="str">
        <f t="shared" si="206"/>
        <v/>
      </c>
      <c r="U446" s="1077"/>
      <c r="V446" s="1017"/>
      <c r="W446" s="1055" t="str">
        <f t="shared" si="207"/>
        <v/>
      </c>
      <c r="X446" s="1072"/>
      <c r="Y446" s="1057">
        <v>0</v>
      </c>
      <c r="Z446" s="402">
        <f t="shared" si="208"/>
        <v>0</v>
      </c>
      <c r="AA446" s="1058">
        <f t="shared" si="209"/>
        <v>0</v>
      </c>
      <c r="AB446" s="1059">
        <f t="shared" si="210"/>
        <v>0</v>
      </c>
      <c r="AC446" s="1059">
        <f t="shared" si="211"/>
        <v>0</v>
      </c>
      <c r="AD446" s="1060">
        <f t="shared" si="212"/>
        <v>0</v>
      </c>
      <c r="AE446" s="1061" t="s">
        <v>205</v>
      </c>
      <c r="AF446" s="395"/>
      <c r="AG446" s="429"/>
      <c r="AH446" s="1073"/>
      <c r="AI446" s="1074"/>
      <c r="AJ446" s="1074"/>
      <c r="AK446" s="1075"/>
      <c r="AL446" s="1065"/>
      <c r="AM446" s="1066" t="str">
        <f t="shared" si="213"/>
        <v/>
      </c>
      <c r="AN446" s="1067">
        <f t="shared" si="214"/>
        <v>0</v>
      </c>
      <c r="AO446" s="412"/>
      <c r="AP446" s="412"/>
      <c r="AQ446" s="1068">
        <f t="shared" si="215"/>
        <v>0</v>
      </c>
      <c r="AR446" s="414">
        <f t="shared" si="216"/>
        <v>0</v>
      </c>
      <c r="AS446" s="415">
        <f t="shared" si="217"/>
        <v>0</v>
      </c>
      <c r="AT446" s="415">
        <f t="shared" si="232"/>
        <v>0</v>
      </c>
      <c r="AU446" s="415">
        <f t="shared" si="218"/>
        <v>0</v>
      </c>
      <c r="AV446" s="416">
        <f t="shared" si="219"/>
        <v>0</v>
      </c>
      <c r="AW446" s="1069"/>
      <c r="AX446" s="406">
        <f t="shared" si="220"/>
        <v>0</v>
      </c>
      <c r="AY446" s="1060">
        <f t="shared" si="221"/>
        <v>0</v>
      </c>
      <c r="AZ446" s="1070">
        <f t="shared" si="222"/>
        <v>0</v>
      </c>
      <c r="BA446" s="407">
        <f t="shared" si="223"/>
        <v>0</v>
      </c>
      <c r="BB446" s="1071">
        <f t="shared" si="224"/>
        <v>0</v>
      </c>
      <c r="BC446" s="1059">
        <f t="shared" si="225"/>
        <v>0</v>
      </c>
      <c r="BD446" s="1059">
        <f t="shared" si="226"/>
        <v>0</v>
      </c>
      <c r="BE446" s="407">
        <f t="shared" si="227"/>
        <v>0</v>
      </c>
      <c r="BF446" s="1041">
        <f t="shared" si="228"/>
        <v>0.3</v>
      </c>
      <c r="BG446" s="421">
        <f t="shared" si="229"/>
        <v>0</v>
      </c>
      <c r="BH446" s="422"/>
      <c r="BI446" s="422"/>
      <c r="BJ446" s="421">
        <f t="shared" si="230"/>
        <v>0</v>
      </c>
      <c r="BK446" s="1044">
        <f t="shared" si="231"/>
        <v>0</v>
      </c>
      <c r="BL446" s="432"/>
      <c r="BM446" s="436"/>
      <c r="BN446" s="436"/>
      <c r="BO446" s="436"/>
      <c r="BP446" s="436"/>
      <c r="BQ446" s="436"/>
      <c r="BR446" s="436"/>
      <c r="BS446" s="436"/>
      <c r="BT446" s="436"/>
      <c r="BU446" s="436"/>
      <c r="BV446" s="436"/>
      <c r="BW446" s="436"/>
      <c r="BX446" s="436"/>
    </row>
    <row r="447" spans="1:76" s="437" customFormat="1" ht="27.95" customHeight="1">
      <c r="A447" s="1046">
        <v>430</v>
      </c>
      <c r="B447" s="429"/>
      <c r="C447" s="429"/>
      <c r="D447" s="395"/>
      <c r="E447" s="427"/>
      <c r="F447" s="396"/>
      <c r="G447" s="1076"/>
      <c r="H447" s="1009"/>
      <c r="I447" s="1009"/>
      <c r="J447" s="1009"/>
      <c r="K447" s="1010" t="str">
        <f t="shared" si="201"/>
        <v/>
      </c>
      <c r="L447" s="1047" t="str">
        <f>IF(OR(($S447=""),($H447=""),($I447=""),($J447="")),"",VLOOKUP($S447,'TRC Values Pepco'!$I$45:$M$54,2,FALSE))</f>
        <v/>
      </c>
      <c r="M447" s="1048" t="str">
        <f>IF(OR(($S447=""),($H447=""),($I447=""),($J447="")),"",VLOOKUP($S447,'TRC Values Pepco'!$I$45:$M$54,3,FALSE))</f>
        <v/>
      </c>
      <c r="N447" s="1048" t="str">
        <f>IF(OR(($S447=""),($H447=""),($I447=""),($J447="")),"",VLOOKUP($S447,'TRC Values Pepco'!$I$45:$M$54,4,FALSE))</f>
        <v/>
      </c>
      <c r="O447" s="1048" t="str">
        <f>IF(OR(($S447=""),($H447=""),($I447=""),($J447="")),"",VLOOKUP($S447,'TRC Values Pepco'!$I$45:$M$54,5,FALSE))</f>
        <v/>
      </c>
      <c r="P447" s="1049" t="str">
        <f t="shared" si="202"/>
        <v/>
      </c>
      <c r="Q447" s="1050">
        <f t="shared" si="203"/>
        <v>0</v>
      </c>
      <c r="R447" s="1051" t="str">
        <f t="shared" si="204"/>
        <v/>
      </c>
      <c r="S447" s="1051" t="str">
        <f t="shared" si="205"/>
        <v/>
      </c>
      <c r="T447" s="1052" t="str">
        <f t="shared" si="206"/>
        <v/>
      </c>
      <c r="U447" s="1077"/>
      <c r="V447" s="1017"/>
      <c r="W447" s="1055" t="str">
        <f t="shared" si="207"/>
        <v/>
      </c>
      <c r="X447" s="1072"/>
      <c r="Y447" s="1057">
        <v>0</v>
      </c>
      <c r="Z447" s="402">
        <f t="shared" si="208"/>
        <v>0</v>
      </c>
      <c r="AA447" s="1058">
        <f t="shared" si="209"/>
        <v>0</v>
      </c>
      <c r="AB447" s="1059">
        <f t="shared" si="210"/>
        <v>0</v>
      </c>
      <c r="AC447" s="1059">
        <f t="shared" si="211"/>
        <v>0</v>
      </c>
      <c r="AD447" s="1060">
        <f t="shared" si="212"/>
        <v>0</v>
      </c>
      <c r="AE447" s="1061" t="s">
        <v>205</v>
      </c>
      <c r="AF447" s="395"/>
      <c r="AG447" s="429"/>
      <c r="AH447" s="1073"/>
      <c r="AI447" s="1074"/>
      <c r="AJ447" s="1074"/>
      <c r="AK447" s="1075"/>
      <c r="AL447" s="1065"/>
      <c r="AM447" s="1066" t="str">
        <f t="shared" si="213"/>
        <v/>
      </c>
      <c r="AN447" s="1067">
        <f t="shared" si="214"/>
        <v>0</v>
      </c>
      <c r="AO447" s="412"/>
      <c r="AP447" s="412"/>
      <c r="AQ447" s="1068">
        <f t="shared" si="215"/>
        <v>0</v>
      </c>
      <c r="AR447" s="414">
        <f t="shared" si="216"/>
        <v>0</v>
      </c>
      <c r="AS447" s="415">
        <f t="shared" si="217"/>
        <v>0</v>
      </c>
      <c r="AT447" s="415">
        <f t="shared" si="232"/>
        <v>0</v>
      </c>
      <c r="AU447" s="415">
        <f t="shared" si="218"/>
        <v>0</v>
      </c>
      <c r="AV447" s="416">
        <f t="shared" si="219"/>
        <v>0</v>
      </c>
      <c r="AW447" s="1069"/>
      <c r="AX447" s="406">
        <f t="shared" si="220"/>
        <v>0</v>
      </c>
      <c r="AY447" s="1060">
        <f t="shared" si="221"/>
        <v>0</v>
      </c>
      <c r="AZ447" s="1070">
        <f t="shared" si="222"/>
        <v>0</v>
      </c>
      <c r="BA447" s="407">
        <f t="shared" si="223"/>
        <v>0</v>
      </c>
      <c r="BB447" s="1071">
        <f t="shared" si="224"/>
        <v>0</v>
      </c>
      <c r="BC447" s="1059">
        <f t="shared" si="225"/>
        <v>0</v>
      </c>
      <c r="BD447" s="1059">
        <f t="shared" si="226"/>
        <v>0</v>
      </c>
      <c r="BE447" s="407">
        <f t="shared" si="227"/>
        <v>0</v>
      </c>
      <c r="BF447" s="1041">
        <f t="shared" si="228"/>
        <v>0.3</v>
      </c>
      <c r="BG447" s="421">
        <f t="shared" si="229"/>
        <v>0</v>
      </c>
      <c r="BH447" s="422"/>
      <c r="BI447" s="422"/>
      <c r="BJ447" s="421">
        <f t="shared" si="230"/>
        <v>0</v>
      </c>
      <c r="BK447" s="1044">
        <f t="shared" si="231"/>
        <v>0</v>
      </c>
      <c r="BL447" s="432"/>
      <c r="BM447" s="436"/>
      <c r="BN447" s="436"/>
      <c r="BO447" s="436"/>
      <c r="BP447" s="436"/>
      <c r="BQ447" s="436"/>
      <c r="BR447" s="436"/>
      <c r="BS447" s="436"/>
      <c r="BT447" s="436"/>
      <c r="BU447" s="436"/>
      <c r="BV447" s="436"/>
      <c r="BW447" s="436"/>
      <c r="BX447" s="436"/>
    </row>
    <row r="448" spans="1:76" s="437" customFormat="1" ht="27.95" customHeight="1">
      <c r="A448" s="1046">
        <v>431</v>
      </c>
      <c r="B448" s="429"/>
      <c r="C448" s="429"/>
      <c r="D448" s="395"/>
      <c r="E448" s="427"/>
      <c r="F448" s="396"/>
      <c r="G448" s="1076"/>
      <c r="H448" s="1009"/>
      <c r="I448" s="1009"/>
      <c r="J448" s="1009"/>
      <c r="K448" s="1010" t="str">
        <f t="shared" si="201"/>
        <v/>
      </c>
      <c r="L448" s="1047" t="str">
        <f>IF(OR(($S448=""),($H448=""),($I448=""),($J448="")),"",VLOOKUP($S448,'TRC Values Pepco'!$I$45:$M$54,2,FALSE))</f>
        <v/>
      </c>
      <c r="M448" s="1048" t="str">
        <f>IF(OR(($S448=""),($H448=""),($I448=""),($J448="")),"",VLOOKUP($S448,'TRC Values Pepco'!$I$45:$M$54,3,FALSE))</f>
        <v/>
      </c>
      <c r="N448" s="1048" t="str">
        <f>IF(OR(($S448=""),($H448=""),($I448=""),($J448="")),"",VLOOKUP($S448,'TRC Values Pepco'!$I$45:$M$54,4,FALSE))</f>
        <v/>
      </c>
      <c r="O448" s="1048" t="str">
        <f>IF(OR(($S448=""),($H448=""),($I448=""),($J448="")),"",VLOOKUP($S448,'TRC Values Pepco'!$I$45:$M$54,5,FALSE))</f>
        <v/>
      </c>
      <c r="P448" s="1049" t="str">
        <f t="shared" si="202"/>
        <v/>
      </c>
      <c r="Q448" s="1050">
        <f t="shared" si="203"/>
        <v>0</v>
      </c>
      <c r="R448" s="1051" t="str">
        <f t="shared" si="204"/>
        <v/>
      </c>
      <c r="S448" s="1051" t="str">
        <f t="shared" si="205"/>
        <v/>
      </c>
      <c r="T448" s="1052" t="str">
        <f t="shared" si="206"/>
        <v/>
      </c>
      <c r="U448" s="1077"/>
      <c r="V448" s="1017"/>
      <c r="W448" s="1055" t="str">
        <f t="shared" si="207"/>
        <v/>
      </c>
      <c r="X448" s="1072"/>
      <c r="Y448" s="1057">
        <v>0</v>
      </c>
      <c r="Z448" s="402">
        <f t="shared" si="208"/>
        <v>0</v>
      </c>
      <c r="AA448" s="1058">
        <f t="shared" si="209"/>
        <v>0</v>
      </c>
      <c r="AB448" s="1059">
        <f t="shared" si="210"/>
        <v>0</v>
      </c>
      <c r="AC448" s="1059">
        <f t="shared" si="211"/>
        <v>0</v>
      </c>
      <c r="AD448" s="1060">
        <f t="shared" si="212"/>
        <v>0</v>
      </c>
      <c r="AE448" s="1061" t="s">
        <v>205</v>
      </c>
      <c r="AF448" s="395"/>
      <c r="AG448" s="429"/>
      <c r="AH448" s="1073"/>
      <c r="AI448" s="1074"/>
      <c r="AJ448" s="1074"/>
      <c r="AK448" s="1075"/>
      <c r="AL448" s="1065"/>
      <c r="AM448" s="1066" t="str">
        <f t="shared" si="213"/>
        <v/>
      </c>
      <c r="AN448" s="1067">
        <f t="shared" si="214"/>
        <v>0</v>
      </c>
      <c r="AO448" s="412"/>
      <c r="AP448" s="412"/>
      <c r="AQ448" s="1068">
        <f t="shared" si="215"/>
        <v>0</v>
      </c>
      <c r="AR448" s="414">
        <f t="shared" si="216"/>
        <v>0</v>
      </c>
      <c r="AS448" s="415">
        <f t="shared" si="217"/>
        <v>0</v>
      </c>
      <c r="AT448" s="415">
        <f t="shared" si="232"/>
        <v>0</v>
      </c>
      <c r="AU448" s="415">
        <f t="shared" si="218"/>
        <v>0</v>
      </c>
      <c r="AV448" s="416">
        <f t="shared" si="219"/>
        <v>0</v>
      </c>
      <c r="AW448" s="1069"/>
      <c r="AX448" s="406">
        <f t="shared" si="220"/>
        <v>0</v>
      </c>
      <c r="AY448" s="1060">
        <f t="shared" si="221"/>
        <v>0</v>
      </c>
      <c r="AZ448" s="1070">
        <f t="shared" si="222"/>
        <v>0</v>
      </c>
      <c r="BA448" s="407">
        <f t="shared" si="223"/>
        <v>0</v>
      </c>
      <c r="BB448" s="1071">
        <f t="shared" si="224"/>
        <v>0</v>
      </c>
      <c r="BC448" s="1059">
        <f t="shared" si="225"/>
        <v>0</v>
      </c>
      <c r="BD448" s="1059">
        <f t="shared" si="226"/>
        <v>0</v>
      </c>
      <c r="BE448" s="407">
        <f t="shared" si="227"/>
        <v>0</v>
      </c>
      <c r="BF448" s="1041">
        <f t="shared" si="228"/>
        <v>0.3</v>
      </c>
      <c r="BG448" s="421">
        <f t="shared" si="229"/>
        <v>0</v>
      </c>
      <c r="BH448" s="422"/>
      <c r="BI448" s="422"/>
      <c r="BJ448" s="421">
        <f t="shared" si="230"/>
        <v>0</v>
      </c>
      <c r="BK448" s="1044">
        <f t="shared" si="231"/>
        <v>0</v>
      </c>
      <c r="BL448" s="432"/>
      <c r="BM448" s="436"/>
      <c r="BN448" s="436"/>
      <c r="BO448" s="436"/>
      <c r="BP448" s="436"/>
      <c r="BQ448" s="436"/>
      <c r="BR448" s="436"/>
      <c r="BS448" s="436"/>
      <c r="BT448" s="436"/>
      <c r="BU448" s="436"/>
      <c r="BV448" s="436"/>
      <c r="BW448" s="436"/>
      <c r="BX448" s="436"/>
    </row>
    <row r="449" spans="1:76" s="437" customFormat="1" ht="27.95" customHeight="1">
      <c r="A449" s="1046">
        <v>432</v>
      </c>
      <c r="B449" s="429"/>
      <c r="C449" s="429"/>
      <c r="D449" s="395"/>
      <c r="E449" s="427"/>
      <c r="F449" s="396"/>
      <c r="G449" s="1076"/>
      <c r="H449" s="1009"/>
      <c r="I449" s="1009"/>
      <c r="J449" s="1009"/>
      <c r="K449" s="1010" t="str">
        <f t="shared" si="201"/>
        <v/>
      </c>
      <c r="L449" s="1047" t="str">
        <f>IF(OR(($S449=""),($H449=""),($I449=""),($J449="")),"",VLOOKUP($S449,'TRC Values Pepco'!$I$45:$M$54,2,FALSE))</f>
        <v/>
      </c>
      <c r="M449" s="1048" t="str">
        <f>IF(OR(($S449=""),($H449=""),($I449=""),($J449="")),"",VLOOKUP($S449,'TRC Values Pepco'!$I$45:$M$54,3,FALSE))</f>
        <v/>
      </c>
      <c r="N449" s="1048" t="str">
        <f>IF(OR(($S449=""),($H449=""),($I449=""),($J449="")),"",VLOOKUP($S449,'TRC Values Pepco'!$I$45:$M$54,4,FALSE))</f>
        <v/>
      </c>
      <c r="O449" s="1048" t="str">
        <f>IF(OR(($S449=""),($H449=""),($I449=""),($J449="")),"",VLOOKUP($S449,'TRC Values Pepco'!$I$45:$M$54,5,FALSE))</f>
        <v/>
      </c>
      <c r="P449" s="1049" t="str">
        <f t="shared" si="202"/>
        <v/>
      </c>
      <c r="Q449" s="1050">
        <f t="shared" si="203"/>
        <v>0</v>
      </c>
      <c r="R449" s="1051" t="str">
        <f t="shared" si="204"/>
        <v/>
      </c>
      <c r="S449" s="1051" t="str">
        <f t="shared" si="205"/>
        <v/>
      </c>
      <c r="T449" s="1052" t="str">
        <f t="shared" si="206"/>
        <v/>
      </c>
      <c r="U449" s="1077"/>
      <c r="V449" s="1017"/>
      <c r="W449" s="1055" t="str">
        <f t="shared" si="207"/>
        <v/>
      </c>
      <c r="X449" s="1072"/>
      <c r="Y449" s="1057">
        <v>0</v>
      </c>
      <c r="Z449" s="402">
        <f t="shared" si="208"/>
        <v>0</v>
      </c>
      <c r="AA449" s="1058">
        <f t="shared" si="209"/>
        <v>0</v>
      </c>
      <c r="AB449" s="1059">
        <f t="shared" si="210"/>
        <v>0</v>
      </c>
      <c r="AC449" s="1059">
        <f t="shared" si="211"/>
        <v>0</v>
      </c>
      <c r="AD449" s="1060">
        <f t="shared" si="212"/>
        <v>0</v>
      </c>
      <c r="AE449" s="1061" t="s">
        <v>205</v>
      </c>
      <c r="AF449" s="395"/>
      <c r="AG449" s="429"/>
      <c r="AH449" s="1073"/>
      <c r="AI449" s="1074"/>
      <c r="AJ449" s="1074"/>
      <c r="AK449" s="1075"/>
      <c r="AL449" s="1065"/>
      <c r="AM449" s="1066" t="str">
        <f t="shared" si="213"/>
        <v/>
      </c>
      <c r="AN449" s="1067">
        <f t="shared" si="214"/>
        <v>0</v>
      </c>
      <c r="AO449" s="412"/>
      <c r="AP449" s="412"/>
      <c r="AQ449" s="1068">
        <f t="shared" si="215"/>
        <v>0</v>
      </c>
      <c r="AR449" s="414">
        <f t="shared" si="216"/>
        <v>0</v>
      </c>
      <c r="AS449" s="415">
        <f t="shared" si="217"/>
        <v>0</v>
      </c>
      <c r="AT449" s="415">
        <f t="shared" si="232"/>
        <v>0</v>
      </c>
      <c r="AU449" s="415">
        <f t="shared" si="218"/>
        <v>0</v>
      </c>
      <c r="AV449" s="416">
        <f t="shared" si="219"/>
        <v>0</v>
      </c>
      <c r="AW449" s="1069"/>
      <c r="AX449" s="406">
        <f t="shared" si="220"/>
        <v>0</v>
      </c>
      <c r="AY449" s="1060">
        <f t="shared" si="221"/>
        <v>0</v>
      </c>
      <c r="AZ449" s="1070">
        <f t="shared" si="222"/>
        <v>0</v>
      </c>
      <c r="BA449" s="407">
        <f t="shared" si="223"/>
        <v>0</v>
      </c>
      <c r="BB449" s="1071">
        <f t="shared" si="224"/>
        <v>0</v>
      </c>
      <c r="BC449" s="1059">
        <f t="shared" si="225"/>
        <v>0</v>
      </c>
      <c r="BD449" s="1059">
        <f t="shared" si="226"/>
        <v>0</v>
      </c>
      <c r="BE449" s="407">
        <f t="shared" si="227"/>
        <v>0</v>
      </c>
      <c r="BF449" s="1041">
        <f t="shared" si="228"/>
        <v>0.3</v>
      </c>
      <c r="BG449" s="421">
        <f t="shared" si="229"/>
        <v>0</v>
      </c>
      <c r="BH449" s="422"/>
      <c r="BI449" s="422"/>
      <c r="BJ449" s="421">
        <f t="shared" si="230"/>
        <v>0</v>
      </c>
      <c r="BK449" s="1044">
        <f t="shared" si="231"/>
        <v>0</v>
      </c>
      <c r="BL449" s="432"/>
      <c r="BM449" s="436"/>
      <c r="BN449" s="436"/>
      <c r="BO449" s="436"/>
      <c r="BP449" s="436"/>
      <c r="BQ449" s="436"/>
      <c r="BR449" s="436"/>
      <c r="BS449" s="436"/>
      <c r="BT449" s="436"/>
      <c r="BU449" s="436"/>
      <c r="BV449" s="436"/>
      <c r="BW449" s="436"/>
      <c r="BX449" s="436"/>
    </row>
    <row r="450" spans="1:76" s="437" customFormat="1" ht="27.95" customHeight="1">
      <c r="A450" s="1046">
        <v>433</v>
      </c>
      <c r="B450" s="429"/>
      <c r="C450" s="429"/>
      <c r="D450" s="395"/>
      <c r="E450" s="427"/>
      <c r="F450" s="396"/>
      <c r="G450" s="1076"/>
      <c r="H450" s="1009"/>
      <c r="I450" s="1009"/>
      <c r="J450" s="1009"/>
      <c r="K450" s="1010" t="str">
        <f t="shared" si="201"/>
        <v/>
      </c>
      <c r="L450" s="1047" t="str">
        <f>IF(OR(($S450=""),($H450=""),($I450=""),($J450="")),"",VLOOKUP($S450,'TRC Values Pepco'!$I$45:$M$54,2,FALSE))</f>
        <v/>
      </c>
      <c r="M450" s="1048" t="str">
        <f>IF(OR(($S450=""),($H450=""),($I450=""),($J450="")),"",VLOOKUP($S450,'TRC Values Pepco'!$I$45:$M$54,3,FALSE))</f>
        <v/>
      </c>
      <c r="N450" s="1048" t="str">
        <f>IF(OR(($S450=""),($H450=""),($I450=""),($J450="")),"",VLOOKUP($S450,'TRC Values Pepco'!$I$45:$M$54,4,FALSE))</f>
        <v/>
      </c>
      <c r="O450" s="1048" t="str">
        <f>IF(OR(($S450=""),($H450=""),($I450=""),($J450="")),"",VLOOKUP($S450,'TRC Values Pepco'!$I$45:$M$54,5,FALSE))</f>
        <v/>
      </c>
      <c r="P450" s="1049" t="str">
        <f t="shared" si="202"/>
        <v/>
      </c>
      <c r="Q450" s="1050">
        <f t="shared" si="203"/>
        <v>0</v>
      </c>
      <c r="R450" s="1051" t="str">
        <f t="shared" si="204"/>
        <v/>
      </c>
      <c r="S450" s="1051" t="str">
        <f t="shared" si="205"/>
        <v/>
      </c>
      <c r="T450" s="1052" t="str">
        <f t="shared" si="206"/>
        <v/>
      </c>
      <c r="U450" s="1077"/>
      <c r="V450" s="1017"/>
      <c r="W450" s="1055" t="str">
        <f t="shared" si="207"/>
        <v/>
      </c>
      <c r="X450" s="1072"/>
      <c r="Y450" s="1057">
        <v>0</v>
      </c>
      <c r="Z450" s="402">
        <f t="shared" si="208"/>
        <v>0</v>
      </c>
      <c r="AA450" s="1058">
        <f t="shared" si="209"/>
        <v>0</v>
      </c>
      <c r="AB450" s="1059">
        <f t="shared" si="210"/>
        <v>0</v>
      </c>
      <c r="AC450" s="1059">
        <f t="shared" si="211"/>
        <v>0</v>
      </c>
      <c r="AD450" s="1060">
        <f t="shared" si="212"/>
        <v>0</v>
      </c>
      <c r="AE450" s="1061" t="s">
        <v>205</v>
      </c>
      <c r="AF450" s="395"/>
      <c r="AG450" s="429"/>
      <c r="AH450" s="1073"/>
      <c r="AI450" s="1074"/>
      <c r="AJ450" s="1074"/>
      <c r="AK450" s="1075"/>
      <c r="AL450" s="1065"/>
      <c r="AM450" s="1066" t="str">
        <f t="shared" si="213"/>
        <v/>
      </c>
      <c r="AN450" s="1067">
        <f t="shared" si="214"/>
        <v>0</v>
      </c>
      <c r="AO450" s="412"/>
      <c r="AP450" s="412"/>
      <c r="AQ450" s="1068">
        <f t="shared" si="215"/>
        <v>0</v>
      </c>
      <c r="AR450" s="414">
        <f t="shared" si="216"/>
        <v>0</v>
      </c>
      <c r="AS450" s="415">
        <f t="shared" si="217"/>
        <v>0</v>
      </c>
      <c r="AT450" s="415">
        <f t="shared" si="232"/>
        <v>0</v>
      </c>
      <c r="AU450" s="415">
        <f t="shared" si="218"/>
        <v>0</v>
      </c>
      <c r="AV450" s="416">
        <f t="shared" si="219"/>
        <v>0</v>
      </c>
      <c r="AW450" s="1069"/>
      <c r="AX450" s="406">
        <f t="shared" si="220"/>
        <v>0</v>
      </c>
      <c r="AY450" s="1060">
        <f t="shared" si="221"/>
        <v>0</v>
      </c>
      <c r="AZ450" s="1070">
        <f t="shared" si="222"/>
        <v>0</v>
      </c>
      <c r="BA450" s="407">
        <f t="shared" si="223"/>
        <v>0</v>
      </c>
      <c r="BB450" s="1071">
        <f t="shared" si="224"/>
        <v>0</v>
      </c>
      <c r="BC450" s="1059">
        <f t="shared" si="225"/>
        <v>0</v>
      </c>
      <c r="BD450" s="1059">
        <f t="shared" si="226"/>
        <v>0</v>
      </c>
      <c r="BE450" s="407">
        <f t="shared" si="227"/>
        <v>0</v>
      </c>
      <c r="BF450" s="1041">
        <f t="shared" si="228"/>
        <v>0.3</v>
      </c>
      <c r="BG450" s="421">
        <f t="shared" si="229"/>
        <v>0</v>
      </c>
      <c r="BH450" s="422"/>
      <c r="BI450" s="422"/>
      <c r="BJ450" s="421">
        <f t="shared" si="230"/>
        <v>0</v>
      </c>
      <c r="BK450" s="1044">
        <f t="shared" si="231"/>
        <v>0</v>
      </c>
      <c r="BL450" s="432"/>
      <c r="BM450" s="436"/>
      <c r="BN450" s="436"/>
      <c r="BO450" s="436"/>
      <c r="BP450" s="436"/>
      <c r="BQ450" s="436"/>
      <c r="BR450" s="436"/>
      <c r="BS450" s="436"/>
      <c r="BT450" s="436"/>
      <c r="BU450" s="436"/>
      <c r="BV450" s="436"/>
      <c r="BW450" s="436"/>
      <c r="BX450" s="436"/>
    </row>
    <row r="451" spans="1:76" s="437" customFormat="1" ht="27.95" customHeight="1">
      <c r="A451" s="1046">
        <v>434</v>
      </c>
      <c r="B451" s="429"/>
      <c r="C451" s="429"/>
      <c r="D451" s="395"/>
      <c r="E451" s="427"/>
      <c r="F451" s="396"/>
      <c r="G451" s="1076"/>
      <c r="H451" s="1009"/>
      <c r="I451" s="1009"/>
      <c r="J451" s="1009"/>
      <c r="K451" s="1010" t="str">
        <f t="shared" si="201"/>
        <v/>
      </c>
      <c r="L451" s="1047" t="str">
        <f>IF(OR(($S451=""),($H451=""),($I451=""),($J451="")),"",VLOOKUP($S451,'TRC Values Pepco'!$I$45:$M$54,2,FALSE))</f>
        <v/>
      </c>
      <c r="M451" s="1048" t="str">
        <f>IF(OR(($S451=""),($H451=""),($I451=""),($J451="")),"",VLOOKUP($S451,'TRC Values Pepco'!$I$45:$M$54,3,FALSE))</f>
        <v/>
      </c>
      <c r="N451" s="1048" t="str">
        <f>IF(OR(($S451=""),($H451=""),($I451=""),($J451="")),"",VLOOKUP($S451,'TRC Values Pepco'!$I$45:$M$54,4,FALSE))</f>
        <v/>
      </c>
      <c r="O451" s="1048" t="str">
        <f>IF(OR(($S451=""),($H451=""),($I451=""),($J451="")),"",VLOOKUP($S451,'TRC Values Pepco'!$I$45:$M$54,5,FALSE))</f>
        <v/>
      </c>
      <c r="P451" s="1049" t="str">
        <f t="shared" si="202"/>
        <v/>
      </c>
      <c r="Q451" s="1050">
        <f t="shared" si="203"/>
        <v>0</v>
      </c>
      <c r="R451" s="1051" t="str">
        <f t="shared" si="204"/>
        <v/>
      </c>
      <c r="S451" s="1051" t="str">
        <f t="shared" si="205"/>
        <v/>
      </c>
      <c r="T451" s="1052" t="str">
        <f t="shared" si="206"/>
        <v/>
      </c>
      <c r="U451" s="1077"/>
      <c r="V451" s="1017"/>
      <c r="W451" s="1055" t="str">
        <f t="shared" si="207"/>
        <v/>
      </c>
      <c r="X451" s="1072"/>
      <c r="Y451" s="1057">
        <v>0</v>
      </c>
      <c r="Z451" s="402">
        <f t="shared" si="208"/>
        <v>0</v>
      </c>
      <c r="AA451" s="1058">
        <f t="shared" si="209"/>
        <v>0</v>
      </c>
      <c r="AB451" s="1059">
        <f t="shared" si="210"/>
        <v>0</v>
      </c>
      <c r="AC451" s="1059">
        <f t="shared" si="211"/>
        <v>0</v>
      </c>
      <c r="AD451" s="1060">
        <f t="shared" si="212"/>
        <v>0</v>
      </c>
      <c r="AE451" s="1061" t="s">
        <v>205</v>
      </c>
      <c r="AF451" s="395"/>
      <c r="AG451" s="429"/>
      <c r="AH451" s="1073"/>
      <c r="AI451" s="1074"/>
      <c r="AJ451" s="1074"/>
      <c r="AK451" s="1075"/>
      <c r="AL451" s="1065"/>
      <c r="AM451" s="1066" t="str">
        <f t="shared" si="213"/>
        <v/>
      </c>
      <c r="AN451" s="1067">
        <f t="shared" si="214"/>
        <v>0</v>
      </c>
      <c r="AO451" s="412"/>
      <c r="AP451" s="412"/>
      <c r="AQ451" s="1068">
        <f t="shared" si="215"/>
        <v>0</v>
      </c>
      <c r="AR451" s="414">
        <f t="shared" si="216"/>
        <v>0</v>
      </c>
      <c r="AS451" s="415">
        <f t="shared" si="217"/>
        <v>0</v>
      </c>
      <c r="AT451" s="415">
        <f t="shared" si="232"/>
        <v>0</v>
      </c>
      <c r="AU451" s="415">
        <f t="shared" si="218"/>
        <v>0</v>
      </c>
      <c r="AV451" s="416">
        <f t="shared" si="219"/>
        <v>0</v>
      </c>
      <c r="AW451" s="1069"/>
      <c r="AX451" s="406">
        <f t="shared" si="220"/>
        <v>0</v>
      </c>
      <c r="AY451" s="1060">
        <f t="shared" si="221"/>
        <v>0</v>
      </c>
      <c r="AZ451" s="1070">
        <f t="shared" si="222"/>
        <v>0</v>
      </c>
      <c r="BA451" s="407">
        <f t="shared" si="223"/>
        <v>0</v>
      </c>
      <c r="BB451" s="1071">
        <f t="shared" si="224"/>
        <v>0</v>
      </c>
      <c r="BC451" s="1059">
        <f t="shared" si="225"/>
        <v>0</v>
      </c>
      <c r="BD451" s="1059">
        <f t="shared" si="226"/>
        <v>0</v>
      </c>
      <c r="BE451" s="407">
        <f t="shared" si="227"/>
        <v>0</v>
      </c>
      <c r="BF451" s="1041">
        <f t="shared" si="228"/>
        <v>0.3</v>
      </c>
      <c r="BG451" s="421">
        <f t="shared" si="229"/>
        <v>0</v>
      </c>
      <c r="BH451" s="422"/>
      <c r="BI451" s="422"/>
      <c r="BJ451" s="421">
        <f t="shared" si="230"/>
        <v>0</v>
      </c>
      <c r="BK451" s="1044">
        <f t="shared" si="231"/>
        <v>0</v>
      </c>
      <c r="BL451" s="432"/>
      <c r="BM451" s="436"/>
      <c r="BN451" s="436"/>
      <c r="BO451" s="436"/>
      <c r="BP451" s="436"/>
      <c r="BQ451" s="436"/>
      <c r="BR451" s="436"/>
      <c r="BS451" s="436"/>
      <c r="BT451" s="436"/>
      <c r="BU451" s="436"/>
      <c r="BV451" s="436"/>
      <c r="BW451" s="436"/>
      <c r="BX451" s="436"/>
    </row>
    <row r="452" spans="1:76" s="437" customFormat="1" ht="27.95" customHeight="1">
      <c r="A452" s="1046">
        <v>435</v>
      </c>
      <c r="B452" s="429"/>
      <c r="C452" s="429"/>
      <c r="D452" s="395"/>
      <c r="E452" s="427"/>
      <c r="F452" s="396"/>
      <c r="G452" s="1076"/>
      <c r="H452" s="1009"/>
      <c r="I452" s="1009"/>
      <c r="J452" s="1009"/>
      <c r="K452" s="1010" t="str">
        <f t="shared" si="201"/>
        <v/>
      </c>
      <c r="L452" s="1047" t="str">
        <f>IF(OR(($S452=""),($H452=""),($I452=""),($J452="")),"",VLOOKUP($S452,'TRC Values Pepco'!$I$45:$M$54,2,FALSE))</f>
        <v/>
      </c>
      <c r="M452" s="1048" t="str">
        <f>IF(OR(($S452=""),($H452=""),($I452=""),($J452="")),"",VLOOKUP($S452,'TRC Values Pepco'!$I$45:$M$54,3,FALSE))</f>
        <v/>
      </c>
      <c r="N452" s="1048" t="str">
        <f>IF(OR(($S452=""),($H452=""),($I452=""),($J452="")),"",VLOOKUP($S452,'TRC Values Pepco'!$I$45:$M$54,4,FALSE))</f>
        <v/>
      </c>
      <c r="O452" s="1048" t="str">
        <f>IF(OR(($S452=""),($H452=""),($I452=""),($J452="")),"",VLOOKUP($S452,'TRC Values Pepco'!$I$45:$M$54,5,FALSE))</f>
        <v/>
      </c>
      <c r="P452" s="1049" t="str">
        <f t="shared" si="202"/>
        <v/>
      </c>
      <c r="Q452" s="1050">
        <f t="shared" si="203"/>
        <v>0</v>
      </c>
      <c r="R452" s="1051" t="str">
        <f t="shared" si="204"/>
        <v/>
      </c>
      <c r="S452" s="1051" t="str">
        <f t="shared" si="205"/>
        <v/>
      </c>
      <c r="T452" s="1052" t="str">
        <f t="shared" si="206"/>
        <v/>
      </c>
      <c r="U452" s="1077"/>
      <c r="V452" s="1017"/>
      <c r="W452" s="1055" t="str">
        <f t="shared" si="207"/>
        <v/>
      </c>
      <c r="X452" s="1072"/>
      <c r="Y452" s="1057">
        <v>0</v>
      </c>
      <c r="Z452" s="402">
        <f t="shared" si="208"/>
        <v>0</v>
      </c>
      <c r="AA452" s="1058">
        <f t="shared" si="209"/>
        <v>0</v>
      </c>
      <c r="AB452" s="1059">
        <f t="shared" si="210"/>
        <v>0</v>
      </c>
      <c r="AC452" s="1059">
        <f t="shared" si="211"/>
        <v>0</v>
      </c>
      <c r="AD452" s="1060">
        <f t="shared" si="212"/>
        <v>0</v>
      </c>
      <c r="AE452" s="1061" t="s">
        <v>205</v>
      </c>
      <c r="AF452" s="395"/>
      <c r="AG452" s="429"/>
      <c r="AH452" s="1073"/>
      <c r="AI452" s="1074"/>
      <c r="AJ452" s="1074"/>
      <c r="AK452" s="1075"/>
      <c r="AL452" s="1065"/>
      <c r="AM452" s="1066" t="str">
        <f t="shared" si="213"/>
        <v/>
      </c>
      <c r="AN452" s="1067">
        <f t="shared" si="214"/>
        <v>0</v>
      </c>
      <c r="AO452" s="412"/>
      <c r="AP452" s="412"/>
      <c r="AQ452" s="1068">
        <f t="shared" si="215"/>
        <v>0</v>
      </c>
      <c r="AR452" s="414">
        <f t="shared" si="216"/>
        <v>0</v>
      </c>
      <c r="AS452" s="415">
        <f t="shared" si="217"/>
        <v>0</v>
      </c>
      <c r="AT452" s="415">
        <f t="shared" si="232"/>
        <v>0</v>
      </c>
      <c r="AU452" s="415">
        <f t="shared" si="218"/>
        <v>0</v>
      </c>
      <c r="AV452" s="416">
        <f t="shared" si="219"/>
        <v>0</v>
      </c>
      <c r="AW452" s="1069"/>
      <c r="AX452" s="406">
        <f t="shared" si="220"/>
        <v>0</v>
      </c>
      <c r="AY452" s="1060">
        <f t="shared" si="221"/>
        <v>0</v>
      </c>
      <c r="AZ452" s="1070">
        <f t="shared" si="222"/>
        <v>0</v>
      </c>
      <c r="BA452" s="407">
        <f t="shared" si="223"/>
        <v>0</v>
      </c>
      <c r="BB452" s="1071">
        <f t="shared" si="224"/>
        <v>0</v>
      </c>
      <c r="BC452" s="1059">
        <f t="shared" si="225"/>
        <v>0</v>
      </c>
      <c r="BD452" s="1059">
        <f t="shared" si="226"/>
        <v>0</v>
      </c>
      <c r="BE452" s="407">
        <f t="shared" si="227"/>
        <v>0</v>
      </c>
      <c r="BF452" s="1041">
        <f t="shared" si="228"/>
        <v>0.3</v>
      </c>
      <c r="BG452" s="421">
        <f t="shared" si="229"/>
        <v>0</v>
      </c>
      <c r="BH452" s="422"/>
      <c r="BI452" s="422"/>
      <c r="BJ452" s="421">
        <f t="shared" si="230"/>
        <v>0</v>
      </c>
      <c r="BK452" s="1044">
        <f t="shared" si="231"/>
        <v>0</v>
      </c>
      <c r="BL452" s="432"/>
      <c r="BM452" s="436"/>
      <c r="BN452" s="436"/>
      <c r="BO452" s="436"/>
      <c r="BP452" s="436"/>
      <c r="BQ452" s="436"/>
      <c r="BR452" s="436"/>
      <c r="BS452" s="436"/>
      <c r="BT452" s="436"/>
      <c r="BU452" s="436"/>
      <c r="BV452" s="436"/>
      <c r="BW452" s="436"/>
      <c r="BX452" s="436"/>
    </row>
    <row r="453" spans="1:76" s="437" customFormat="1" ht="27.95" customHeight="1">
      <c r="A453" s="1046">
        <v>436</v>
      </c>
      <c r="B453" s="429"/>
      <c r="C453" s="429"/>
      <c r="D453" s="395"/>
      <c r="E453" s="427"/>
      <c r="F453" s="396"/>
      <c r="G453" s="1076"/>
      <c r="H453" s="1009"/>
      <c r="I453" s="1009"/>
      <c r="J453" s="1009"/>
      <c r="K453" s="1010" t="str">
        <f t="shared" si="201"/>
        <v/>
      </c>
      <c r="L453" s="1047" t="str">
        <f>IF(OR(($S453=""),($H453=""),($I453=""),($J453="")),"",VLOOKUP($S453,'TRC Values Pepco'!$I$45:$M$54,2,FALSE))</f>
        <v/>
      </c>
      <c r="M453" s="1048" t="str">
        <f>IF(OR(($S453=""),($H453=""),($I453=""),($J453="")),"",VLOOKUP($S453,'TRC Values Pepco'!$I$45:$M$54,3,FALSE))</f>
        <v/>
      </c>
      <c r="N453" s="1048" t="str">
        <f>IF(OR(($S453=""),($H453=""),($I453=""),($J453="")),"",VLOOKUP($S453,'TRC Values Pepco'!$I$45:$M$54,4,FALSE))</f>
        <v/>
      </c>
      <c r="O453" s="1048" t="str">
        <f>IF(OR(($S453=""),($H453=""),($I453=""),($J453="")),"",VLOOKUP($S453,'TRC Values Pepco'!$I$45:$M$54,5,FALSE))</f>
        <v/>
      </c>
      <c r="P453" s="1049" t="str">
        <f t="shared" si="202"/>
        <v/>
      </c>
      <c r="Q453" s="1050">
        <f t="shared" si="203"/>
        <v>0</v>
      </c>
      <c r="R453" s="1051" t="str">
        <f t="shared" si="204"/>
        <v/>
      </c>
      <c r="S453" s="1051" t="str">
        <f t="shared" si="205"/>
        <v/>
      </c>
      <c r="T453" s="1052" t="str">
        <f t="shared" si="206"/>
        <v/>
      </c>
      <c r="U453" s="1077"/>
      <c r="V453" s="1017"/>
      <c r="W453" s="1055" t="str">
        <f t="shared" si="207"/>
        <v/>
      </c>
      <c r="X453" s="1072"/>
      <c r="Y453" s="1057">
        <v>0</v>
      </c>
      <c r="Z453" s="402">
        <f t="shared" si="208"/>
        <v>0</v>
      </c>
      <c r="AA453" s="1058">
        <f t="shared" si="209"/>
        <v>0</v>
      </c>
      <c r="AB453" s="1059">
        <f t="shared" si="210"/>
        <v>0</v>
      </c>
      <c r="AC453" s="1059">
        <f t="shared" si="211"/>
        <v>0</v>
      </c>
      <c r="AD453" s="1060">
        <f t="shared" si="212"/>
        <v>0</v>
      </c>
      <c r="AE453" s="1061" t="s">
        <v>205</v>
      </c>
      <c r="AF453" s="395"/>
      <c r="AG453" s="429"/>
      <c r="AH453" s="1073"/>
      <c r="AI453" s="1074"/>
      <c r="AJ453" s="1074"/>
      <c r="AK453" s="1075"/>
      <c r="AL453" s="1065"/>
      <c r="AM453" s="1066" t="str">
        <f t="shared" si="213"/>
        <v/>
      </c>
      <c r="AN453" s="1067">
        <f t="shared" si="214"/>
        <v>0</v>
      </c>
      <c r="AO453" s="412"/>
      <c r="AP453" s="412"/>
      <c r="AQ453" s="1068">
        <f t="shared" si="215"/>
        <v>0</v>
      </c>
      <c r="AR453" s="414">
        <f t="shared" si="216"/>
        <v>0</v>
      </c>
      <c r="AS453" s="415">
        <f t="shared" si="217"/>
        <v>0</v>
      </c>
      <c r="AT453" s="415">
        <f t="shared" si="232"/>
        <v>0</v>
      </c>
      <c r="AU453" s="415">
        <f t="shared" si="218"/>
        <v>0</v>
      </c>
      <c r="AV453" s="416">
        <f t="shared" si="219"/>
        <v>0</v>
      </c>
      <c r="AW453" s="1069"/>
      <c r="AX453" s="406">
        <f t="shared" si="220"/>
        <v>0</v>
      </c>
      <c r="AY453" s="1060">
        <f t="shared" si="221"/>
        <v>0</v>
      </c>
      <c r="AZ453" s="1070">
        <f t="shared" si="222"/>
        <v>0</v>
      </c>
      <c r="BA453" s="407">
        <f t="shared" si="223"/>
        <v>0</v>
      </c>
      <c r="BB453" s="1071">
        <f t="shared" si="224"/>
        <v>0</v>
      </c>
      <c r="BC453" s="1059">
        <f t="shared" si="225"/>
        <v>0</v>
      </c>
      <c r="BD453" s="1059">
        <f t="shared" si="226"/>
        <v>0</v>
      </c>
      <c r="BE453" s="407">
        <f t="shared" si="227"/>
        <v>0</v>
      </c>
      <c r="BF453" s="1041">
        <f t="shared" si="228"/>
        <v>0.3</v>
      </c>
      <c r="BG453" s="421">
        <f t="shared" si="229"/>
        <v>0</v>
      </c>
      <c r="BH453" s="422"/>
      <c r="BI453" s="422"/>
      <c r="BJ453" s="421">
        <f t="shared" si="230"/>
        <v>0</v>
      </c>
      <c r="BK453" s="1044">
        <f t="shared" si="231"/>
        <v>0</v>
      </c>
      <c r="BL453" s="432"/>
      <c r="BM453" s="436"/>
      <c r="BN453" s="436"/>
      <c r="BO453" s="436"/>
      <c r="BP453" s="436"/>
      <c r="BQ453" s="436"/>
      <c r="BR453" s="436"/>
      <c r="BS453" s="436"/>
      <c r="BT453" s="436"/>
      <c r="BU453" s="436"/>
      <c r="BV453" s="436"/>
      <c r="BW453" s="436"/>
      <c r="BX453" s="436"/>
    </row>
    <row r="454" spans="1:76" s="437" customFormat="1" ht="27.95" customHeight="1">
      <c r="A454" s="1046">
        <v>437</v>
      </c>
      <c r="B454" s="429"/>
      <c r="C454" s="429"/>
      <c r="D454" s="395"/>
      <c r="E454" s="427"/>
      <c r="F454" s="396"/>
      <c r="G454" s="1076"/>
      <c r="H454" s="1009"/>
      <c r="I454" s="1009"/>
      <c r="J454" s="1009"/>
      <c r="K454" s="1010" t="str">
        <f t="shared" si="201"/>
        <v/>
      </c>
      <c r="L454" s="1047" t="str">
        <f>IF(OR(($S454=""),($H454=""),($I454=""),($J454="")),"",VLOOKUP($S454,'TRC Values Pepco'!$I$45:$M$54,2,FALSE))</f>
        <v/>
      </c>
      <c r="M454" s="1048" t="str">
        <f>IF(OR(($S454=""),($H454=""),($I454=""),($J454="")),"",VLOOKUP($S454,'TRC Values Pepco'!$I$45:$M$54,3,FALSE))</f>
        <v/>
      </c>
      <c r="N454" s="1048" t="str">
        <f>IF(OR(($S454=""),($H454=""),($I454=""),($J454="")),"",VLOOKUP($S454,'TRC Values Pepco'!$I$45:$M$54,4,FALSE))</f>
        <v/>
      </c>
      <c r="O454" s="1048" t="str">
        <f>IF(OR(($S454=""),($H454=""),($I454=""),($J454="")),"",VLOOKUP($S454,'TRC Values Pepco'!$I$45:$M$54,5,FALSE))</f>
        <v/>
      </c>
      <c r="P454" s="1049" t="str">
        <f t="shared" si="202"/>
        <v/>
      </c>
      <c r="Q454" s="1050">
        <f t="shared" si="203"/>
        <v>0</v>
      </c>
      <c r="R454" s="1051" t="str">
        <f t="shared" si="204"/>
        <v/>
      </c>
      <c r="S454" s="1051" t="str">
        <f t="shared" si="205"/>
        <v/>
      </c>
      <c r="T454" s="1052" t="str">
        <f t="shared" si="206"/>
        <v/>
      </c>
      <c r="U454" s="1077"/>
      <c r="V454" s="1017"/>
      <c r="W454" s="1055" t="str">
        <f t="shared" si="207"/>
        <v/>
      </c>
      <c r="X454" s="1072"/>
      <c r="Y454" s="1057">
        <v>0</v>
      </c>
      <c r="Z454" s="402">
        <f t="shared" si="208"/>
        <v>0</v>
      </c>
      <c r="AA454" s="1058">
        <f t="shared" si="209"/>
        <v>0</v>
      </c>
      <c r="AB454" s="1059">
        <f t="shared" si="210"/>
        <v>0</v>
      </c>
      <c r="AC454" s="1059">
        <f t="shared" si="211"/>
        <v>0</v>
      </c>
      <c r="AD454" s="1060">
        <f t="shared" si="212"/>
        <v>0</v>
      </c>
      <c r="AE454" s="1061" t="s">
        <v>205</v>
      </c>
      <c r="AF454" s="395"/>
      <c r="AG454" s="429"/>
      <c r="AH454" s="1073"/>
      <c r="AI454" s="1074"/>
      <c r="AJ454" s="1074"/>
      <c r="AK454" s="1075"/>
      <c r="AL454" s="1065"/>
      <c r="AM454" s="1066" t="str">
        <f t="shared" si="213"/>
        <v/>
      </c>
      <c r="AN454" s="1067">
        <f t="shared" si="214"/>
        <v>0</v>
      </c>
      <c r="AO454" s="412"/>
      <c r="AP454" s="412"/>
      <c r="AQ454" s="1068">
        <f t="shared" si="215"/>
        <v>0</v>
      </c>
      <c r="AR454" s="414">
        <f t="shared" si="216"/>
        <v>0</v>
      </c>
      <c r="AS454" s="415">
        <f t="shared" si="217"/>
        <v>0</v>
      </c>
      <c r="AT454" s="415">
        <f t="shared" si="232"/>
        <v>0</v>
      </c>
      <c r="AU454" s="415">
        <f t="shared" si="218"/>
        <v>0</v>
      </c>
      <c r="AV454" s="416">
        <f t="shared" si="219"/>
        <v>0</v>
      </c>
      <c r="AW454" s="1069"/>
      <c r="AX454" s="406">
        <f t="shared" si="220"/>
        <v>0</v>
      </c>
      <c r="AY454" s="1060">
        <f t="shared" si="221"/>
        <v>0</v>
      </c>
      <c r="AZ454" s="1070">
        <f t="shared" si="222"/>
        <v>0</v>
      </c>
      <c r="BA454" s="407">
        <f t="shared" si="223"/>
        <v>0</v>
      </c>
      <c r="BB454" s="1071">
        <f t="shared" si="224"/>
        <v>0</v>
      </c>
      <c r="BC454" s="1059">
        <f t="shared" si="225"/>
        <v>0</v>
      </c>
      <c r="BD454" s="1059">
        <f t="shared" si="226"/>
        <v>0</v>
      </c>
      <c r="BE454" s="407">
        <f t="shared" si="227"/>
        <v>0</v>
      </c>
      <c r="BF454" s="1041">
        <f t="shared" si="228"/>
        <v>0.3</v>
      </c>
      <c r="BG454" s="421">
        <f t="shared" si="229"/>
        <v>0</v>
      </c>
      <c r="BH454" s="422"/>
      <c r="BI454" s="422"/>
      <c r="BJ454" s="421">
        <f t="shared" si="230"/>
        <v>0</v>
      </c>
      <c r="BK454" s="1044">
        <f t="shared" si="231"/>
        <v>0</v>
      </c>
      <c r="BL454" s="432"/>
      <c r="BM454" s="436"/>
      <c r="BN454" s="436"/>
      <c r="BO454" s="436"/>
      <c r="BP454" s="436"/>
      <c r="BQ454" s="436"/>
      <c r="BR454" s="436"/>
      <c r="BS454" s="436"/>
      <c r="BT454" s="436"/>
      <c r="BU454" s="436"/>
      <c r="BV454" s="436"/>
      <c r="BW454" s="436"/>
      <c r="BX454" s="436"/>
    </row>
    <row r="455" spans="1:76" s="437" customFormat="1" ht="27.95" customHeight="1">
      <c r="A455" s="1046">
        <v>438</v>
      </c>
      <c r="B455" s="429"/>
      <c r="C455" s="429"/>
      <c r="D455" s="395"/>
      <c r="E455" s="427"/>
      <c r="F455" s="396"/>
      <c r="G455" s="1076"/>
      <c r="H455" s="1009"/>
      <c r="I455" s="1009"/>
      <c r="J455" s="1009"/>
      <c r="K455" s="1010" t="str">
        <f t="shared" si="201"/>
        <v/>
      </c>
      <c r="L455" s="1047" t="str">
        <f>IF(OR(($S455=""),($H455=""),($I455=""),($J455="")),"",VLOOKUP($S455,'TRC Values Pepco'!$I$45:$M$54,2,FALSE))</f>
        <v/>
      </c>
      <c r="M455" s="1048" t="str">
        <f>IF(OR(($S455=""),($H455=""),($I455=""),($J455="")),"",VLOOKUP($S455,'TRC Values Pepco'!$I$45:$M$54,3,FALSE))</f>
        <v/>
      </c>
      <c r="N455" s="1048" t="str">
        <f>IF(OR(($S455=""),($H455=""),($I455=""),($J455="")),"",VLOOKUP($S455,'TRC Values Pepco'!$I$45:$M$54,4,FALSE))</f>
        <v/>
      </c>
      <c r="O455" s="1048" t="str">
        <f>IF(OR(($S455=""),($H455=""),($I455=""),($J455="")),"",VLOOKUP($S455,'TRC Values Pepco'!$I$45:$M$54,5,FALSE))</f>
        <v/>
      </c>
      <c r="P455" s="1049" t="str">
        <f t="shared" si="202"/>
        <v/>
      </c>
      <c r="Q455" s="1050">
        <f t="shared" si="203"/>
        <v>0</v>
      </c>
      <c r="R455" s="1051" t="str">
        <f t="shared" si="204"/>
        <v/>
      </c>
      <c r="S455" s="1051" t="str">
        <f t="shared" si="205"/>
        <v/>
      </c>
      <c r="T455" s="1052" t="str">
        <f t="shared" si="206"/>
        <v/>
      </c>
      <c r="U455" s="1077"/>
      <c r="V455" s="1017"/>
      <c r="W455" s="1055" t="str">
        <f t="shared" si="207"/>
        <v/>
      </c>
      <c r="X455" s="1072"/>
      <c r="Y455" s="1057">
        <v>0</v>
      </c>
      <c r="Z455" s="402">
        <f t="shared" si="208"/>
        <v>0</v>
      </c>
      <c r="AA455" s="1058">
        <f t="shared" si="209"/>
        <v>0</v>
      </c>
      <c r="AB455" s="1059">
        <f t="shared" si="210"/>
        <v>0</v>
      </c>
      <c r="AC455" s="1059">
        <f t="shared" si="211"/>
        <v>0</v>
      </c>
      <c r="AD455" s="1060">
        <f t="shared" si="212"/>
        <v>0</v>
      </c>
      <c r="AE455" s="1061" t="s">
        <v>205</v>
      </c>
      <c r="AF455" s="395"/>
      <c r="AG455" s="429"/>
      <c r="AH455" s="1073"/>
      <c r="AI455" s="1074"/>
      <c r="AJ455" s="1074"/>
      <c r="AK455" s="1075"/>
      <c r="AL455" s="1065"/>
      <c r="AM455" s="1066" t="str">
        <f t="shared" si="213"/>
        <v/>
      </c>
      <c r="AN455" s="1067">
        <f t="shared" si="214"/>
        <v>0</v>
      </c>
      <c r="AO455" s="412"/>
      <c r="AP455" s="412"/>
      <c r="AQ455" s="1068">
        <f t="shared" si="215"/>
        <v>0</v>
      </c>
      <c r="AR455" s="414">
        <f t="shared" si="216"/>
        <v>0</v>
      </c>
      <c r="AS455" s="415">
        <f t="shared" si="217"/>
        <v>0</v>
      </c>
      <c r="AT455" s="415">
        <f t="shared" si="232"/>
        <v>0</v>
      </c>
      <c r="AU455" s="415">
        <f t="shared" si="218"/>
        <v>0</v>
      </c>
      <c r="AV455" s="416">
        <f t="shared" si="219"/>
        <v>0</v>
      </c>
      <c r="AW455" s="1069"/>
      <c r="AX455" s="406">
        <f t="shared" si="220"/>
        <v>0</v>
      </c>
      <c r="AY455" s="1060">
        <f t="shared" si="221"/>
        <v>0</v>
      </c>
      <c r="AZ455" s="1070">
        <f t="shared" si="222"/>
        <v>0</v>
      </c>
      <c r="BA455" s="407">
        <f t="shared" si="223"/>
        <v>0</v>
      </c>
      <c r="BB455" s="1071">
        <f t="shared" si="224"/>
        <v>0</v>
      </c>
      <c r="BC455" s="1059">
        <f t="shared" si="225"/>
        <v>0</v>
      </c>
      <c r="BD455" s="1059">
        <f t="shared" si="226"/>
        <v>0</v>
      </c>
      <c r="BE455" s="407">
        <f t="shared" si="227"/>
        <v>0</v>
      </c>
      <c r="BF455" s="1041">
        <f t="shared" si="228"/>
        <v>0.3</v>
      </c>
      <c r="BG455" s="421">
        <f t="shared" si="229"/>
        <v>0</v>
      </c>
      <c r="BH455" s="422"/>
      <c r="BI455" s="422"/>
      <c r="BJ455" s="421">
        <f t="shared" si="230"/>
        <v>0</v>
      </c>
      <c r="BK455" s="1044">
        <f t="shared" si="231"/>
        <v>0</v>
      </c>
      <c r="BL455" s="432"/>
      <c r="BM455" s="436"/>
      <c r="BN455" s="436"/>
      <c r="BO455" s="436"/>
      <c r="BP455" s="436"/>
      <c r="BQ455" s="436"/>
      <c r="BR455" s="436"/>
      <c r="BS455" s="436"/>
      <c r="BT455" s="436"/>
      <c r="BU455" s="436"/>
      <c r="BV455" s="436"/>
      <c r="BW455" s="436"/>
      <c r="BX455" s="436"/>
    </row>
    <row r="456" spans="1:76" s="437" customFormat="1" ht="27.95" customHeight="1">
      <c r="A456" s="1046">
        <v>439</v>
      </c>
      <c r="B456" s="429"/>
      <c r="C456" s="429"/>
      <c r="D456" s="395"/>
      <c r="E456" s="427"/>
      <c r="F456" s="396"/>
      <c r="G456" s="1076"/>
      <c r="H456" s="1009"/>
      <c r="I456" s="1009"/>
      <c r="J456" s="1009"/>
      <c r="K456" s="1010" t="str">
        <f t="shared" si="201"/>
        <v/>
      </c>
      <c r="L456" s="1047" t="str">
        <f>IF(OR(($S456=""),($H456=""),($I456=""),($J456="")),"",VLOOKUP($S456,'TRC Values Pepco'!$I$45:$M$54,2,FALSE))</f>
        <v/>
      </c>
      <c r="M456" s="1048" t="str">
        <f>IF(OR(($S456=""),($H456=""),($I456=""),($J456="")),"",VLOOKUP($S456,'TRC Values Pepco'!$I$45:$M$54,3,FALSE))</f>
        <v/>
      </c>
      <c r="N456" s="1048" t="str">
        <f>IF(OR(($S456=""),($H456=""),($I456=""),($J456="")),"",VLOOKUP($S456,'TRC Values Pepco'!$I$45:$M$54,4,FALSE))</f>
        <v/>
      </c>
      <c r="O456" s="1048" t="str">
        <f>IF(OR(($S456=""),($H456=""),($I456=""),($J456="")),"",VLOOKUP($S456,'TRC Values Pepco'!$I$45:$M$54,5,FALSE))</f>
        <v/>
      </c>
      <c r="P456" s="1049" t="str">
        <f t="shared" si="202"/>
        <v/>
      </c>
      <c r="Q456" s="1050">
        <f t="shared" si="203"/>
        <v>0</v>
      </c>
      <c r="R456" s="1051" t="str">
        <f t="shared" si="204"/>
        <v/>
      </c>
      <c r="S456" s="1051" t="str">
        <f t="shared" si="205"/>
        <v/>
      </c>
      <c r="T456" s="1052" t="str">
        <f t="shared" si="206"/>
        <v/>
      </c>
      <c r="U456" s="1077"/>
      <c r="V456" s="1017"/>
      <c r="W456" s="1055" t="str">
        <f t="shared" si="207"/>
        <v/>
      </c>
      <c r="X456" s="1072"/>
      <c r="Y456" s="1057">
        <v>0</v>
      </c>
      <c r="Z456" s="402">
        <f t="shared" si="208"/>
        <v>0</v>
      </c>
      <c r="AA456" s="1058">
        <f t="shared" si="209"/>
        <v>0</v>
      </c>
      <c r="AB456" s="1059">
        <f t="shared" si="210"/>
        <v>0</v>
      </c>
      <c r="AC456" s="1059">
        <f t="shared" si="211"/>
        <v>0</v>
      </c>
      <c r="AD456" s="1060">
        <f t="shared" si="212"/>
        <v>0</v>
      </c>
      <c r="AE456" s="1061" t="s">
        <v>205</v>
      </c>
      <c r="AF456" s="395"/>
      <c r="AG456" s="429"/>
      <c r="AH456" s="1073"/>
      <c r="AI456" s="1074"/>
      <c r="AJ456" s="1074"/>
      <c r="AK456" s="1075"/>
      <c r="AL456" s="1065"/>
      <c r="AM456" s="1066" t="str">
        <f t="shared" si="213"/>
        <v/>
      </c>
      <c r="AN456" s="1067">
        <f t="shared" si="214"/>
        <v>0</v>
      </c>
      <c r="AO456" s="412"/>
      <c r="AP456" s="412"/>
      <c r="AQ456" s="1068">
        <f t="shared" si="215"/>
        <v>0</v>
      </c>
      <c r="AR456" s="414">
        <f t="shared" si="216"/>
        <v>0</v>
      </c>
      <c r="AS456" s="415">
        <f t="shared" si="217"/>
        <v>0</v>
      </c>
      <c r="AT456" s="415">
        <f t="shared" si="232"/>
        <v>0</v>
      </c>
      <c r="AU456" s="415">
        <f t="shared" si="218"/>
        <v>0</v>
      </c>
      <c r="AV456" s="416">
        <f t="shared" si="219"/>
        <v>0</v>
      </c>
      <c r="AW456" s="1069"/>
      <c r="AX456" s="406">
        <f t="shared" si="220"/>
        <v>0</v>
      </c>
      <c r="AY456" s="1060">
        <f t="shared" si="221"/>
        <v>0</v>
      </c>
      <c r="AZ456" s="1070">
        <f t="shared" si="222"/>
        <v>0</v>
      </c>
      <c r="BA456" s="407">
        <f t="shared" si="223"/>
        <v>0</v>
      </c>
      <c r="BB456" s="1071">
        <f t="shared" si="224"/>
        <v>0</v>
      </c>
      <c r="BC456" s="1059">
        <f t="shared" si="225"/>
        <v>0</v>
      </c>
      <c r="BD456" s="1059">
        <f t="shared" si="226"/>
        <v>0</v>
      </c>
      <c r="BE456" s="407">
        <f t="shared" si="227"/>
        <v>0</v>
      </c>
      <c r="BF456" s="1041">
        <f t="shared" si="228"/>
        <v>0.3</v>
      </c>
      <c r="BG456" s="421">
        <f t="shared" si="229"/>
        <v>0</v>
      </c>
      <c r="BH456" s="422"/>
      <c r="BI456" s="422"/>
      <c r="BJ456" s="421">
        <f t="shared" si="230"/>
        <v>0</v>
      </c>
      <c r="BK456" s="1044">
        <f t="shared" si="231"/>
        <v>0</v>
      </c>
      <c r="BL456" s="432"/>
      <c r="BM456" s="436"/>
      <c r="BN456" s="436"/>
      <c r="BO456" s="436"/>
      <c r="BP456" s="436"/>
      <c r="BQ456" s="436"/>
      <c r="BR456" s="436"/>
      <c r="BS456" s="436"/>
      <c r="BT456" s="436"/>
      <c r="BU456" s="436"/>
      <c r="BV456" s="436"/>
      <c r="BW456" s="436"/>
      <c r="BX456" s="436"/>
    </row>
    <row r="457" spans="1:76" s="437" customFormat="1" ht="27.95" customHeight="1">
      <c r="A457" s="1046">
        <v>440</v>
      </c>
      <c r="B457" s="429"/>
      <c r="C457" s="429"/>
      <c r="D457" s="395"/>
      <c r="E457" s="427"/>
      <c r="F457" s="396"/>
      <c r="G457" s="1076"/>
      <c r="H457" s="1009"/>
      <c r="I457" s="1009"/>
      <c r="J457" s="1009"/>
      <c r="K457" s="1010" t="str">
        <f t="shared" si="201"/>
        <v/>
      </c>
      <c r="L457" s="1047" t="str">
        <f>IF(OR(($S457=""),($H457=""),($I457=""),($J457="")),"",VLOOKUP($S457,'TRC Values Pepco'!$I$45:$M$54,2,FALSE))</f>
        <v/>
      </c>
      <c r="M457" s="1048" t="str">
        <f>IF(OR(($S457=""),($H457=""),($I457=""),($J457="")),"",VLOOKUP($S457,'TRC Values Pepco'!$I$45:$M$54,3,FALSE))</f>
        <v/>
      </c>
      <c r="N457" s="1048" t="str">
        <f>IF(OR(($S457=""),($H457=""),($I457=""),($J457="")),"",VLOOKUP($S457,'TRC Values Pepco'!$I$45:$M$54,4,FALSE))</f>
        <v/>
      </c>
      <c r="O457" s="1048" t="str">
        <f>IF(OR(($S457=""),($H457=""),($I457=""),($J457="")),"",VLOOKUP($S457,'TRC Values Pepco'!$I$45:$M$54,5,FALSE))</f>
        <v/>
      </c>
      <c r="P457" s="1049" t="str">
        <f t="shared" si="202"/>
        <v/>
      </c>
      <c r="Q457" s="1050">
        <f t="shared" si="203"/>
        <v>0</v>
      </c>
      <c r="R457" s="1051" t="str">
        <f t="shared" si="204"/>
        <v/>
      </c>
      <c r="S457" s="1051" t="str">
        <f t="shared" si="205"/>
        <v/>
      </c>
      <c r="T457" s="1052" t="str">
        <f t="shared" si="206"/>
        <v/>
      </c>
      <c r="U457" s="1077"/>
      <c r="V457" s="1017"/>
      <c r="W457" s="1055" t="str">
        <f t="shared" si="207"/>
        <v/>
      </c>
      <c r="X457" s="1072"/>
      <c r="Y457" s="1057">
        <v>0</v>
      </c>
      <c r="Z457" s="402">
        <f t="shared" si="208"/>
        <v>0</v>
      </c>
      <c r="AA457" s="1058">
        <f t="shared" si="209"/>
        <v>0</v>
      </c>
      <c r="AB457" s="1059">
        <f t="shared" si="210"/>
        <v>0</v>
      </c>
      <c r="AC457" s="1059">
        <f t="shared" si="211"/>
        <v>0</v>
      </c>
      <c r="AD457" s="1060">
        <f t="shared" si="212"/>
        <v>0</v>
      </c>
      <c r="AE457" s="1061" t="s">
        <v>205</v>
      </c>
      <c r="AF457" s="395"/>
      <c r="AG457" s="429"/>
      <c r="AH457" s="1073"/>
      <c r="AI457" s="1074"/>
      <c r="AJ457" s="1074"/>
      <c r="AK457" s="1075"/>
      <c r="AL457" s="1065"/>
      <c r="AM457" s="1066" t="str">
        <f t="shared" si="213"/>
        <v/>
      </c>
      <c r="AN457" s="1067">
        <f t="shared" si="214"/>
        <v>0</v>
      </c>
      <c r="AO457" s="412"/>
      <c r="AP457" s="412"/>
      <c r="AQ457" s="1068">
        <f t="shared" si="215"/>
        <v>0</v>
      </c>
      <c r="AR457" s="414">
        <f t="shared" si="216"/>
        <v>0</v>
      </c>
      <c r="AS457" s="415">
        <f t="shared" si="217"/>
        <v>0</v>
      </c>
      <c r="AT457" s="415">
        <f t="shared" si="232"/>
        <v>0</v>
      </c>
      <c r="AU457" s="415">
        <f t="shared" si="218"/>
        <v>0</v>
      </c>
      <c r="AV457" s="416">
        <f t="shared" si="219"/>
        <v>0</v>
      </c>
      <c r="AW457" s="1069"/>
      <c r="AX457" s="406">
        <f t="shared" si="220"/>
        <v>0</v>
      </c>
      <c r="AY457" s="1060">
        <f t="shared" si="221"/>
        <v>0</v>
      </c>
      <c r="AZ457" s="1070">
        <f t="shared" si="222"/>
        <v>0</v>
      </c>
      <c r="BA457" s="407">
        <f t="shared" si="223"/>
        <v>0</v>
      </c>
      <c r="BB457" s="1071">
        <f t="shared" si="224"/>
        <v>0</v>
      </c>
      <c r="BC457" s="1059">
        <f t="shared" si="225"/>
        <v>0</v>
      </c>
      <c r="BD457" s="1059">
        <f t="shared" si="226"/>
        <v>0</v>
      </c>
      <c r="BE457" s="407">
        <f t="shared" si="227"/>
        <v>0</v>
      </c>
      <c r="BF457" s="1041">
        <f t="shared" si="228"/>
        <v>0.3</v>
      </c>
      <c r="BG457" s="421">
        <f t="shared" si="229"/>
        <v>0</v>
      </c>
      <c r="BH457" s="422"/>
      <c r="BI457" s="422"/>
      <c r="BJ457" s="421">
        <f t="shared" si="230"/>
        <v>0</v>
      </c>
      <c r="BK457" s="1044">
        <f t="shared" si="231"/>
        <v>0</v>
      </c>
      <c r="BL457" s="432"/>
      <c r="BM457" s="436"/>
      <c r="BN457" s="436"/>
      <c r="BO457" s="436"/>
      <c r="BP457" s="436"/>
      <c r="BQ457" s="436"/>
      <c r="BR457" s="436"/>
      <c r="BS457" s="436"/>
      <c r="BT457" s="436"/>
      <c r="BU457" s="436"/>
      <c r="BV457" s="436"/>
      <c r="BW457" s="436"/>
      <c r="BX457" s="436"/>
    </row>
    <row r="458" spans="1:76" s="437" customFormat="1" ht="27.95" customHeight="1">
      <c r="A458" s="1046">
        <v>441</v>
      </c>
      <c r="B458" s="429"/>
      <c r="C458" s="429"/>
      <c r="D458" s="395"/>
      <c r="E458" s="427"/>
      <c r="F458" s="396"/>
      <c r="G458" s="1076"/>
      <c r="H458" s="1009"/>
      <c r="I458" s="1009"/>
      <c r="J458" s="1009"/>
      <c r="K458" s="1010" t="str">
        <f t="shared" si="201"/>
        <v/>
      </c>
      <c r="L458" s="1047" t="str">
        <f>IF(OR(($S458=""),($H458=""),($I458=""),($J458="")),"",VLOOKUP($S458,'TRC Values Pepco'!$I$45:$M$54,2,FALSE))</f>
        <v/>
      </c>
      <c r="M458" s="1048" t="str">
        <f>IF(OR(($S458=""),($H458=""),($I458=""),($J458="")),"",VLOOKUP($S458,'TRC Values Pepco'!$I$45:$M$54,3,FALSE))</f>
        <v/>
      </c>
      <c r="N458" s="1048" t="str">
        <f>IF(OR(($S458=""),($H458=""),($I458=""),($J458="")),"",VLOOKUP($S458,'TRC Values Pepco'!$I$45:$M$54,4,FALSE))</f>
        <v/>
      </c>
      <c r="O458" s="1048" t="str">
        <f>IF(OR(($S458=""),($H458=""),($I458=""),($J458="")),"",VLOOKUP($S458,'TRC Values Pepco'!$I$45:$M$54,5,FALSE))</f>
        <v/>
      </c>
      <c r="P458" s="1049" t="str">
        <f t="shared" si="202"/>
        <v/>
      </c>
      <c r="Q458" s="1050">
        <f t="shared" si="203"/>
        <v>0</v>
      </c>
      <c r="R458" s="1051" t="str">
        <f t="shared" si="204"/>
        <v/>
      </c>
      <c r="S458" s="1051" t="str">
        <f t="shared" si="205"/>
        <v/>
      </c>
      <c r="T458" s="1052" t="str">
        <f t="shared" si="206"/>
        <v/>
      </c>
      <c r="U458" s="1077"/>
      <c r="V458" s="1017"/>
      <c r="W458" s="1055" t="str">
        <f t="shared" si="207"/>
        <v/>
      </c>
      <c r="X458" s="1072"/>
      <c r="Y458" s="1057">
        <v>0</v>
      </c>
      <c r="Z458" s="402">
        <f t="shared" si="208"/>
        <v>0</v>
      </c>
      <c r="AA458" s="1058">
        <f t="shared" si="209"/>
        <v>0</v>
      </c>
      <c r="AB458" s="1059">
        <f t="shared" si="210"/>
        <v>0</v>
      </c>
      <c r="AC458" s="1059">
        <f t="shared" si="211"/>
        <v>0</v>
      </c>
      <c r="AD458" s="1060">
        <f t="shared" si="212"/>
        <v>0</v>
      </c>
      <c r="AE458" s="1061" t="s">
        <v>205</v>
      </c>
      <c r="AF458" s="395"/>
      <c r="AG458" s="429"/>
      <c r="AH458" s="1073"/>
      <c r="AI458" s="1074"/>
      <c r="AJ458" s="1074"/>
      <c r="AK458" s="1075"/>
      <c r="AL458" s="1065"/>
      <c r="AM458" s="1066" t="str">
        <f t="shared" si="213"/>
        <v/>
      </c>
      <c r="AN458" s="1067">
        <f t="shared" si="214"/>
        <v>0</v>
      </c>
      <c r="AO458" s="412"/>
      <c r="AP458" s="412"/>
      <c r="AQ458" s="1068">
        <f t="shared" si="215"/>
        <v>0</v>
      </c>
      <c r="AR458" s="414">
        <f t="shared" si="216"/>
        <v>0</v>
      </c>
      <c r="AS458" s="415">
        <f t="shared" si="217"/>
        <v>0</v>
      </c>
      <c r="AT458" s="415">
        <f t="shared" si="232"/>
        <v>0</v>
      </c>
      <c r="AU458" s="415">
        <f t="shared" si="218"/>
        <v>0</v>
      </c>
      <c r="AV458" s="416">
        <f t="shared" si="219"/>
        <v>0</v>
      </c>
      <c r="AW458" s="1069"/>
      <c r="AX458" s="406">
        <f t="shared" si="220"/>
        <v>0</v>
      </c>
      <c r="AY458" s="1060">
        <f t="shared" si="221"/>
        <v>0</v>
      </c>
      <c r="AZ458" s="1070">
        <f t="shared" si="222"/>
        <v>0</v>
      </c>
      <c r="BA458" s="407">
        <f t="shared" si="223"/>
        <v>0</v>
      </c>
      <c r="BB458" s="1071">
        <f t="shared" si="224"/>
        <v>0</v>
      </c>
      <c r="BC458" s="1059">
        <f t="shared" si="225"/>
        <v>0</v>
      </c>
      <c r="BD458" s="1059">
        <f t="shared" si="226"/>
        <v>0</v>
      </c>
      <c r="BE458" s="407">
        <f t="shared" si="227"/>
        <v>0</v>
      </c>
      <c r="BF458" s="1041">
        <f t="shared" si="228"/>
        <v>0.3</v>
      </c>
      <c r="BG458" s="421">
        <f t="shared" si="229"/>
        <v>0</v>
      </c>
      <c r="BH458" s="422"/>
      <c r="BI458" s="422"/>
      <c r="BJ458" s="421">
        <f t="shared" si="230"/>
        <v>0</v>
      </c>
      <c r="BK458" s="1044">
        <f t="shared" si="231"/>
        <v>0</v>
      </c>
      <c r="BL458" s="432"/>
      <c r="BM458" s="436"/>
      <c r="BN458" s="436"/>
      <c r="BO458" s="436"/>
      <c r="BP458" s="436"/>
      <c r="BQ458" s="436"/>
      <c r="BR458" s="436"/>
      <c r="BS458" s="436"/>
      <c r="BT458" s="436"/>
      <c r="BU458" s="436"/>
      <c r="BV458" s="436"/>
      <c r="BW458" s="436"/>
      <c r="BX458" s="436"/>
    </row>
    <row r="459" spans="1:76" s="437" customFormat="1" ht="27.95" customHeight="1">
      <c r="A459" s="1046">
        <v>442</v>
      </c>
      <c r="B459" s="429"/>
      <c r="C459" s="429"/>
      <c r="D459" s="395"/>
      <c r="E459" s="427"/>
      <c r="F459" s="396"/>
      <c r="G459" s="1076"/>
      <c r="H459" s="1009"/>
      <c r="I459" s="1009"/>
      <c r="J459" s="1009"/>
      <c r="K459" s="1010" t="str">
        <f t="shared" si="201"/>
        <v/>
      </c>
      <c r="L459" s="1047" t="str">
        <f>IF(OR(($S459=""),($H459=""),($I459=""),($J459="")),"",VLOOKUP($S459,'TRC Values Pepco'!$I$45:$M$54,2,FALSE))</f>
        <v/>
      </c>
      <c r="M459" s="1048" t="str">
        <f>IF(OR(($S459=""),($H459=""),($I459=""),($J459="")),"",VLOOKUP($S459,'TRC Values Pepco'!$I$45:$M$54,3,FALSE))</f>
        <v/>
      </c>
      <c r="N459" s="1048" t="str">
        <f>IF(OR(($S459=""),($H459=""),($I459=""),($J459="")),"",VLOOKUP($S459,'TRC Values Pepco'!$I$45:$M$54,4,FALSE))</f>
        <v/>
      </c>
      <c r="O459" s="1048" t="str">
        <f>IF(OR(($S459=""),($H459=""),($I459=""),($J459="")),"",VLOOKUP($S459,'TRC Values Pepco'!$I$45:$M$54,5,FALSE))</f>
        <v/>
      </c>
      <c r="P459" s="1049" t="str">
        <f t="shared" si="202"/>
        <v/>
      </c>
      <c r="Q459" s="1050">
        <f t="shared" si="203"/>
        <v>0</v>
      </c>
      <c r="R459" s="1051" t="str">
        <f t="shared" si="204"/>
        <v/>
      </c>
      <c r="S459" s="1051" t="str">
        <f t="shared" si="205"/>
        <v/>
      </c>
      <c r="T459" s="1052" t="str">
        <f t="shared" si="206"/>
        <v/>
      </c>
      <c r="U459" s="1077"/>
      <c r="V459" s="1017"/>
      <c r="W459" s="1055" t="str">
        <f t="shared" si="207"/>
        <v/>
      </c>
      <c r="X459" s="1072"/>
      <c r="Y459" s="1057">
        <v>0</v>
      </c>
      <c r="Z459" s="402">
        <f t="shared" si="208"/>
        <v>0</v>
      </c>
      <c r="AA459" s="1058">
        <f t="shared" si="209"/>
        <v>0</v>
      </c>
      <c r="AB459" s="1059">
        <f t="shared" si="210"/>
        <v>0</v>
      </c>
      <c r="AC459" s="1059">
        <f t="shared" si="211"/>
        <v>0</v>
      </c>
      <c r="AD459" s="1060">
        <f t="shared" si="212"/>
        <v>0</v>
      </c>
      <c r="AE459" s="1061" t="s">
        <v>205</v>
      </c>
      <c r="AF459" s="395"/>
      <c r="AG459" s="429"/>
      <c r="AH459" s="1073"/>
      <c r="AI459" s="1074"/>
      <c r="AJ459" s="1074"/>
      <c r="AK459" s="1075"/>
      <c r="AL459" s="1065"/>
      <c r="AM459" s="1066" t="str">
        <f t="shared" si="213"/>
        <v/>
      </c>
      <c r="AN459" s="1067">
        <f t="shared" si="214"/>
        <v>0</v>
      </c>
      <c r="AO459" s="412"/>
      <c r="AP459" s="412"/>
      <c r="AQ459" s="1068">
        <f t="shared" si="215"/>
        <v>0</v>
      </c>
      <c r="AR459" s="414">
        <f t="shared" si="216"/>
        <v>0</v>
      </c>
      <c r="AS459" s="415">
        <f t="shared" si="217"/>
        <v>0</v>
      </c>
      <c r="AT459" s="415">
        <f t="shared" si="232"/>
        <v>0</v>
      </c>
      <c r="AU459" s="415">
        <f t="shared" si="218"/>
        <v>0</v>
      </c>
      <c r="AV459" s="416">
        <f t="shared" si="219"/>
        <v>0</v>
      </c>
      <c r="AW459" s="1069"/>
      <c r="AX459" s="406">
        <f t="shared" si="220"/>
        <v>0</v>
      </c>
      <c r="AY459" s="1060">
        <f t="shared" si="221"/>
        <v>0</v>
      </c>
      <c r="AZ459" s="1070">
        <f t="shared" si="222"/>
        <v>0</v>
      </c>
      <c r="BA459" s="407">
        <f t="shared" si="223"/>
        <v>0</v>
      </c>
      <c r="BB459" s="1071">
        <f t="shared" si="224"/>
        <v>0</v>
      </c>
      <c r="BC459" s="1059">
        <f t="shared" si="225"/>
        <v>0</v>
      </c>
      <c r="BD459" s="1059">
        <f t="shared" si="226"/>
        <v>0</v>
      </c>
      <c r="BE459" s="407">
        <f t="shared" si="227"/>
        <v>0</v>
      </c>
      <c r="BF459" s="1041">
        <f t="shared" si="228"/>
        <v>0.3</v>
      </c>
      <c r="BG459" s="421">
        <f t="shared" si="229"/>
        <v>0</v>
      </c>
      <c r="BH459" s="422"/>
      <c r="BI459" s="422"/>
      <c r="BJ459" s="421">
        <f t="shared" si="230"/>
        <v>0</v>
      </c>
      <c r="BK459" s="1044">
        <f t="shared" si="231"/>
        <v>0</v>
      </c>
      <c r="BL459" s="432"/>
      <c r="BM459" s="436"/>
      <c r="BN459" s="436"/>
      <c r="BO459" s="436"/>
      <c r="BP459" s="436"/>
      <c r="BQ459" s="436"/>
      <c r="BR459" s="436"/>
      <c r="BS459" s="436"/>
      <c r="BT459" s="436"/>
      <c r="BU459" s="436"/>
      <c r="BV459" s="436"/>
      <c r="BW459" s="436"/>
      <c r="BX459" s="436"/>
    </row>
    <row r="460" spans="1:76" s="437" customFormat="1" ht="27.95" customHeight="1">
      <c r="A460" s="1046">
        <v>443</v>
      </c>
      <c r="B460" s="429"/>
      <c r="C460" s="429"/>
      <c r="D460" s="395"/>
      <c r="E460" s="427"/>
      <c r="F460" s="396"/>
      <c r="G460" s="1076"/>
      <c r="H460" s="1009"/>
      <c r="I460" s="1009"/>
      <c r="J460" s="1009"/>
      <c r="K460" s="1010" t="str">
        <f t="shared" si="201"/>
        <v/>
      </c>
      <c r="L460" s="1047" t="str">
        <f>IF(OR(($S460=""),($H460=""),($I460=""),($J460="")),"",VLOOKUP($S460,'TRC Values Pepco'!$I$45:$M$54,2,FALSE))</f>
        <v/>
      </c>
      <c r="M460" s="1048" t="str">
        <f>IF(OR(($S460=""),($H460=""),($I460=""),($J460="")),"",VLOOKUP($S460,'TRC Values Pepco'!$I$45:$M$54,3,FALSE))</f>
        <v/>
      </c>
      <c r="N460" s="1048" t="str">
        <f>IF(OR(($S460=""),($H460=""),($I460=""),($J460="")),"",VLOOKUP($S460,'TRC Values Pepco'!$I$45:$M$54,4,FALSE))</f>
        <v/>
      </c>
      <c r="O460" s="1048" t="str">
        <f>IF(OR(($S460=""),($H460=""),($I460=""),($J460="")),"",VLOOKUP($S460,'TRC Values Pepco'!$I$45:$M$54,5,FALSE))</f>
        <v/>
      </c>
      <c r="P460" s="1049" t="str">
        <f t="shared" si="202"/>
        <v/>
      </c>
      <c r="Q460" s="1050">
        <f t="shared" si="203"/>
        <v>0</v>
      </c>
      <c r="R460" s="1051" t="str">
        <f t="shared" si="204"/>
        <v/>
      </c>
      <c r="S460" s="1051" t="str">
        <f t="shared" si="205"/>
        <v/>
      </c>
      <c r="T460" s="1052" t="str">
        <f t="shared" si="206"/>
        <v/>
      </c>
      <c r="U460" s="1077"/>
      <c r="V460" s="1017"/>
      <c r="W460" s="1055" t="str">
        <f t="shared" si="207"/>
        <v/>
      </c>
      <c r="X460" s="1072"/>
      <c r="Y460" s="1057">
        <v>0</v>
      </c>
      <c r="Z460" s="402">
        <f t="shared" si="208"/>
        <v>0</v>
      </c>
      <c r="AA460" s="1058">
        <f t="shared" si="209"/>
        <v>0</v>
      </c>
      <c r="AB460" s="1059">
        <f t="shared" si="210"/>
        <v>0</v>
      </c>
      <c r="AC460" s="1059">
        <f t="shared" si="211"/>
        <v>0</v>
      </c>
      <c r="AD460" s="1060">
        <f t="shared" si="212"/>
        <v>0</v>
      </c>
      <c r="AE460" s="1061" t="s">
        <v>205</v>
      </c>
      <c r="AF460" s="395"/>
      <c r="AG460" s="429"/>
      <c r="AH460" s="1073"/>
      <c r="AI460" s="1074"/>
      <c r="AJ460" s="1074"/>
      <c r="AK460" s="1075"/>
      <c r="AL460" s="1065"/>
      <c r="AM460" s="1066" t="str">
        <f t="shared" si="213"/>
        <v/>
      </c>
      <c r="AN460" s="1067">
        <f t="shared" si="214"/>
        <v>0</v>
      </c>
      <c r="AO460" s="412"/>
      <c r="AP460" s="412"/>
      <c r="AQ460" s="1068">
        <f t="shared" si="215"/>
        <v>0</v>
      </c>
      <c r="AR460" s="414">
        <f t="shared" si="216"/>
        <v>0</v>
      </c>
      <c r="AS460" s="415">
        <f t="shared" si="217"/>
        <v>0</v>
      </c>
      <c r="AT460" s="415">
        <f t="shared" si="232"/>
        <v>0</v>
      </c>
      <c r="AU460" s="415">
        <f t="shared" si="218"/>
        <v>0</v>
      </c>
      <c r="AV460" s="416">
        <f t="shared" si="219"/>
        <v>0</v>
      </c>
      <c r="AW460" s="1069"/>
      <c r="AX460" s="406">
        <f t="shared" si="220"/>
        <v>0</v>
      </c>
      <c r="AY460" s="1060">
        <f t="shared" si="221"/>
        <v>0</v>
      </c>
      <c r="AZ460" s="1070">
        <f t="shared" si="222"/>
        <v>0</v>
      </c>
      <c r="BA460" s="407">
        <f t="shared" si="223"/>
        <v>0</v>
      </c>
      <c r="BB460" s="1071">
        <f t="shared" si="224"/>
        <v>0</v>
      </c>
      <c r="BC460" s="1059">
        <f t="shared" si="225"/>
        <v>0</v>
      </c>
      <c r="BD460" s="1059">
        <f t="shared" si="226"/>
        <v>0</v>
      </c>
      <c r="BE460" s="407">
        <f t="shared" si="227"/>
        <v>0</v>
      </c>
      <c r="BF460" s="1041">
        <f t="shared" si="228"/>
        <v>0.3</v>
      </c>
      <c r="BG460" s="421">
        <f t="shared" si="229"/>
        <v>0</v>
      </c>
      <c r="BH460" s="422"/>
      <c r="BI460" s="422"/>
      <c r="BJ460" s="421">
        <f t="shared" si="230"/>
        <v>0</v>
      </c>
      <c r="BK460" s="1044">
        <f t="shared" si="231"/>
        <v>0</v>
      </c>
      <c r="BL460" s="432"/>
      <c r="BM460" s="436"/>
      <c r="BN460" s="436"/>
      <c r="BO460" s="436"/>
      <c r="BP460" s="436"/>
      <c r="BQ460" s="436"/>
      <c r="BR460" s="436"/>
      <c r="BS460" s="436"/>
      <c r="BT460" s="436"/>
      <c r="BU460" s="436"/>
      <c r="BV460" s="436"/>
      <c r="BW460" s="436"/>
      <c r="BX460" s="436"/>
    </row>
    <row r="461" spans="1:76" s="437" customFormat="1" ht="27.95" customHeight="1">
      <c r="A461" s="1046">
        <v>444</v>
      </c>
      <c r="B461" s="429"/>
      <c r="C461" s="429"/>
      <c r="D461" s="395"/>
      <c r="E461" s="427"/>
      <c r="F461" s="396"/>
      <c r="G461" s="1076"/>
      <c r="H461" s="1009"/>
      <c r="I461" s="1009"/>
      <c r="J461" s="1009"/>
      <c r="K461" s="1010" t="str">
        <f t="shared" si="201"/>
        <v/>
      </c>
      <c r="L461" s="1047" t="str">
        <f>IF(OR(($S461=""),($H461=""),($I461=""),($J461="")),"",VLOOKUP($S461,'TRC Values Pepco'!$I$45:$M$54,2,FALSE))</f>
        <v/>
      </c>
      <c r="M461" s="1048" t="str">
        <f>IF(OR(($S461=""),($H461=""),($I461=""),($J461="")),"",VLOOKUP($S461,'TRC Values Pepco'!$I$45:$M$54,3,FALSE))</f>
        <v/>
      </c>
      <c r="N461" s="1048" t="str">
        <f>IF(OR(($S461=""),($H461=""),($I461=""),($J461="")),"",VLOOKUP($S461,'TRC Values Pepco'!$I$45:$M$54,4,FALSE))</f>
        <v/>
      </c>
      <c r="O461" s="1048" t="str">
        <f>IF(OR(($S461=""),($H461=""),($I461=""),($J461="")),"",VLOOKUP($S461,'TRC Values Pepco'!$I$45:$M$54,5,FALSE))</f>
        <v/>
      </c>
      <c r="P461" s="1049" t="str">
        <f t="shared" si="202"/>
        <v/>
      </c>
      <c r="Q461" s="1050">
        <f t="shared" si="203"/>
        <v>0</v>
      </c>
      <c r="R461" s="1051" t="str">
        <f t="shared" si="204"/>
        <v/>
      </c>
      <c r="S461" s="1051" t="str">
        <f t="shared" si="205"/>
        <v/>
      </c>
      <c r="T461" s="1052" t="str">
        <f t="shared" si="206"/>
        <v/>
      </c>
      <c r="U461" s="1077"/>
      <c r="V461" s="1017"/>
      <c r="W461" s="1055" t="str">
        <f t="shared" si="207"/>
        <v/>
      </c>
      <c r="X461" s="1072"/>
      <c r="Y461" s="1057">
        <v>0</v>
      </c>
      <c r="Z461" s="402">
        <f t="shared" si="208"/>
        <v>0</v>
      </c>
      <c r="AA461" s="1058">
        <f t="shared" si="209"/>
        <v>0</v>
      </c>
      <c r="AB461" s="1059">
        <f t="shared" si="210"/>
        <v>0</v>
      </c>
      <c r="AC461" s="1059">
        <f t="shared" si="211"/>
        <v>0</v>
      </c>
      <c r="AD461" s="1060">
        <f t="shared" si="212"/>
        <v>0</v>
      </c>
      <c r="AE461" s="1061" t="s">
        <v>205</v>
      </c>
      <c r="AF461" s="395"/>
      <c r="AG461" s="429"/>
      <c r="AH461" s="1073"/>
      <c r="AI461" s="1074"/>
      <c r="AJ461" s="1074"/>
      <c r="AK461" s="1075"/>
      <c r="AL461" s="1065"/>
      <c r="AM461" s="1066" t="str">
        <f t="shared" si="213"/>
        <v/>
      </c>
      <c r="AN461" s="1067">
        <f t="shared" si="214"/>
        <v>0</v>
      </c>
      <c r="AO461" s="412"/>
      <c r="AP461" s="412"/>
      <c r="AQ461" s="1068">
        <f t="shared" si="215"/>
        <v>0</v>
      </c>
      <c r="AR461" s="414">
        <f t="shared" si="216"/>
        <v>0</v>
      </c>
      <c r="AS461" s="415">
        <f t="shared" si="217"/>
        <v>0</v>
      </c>
      <c r="AT461" s="415">
        <f t="shared" si="232"/>
        <v>0</v>
      </c>
      <c r="AU461" s="415">
        <f t="shared" si="218"/>
        <v>0</v>
      </c>
      <c r="AV461" s="416">
        <f t="shared" si="219"/>
        <v>0</v>
      </c>
      <c r="AW461" s="1069"/>
      <c r="AX461" s="406">
        <f t="shared" si="220"/>
        <v>0</v>
      </c>
      <c r="AY461" s="1060">
        <f t="shared" si="221"/>
        <v>0</v>
      </c>
      <c r="AZ461" s="1070">
        <f t="shared" si="222"/>
        <v>0</v>
      </c>
      <c r="BA461" s="407">
        <f t="shared" si="223"/>
        <v>0</v>
      </c>
      <c r="BB461" s="1071">
        <f t="shared" si="224"/>
        <v>0</v>
      </c>
      <c r="BC461" s="1059">
        <f t="shared" si="225"/>
        <v>0</v>
      </c>
      <c r="BD461" s="1059">
        <f t="shared" si="226"/>
        <v>0</v>
      </c>
      <c r="BE461" s="407">
        <f t="shared" si="227"/>
        <v>0</v>
      </c>
      <c r="BF461" s="1041">
        <f t="shared" si="228"/>
        <v>0.3</v>
      </c>
      <c r="BG461" s="421">
        <f t="shared" si="229"/>
        <v>0</v>
      </c>
      <c r="BH461" s="422"/>
      <c r="BI461" s="422"/>
      <c r="BJ461" s="421">
        <f t="shared" si="230"/>
        <v>0</v>
      </c>
      <c r="BK461" s="1044">
        <f t="shared" si="231"/>
        <v>0</v>
      </c>
      <c r="BL461" s="432"/>
      <c r="BM461" s="436"/>
      <c r="BN461" s="436"/>
      <c r="BO461" s="436"/>
      <c r="BP461" s="436"/>
      <c r="BQ461" s="436"/>
      <c r="BR461" s="436"/>
      <c r="BS461" s="436"/>
      <c r="BT461" s="436"/>
      <c r="BU461" s="436"/>
      <c r="BV461" s="436"/>
      <c r="BW461" s="436"/>
      <c r="BX461" s="436"/>
    </row>
    <row r="462" spans="1:76" s="437" customFormat="1" ht="27.95" customHeight="1">
      <c r="A462" s="1046">
        <v>445</v>
      </c>
      <c r="B462" s="429"/>
      <c r="C462" s="429"/>
      <c r="D462" s="395"/>
      <c r="E462" s="427"/>
      <c r="F462" s="396"/>
      <c r="G462" s="1076"/>
      <c r="H462" s="1009"/>
      <c r="I462" s="1009"/>
      <c r="J462" s="1009"/>
      <c r="K462" s="1010" t="str">
        <f t="shared" si="201"/>
        <v/>
      </c>
      <c r="L462" s="1047" t="str">
        <f>IF(OR(($S462=""),($H462=""),($I462=""),($J462="")),"",VLOOKUP($S462,'TRC Values Pepco'!$I$45:$M$54,2,FALSE))</f>
        <v/>
      </c>
      <c r="M462" s="1048" t="str">
        <f>IF(OR(($S462=""),($H462=""),($I462=""),($J462="")),"",VLOOKUP($S462,'TRC Values Pepco'!$I$45:$M$54,3,FALSE))</f>
        <v/>
      </c>
      <c r="N462" s="1048" t="str">
        <f>IF(OR(($S462=""),($H462=""),($I462=""),($J462="")),"",VLOOKUP($S462,'TRC Values Pepco'!$I$45:$M$54,4,FALSE))</f>
        <v/>
      </c>
      <c r="O462" s="1048" t="str">
        <f>IF(OR(($S462=""),($H462=""),($I462=""),($J462="")),"",VLOOKUP($S462,'TRC Values Pepco'!$I$45:$M$54,5,FALSE))</f>
        <v/>
      </c>
      <c r="P462" s="1049" t="str">
        <f t="shared" si="202"/>
        <v/>
      </c>
      <c r="Q462" s="1050">
        <f t="shared" si="203"/>
        <v>0</v>
      </c>
      <c r="R462" s="1051" t="str">
        <f t="shared" si="204"/>
        <v/>
      </c>
      <c r="S462" s="1051" t="str">
        <f t="shared" si="205"/>
        <v/>
      </c>
      <c r="T462" s="1052" t="str">
        <f t="shared" si="206"/>
        <v/>
      </c>
      <c r="U462" s="1077"/>
      <c r="V462" s="1017"/>
      <c r="W462" s="1055" t="str">
        <f t="shared" si="207"/>
        <v/>
      </c>
      <c r="X462" s="1072"/>
      <c r="Y462" s="1057">
        <v>0</v>
      </c>
      <c r="Z462" s="402">
        <f t="shared" si="208"/>
        <v>0</v>
      </c>
      <c r="AA462" s="1058">
        <f t="shared" si="209"/>
        <v>0</v>
      </c>
      <c r="AB462" s="1059">
        <f t="shared" si="210"/>
        <v>0</v>
      </c>
      <c r="AC462" s="1059">
        <f t="shared" si="211"/>
        <v>0</v>
      </c>
      <c r="AD462" s="1060">
        <f t="shared" si="212"/>
        <v>0</v>
      </c>
      <c r="AE462" s="1061" t="s">
        <v>205</v>
      </c>
      <c r="AF462" s="395"/>
      <c r="AG462" s="429"/>
      <c r="AH462" s="1073"/>
      <c r="AI462" s="1074"/>
      <c r="AJ462" s="1074"/>
      <c r="AK462" s="1075"/>
      <c r="AL462" s="1065"/>
      <c r="AM462" s="1066" t="str">
        <f t="shared" si="213"/>
        <v/>
      </c>
      <c r="AN462" s="1067">
        <f t="shared" si="214"/>
        <v>0</v>
      </c>
      <c r="AO462" s="412"/>
      <c r="AP462" s="412"/>
      <c r="AQ462" s="1068">
        <f t="shared" si="215"/>
        <v>0</v>
      </c>
      <c r="AR462" s="414">
        <f t="shared" si="216"/>
        <v>0</v>
      </c>
      <c r="AS462" s="415">
        <f t="shared" si="217"/>
        <v>0</v>
      </c>
      <c r="AT462" s="415">
        <f t="shared" si="232"/>
        <v>0</v>
      </c>
      <c r="AU462" s="415">
        <f t="shared" si="218"/>
        <v>0</v>
      </c>
      <c r="AV462" s="416">
        <f t="shared" si="219"/>
        <v>0</v>
      </c>
      <c r="AW462" s="1069"/>
      <c r="AX462" s="406">
        <f t="shared" si="220"/>
        <v>0</v>
      </c>
      <c r="AY462" s="1060">
        <f t="shared" si="221"/>
        <v>0</v>
      </c>
      <c r="AZ462" s="1070">
        <f t="shared" si="222"/>
        <v>0</v>
      </c>
      <c r="BA462" s="407">
        <f t="shared" si="223"/>
        <v>0</v>
      </c>
      <c r="BB462" s="1071">
        <f t="shared" si="224"/>
        <v>0</v>
      </c>
      <c r="BC462" s="1059">
        <f t="shared" si="225"/>
        <v>0</v>
      </c>
      <c r="BD462" s="1059">
        <f t="shared" si="226"/>
        <v>0</v>
      </c>
      <c r="BE462" s="407">
        <f t="shared" si="227"/>
        <v>0</v>
      </c>
      <c r="BF462" s="1041">
        <f t="shared" si="228"/>
        <v>0.3</v>
      </c>
      <c r="BG462" s="421">
        <f t="shared" si="229"/>
        <v>0</v>
      </c>
      <c r="BH462" s="422"/>
      <c r="BI462" s="422"/>
      <c r="BJ462" s="421">
        <f t="shared" si="230"/>
        <v>0</v>
      </c>
      <c r="BK462" s="1044">
        <f t="shared" si="231"/>
        <v>0</v>
      </c>
      <c r="BL462" s="432"/>
      <c r="BM462" s="436"/>
      <c r="BN462" s="436"/>
      <c r="BO462" s="436"/>
      <c r="BP462" s="436"/>
      <c r="BQ462" s="436"/>
      <c r="BR462" s="436"/>
      <c r="BS462" s="436"/>
      <c r="BT462" s="436"/>
      <c r="BU462" s="436"/>
      <c r="BV462" s="436"/>
      <c r="BW462" s="436"/>
      <c r="BX462" s="436"/>
    </row>
    <row r="463" spans="1:76" s="437" customFormat="1" ht="27.95" customHeight="1">
      <c r="A463" s="1046">
        <v>446</v>
      </c>
      <c r="B463" s="429"/>
      <c r="C463" s="429"/>
      <c r="D463" s="395"/>
      <c r="E463" s="427"/>
      <c r="F463" s="396"/>
      <c r="G463" s="1076"/>
      <c r="H463" s="1009"/>
      <c r="I463" s="1009"/>
      <c r="J463" s="1009"/>
      <c r="K463" s="1010" t="str">
        <f t="shared" si="201"/>
        <v/>
      </c>
      <c r="L463" s="1047" t="str">
        <f>IF(OR(($S463=""),($H463=""),($I463=""),($J463="")),"",VLOOKUP($S463,'TRC Values Pepco'!$I$45:$M$54,2,FALSE))</f>
        <v/>
      </c>
      <c r="M463" s="1048" t="str">
        <f>IF(OR(($S463=""),($H463=""),($I463=""),($J463="")),"",VLOOKUP($S463,'TRC Values Pepco'!$I$45:$M$54,3,FALSE))</f>
        <v/>
      </c>
      <c r="N463" s="1048" t="str">
        <f>IF(OR(($S463=""),($H463=""),($I463=""),($J463="")),"",VLOOKUP($S463,'TRC Values Pepco'!$I$45:$M$54,4,FALSE))</f>
        <v/>
      </c>
      <c r="O463" s="1048" t="str">
        <f>IF(OR(($S463=""),($H463=""),($I463=""),($J463="")),"",VLOOKUP($S463,'TRC Values Pepco'!$I$45:$M$54,5,FALSE))</f>
        <v/>
      </c>
      <c r="P463" s="1049" t="str">
        <f t="shared" si="202"/>
        <v/>
      </c>
      <c r="Q463" s="1050">
        <f t="shared" si="203"/>
        <v>0</v>
      </c>
      <c r="R463" s="1051" t="str">
        <f t="shared" si="204"/>
        <v/>
      </c>
      <c r="S463" s="1051" t="str">
        <f t="shared" si="205"/>
        <v/>
      </c>
      <c r="T463" s="1052" t="str">
        <f t="shared" si="206"/>
        <v/>
      </c>
      <c r="U463" s="1077"/>
      <c r="V463" s="1017"/>
      <c r="W463" s="1055" t="str">
        <f t="shared" si="207"/>
        <v/>
      </c>
      <c r="X463" s="1072"/>
      <c r="Y463" s="1057">
        <v>0</v>
      </c>
      <c r="Z463" s="402">
        <f t="shared" si="208"/>
        <v>0</v>
      </c>
      <c r="AA463" s="1058">
        <f t="shared" si="209"/>
        <v>0</v>
      </c>
      <c r="AB463" s="1059">
        <f t="shared" si="210"/>
        <v>0</v>
      </c>
      <c r="AC463" s="1059">
        <f t="shared" si="211"/>
        <v>0</v>
      </c>
      <c r="AD463" s="1060">
        <f t="shared" si="212"/>
        <v>0</v>
      </c>
      <c r="AE463" s="1061" t="s">
        <v>205</v>
      </c>
      <c r="AF463" s="395"/>
      <c r="AG463" s="429"/>
      <c r="AH463" s="1073"/>
      <c r="AI463" s="1074"/>
      <c r="AJ463" s="1074"/>
      <c r="AK463" s="1075"/>
      <c r="AL463" s="1065"/>
      <c r="AM463" s="1066" t="str">
        <f t="shared" si="213"/>
        <v/>
      </c>
      <c r="AN463" s="1067">
        <f t="shared" si="214"/>
        <v>0</v>
      </c>
      <c r="AO463" s="412"/>
      <c r="AP463" s="412"/>
      <c r="AQ463" s="1068">
        <f t="shared" si="215"/>
        <v>0</v>
      </c>
      <c r="AR463" s="414">
        <f t="shared" si="216"/>
        <v>0</v>
      </c>
      <c r="AS463" s="415">
        <f t="shared" si="217"/>
        <v>0</v>
      </c>
      <c r="AT463" s="415">
        <f t="shared" si="232"/>
        <v>0</v>
      </c>
      <c r="AU463" s="415">
        <f t="shared" si="218"/>
        <v>0</v>
      </c>
      <c r="AV463" s="416">
        <f t="shared" si="219"/>
        <v>0</v>
      </c>
      <c r="AW463" s="1069"/>
      <c r="AX463" s="406">
        <f t="shared" si="220"/>
        <v>0</v>
      </c>
      <c r="AY463" s="1060">
        <f t="shared" si="221"/>
        <v>0</v>
      </c>
      <c r="AZ463" s="1070">
        <f t="shared" si="222"/>
        <v>0</v>
      </c>
      <c r="BA463" s="407">
        <f t="shared" si="223"/>
        <v>0</v>
      </c>
      <c r="BB463" s="1071">
        <f t="shared" si="224"/>
        <v>0</v>
      </c>
      <c r="BC463" s="1059">
        <f t="shared" si="225"/>
        <v>0</v>
      </c>
      <c r="BD463" s="1059">
        <f t="shared" si="226"/>
        <v>0</v>
      </c>
      <c r="BE463" s="407">
        <f t="shared" si="227"/>
        <v>0</v>
      </c>
      <c r="BF463" s="1041">
        <f t="shared" si="228"/>
        <v>0.3</v>
      </c>
      <c r="BG463" s="421">
        <f t="shared" si="229"/>
        <v>0</v>
      </c>
      <c r="BH463" s="422"/>
      <c r="BI463" s="422"/>
      <c r="BJ463" s="421">
        <f t="shared" si="230"/>
        <v>0</v>
      </c>
      <c r="BK463" s="1044">
        <f t="shared" si="231"/>
        <v>0</v>
      </c>
      <c r="BL463" s="432"/>
      <c r="BM463" s="436"/>
      <c r="BN463" s="436"/>
      <c r="BO463" s="436"/>
      <c r="BP463" s="436"/>
      <c r="BQ463" s="436"/>
      <c r="BR463" s="436"/>
      <c r="BS463" s="436"/>
      <c r="BT463" s="436"/>
      <c r="BU463" s="436"/>
      <c r="BV463" s="436"/>
      <c r="BW463" s="436"/>
      <c r="BX463" s="436"/>
    </row>
    <row r="464" spans="1:76" s="437" customFormat="1" ht="27.95" customHeight="1">
      <c r="A464" s="1046">
        <v>447</v>
      </c>
      <c r="B464" s="429"/>
      <c r="C464" s="429"/>
      <c r="D464" s="395"/>
      <c r="E464" s="427"/>
      <c r="F464" s="396"/>
      <c r="G464" s="1076"/>
      <c r="H464" s="1009"/>
      <c r="I464" s="1009"/>
      <c r="J464" s="1009"/>
      <c r="K464" s="1010" t="str">
        <f t="shared" si="201"/>
        <v/>
      </c>
      <c r="L464" s="1047" t="str">
        <f>IF(OR(($S464=""),($H464=""),($I464=""),($J464="")),"",VLOOKUP($S464,'TRC Values Pepco'!$I$45:$M$54,2,FALSE))</f>
        <v/>
      </c>
      <c r="M464" s="1048" t="str">
        <f>IF(OR(($S464=""),($H464=""),($I464=""),($J464="")),"",VLOOKUP($S464,'TRC Values Pepco'!$I$45:$M$54,3,FALSE))</f>
        <v/>
      </c>
      <c r="N464" s="1048" t="str">
        <f>IF(OR(($S464=""),($H464=""),($I464=""),($J464="")),"",VLOOKUP($S464,'TRC Values Pepco'!$I$45:$M$54,4,FALSE))</f>
        <v/>
      </c>
      <c r="O464" s="1048" t="str">
        <f>IF(OR(($S464=""),($H464=""),($I464=""),($J464="")),"",VLOOKUP($S464,'TRC Values Pepco'!$I$45:$M$54,5,FALSE))</f>
        <v/>
      </c>
      <c r="P464" s="1049" t="str">
        <f t="shared" si="202"/>
        <v/>
      </c>
      <c r="Q464" s="1050">
        <f t="shared" si="203"/>
        <v>0</v>
      </c>
      <c r="R464" s="1051" t="str">
        <f t="shared" si="204"/>
        <v/>
      </c>
      <c r="S464" s="1051" t="str">
        <f t="shared" si="205"/>
        <v/>
      </c>
      <c r="T464" s="1052" t="str">
        <f t="shared" si="206"/>
        <v/>
      </c>
      <c r="U464" s="1077"/>
      <c r="V464" s="1017"/>
      <c r="W464" s="1055" t="str">
        <f t="shared" si="207"/>
        <v/>
      </c>
      <c r="X464" s="1072"/>
      <c r="Y464" s="1057">
        <v>0</v>
      </c>
      <c r="Z464" s="402">
        <f t="shared" si="208"/>
        <v>0</v>
      </c>
      <c r="AA464" s="1058">
        <f t="shared" si="209"/>
        <v>0</v>
      </c>
      <c r="AB464" s="1059">
        <f t="shared" si="210"/>
        <v>0</v>
      </c>
      <c r="AC464" s="1059">
        <f t="shared" si="211"/>
        <v>0</v>
      </c>
      <c r="AD464" s="1060">
        <f t="shared" si="212"/>
        <v>0</v>
      </c>
      <c r="AE464" s="1061" t="s">
        <v>205</v>
      </c>
      <c r="AF464" s="395"/>
      <c r="AG464" s="429"/>
      <c r="AH464" s="1073"/>
      <c r="AI464" s="1074"/>
      <c r="AJ464" s="1074"/>
      <c r="AK464" s="1075"/>
      <c r="AL464" s="1065"/>
      <c r="AM464" s="1066" t="str">
        <f t="shared" si="213"/>
        <v/>
      </c>
      <c r="AN464" s="1067">
        <f t="shared" si="214"/>
        <v>0</v>
      </c>
      <c r="AO464" s="412"/>
      <c r="AP464" s="412"/>
      <c r="AQ464" s="1068">
        <f t="shared" si="215"/>
        <v>0</v>
      </c>
      <c r="AR464" s="414">
        <f t="shared" si="216"/>
        <v>0</v>
      </c>
      <c r="AS464" s="415">
        <f t="shared" si="217"/>
        <v>0</v>
      </c>
      <c r="AT464" s="415">
        <f t="shared" si="232"/>
        <v>0</v>
      </c>
      <c r="AU464" s="415">
        <f t="shared" si="218"/>
        <v>0</v>
      </c>
      <c r="AV464" s="416">
        <f t="shared" si="219"/>
        <v>0</v>
      </c>
      <c r="AW464" s="1069"/>
      <c r="AX464" s="406">
        <f t="shared" si="220"/>
        <v>0</v>
      </c>
      <c r="AY464" s="1060">
        <f t="shared" si="221"/>
        <v>0</v>
      </c>
      <c r="AZ464" s="1070">
        <f t="shared" si="222"/>
        <v>0</v>
      </c>
      <c r="BA464" s="407">
        <f t="shared" si="223"/>
        <v>0</v>
      </c>
      <c r="BB464" s="1071">
        <f t="shared" si="224"/>
        <v>0</v>
      </c>
      <c r="BC464" s="1059">
        <f t="shared" si="225"/>
        <v>0</v>
      </c>
      <c r="BD464" s="1059">
        <f t="shared" si="226"/>
        <v>0</v>
      </c>
      <c r="BE464" s="407">
        <f t="shared" si="227"/>
        <v>0</v>
      </c>
      <c r="BF464" s="1041">
        <f t="shared" si="228"/>
        <v>0.3</v>
      </c>
      <c r="BG464" s="421">
        <f t="shared" si="229"/>
        <v>0</v>
      </c>
      <c r="BH464" s="422"/>
      <c r="BI464" s="422"/>
      <c r="BJ464" s="421">
        <f t="shared" si="230"/>
        <v>0</v>
      </c>
      <c r="BK464" s="1044">
        <f t="shared" si="231"/>
        <v>0</v>
      </c>
      <c r="BL464" s="432"/>
      <c r="BM464" s="436"/>
      <c r="BN464" s="436"/>
      <c r="BO464" s="436"/>
      <c r="BP464" s="436"/>
      <c r="BQ464" s="436"/>
      <c r="BR464" s="436"/>
      <c r="BS464" s="436"/>
      <c r="BT464" s="436"/>
      <c r="BU464" s="436"/>
      <c r="BV464" s="436"/>
      <c r="BW464" s="436"/>
      <c r="BX464" s="436"/>
    </row>
    <row r="465" spans="1:76" s="437" customFormat="1" ht="27.95" customHeight="1">
      <c r="A465" s="1046">
        <v>448</v>
      </c>
      <c r="B465" s="429"/>
      <c r="C465" s="429"/>
      <c r="D465" s="395"/>
      <c r="E465" s="427"/>
      <c r="F465" s="396"/>
      <c r="G465" s="1076"/>
      <c r="H465" s="1009"/>
      <c r="I465" s="1009"/>
      <c r="J465" s="1009"/>
      <c r="K465" s="1010" t="str">
        <f t="shared" si="201"/>
        <v/>
      </c>
      <c r="L465" s="1047" t="str">
        <f>IF(OR(($S465=""),($H465=""),($I465=""),($J465="")),"",VLOOKUP($S465,'TRC Values Pepco'!$I$45:$M$54,2,FALSE))</f>
        <v/>
      </c>
      <c r="M465" s="1048" t="str">
        <f>IF(OR(($S465=""),($H465=""),($I465=""),($J465="")),"",VLOOKUP($S465,'TRC Values Pepco'!$I$45:$M$54,3,FALSE))</f>
        <v/>
      </c>
      <c r="N465" s="1048" t="str">
        <f>IF(OR(($S465=""),($H465=""),($I465=""),($J465="")),"",VLOOKUP($S465,'TRC Values Pepco'!$I$45:$M$54,4,FALSE))</f>
        <v/>
      </c>
      <c r="O465" s="1048" t="str">
        <f>IF(OR(($S465=""),($H465=""),($I465=""),($J465="")),"",VLOOKUP($S465,'TRC Values Pepco'!$I$45:$M$54,5,FALSE))</f>
        <v/>
      </c>
      <c r="P465" s="1049" t="str">
        <f t="shared" si="202"/>
        <v/>
      </c>
      <c r="Q465" s="1050">
        <f t="shared" si="203"/>
        <v>0</v>
      </c>
      <c r="R465" s="1051" t="str">
        <f t="shared" si="204"/>
        <v/>
      </c>
      <c r="S465" s="1051" t="str">
        <f t="shared" si="205"/>
        <v/>
      </c>
      <c r="T465" s="1052" t="str">
        <f t="shared" si="206"/>
        <v/>
      </c>
      <c r="U465" s="1077"/>
      <c r="V465" s="1017"/>
      <c r="W465" s="1055" t="str">
        <f t="shared" si="207"/>
        <v/>
      </c>
      <c r="X465" s="1072"/>
      <c r="Y465" s="1057">
        <v>0</v>
      </c>
      <c r="Z465" s="402">
        <f t="shared" si="208"/>
        <v>0</v>
      </c>
      <c r="AA465" s="1058">
        <f t="shared" si="209"/>
        <v>0</v>
      </c>
      <c r="AB465" s="1059">
        <f t="shared" si="210"/>
        <v>0</v>
      </c>
      <c r="AC465" s="1059">
        <f t="shared" si="211"/>
        <v>0</v>
      </c>
      <c r="AD465" s="1060">
        <f t="shared" si="212"/>
        <v>0</v>
      </c>
      <c r="AE465" s="1061" t="s">
        <v>205</v>
      </c>
      <c r="AF465" s="395"/>
      <c r="AG465" s="429"/>
      <c r="AH465" s="1073"/>
      <c r="AI465" s="1074"/>
      <c r="AJ465" s="1074"/>
      <c r="AK465" s="1075"/>
      <c r="AL465" s="1065"/>
      <c r="AM465" s="1066" t="str">
        <f t="shared" si="213"/>
        <v/>
      </c>
      <c r="AN465" s="1067">
        <f t="shared" si="214"/>
        <v>0</v>
      </c>
      <c r="AO465" s="412"/>
      <c r="AP465" s="412"/>
      <c r="AQ465" s="1068">
        <f t="shared" si="215"/>
        <v>0</v>
      </c>
      <c r="AR465" s="414">
        <f t="shared" si="216"/>
        <v>0</v>
      </c>
      <c r="AS465" s="415">
        <f t="shared" si="217"/>
        <v>0</v>
      </c>
      <c r="AT465" s="415">
        <f t="shared" si="232"/>
        <v>0</v>
      </c>
      <c r="AU465" s="415">
        <f t="shared" si="218"/>
        <v>0</v>
      </c>
      <c r="AV465" s="416">
        <f t="shared" si="219"/>
        <v>0</v>
      </c>
      <c r="AW465" s="1069"/>
      <c r="AX465" s="406">
        <f t="shared" si="220"/>
        <v>0</v>
      </c>
      <c r="AY465" s="1060">
        <f t="shared" si="221"/>
        <v>0</v>
      </c>
      <c r="AZ465" s="1070">
        <f t="shared" si="222"/>
        <v>0</v>
      </c>
      <c r="BA465" s="407">
        <f t="shared" si="223"/>
        <v>0</v>
      </c>
      <c r="BB465" s="1071">
        <f t="shared" si="224"/>
        <v>0</v>
      </c>
      <c r="BC465" s="1059">
        <f t="shared" si="225"/>
        <v>0</v>
      </c>
      <c r="BD465" s="1059">
        <f t="shared" si="226"/>
        <v>0</v>
      </c>
      <c r="BE465" s="407">
        <f t="shared" si="227"/>
        <v>0</v>
      </c>
      <c r="BF465" s="1041">
        <f t="shared" si="228"/>
        <v>0.3</v>
      </c>
      <c r="BG465" s="421">
        <f t="shared" si="229"/>
        <v>0</v>
      </c>
      <c r="BH465" s="422"/>
      <c r="BI465" s="422"/>
      <c r="BJ465" s="421">
        <f t="shared" si="230"/>
        <v>0</v>
      </c>
      <c r="BK465" s="1044">
        <f t="shared" si="231"/>
        <v>0</v>
      </c>
      <c r="BL465" s="432"/>
      <c r="BM465" s="436"/>
      <c r="BN465" s="436"/>
      <c r="BO465" s="436"/>
      <c r="BP465" s="436"/>
      <c r="BQ465" s="436"/>
      <c r="BR465" s="436"/>
      <c r="BS465" s="436"/>
      <c r="BT465" s="436"/>
      <c r="BU465" s="436"/>
      <c r="BV465" s="436"/>
      <c r="BW465" s="436"/>
      <c r="BX465" s="436"/>
    </row>
    <row r="466" spans="1:76" s="437" customFormat="1" ht="27.95" customHeight="1">
      <c r="A466" s="1046">
        <v>449</v>
      </c>
      <c r="B466" s="429"/>
      <c r="C466" s="429"/>
      <c r="D466" s="395"/>
      <c r="E466" s="427"/>
      <c r="F466" s="396"/>
      <c r="G466" s="1076"/>
      <c r="H466" s="1009"/>
      <c r="I466" s="1009"/>
      <c r="J466" s="1009"/>
      <c r="K466" s="1010" t="str">
        <f t="shared" ref="K466:K517" si="233">IF(AND((H466&gt;0),(I466&gt;0)),(H466*((($I466*52)-$J466)+1)),"")</f>
        <v/>
      </c>
      <c r="L466" s="1047" t="str">
        <f>IF(OR(($S466=""),($H466=""),($I466=""),($J466="")),"",VLOOKUP($S466,'TRC Values Pepco'!$I$45:$M$54,2,FALSE))</f>
        <v/>
      </c>
      <c r="M466" s="1048" t="str">
        <f>IF(OR(($S466=""),($H466=""),($I466=""),($J466="")),"",VLOOKUP($S466,'TRC Values Pepco'!$I$45:$M$54,3,FALSE))</f>
        <v/>
      </c>
      <c r="N466" s="1048" t="str">
        <f>IF(OR(($S466=""),($H466=""),($I466=""),($J466="")),"",VLOOKUP($S466,'TRC Values Pepco'!$I$45:$M$54,4,FALSE))</f>
        <v/>
      </c>
      <c r="O466" s="1048" t="str">
        <f>IF(OR(($S466=""),($H466=""),($I466=""),($J466="")),"",VLOOKUP($S466,'TRC Values Pepco'!$I$45:$M$54,5,FALSE))</f>
        <v/>
      </c>
      <c r="P466" s="1049" t="str">
        <f t="shared" ref="P466:P517" si="234">IF(($S466=""),"",SUM(L466:O466))</f>
        <v/>
      </c>
      <c r="Q466" s="1050">
        <f t="shared" ref="Q466:Q517" si="235">IF(AND(($F466="Y"),OR(($G466="None"),($G466="Natural Gas"),($G466="Fuel Oil"))),IF_COOLING,IF(AND(($F466="Y"),($G466="Electric Resistance")),(IF_COOLING+IF_ELECTRICRESISTANCE_HEAT),IF(AND(($F466="Y"),($G466="Heat Pump")),(IF_COOLING+IF_ELECTRICHPHEAT),IF(AND(($F466="N"),($G466="Electric Resistance")),IF_ELECTRICRESISTANCE_HEAT,IF(AND(($F466="N"),($G466="Heat Pump")),IF_ELECTRICHPHEAT,0)))))</f>
        <v>0</v>
      </c>
      <c r="R466" s="1051" t="str">
        <f t="shared" ref="R466:R517" si="236">IF((I466=""),"",IF((I466&lt;=5),"&lt;=5",I466))</f>
        <v/>
      </c>
      <c r="S466" s="1051" t="str">
        <f t="shared" ref="S466:S517" si="237">IF(AND((E466=""),(I466=""),(H466="")),"",IF((E466="exterior"),"Exterior",IF((H466&lt;=12),CONCATENATE(E466,R466,"&lt;=12"),IF((H466&lt;=16),CONCATENATE(E466,R466,"&lt;=16"),CONCATENATE(E466,R466,"other")))))</f>
        <v/>
      </c>
      <c r="T466" s="1052" t="str">
        <f t="shared" ref="T466:T517" si="238">IF(OR((E466=""),(D466="")),"",IF(AND((E466="Exterior"),(H466&lt;=12)),0,VLOOKUP(D466,BUILDINGTYPE_CF_TABLE,2,FALSE)))</f>
        <v/>
      </c>
      <c r="U466" s="1077"/>
      <c r="V466" s="1017"/>
      <c r="W466" s="1055" t="str">
        <f t="shared" ref="W466:W517" si="239">IF((V466=""),"",VLOOKUP($V466,LOOKUP_WATTAGES,3,0))</f>
        <v/>
      </c>
      <c r="X466" s="1072"/>
      <c r="Y466" s="1057">
        <v>0</v>
      </c>
      <c r="Z466" s="402">
        <f t="shared" ref="Z466:Z517" si="240">IF((V466=""),0,VLOOKUP($V466,LOOKUP_WATTAGES,2,0))</f>
        <v>0</v>
      </c>
      <c r="AA466" s="1058">
        <f t="shared" ref="AA466:AA517" si="241">IF(OR((D466=""),(E466="")),0,(((((X466*Z466)/1000)*(1-Y466))*IF(($F466="Y"),IF_DEMAND,1))*T466))</f>
        <v>0</v>
      </c>
      <c r="AB466" s="1059">
        <f t="shared" ref="AB466:AB517" si="242">IF((K466=""),0,(((((((X466*Z466)*K466)*OHAF)*ISR_FIXTURE)*IF(($F466="Y"),$Q466,1))*(1-Y466))/1000))</f>
        <v>0</v>
      </c>
      <c r="AC466" s="1059">
        <f t="shared" ref="AC466:AC517" si="243">IF((G466="Fuel Oil"),($AB466*IF_FUELOIL),0)</f>
        <v>0</v>
      </c>
      <c r="AD466" s="1060">
        <f t="shared" ref="AD466:AD517" si="244">IF(($G466="Natural Gas"),($AB466*IF_NATURALGAS),0)</f>
        <v>0</v>
      </c>
      <c r="AE466" s="1061" t="s">
        <v>205</v>
      </c>
      <c r="AF466" s="395"/>
      <c r="AG466" s="429"/>
      <c r="AH466" s="1073"/>
      <c r="AI466" s="1074"/>
      <c r="AJ466" s="1074"/>
      <c r="AK466" s="1075"/>
      <c r="AL466" s="1065"/>
      <c r="AM466" s="1066" t="str">
        <f t="shared" ref="AM466:AM517" si="245">IF(AND((AL466&gt;0),(K466&gt;0)),(AL466/K466),"")</f>
        <v/>
      </c>
      <c r="AN466" s="1067">
        <f t="shared" ref="AN466:AN517" si="246">X466</f>
        <v>0</v>
      </c>
      <c r="AO466" s="412"/>
      <c r="AP466" s="412"/>
      <c r="AQ466" s="1068">
        <f t="shared" ref="AQ466:AQ517" si="247">IF((Y466&gt;0),Y466,IF((AO466=""),0,(VLOOKUP($AO466,CONTROL_SAVINGS,3,0))))</f>
        <v>0</v>
      </c>
      <c r="AR466" s="414">
        <f t="shared" ref="AR466:AR517" si="248">AN466*AW466</f>
        <v>0</v>
      </c>
      <c r="AS466" s="415">
        <f t="shared" ref="AS466:AS517" si="249">IF((Y466&gt;0),1,0)</f>
        <v>0</v>
      </c>
      <c r="AT466" s="415">
        <f t="shared" si="232"/>
        <v>0</v>
      </c>
      <c r="AU466" s="415">
        <f t="shared" ref="AU466:AU517" si="250">IF(OR(($AP466=""),($AW466="")),0,IF(($AV466&gt;=VLOOKUP($AO466,CONTROLS_LOOKUP,3,FALSE)),0,1))</f>
        <v>0</v>
      </c>
      <c r="AV466" s="416">
        <f t="shared" ref="AV466:AV517" si="251">IF((AP466=""),0,((AN466*AW466)/AP466))</f>
        <v>0</v>
      </c>
      <c r="AW466" s="1069"/>
      <c r="AX466" s="406">
        <f t="shared" ref="AX466:AX517" si="252">IF(OR((D466=""),(E466="")),0,(((((AN466*AW466)/1000)*ISR_FIXTURE)*IF(($F466="Y"),IF_DEMAND,1))*T466))</f>
        <v>0</v>
      </c>
      <c r="AY466" s="1060">
        <f t="shared" ref="AY466:AY517" si="253">IF(ISNUMBER(AW466),((((((AN466*AW466)*K466)*OHAF)*ISR_FIXTURE)*IF(($F466="Y"),$Q466,1))/1000),0)</f>
        <v>0</v>
      </c>
      <c r="AZ466" s="1070">
        <f t="shared" ref="AZ466:AZ517" si="254">IF(($G466="Fuel Oil"),($AY466*IF_FUELOIL),0)</f>
        <v>0</v>
      </c>
      <c r="BA466" s="407">
        <f t="shared" ref="BA466:BA517" si="255">IF(($G466="Natural Gas"),($AY466*IF_NATURALGAS),0)</f>
        <v>0</v>
      </c>
      <c r="BB466" s="1071">
        <f t="shared" ref="BB466:BB517" si="256">IF(ISNUMBER(AA466),(AA466-AX466),"")</f>
        <v>0</v>
      </c>
      <c r="BC466" s="1059">
        <f t="shared" ref="BC466:BC517" si="257">IF(ISNUMBER(AB466),(AB466-AY466),"")</f>
        <v>0</v>
      </c>
      <c r="BD466" s="1059">
        <f t="shared" ref="BD466:BD517" si="258">IF(ISNUMBER(AC466),(AC466-AZ466),"")</f>
        <v>0</v>
      </c>
      <c r="BE466" s="407">
        <f t="shared" ref="BE466:BE517" si="259">IF(ISNUMBER(AD466),(AD466-BA466),"")</f>
        <v>0</v>
      </c>
      <c r="BF466" s="1041">
        <f t="shared" ref="BF466:BF517" si="260">IF(AND((AF466="screw-in CFL"),(AW466&lt;=42)),0,INCENTIVE)</f>
        <v>0.3</v>
      </c>
      <c r="BG466" s="421">
        <f t="shared" ref="BG466:BG517" si="261">IF(ISNUMBER(BC466),(BF466*BC466),"")</f>
        <v>0</v>
      </c>
      <c r="BH466" s="422"/>
      <c r="BI466" s="422"/>
      <c r="BJ466" s="421">
        <f t="shared" ref="BJ466:BJ517" si="262">BI466+BH466</f>
        <v>0</v>
      </c>
      <c r="BK466" s="1044">
        <f t="shared" ref="BK466:BK517" si="263">IF(AND((X466&gt;0),(Z466&gt;0),(AN466&gt;0),(AW466&gt;0)),(((X466*Z466)-(AN466*AW466))/((X466*Z466))),0)</f>
        <v>0</v>
      </c>
      <c r="BL466" s="432"/>
      <c r="BM466" s="436"/>
      <c r="BN466" s="436"/>
      <c r="BO466" s="436"/>
      <c r="BP466" s="436"/>
      <c r="BQ466" s="436"/>
      <c r="BR466" s="436"/>
      <c r="BS466" s="436"/>
      <c r="BT466" s="436"/>
      <c r="BU466" s="436"/>
      <c r="BV466" s="436"/>
      <c r="BW466" s="436"/>
      <c r="BX466" s="436"/>
    </row>
    <row r="467" spans="1:76" s="437" customFormat="1" ht="27.95" customHeight="1">
      <c r="A467" s="1046">
        <v>450</v>
      </c>
      <c r="B467" s="429"/>
      <c r="C467" s="429"/>
      <c r="D467" s="395"/>
      <c r="E467" s="427"/>
      <c r="F467" s="396"/>
      <c r="G467" s="1076"/>
      <c r="H467" s="1009"/>
      <c r="I467" s="1009"/>
      <c r="J467" s="1009"/>
      <c r="K467" s="1010" t="str">
        <f t="shared" si="233"/>
        <v/>
      </c>
      <c r="L467" s="1047" t="str">
        <f>IF(OR(($S467=""),($H467=""),($I467=""),($J467="")),"",VLOOKUP($S467,'TRC Values Pepco'!$I$45:$M$54,2,FALSE))</f>
        <v/>
      </c>
      <c r="M467" s="1048" t="str">
        <f>IF(OR(($S467=""),($H467=""),($I467=""),($J467="")),"",VLOOKUP($S467,'TRC Values Pepco'!$I$45:$M$54,3,FALSE))</f>
        <v/>
      </c>
      <c r="N467" s="1048" t="str">
        <f>IF(OR(($S467=""),($H467=""),($I467=""),($J467="")),"",VLOOKUP($S467,'TRC Values Pepco'!$I$45:$M$54,4,FALSE))</f>
        <v/>
      </c>
      <c r="O467" s="1048" t="str">
        <f>IF(OR(($S467=""),($H467=""),($I467=""),($J467="")),"",VLOOKUP($S467,'TRC Values Pepco'!$I$45:$M$54,5,FALSE))</f>
        <v/>
      </c>
      <c r="P467" s="1049" t="str">
        <f t="shared" si="234"/>
        <v/>
      </c>
      <c r="Q467" s="1050">
        <f t="shared" si="235"/>
        <v>0</v>
      </c>
      <c r="R467" s="1051" t="str">
        <f t="shared" si="236"/>
        <v/>
      </c>
      <c r="S467" s="1051" t="str">
        <f t="shared" si="237"/>
        <v/>
      </c>
      <c r="T467" s="1052" t="str">
        <f t="shared" si="238"/>
        <v/>
      </c>
      <c r="U467" s="1077"/>
      <c r="V467" s="1017"/>
      <c r="W467" s="1055" t="str">
        <f t="shared" si="239"/>
        <v/>
      </c>
      <c r="X467" s="1072"/>
      <c r="Y467" s="1057">
        <v>0</v>
      </c>
      <c r="Z467" s="402">
        <f t="shared" si="240"/>
        <v>0</v>
      </c>
      <c r="AA467" s="1058">
        <f t="shared" si="241"/>
        <v>0</v>
      </c>
      <c r="AB467" s="1059">
        <f t="shared" si="242"/>
        <v>0</v>
      </c>
      <c r="AC467" s="1059">
        <f t="shared" si="243"/>
        <v>0</v>
      </c>
      <c r="AD467" s="1060">
        <f t="shared" si="244"/>
        <v>0</v>
      </c>
      <c r="AE467" s="1061" t="s">
        <v>205</v>
      </c>
      <c r="AF467" s="395"/>
      <c r="AG467" s="429"/>
      <c r="AH467" s="1073"/>
      <c r="AI467" s="1074"/>
      <c r="AJ467" s="1074"/>
      <c r="AK467" s="1075"/>
      <c r="AL467" s="1065"/>
      <c r="AM467" s="1066" t="str">
        <f t="shared" si="245"/>
        <v/>
      </c>
      <c r="AN467" s="1067">
        <f t="shared" si="246"/>
        <v>0</v>
      </c>
      <c r="AO467" s="412"/>
      <c r="AP467" s="412"/>
      <c r="AQ467" s="1068">
        <f t="shared" si="247"/>
        <v>0</v>
      </c>
      <c r="AR467" s="414">
        <f t="shared" si="248"/>
        <v>0</v>
      </c>
      <c r="AS467" s="415">
        <f t="shared" si="249"/>
        <v>0</v>
      </c>
      <c r="AT467" s="415">
        <f t="shared" ref="AT467:AT517" si="264">IF(OR(($AP467=""),($AW467="")),0,IF(($AV467&gt;=VLOOKUP($AO467,CONTROLS_LOOKUP,2,FALSE)),0,1))</f>
        <v>0</v>
      </c>
      <c r="AU467" s="415">
        <f t="shared" si="250"/>
        <v>0</v>
      </c>
      <c r="AV467" s="416">
        <f t="shared" si="251"/>
        <v>0</v>
      </c>
      <c r="AW467" s="1069"/>
      <c r="AX467" s="406">
        <f t="shared" si="252"/>
        <v>0</v>
      </c>
      <c r="AY467" s="1060">
        <f t="shared" si="253"/>
        <v>0</v>
      </c>
      <c r="AZ467" s="1070">
        <f t="shared" si="254"/>
        <v>0</v>
      </c>
      <c r="BA467" s="407">
        <f t="shared" si="255"/>
        <v>0</v>
      </c>
      <c r="BB467" s="1071">
        <f t="shared" si="256"/>
        <v>0</v>
      </c>
      <c r="BC467" s="1059">
        <f t="shared" si="257"/>
        <v>0</v>
      </c>
      <c r="BD467" s="1059">
        <f t="shared" si="258"/>
        <v>0</v>
      </c>
      <c r="BE467" s="407">
        <f t="shared" si="259"/>
        <v>0</v>
      </c>
      <c r="BF467" s="1041">
        <f t="shared" si="260"/>
        <v>0.3</v>
      </c>
      <c r="BG467" s="421">
        <f t="shared" si="261"/>
        <v>0</v>
      </c>
      <c r="BH467" s="422"/>
      <c r="BI467" s="422"/>
      <c r="BJ467" s="421">
        <f t="shared" si="262"/>
        <v>0</v>
      </c>
      <c r="BK467" s="1044">
        <f t="shared" si="263"/>
        <v>0</v>
      </c>
      <c r="BL467" s="432"/>
      <c r="BM467" s="436"/>
      <c r="BN467" s="436"/>
      <c r="BO467" s="436"/>
      <c r="BP467" s="436"/>
      <c r="BQ467" s="436"/>
      <c r="BR467" s="436"/>
      <c r="BS467" s="436"/>
      <c r="BT467" s="436"/>
      <c r="BU467" s="436"/>
      <c r="BV467" s="436"/>
      <c r="BW467" s="436"/>
      <c r="BX467" s="436"/>
    </row>
    <row r="468" spans="1:76" s="437" customFormat="1" ht="27.95" customHeight="1">
      <c r="A468" s="1046">
        <v>451</v>
      </c>
      <c r="B468" s="429"/>
      <c r="C468" s="429"/>
      <c r="D468" s="395"/>
      <c r="E468" s="427"/>
      <c r="F468" s="396"/>
      <c r="G468" s="1076"/>
      <c r="H468" s="1009"/>
      <c r="I468" s="1009"/>
      <c r="J468" s="1009"/>
      <c r="K468" s="1010" t="str">
        <f t="shared" si="233"/>
        <v/>
      </c>
      <c r="L468" s="1047" t="str">
        <f>IF(OR(($S468=""),($H468=""),($I468=""),($J468="")),"",VLOOKUP($S468,'TRC Values Pepco'!$I$45:$M$54,2,FALSE))</f>
        <v/>
      </c>
      <c r="M468" s="1048" t="str">
        <f>IF(OR(($S468=""),($H468=""),($I468=""),($J468="")),"",VLOOKUP($S468,'TRC Values Pepco'!$I$45:$M$54,3,FALSE))</f>
        <v/>
      </c>
      <c r="N468" s="1048" t="str">
        <f>IF(OR(($S468=""),($H468=""),($I468=""),($J468="")),"",VLOOKUP($S468,'TRC Values Pepco'!$I$45:$M$54,4,FALSE))</f>
        <v/>
      </c>
      <c r="O468" s="1048" t="str">
        <f>IF(OR(($S468=""),($H468=""),($I468=""),($J468="")),"",VLOOKUP($S468,'TRC Values Pepco'!$I$45:$M$54,5,FALSE))</f>
        <v/>
      </c>
      <c r="P468" s="1049" t="str">
        <f t="shared" si="234"/>
        <v/>
      </c>
      <c r="Q468" s="1050">
        <f t="shared" si="235"/>
        <v>0</v>
      </c>
      <c r="R468" s="1051" t="str">
        <f t="shared" si="236"/>
        <v/>
      </c>
      <c r="S468" s="1051" t="str">
        <f t="shared" si="237"/>
        <v/>
      </c>
      <c r="T468" s="1052" t="str">
        <f t="shared" si="238"/>
        <v/>
      </c>
      <c r="U468" s="1077"/>
      <c r="V468" s="1017"/>
      <c r="W468" s="1055" t="str">
        <f t="shared" si="239"/>
        <v/>
      </c>
      <c r="X468" s="1072"/>
      <c r="Y468" s="1057">
        <v>0</v>
      </c>
      <c r="Z468" s="402">
        <f t="shared" si="240"/>
        <v>0</v>
      </c>
      <c r="AA468" s="1058">
        <f t="shared" si="241"/>
        <v>0</v>
      </c>
      <c r="AB468" s="1059">
        <f t="shared" si="242"/>
        <v>0</v>
      </c>
      <c r="AC468" s="1059">
        <f t="shared" si="243"/>
        <v>0</v>
      </c>
      <c r="AD468" s="1060">
        <f t="shared" si="244"/>
        <v>0</v>
      </c>
      <c r="AE468" s="1061" t="s">
        <v>205</v>
      </c>
      <c r="AF468" s="395"/>
      <c r="AG468" s="429"/>
      <c r="AH468" s="1073"/>
      <c r="AI468" s="1074"/>
      <c r="AJ468" s="1074"/>
      <c r="AK468" s="1075"/>
      <c r="AL468" s="1065"/>
      <c r="AM468" s="1066" t="str">
        <f t="shared" si="245"/>
        <v/>
      </c>
      <c r="AN468" s="1067">
        <f t="shared" si="246"/>
        <v>0</v>
      </c>
      <c r="AO468" s="412"/>
      <c r="AP468" s="412"/>
      <c r="AQ468" s="1068">
        <f t="shared" si="247"/>
        <v>0</v>
      </c>
      <c r="AR468" s="414">
        <f t="shared" si="248"/>
        <v>0</v>
      </c>
      <c r="AS468" s="415">
        <f t="shared" si="249"/>
        <v>0</v>
      </c>
      <c r="AT468" s="415">
        <f t="shared" si="264"/>
        <v>0</v>
      </c>
      <c r="AU468" s="415">
        <f t="shared" si="250"/>
        <v>0</v>
      </c>
      <c r="AV468" s="416">
        <f t="shared" si="251"/>
        <v>0</v>
      </c>
      <c r="AW468" s="1069"/>
      <c r="AX468" s="406">
        <f t="shared" si="252"/>
        <v>0</v>
      </c>
      <c r="AY468" s="1060">
        <f t="shared" si="253"/>
        <v>0</v>
      </c>
      <c r="AZ468" s="1070">
        <f t="shared" si="254"/>
        <v>0</v>
      </c>
      <c r="BA468" s="407">
        <f t="shared" si="255"/>
        <v>0</v>
      </c>
      <c r="BB468" s="1071">
        <f t="shared" si="256"/>
        <v>0</v>
      </c>
      <c r="BC468" s="1059">
        <f t="shared" si="257"/>
        <v>0</v>
      </c>
      <c r="BD468" s="1059">
        <f t="shared" si="258"/>
        <v>0</v>
      </c>
      <c r="BE468" s="407">
        <f t="shared" si="259"/>
        <v>0</v>
      </c>
      <c r="BF468" s="1041">
        <f t="shared" si="260"/>
        <v>0.3</v>
      </c>
      <c r="BG468" s="421">
        <f t="shared" si="261"/>
        <v>0</v>
      </c>
      <c r="BH468" s="422"/>
      <c r="BI468" s="422"/>
      <c r="BJ468" s="421">
        <f t="shared" si="262"/>
        <v>0</v>
      </c>
      <c r="BK468" s="1044">
        <f t="shared" si="263"/>
        <v>0</v>
      </c>
      <c r="BL468" s="432"/>
      <c r="BM468" s="436"/>
      <c r="BN468" s="436"/>
      <c r="BO468" s="436"/>
      <c r="BP468" s="436"/>
      <c r="BQ468" s="436"/>
      <c r="BR468" s="436"/>
      <c r="BS468" s="436"/>
      <c r="BT468" s="436"/>
      <c r="BU468" s="436"/>
      <c r="BV468" s="436"/>
      <c r="BW468" s="436"/>
      <c r="BX468" s="436"/>
    </row>
    <row r="469" spans="1:76" s="437" customFormat="1" ht="27.95" customHeight="1">
      <c r="A469" s="1046">
        <v>452</v>
      </c>
      <c r="B469" s="429"/>
      <c r="C469" s="429"/>
      <c r="D469" s="395"/>
      <c r="E469" s="427"/>
      <c r="F469" s="396"/>
      <c r="G469" s="1076"/>
      <c r="H469" s="1009"/>
      <c r="I469" s="1009"/>
      <c r="J469" s="1009"/>
      <c r="K469" s="1010" t="str">
        <f t="shared" si="233"/>
        <v/>
      </c>
      <c r="L469" s="1047" t="str">
        <f>IF(OR(($S469=""),($H469=""),($I469=""),($J469="")),"",VLOOKUP($S469,'TRC Values Pepco'!$I$45:$M$54,2,FALSE))</f>
        <v/>
      </c>
      <c r="M469" s="1048" t="str">
        <f>IF(OR(($S469=""),($H469=""),($I469=""),($J469="")),"",VLOOKUP($S469,'TRC Values Pepco'!$I$45:$M$54,3,FALSE))</f>
        <v/>
      </c>
      <c r="N469" s="1048" t="str">
        <f>IF(OR(($S469=""),($H469=""),($I469=""),($J469="")),"",VLOOKUP($S469,'TRC Values Pepco'!$I$45:$M$54,4,FALSE))</f>
        <v/>
      </c>
      <c r="O469" s="1048" t="str">
        <f>IF(OR(($S469=""),($H469=""),($I469=""),($J469="")),"",VLOOKUP($S469,'TRC Values Pepco'!$I$45:$M$54,5,FALSE))</f>
        <v/>
      </c>
      <c r="P469" s="1049" t="str">
        <f t="shared" si="234"/>
        <v/>
      </c>
      <c r="Q469" s="1050">
        <f t="shared" si="235"/>
        <v>0</v>
      </c>
      <c r="R469" s="1051" t="str">
        <f t="shared" si="236"/>
        <v/>
      </c>
      <c r="S469" s="1051" t="str">
        <f t="shared" si="237"/>
        <v/>
      </c>
      <c r="T469" s="1052" t="str">
        <f t="shared" si="238"/>
        <v/>
      </c>
      <c r="U469" s="1077"/>
      <c r="V469" s="1017"/>
      <c r="W469" s="1055" t="str">
        <f t="shared" si="239"/>
        <v/>
      </c>
      <c r="X469" s="1072"/>
      <c r="Y469" s="1057">
        <v>0</v>
      </c>
      <c r="Z469" s="402">
        <f t="shared" si="240"/>
        <v>0</v>
      </c>
      <c r="AA469" s="1058">
        <f t="shared" si="241"/>
        <v>0</v>
      </c>
      <c r="AB469" s="1059">
        <f t="shared" si="242"/>
        <v>0</v>
      </c>
      <c r="AC469" s="1059">
        <f t="shared" si="243"/>
        <v>0</v>
      </c>
      <c r="AD469" s="1060">
        <f t="shared" si="244"/>
        <v>0</v>
      </c>
      <c r="AE469" s="1061" t="s">
        <v>205</v>
      </c>
      <c r="AF469" s="395"/>
      <c r="AG469" s="429"/>
      <c r="AH469" s="1073"/>
      <c r="AI469" s="1074"/>
      <c r="AJ469" s="1074"/>
      <c r="AK469" s="1075"/>
      <c r="AL469" s="1065"/>
      <c r="AM469" s="1066" t="str">
        <f t="shared" si="245"/>
        <v/>
      </c>
      <c r="AN469" s="1067">
        <f t="shared" si="246"/>
        <v>0</v>
      </c>
      <c r="AO469" s="412"/>
      <c r="AP469" s="412"/>
      <c r="AQ469" s="1068">
        <f t="shared" si="247"/>
        <v>0</v>
      </c>
      <c r="AR469" s="414">
        <f t="shared" si="248"/>
        <v>0</v>
      </c>
      <c r="AS469" s="415">
        <f t="shared" si="249"/>
        <v>0</v>
      </c>
      <c r="AT469" s="415">
        <f t="shared" si="264"/>
        <v>0</v>
      </c>
      <c r="AU469" s="415">
        <f t="shared" si="250"/>
        <v>0</v>
      </c>
      <c r="AV469" s="416">
        <f t="shared" si="251"/>
        <v>0</v>
      </c>
      <c r="AW469" s="1069"/>
      <c r="AX469" s="406">
        <f t="shared" si="252"/>
        <v>0</v>
      </c>
      <c r="AY469" s="1060">
        <f t="shared" si="253"/>
        <v>0</v>
      </c>
      <c r="AZ469" s="1070">
        <f t="shared" si="254"/>
        <v>0</v>
      </c>
      <c r="BA469" s="407">
        <f t="shared" si="255"/>
        <v>0</v>
      </c>
      <c r="BB469" s="1071">
        <f t="shared" si="256"/>
        <v>0</v>
      </c>
      <c r="BC469" s="1059">
        <f t="shared" si="257"/>
        <v>0</v>
      </c>
      <c r="BD469" s="1059">
        <f t="shared" si="258"/>
        <v>0</v>
      </c>
      <c r="BE469" s="407">
        <f t="shared" si="259"/>
        <v>0</v>
      </c>
      <c r="BF469" s="1041">
        <f t="shared" si="260"/>
        <v>0.3</v>
      </c>
      <c r="BG469" s="421">
        <f t="shared" si="261"/>
        <v>0</v>
      </c>
      <c r="BH469" s="422"/>
      <c r="BI469" s="422"/>
      <c r="BJ469" s="421">
        <f t="shared" si="262"/>
        <v>0</v>
      </c>
      <c r="BK469" s="1044">
        <f t="shared" si="263"/>
        <v>0</v>
      </c>
      <c r="BL469" s="432"/>
      <c r="BM469" s="436"/>
      <c r="BN469" s="436"/>
      <c r="BO469" s="436"/>
      <c r="BP469" s="436"/>
      <c r="BQ469" s="436"/>
      <c r="BR469" s="436"/>
      <c r="BS469" s="436"/>
      <c r="BT469" s="436"/>
      <c r="BU469" s="436"/>
      <c r="BV469" s="436"/>
      <c r="BW469" s="436"/>
      <c r="BX469" s="436"/>
    </row>
    <row r="470" spans="1:76" s="437" customFormat="1" ht="27.95" customHeight="1">
      <c r="A470" s="1046">
        <v>453</v>
      </c>
      <c r="B470" s="429"/>
      <c r="C470" s="429"/>
      <c r="D470" s="395"/>
      <c r="E470" s="427"/>
      <c r="F470" s="396"/>
      <c r="G470" s="1076"/>
      <c r="H470" s="1009"/>
      <c r="I470" s="1009"/>
      <c r="J470" s="1009"/>
      <c r="K470" s="1010" t="str">
        <f t="shared" si="233"/>
        <v/>
      </c>
      <c r="L470" s="1047" t="str">
        <f>IF(OR(($S470=""),($H470=""),($I470=""),($J470="")),"",VLOOKUP($S470,'TRC Values Pepco'!$I$45:$M$54,2,FALSE))</f>
        <v/>
      </c>
      <c r="M470" s="1048" t="str">
        <f>IF(OR(($S470=""),($H470=""),($I470=""),($J470="")),"",VLOOKUP($S470,'TRC Values Pepco'!$I$45:$M$54,3,FALSE))</f>
        <v/>
      </c>
      <c r="N470" s="1048" t="str">
        <f>IF(OR(($S470=""),($H470=""),($I470=""),($J470="")),"",VLOOKUP($S470,'TRC Values Pepco'!$I$45:$M$54,4,FALSE))</f>
        <v/>
      </c>
      <c r="O470" s="1048" t="str">
        <f>IF(OR(($S470=""),($H470=""),($I470=""),($J470="")),"",VLOOKUP($S470,'TRC Values Pepco'!$I$45:$M$54,5,FALSE))</f>
        <v/>
      </c>
      <c r="P470" s="1049" t="str">
        <f t="shared" si="234"/>
        <v/>
      </c>
      <c r="Q470" s="1050">
        <f t="shared" si="235"/>
        <v>0</v>
      </c>
      <c r="R470" s="1051" t="str">
        <f t="shared" si="236"/>
        <v/>
      </c>
      <c r="S470" s="1051" t="str">
        <f t="shared" si="237"/>
        <v/>
      </c>
      <c r="T470" s="1052" t="str">
        <f t="shared" si="238"/>
        <v/>
      </c>
      <c r="U470" s="1077"/>
      <c r="V470" s="1017"/>
      <c r="W470" s="1055" t="str">
        <f t="shared" si="239"/>
        <v/>
      </c>
      <c r="X470" s="1072"/>
      <c r="Y470" s="1057">
        <v>0</v>
      </c>
      <c r="Z470" s="402">
        <f t="shared" si="240"/>
        <v>0</v>
      </c>
      <c r="AA470" s="1058">
        <f t="shared" si="241"/>
        <v>0</v>
      </c>
      <c r="AB470" s="1059">
        <f t="shared" si="242"/>
        <v>0</v>
      </c>
      <c r="AC470" s="1059">
        <f t="shared" si="243"/>
        <v>0</v>
      </c>
      <c r="AD470" s="1060">
        <f t="shared" si="244"/>
        <v>0</v>
      </c>
      <c r="AE470" s="1061" t="s">
        <v>205</v>
      </c>
      <c r="AF470" s="395"/>
      <c r="AG470" s="429"/>
      <c r="AH470" s="1073"/>
      <c r="AI470" s="1074"/>
      <c r="AJ470" s="1074"/>
      <c r="AK470" s="1075"/>
      <c r="AL470" s="1065"/>
      <c r="AM470" s="1066" t="str">
        <f t="shared" si="245"/>
        <v/>
      </c>
      <c r="AN470" s="1067">
        <f t="shared" si="246"/>
        <v>0</v>
      </c>
      <c r="AO470" s="412"/>
      <c r="AP470" s="412"/>
      <c r="AQ470" s="1068">
        <f t="shared" si="247"/>
        <v>0</v>
      </c>
      <c r="AR470" s="414">
        <f t="shared" si="248"/>
        <v>0</v>
      </c>
      <c r="AS470" s="415">
        <f t="shared" si="249"/>
        <v>0</v>
      </c>
      <c r="AT470" s="415">
        <f t="shared" si="264"/>
        <v>0</v>
      </c>
      <c r="AU470" s="415">
        <f t="shared" si="250"/>
        <v>0</v>
      </c>
      <c r="AV470" s="416">
        <f t="shared" si="251"/>
        <v>0</v>
      </c>
      <c r="AW470" s="1069"/>
      <c r="AX470" s="406">
        <f t="shared" si="252"/>
        <v>0</v>
      </c>
      <c r="AY470" s="1060">
        <f t="shared" si="253"/>
        <v>0</v>
      </c>
      <c r="AZ470" s="1070">
        <f t="shared" si="254"/>
        <v>0</v>
      </c>
      <c r="BA470" s="407">
        <f t="shared" si="255"/>
        <v>0</v>
      </c>
      <c r="BB470" s="1071">
        <f t="shared" si="256"/>
        <v>0</v>
      </c>
      <c r="BC470" s="1059">
        <f t="shared" si="257"/>
        <v>0</v>
      </c>
      <c r="BD470" s="1059">
        <f t="shared" si="258"/>
        <v>0</v>
      </c>
      <c r="BE470" s="407">
        <f t="shared" si="259"/>
        <v>0</v>
      </c>
      <c r="BF470" s="1041">
        <f t="shared" si="260"/>
        <v>0.3</v>
      </c>
      <c r="BG470" s="421">
        <f t="shared" si="261"/>
        <v>0</v>
      </c>
      <c r="BH470" s="422"/>
      <c r="BI470" s="422"/>
      <c r="BJ470" s="421">
        <f t="shared" si="262"/>
        <v>0</v>
      </c>
      <c r="BK470" s="1044">
        <f t="shared" si="263"/>
        <v>0</v>
      </c>
      <c r="BL470" s="432"/>
      <c r="BM470" s="436"/>
      <c r="BN470" s="436"/>
      <c r="BO470" s="436"/>
      <c r="BP470" s="436"/>
      <c r="BQ470" s="436"/>
      <c r="BR470" s="436"/>
      <c r="BS470" s="436"/>
      <c r="BT470" s="436"/>
      <c r="BU470" s="436"/>
      <c r="BV470" s="436"/>
      <c r="BW470" s="436"/>
      <c r="BX470" s="436"/>
    </row>
    <row r="471" spans="1:76" s="437" customFormat="1" ht="27.95" customHeight="1">
      <c r="A471" s="1046">
        <v>454</v>
      </c>
      <c r="B471" s="429"/>
      <c r="C471" s="429"/>
      <c r="D471" s="395"/>
      <c r="E471" s="427"/>
      <c r="F471" s="396"/>
      <c r="G471" s="1076"/>
      <c r="H471" s="1009"/>
      <c r="I471" s="1009"/>
      <c r="J471" s="1009"/>
      <c r="K471" s="1010" t="str">
        <f t="shared" si="233"/>
        <v/>
      </c>
      <c r="L471" s="1047" t="str">
        <f>IF(OR(($S471=""),($H471=""),($I471=""),($J471="")),"",VLOOKUP($S471,'TRC Values Pepco'!$I$45:$M$54,2,FALSE))</f>
        <v/>
      </c>
      <c r="M471" s="1048" t="str">
        <f>IF(OR(($S471=""),($H471=""),($I471=""),($J471="")),"",VLOOKUP($S471,'TRC Values Pepco'!$I$45:$M$54,3,FALSE))</f>
        <v/>
      </c>
      <c r="N471" s="1048" t="str">
        <f>IF(OR(($S471=""),($H471=""),($I471=""),($J471="")),"",VLOOKUP($S471,'TRC Values Pepco'!$I$45:$M$54,4,FALSE))</f>
        <v/>
      </c>
      <c r="O471" s="1048" t="str">
        <f>IF(OR(($S471=""),($H471=""),($I471=""),($J471="")),"",VLOOKUP($S471,'TRC Values Pepco'!$I$45:$M$54,5,FALSE))</f>
        <v/>
      </c>
      <c r="P471" s="1049" t="str">
        <f t="shared" si="234"/>
        <v/>
      </c>
      <c r="Q471" s="1050">
        <f t="shared" si="235"/>
        <v>0</v>
      </c>
      <c r="R471" s="1051" t="str">
        <f t="shared" si="236"/>
        <v/>
      </c>
      <c r="S471" s="1051" t="str">
        <f t="shared" si="237"/>
        <v/>
      </c>
      <c r="T471" s="1052" t="str">
        <f t="shared" si="238"/>
        <v/>
      </c>
      <c r="U471" s="1077"/>
      <c r="V471" s="1017"/>
      <c r="W471" s="1055" t="str">
        <f t="shared" si="239"/>
        <v/>
      </c>
      <c r="X471" s="1072"/>
      <c r="Y471" s="1057">
        <v>0</v>
      </c>
      <c r="Z471" s="402">
        <f t="shared" si="240"/>
        <v>0</v>
      </c>
      <c r="AA471" s="1058">
        <f t="shared" si="241"/>
        <v>0</v>
      </c>
      <c r="AB471" s="1059">
        <f t="shared" si="242"/>
        <v>0</v>
      </c>
      <c r="AC471" s="1059">
        <f t="shared" si="243"/>
        <v>0</v>
      </c>
      <c r="AD471" s="1060">
        <f t="shared" si="244"/>
        <v>0</v>
      </c>
      <c r="AE471" s="1061" t="s">
        <v>205</v>
      </c>
      <c r="AF471" s="395"/>
      <c r="AG471" s="429"/>
      <c r="AH471" s="1073"/>
      <c r="AI471" s="1074"/>
      <c r="AJ471" s="1074"/>
      <c r="AK471" s="1075"/>
      <c r="AL471" s="1065"/>
      <c r="AM471" s="1066" t="str">
        <f t="shared" si="245"/>
        <v/>
      </c>
      <c r="AN471" s="1067">
        <f t="shared" si="246"/>
        <v>0</v>
      </c>
      <c r="AO471" s="412"/>
      <c r="AP471" s="412"/>
      <c r="AQ471" s="1068">
        <f t="shared" si="247"/>
        <v>0</v>
      </c>
      <c r="AR471" s="414">
        <f t="shared" si="248"/>
        <v>0</v>
      </c>
      <c r="AS471" s="415">
        <f t="shared" si="249"/>
        <v>0</v>
      </c>
      <c r="AT471" s="415">
        <f t="shared" si="264"/>
        <v>0</v>
      </c>
      <c r="AU471" s="415">
        <f t="shared" si="250"/>
        <v>0</v>
      </c>
      <c r="AV471" s="416">
        <f t="shared" si="251"/>
        <v>0</v>
      </c>
      <c r="AW471" s="1069"/>
      <c r="AX471" s="406">
        <f t="shared" si="252"/>
        <v>0</v>
      </c>
      <c r="AY471" s="1060">
        <f t="shared" si="253"/>
        <v>0</v>
      </c>
      <c r="AZ471" s="1070">
        <f t="shared" si="254"/>
        <v>0</v>
      </c>
      <c r="BA471" s="407">
        <f t="shared" si="255"/>
        <v>0</v>
      </c>
      <c r="BB471" s="1071">
        <f t="shared" si="256"/>
        <v>0</v>
      </c>
      <c r="BC471" s="1059">
        <f t="shared" si="257"/>
        <v>0</v>
      </c>
      <c r="BD471" s="1059">
        <f t="shared" si="258"/>
        <v>0</v>
      </c>
      <c r="BE471" s="407">
        <f t="shared" si="259"/>
        <v>0</v>
      </c>
      <c r="BF471" s="1041">
        <f t="shared" si="260"/>
        <v>0.3</v>
      </c>
      <c r="BG471" s="421">
        <f t="shared" si="261"/>
        <v>0</v>
      </c>
      <c r="BH471" s="422"/>
      <c r="BI471" s="422"/>
      <c r="BJ471" s="421">
        <f t="shared" si="262"/>
        <v>0</v>
      </c>
      <c r="BK471" s="1044">
        <f t="shared" si="263"/>
        <v>0</v>
      </c>
      <c r="BL471" s="432"/>
      <c r="BM471" s="436"/>
      <c r="BN471" s="436"/>
      <c r="BO471" s="436"/>
      <c r="BP471" s="436"/>
      <c r="BQ471" s="436"/>
      <c r="BR471" s="436"/>
      <c r="BS471" s="436"/>
      <c r="BT471" s="436"/>
      <c r="BU471" s="436"/>
      <c r="BV471" s="436"/>
      <c r="BW471" s="436"/>
      <c r="BX471" s="436"/>
    </row>
    <row r="472" spans="1:76" s="437" customFormat="1" ht="27.95" customHeight="1">
      <c r="A472" s="1046">
        <v>455</v>
      </c>
      <c r="B472" s="429"/>
      <c r="C472" s="429"/>
      <c r="D472" s="395"/>
      <c r="E472" s="427"/>
      <c r="F472" s="396"/>
      <c r="G472" s="1076"/>
      <c r="H472" s="1009"/>
      <c r="I472" s="1009"/>
      <c r="J472" s="1009"/>
      <c r="K472" s="1010" t="str">
        <f t="shared" si="233"/>
        <v/>
      </c>
      <c r="L472" s="1047" t="str">
        <f>IF(OR(($S472=""),($H472=""),($I472=""),($J472="")),"",VLOOKUP($S472,'TRC Values Pepco'!$I$45:$M$54,2,FALSE))</f>
        <v/>
      </c>
      <c r="M472" s="1048" t="str">
        <f>IF(OR(($S472=""),($H472=""),($I472=""),($J472="")),"",VLOOKUP($S472,'TRC Values Pepco'!$I$45:$M$54,3,FALSE))</f>
        <v/>
      </c>
      <c r="N472" s="1048" t="str">
        <f>IF(OR(($S472=""),($H472=""),($I472=""),($J472="")),"",VLOOKUP($S472,'TRC Values Pepco'!$I$45:$M$54,4,FALSE))</f>
        <v/>
      </c>
      <c r="O472" s="1048" t="str">
        <f>IF(OR(($S472=""),($H472=""),($I472=""),($J472="")),"",VLOOKUP($S472,'TRC Values Pepco'!$I$45:$M$54,5,FALSE))</f>
        <v/>
      </c>
      <c r="P472" s="1049" t="str">
        <f t="shared" si="234"/>
        <v/>
      </c>
      <c r="Q472" s="1050">
        <f t="shared" si="235"/>
        <v>0</v>
      </c>
      <c r="R472" s="1051" t="str">
        <f t="shared" si="236"/>
        <v/>
      </c>
      <c r="S472" s="1051" t="str">
        <f t="shared" si="237"/>
        <v/>
      </c>
      <c r="T472" s="1052" t="str">
        <f t="shared" si="238"/>
        <v/>
      </c>
      <c r="U472" s="1077"/>
      <c r="V472" s="1017"/>
      <c r="W472" s="1055" t="str">
        <f t="shared" si="239"/>
        <v/>
      </c>
      <c r="X472" s="1072"/>
      <c r="Y472" s="1057">
        <v>0</v>
      </c>
      <c r="Z472" s="402">
        <f t="shared" si="240"/>
        <v>0</v>
      </c>
      <c r="AA472" s="1058">
        <f t="shared" si="241"/>
        <v>0</v>
      </c>
      <c r="AB472" s="1059">
        <f t="shared" si="242"/>
        <v>0</v>
      </c>
      <c r="AC472" s="1059">
        <f t="shared" si="243"/>
        <v>0</v>
      </c>
      <c r="AD472" s="1060">
        <f t="shared" si="244"/>
        <v>0</v>
      </c>
      <c r="AE472" s="1061" t="s">
        <v>205</v>
      </c>
      <c r="AF472" s="395"/>
      <c r="AG472" s="429"/>
      <c r="AH472" s="1073"/>
      <c r="AI472" s="1074"/>
      <c r="AJ472" s="1074"/>
      <c r="AK472" s="1075"/>
      <c r="AL472" s="1065"/>
      <c r="AM472" s="1066" t="str">
        <f t="shared" si="245"/>
        <v/>
      </c>
      <c r="AN472" s="1067">
        <f t="shared" si="246"/>
        <v>0</v>
      </c>
      <c r="AO472" s="412"/>
      <c r="AP472" s="412"/>
      <c r="AQ472" s="1068">
        <f t="shared" si="247"/>
        <v>0</v>
      </c>
      <c r="AR472" s="414">
        <f t="shared" si="248"/>
        <v>0</v>
      </c>
      <c r="AS472" s="415">
        <f t="shared" si="249"/>
        <v>0</v>
      </c>
      <c r="AT472" s="415">
        <f t="shared" si="264"/>
        <v>0</v>
      </c>
      <c r="AU472" s="415">
        <f t="shared" si="250"/>
        <v>0</v>
      </c>
      <c r="AV472" s="416">
        <f t="shared" si="251"/>
        <v>0</v>
      </c>
      <c r="AW472" s="1069"/>
      <c r="AX472" s="406">
        <f t="shared" si="252"/>
        <v>0</v>
      </c>
      <c r="AY472" s="1060">
        <f t="shared" si="253"/>
        <v>0</v>
      </c>
      <c r="AZ472" s="1070">
        <f t="shared" si="254"/>
        <v>0</v>
      </c>
      <c r="BA472" s="407">
        <f t="shared" si="255"/>
        <v>0</v>
      </c>
      <c r="BB472" s="1071">
        <f t="shared" si="256"/>
        <v>0</v>
      </c>
      <c r="BC472" s="1059">
        <f t="shared" si="257"/>
        <v>0</v>
      </c>
      <c r="BD472" s="1059">
        <f t="shared" si="258"/>
        <v>0</v>
      </c>
      <c r="BE472" s="407">
        <f t="shared" si="259"/>
        <v>0</v>
      </c>
      <c r="BF472" s="1041">
        <f t="shared" si="260"/>
        <v>0.3</v>
      </c>
      <c r="BG472" s="421">
        <f t="shared" si="261"/>
        <v>0</v>
      </c>
      <c r="BH472" s="422"/>
      <c r="BI472" s="422"/>
      <c r="BJ472" s="421">
        <f t="shared" si="262"/>
        <v>0</v>
      </c>
      <c r="BK472" s="1044">
        <f t="shared" si="263"/>
        <v>0</v>
      </c>
      <c r="BL472" s="432"/>
      <c r="BM472" s="436"/>
      <c r="BN472" s="436"/>
      <c r="BO472" s="436"/>
      <c r="BP472" s="436"/>
      <c r="BQ472" s="436"/>
      <c r="BR472" s="436"/>
      <c r="BS472" s="436"/>
      <c r="BT472" s="436"/>
      <c r="BU472" s="436"/>
      <c r="BV472" s="436"/>
      <c r="BW472" s="436"/>
      <c r="BX472" s="436"/>
    </row>
    <row r="473" spans="1:76" s="437" customFormat="1" ht="27.95" customHeight="1">
      <c r="A473" s="1046">
        <v>456</v>
      </c>
      <c r="B473" s="429"/>
      <c r="C473" s="429"/>
      <c r="D473" s="395"/>
      <c r="E473" s="427"/>
      <c r="F473" s="396"/>
      <c r="G473" s="1076"/>
      <c r="H473" s="1009"/>
      <c r="I473" s="1009"/>
      <c r="J473" s="1009"/>
      <c r="K473" s="1010" t="str">
        <f t="shared" si="233"/>
        <v/>
      </c>
      <c r="L473" s="1047" t="str">
        <f>IF(OR(($S473=""),($H473=""),($I473=""),($J473="")),"",VLOOKUP($S473,'TRC Values Pepco'!$I$45:$M$54,2,FALSE))</f>
        <v/>
      </c>
      <c r="M473" s="1048" t="str">
        <f>IF(OR(($S473=""),($H473=""),($I473=""),($J473="")),"",VLOOKUP($S473,'TRC Values Pepco'!$I$45:$M$54,3,FALSE))</f>
        <v/>
      </c>
      <c r="N473" s="1048" t="str">
        <f>IF(OR(($S473=""),($H473=""),($I473=""),($J473="")),"",VLOOKUP($S473,'TRC Values Pepco'!$I$45:$M$54,4,FALSE))</f>
        <v/>
      </c>
      <c r="O473" s="1048" t="str">
        <f>IF(OR(($S473=""),($H473=""),($I473=""),($J473="")),"",VLOOKUP($S473,'TRC Values Pepco'!$I$45:$M$54,5,FALSE))</f>
        <v/>
      </c>
      <c r="P473" s="1049" t="str">
        <f t="shared" si="234"/>
        <v/>
      </c>
      <c r="Q473" s="1050">
        <f t="shared" si="235"/>
        <v>0</v>
      </c>
      <c r="R473" s="1051" t="str">
        <f t="shared" si="236"/>
        <v/>
      </c>
      <c r="S473" s="1051" t="str">
        <f t="shared" si="237"/>
        <v/>
      </c>
      <c r="T473" s="1052" t="str">
        <f t="shared" si="238"/>
        <v/>
      </c>
      <c r="U473" s="1077"/>
      <c r="V473" s="1017"/>
      <c r="W473" s="1055" t="str">
        <f t="shared" si="239"/>
        <v/>
      </c>
      <c r="X473" s="1072"/>
      <c r="Y473" s="1057">
        <v>0</v>
      </c>
      <c r="Z473" s="402">
        <f t="shared" si="240"/>
        <v>0</v>
      </c>
      <c r="AA473" s="1058">
        <f t="shared" si="241"/>
        <v>0</v>
      </c>
      <c r="AB473" s="1059">
        <f t="shared" si="242"/>
        <v>0</v>
      </c>
      <c r="AC473" s="1059">
        <f t="shared" si="243"/>
        <v>0</v>
      </c>
      <c r="AD473" s="1060">
        <f t="shared" si="244"/>
        <v>0</v>
      </c>
      <c r="AE473" s="1061" t="s">
        <v>205</v>
      </c>
      <c r="AF473" s="395"/>
      <c r="AG473" s="429"/>
      <c r="AH473" s="1073"/>
      <c r="AI473" s="1074"/>
      <c r="AJ473" s="1074"/>
      <c r="AK473" s="1075"/>
      <c r="AL473" s="1065"/>
      <c r="AM473" s="1066" t="str">
        <f t="shared" si="245"/>
        <v/>
      </c>
      <c r="AN473" s="1067">
        <f t="shared" si="246"/>
        <v>0</v>
      </c>
      <c r="AO473" s="412"/>
      <c r="AP473" s="412"/>
      <c r="AQ473" s="1068">
        <f t="shared" si="247"/>
        <v>0</v>
      </c>
      <c r="AR473" s="414">
        <f t="shared" si="248"/>
        <v>0</v>
      </c>
      <c r="AS473" s="415">
        <f t="shared" si="249"/>
        <v>0</v>
      </c>
      <c r="AT473" s="415">
        <f t="shared" si="264"/>
        <v>0</v>
      </c>
      <c r="AU473" s="415">
        <f t="shared" si="250"/>
        <v>0</v>
      </c>
      <c r="AV473" s="416">
        <f t="shared" si="251"/>
        <v>0</v>
      </c>
      <c r="AW473" s="1069"/>
      <c r="AX473" s="406">
        <f t="shared" si="252"/>
        <v>0</v>
      </c>
      <c r="AY473" s="1060">
        <f t="shared" si="253"/>
        <v>0</v>
      </c>
      <c r="AZ473" s="1070">
        <f t="shared" si="254"/>
        <v>0</v>
      </c>
      <c r="BA473" s="407">
        <f t="shared" si="255"/>
        <v>0</v>
      </c>
      <c r="BB473" s="1071">
        <f t="shared" si="256"/>
        <v>0</v>
      </c>
      <c r="BC473" s="1059">
        <f t="shared" si="257"/>
        <v>0</v>
      </c>
      <c r="BD473" s="1059">
        <f t="shared" si="258"/>
        <v>0</v>
      </c>
      <c r="BE473" s="407">
        <f t="shared" si="259"/>
        <v>0</v>
      </c>
      <c r="BF473" s="1041">
        <f t="shared" si="260"/>
        <v>0.3</v>
      </c>
      <c r="BG473" s="421">
        <f t="shared" si="261"/>
        <v>0</v>
      </c>
      <c r="BH473" s="422"/>
      <c r="BI473" s="422"/>
      <c r="BJ473" s="421">
        <f t="shared" si="262"/>
        <v>0</v>
      </c>
      <c r="BK473" s="1044">
        <f t="shared" si="263"/>
        <v>0</v>
      </c>
      <c r="BL473" s="432"/>
      <c r="BM473" s="436"/>
      <c r="BN473" s="436"/>
      <c r="BO473" s="436"/>
      <c r="BP473" s="436"/>
      <c r="BQ473" s="436"/>
      <c r="BR473" s="436"/>
      <c r="BS473" s="436"/>
      <c r="BT473" s="436"/>
      <c r="BU473" s="436"/>
      <c r="BV473" s="436"/>
      <c r="BW473" s="436"/>
      <c r="BX473" s="436"/>
    </row>
    <row r="474" spans="1:76" s="437" customFormat="1" ht="27.95" customHeight="1">
      <c r="A474" s="1046">
        <v>457</v>
      </c>
      <c r="B474" s="429"/>
      <c r="C474" s="429"/>
      <c r="D474" s="395"/>
      <c r="E474" s="427"/>
      <c r="F474" s="396"/>
      <c r="G474" s="1076"/>
      <c r="H474" s="1009"/>
      <c r="I474" s="1009"/>
      <c r="J474" s="1009"/>
      <c r="K474" s="1010" t="str">
        <f t="shared" si="233"/>
        <v/>
      </c>
      <c r="L474" s="1047" t="str">
        <f>IF(OR(($S474=""),($H474=""),($I474=""),($J474="")),"",VLOOKUP($S474,'TRC Values Pepco'!$I$45:$M$54,2,FALSE))</f>
        <v/>
      </c>
      <c r="M474" s="1048" t="str">
        <f>IF(OR(($S474=""),($H474=""),($I474=""),($J474="")),"",VLOOKUP($S474,'TRC Values Pepco'!$I$45:$M$54,3,FALSE))</f>
        <v/>
      </c>
      <c r="N474" s="1048" t="str">
        <f>IF(OR(($S474=""),($H474=""),($I474=""),($J474="")),"",VLOOKUP($S474,'TRC Values Pepco'!$I$45:$M$54,4,FALSE))</f>
        <v/>
      </c>
      <c r="O474" s="1048" t="str">
        <f>IF(OR(($S474=""),($H474=""),($I474=""),($J474="")),"",VLOOKUP($S474,'TRC Values Pepco'!$I$45:$M$54,5,FALSE))</f>
        <v/>
      </c>
      <c r="P474" s="1049" t="str">
        <f t="shared" si="234"/>
        <v/>
      </c>
      <c r="Q474" s="1050">
        <f t="shared" si="235"/>
        <v>0</v>
      </c>
      <c r="R474" s="1051" t="str">
        <f t="shared" si="236"/>
        <v/>
      </c>
      <c r="S474" s="1051" t="str">
        <f t="shared" si="237"/>
        <v/>
      </c>
      <c r="T474" s="1052" t="str">
        <f t="shared" si="238"/>
        <v/>
      </c>
      <c r="U474" s="1077"/>
      <c r="V474" s="1017"/>
      <c r="W474" s="1055" t="str">
        <f t="shared" si="239"/>
        <v/>
      </c>
      <c r="X474" s="1072"/>
      <c r="Y474" s="1057">
        <v>0</v>
      </c>
      <c r="Z474" s="402">
        <f t="shared" si="240"/>
        <v>0</v>
      </c>
      <c r="AA474" s="1058">
        <f t="shared" si="241"/>
        <v>0</v>
      </c>
      <c r="AB474" s="1059">
        <f t="shared" si="242"/>
        <v>0</v>
      </c>
      <c r="AC474" s="1059">
        <f t="shared" si="243"/>
        <v>0</v>
      </c>
      <c r="AD474" s="1060">
        <f t="shared" si="244"/>
        <v>0</v>
      </c>
      <c r="AE474" s="1061" t="s">
        <v>205</v>
      </c>
      <c r="AF474" s="395"/>
      <c r="AG474" s="429"/>
      <c r="AH474" s="1073"/>
      <c r="AI474" s="1074"/>
      <c r="AJ474" s="1074"/>
      <c r="AK474" s="1075"/>
      <c r="AL474" s="1065"/>
      <c r="AM474" s="1066" t="str">
        <f t="shared" si="245"/>
        <v/>
      </c>
      <c r="AN474" s="1067">
        <f t="shared" si="246"/>
        <v>0</v>
      </c>
      <c r="AO474" s="412"/>
      <c r="AP474" s="412"/>
      <c r="AQ474" s="1068">
        <f t="shared" si="247"/>
        <v>0</v>
      </c>
      <c r="AR474" s="414">
        <f t="shared" si="248"/>
        <v>0</v>
      </c>
      <c r="AS474" s="415">
        <f t="shared" si="249"/>
        <v>0</v>
      </c>
      <c r="AT474" s="415">
        <f t="shared" si="264"/>
        <v>0</v>
      </c>
      <c r="AU474" s="415">
        <f t="shared" si="250"/>
        <v>0</v>
      </c>
      <c r="AV474" s="416">
        <f t="shared" si="251"/>
        <v>0</v>
      </c>
      <c r="AW474" s="1069"/>
      <c r="AX474" s="406">
        <f t="shared" si="252"/>
        <v>0</v>
      </c>
      <c r="AY474" s="1060">
        <f t="shared" si="253"/>
        <v>0</v>
      </c>
      <c r="AZ474" s="1070">
        <f t="shared" si="254"/>
        <v>0</v>
      </c>
      <c r="BA474" s="407">
        <f t="shared" si="255"/>
        <v>0</v>
      </c>
      <c r="BB474" s="1071">
        <f t="shared" si="256"/>
        <v>0</v>
      </c>
      <c r="BC474" s="1059">
        <f t="shared" si="257"/>
        <v>0</v>
      </c>
      <c r="BD474" s="1059">
        <f t="shared" si="258"/>
        <v>0</v>
      </c>
      <c r="BE474" s="407">
        <f t="shared" si="259"/>
        <v>0</v>
      </c>
      <c r="BF474" s="1041">
        <f t="shared" si="260"/>
        <v>0.3</v>
      </c>
      <c r="BG474" s="421">
        <f t="shared" si="261"/>
        <v>0</v>
      </c>
      <c r="BH474" s="422"/>
      <c r="BI474" s="422"/>
      <c r="BJ474" s="421">
        <f t="shared" si="262"/>
        <v>0</v>
      </c>
      <c r="BK474" s="1044">
        <f t="shared" si="263"/>
        <v>0</v>
      </c>
      <c r="BL474" s="432"/>
      <c r="BM474" s="436"/>
      <c r="BN474" s="436"/>
      <c r="BO474" s="436"/>
      <c r="BP474" s="436"/>
      <c r="BQ474" s="436"/>
      <c r="BR474" s="436"/>
      <c r="BS474" s="436"/>
      <c r="BT474" s="436"/>
      <c r="BU474" s="436"/>
      <c r="BV474" s="436"/>
      <c r="BW474" s="436"/>
      <c r="BX474" s="436"/>
    </row>
    <row r="475" spans="1:76" s="437" customFormat="1" ht="27.95" customHeight="1">
      <c r="A475" s="1046">
        <v>458</v>
      </c>
      <c r="B475" s="429"/>
      <c r="C475" s="429"/>
      <c r="D475" s="395"/>
      <c r="E475" s="427"/>
      <c r="F475" s="396"/>
      <c r="G475" s="1076"/>
      <c r="H475" s="1009"/>
      <c r="I475" s="1009"/>
      <c r="J475" s="1009"/>
      <c r="K475" s="1010" t="str">
        <f t="shared" si="233"/>
        <v/>
      </c>
      <c r="L475" s="1047" t="str">
        <f>IF(OR(($S475=""),($H475=""),($I475=""),($J475="")),"",VLOOKUP($S475,'TRC Values Pepco'!$I$45:$M$54,2,FALSE))</f>
        <v/>
      </c>
      <c r="M475" s="1048" t="str">
        <f>IF(OR(($S475=""),($H475=""),($I475=""),($J475="")),"",VLOOKUP($S475,'TRC Values Pepco'!$I$45:$M$54,3,FALSE))</f>
        <v/>
      </c>
      <c r="N475" s="1048" t="str">
        <f>IF(OR(($S475=""),($H475=""),($I475=""),($J475="")),"",VLOOKUP($S475,'TRC Values Pepco'!$I$45:$M$54,4,FALSE))</f>
        <v/>
      </c>
      <c r="O475" s="1048" t="str">
        <f>IF(OR(($S475=""),($H475=""),($I475=""),($J475="")),"",VLOOKUP($S475,'TRC Values Pepco'!$I$45:$M$54,5,FALSE))</f>
        <v/>
      </c>
      <c r="P475" s="1049" t="str">
        <f t="shared" si="234"/>
        <v/>
      </c>
      <c r="Q475" s="1050">
        <f t="shared" si="235"/>
        <v>0</v>
      </c>
      <c r="R475" s="1051" t="str">
        <f t="shared" si="236"/>
        <v/>
      </c>
      <c r="S475" s="1051" t="str">
        <f t="shared" si="237"/>
        <v/>
      </c>
      <c r="T475" s="1052" t="str">
        <f t="shared" si="238"/>
        <v/>
      </c>
      <c r="U475" s="1077"/>
      <c r="V475" s="1017"/>
      <c r="W475" s="1055" t="str">
        <f t="shared" si="239"/>
        <v/>
      </c>
      <c r="X475" s="1072"/>
      <c r="Y475" s="1057">
        <v>0</v>
      </c>
      <c r="Z475" s="402">
        <f t="shared" si="240"/>
        <v>0</v>
      </c>
      <c r="AA475" s="1058">
        <f t="shared" si="241"/>
        <v>0</v>
      </c>
      <c r="AB475" s="1059">
        <f t="shared" si="242"/>
        <v>0</v>
      </c>
      <c r="AC475" s="1059">
        <f t="shared" si="243"/>
        <v>0</v>
      </c>
      <c r="AD475" s="1060">
        <f t="shared" si="244"/>
        <v>0</v>
      </c>
      <c r="AE475" s="1061" t="s">
        <v>205</v>
      </c>
      <c r="AF475" s="395"/>
      <c r="AG475" s="429"/>
      <c r="AH475" s="1073"/>
      <c r="AI475" s="1074"/>
      <c r="AJ475" s="1074"/>
      <c r="AK475" s="1075"/>
      <c r="AL475" s="1065"/>
      <c r="AM475" s="1066" t="str">
        <f t="shared" si="245"/>
        <v/>
      </c>
      <c r="AN475" s="1067">
        <f t="shared" si="246"/>
        <v>0</v>
      </c>
      <c r="AO475" s="412"/>
      <c r="AP475" s="412"/>
      <c r="AQ475" s="1068">
        <f t="shared" si="247"/>
        <v>0</v>
      </c>
      <c r="AR475" s="414">
        <f t="shared" si="248"/>
        <v>0</v>
      </c>
      <c r="AS475" s="415">
        <f t="shared" si="249"/>
        <v>0</v>
      </c>
      <c r="AT475" s="415">
        <f t="shared" si="264"/>
        <v>0</v>
      </c>
      <c r="AU475" s="415">
        <f t="shared" si="250"/>
        <v>0</v>
      </c>
      <c r="AV475" s="416">
        <f t="shared" si="251"/>
        <v>0</v>
      </c>
      <c r="AW475" s="1069"/>
      <c r="AX475" s="406">
        <f t="shared" si="252"/>
        <v>0</v>
      </c>
      <c r="AY475" s="1060">
        <f t="shared" si="253"/>
        <v>0</v>
      </c>
      <c r="AZ475" s="1070">
        <f t="shared" si="254"/>
        <v>0</v>
      </c>
      <c r="BA475" s="407">
        <f t="shared" si="255"/>
        <v>0</v>
      </c>
      <c r="BB475" s="1071">
        <f t="shared" si="256"/>
        <v>0</v>
      </c>
      <c r="BC475" s="1059">
        <f t="shared" si="257"/>
        <v>0</v>
      </c>
      <c r="BD475" s="1059">
        <f t="shared" si="258"/>
        <v>0</v>
      </c>
      <c r="BE475" s="407">
        <f t="shared" si="259"/>
        <v>0</v>
      </c>
      <c r="BF475" s="1041">
        <f t="shared" si="260"/>
        <v>0.3</v>
      </c>
      <c r="BG475" s="421">
        <f t="shared" si="261"/>
        <v>0</v>
      </c>
      <c r="BH475" s="422"/>
      <c r="BI475" s="422"/>
      <c r="BJ475" s="421">
        <f t="shared" si="262"/>
        <v>0</v>
      </c>
      <c r="BK475" s="1044">
        <f t="shared" si="263"/>
        <v>0</v>
      </c>
      <c r="BL475" s="432"/>
      <c r="BM475" s="436"/>
      <c r="BN475" s="436"/>
      <c r="BO475" s="436"/>
      <c r="BP475" s="436"/>
      <c r="BQ475" s="436"/>
      <c r="BR475" s="436"/>
      <c r="BS475" s="436"/>
      <c r="BT475" s="436"/>
      <c r="BU475" s="436"/>
      <c r="BV475" s="436"/>
      <c r="BW475" s="436"/>
      <c r="BX475" s="436"/>
    </row>
    <row r="476" spans="1:76" s="437" customFormat="1" ht="27.95" customHeight="1">
      <c r="A476" s="1046">
        <v>459</v>
      </c>
      <c r="B476" s="429"/>
      <c r="C476" s="429"/>
      <c r="D476" s="395"/>
      <c r="E476" s="427"/>
      <c r="F476" s="396"/>
      <c r="G476" s="1076"/>
      <c r="H476" s="1009"/>
      <c r="I476" s="1009"/>
      <c r="J476" s="1009"/>
      <c r="K476" s="1010" t="str">
        <f t="shared" si="233"/>
        <v/>
      </c>
      <c r="L476" s="1047" t="str">
        <f>IF(OR(($S476=""),($H476=""),($I476=""),($J476="")),"",VLOOKUP($S476,'TRC Values Pepco'!$I$45:$M$54,2,FALSE))</f>
        <v/>
      </c>
      <c r="M476" s="1048" t="str">
        <f>IF(OR(($S476=""),($H476=""),($I476=""),($J476="")),"",VLOOKUP($S476,'TRC Values Pepco'!$I$45:$M$54,3,FALSE))</f>
        <v/>
      </c>
      <c r="N476" s="1048" t="str">
        <f>IF(OR(($S476=""),($H476=""),($I476=""),($J476="")),"",VLOOKUP($S476,'TRC Values Pepco'!$I$45:$M$54,4,FALSE))</f>
        <v/>
      </c>
      <c r="O476" s="1048" t="str">
        <f>IF(OR(($S476=""),($H476=""),($I476=""),($J476="")),"",VLOOKUP($S476,'TRC Values Pepco'!$I$45:$M$54,5,FALSE))</f>
        <v/>
      </c>
      <c r="P476" s="1049" t="str">
        <f t="shared" si="234"/>
        <v/>
      </c>
      <c r="Q476" s="1050">
        <f t="shared" si="235"/>
        <v>0</v>
      </c>
      <c r="R476" s="1051" t="str">
        <f t="shared" si="236"/>
        <v/>
      </c>
      <c r="S476" s="1051" t="str">
        <f t="shared" si="237"/>
        <v/>
      </c>
      <c r="T476" s="1052" t="str">
        <f t="shared" si="238"/>
        <v/>
      </c>
      <c r="U476" s="1077"/>
      <c r="V476" s="1017"/>
      <c r="W476" s="1055" t="str">
        <f t="shared" si="239"/>
        <v/>
      </c>
      <c r="X476" s="1072"/>
      <c r="Y476" s="1057">
        <v>0</v>
      </c>
      <c r="Z476" s="402">
        <f t="shared" si="240"/>
        <v>0</v>
      </c>
      <c r="AA476" s="1058">
        <f t="shared" si="241"/>
        <v>0</v>
      </c>
      <c r="AB476" s="1059">
        <f t="shared" si="242"/>
        <v>0</v>
      </c>
      <c r="AC476" s="1059">
        <f t="shared" si="243"/>
        <v>0</v>
      </c>
      <c r="AD476" s="1060">
        <f t="shared" si="244"/>
        <v>0</v>
      </c>
      <c r="AE476" s="1061" t="s">
        <v>205</v>
      </c>
      <c r="AF476" s="395"/>
      <c r="AG476" s="429"/>
      <c r="AH476" s="1073"/>
      <c r="AI476" s="1074"/>
      <c r="AJ476" s="1074"/>
      <c r="AK476" s="1075"/>
      <c r="AL476" s="1065"/>
      <c r="AM476" s="1066" t="str">
        <f t="shared" si="245"/>
        <v/>
      </c>
      <c r="AN476" s="1067">
        <f t="shared" si="246"/>
        <v>0</v>
      </c>
      <c r="AO476" s="412"/>
      <c r="AP476" s="412"/>
      <c r="AQ476" s="1068">
        <f t="shared" si="247"/>
        <v>0</v>
      </c>
      <c r="AR476" s="414">
        <f t="shared" si="248"/>
        <v>0</v>
      </c>
      <c r="AS476" s="415">
        <f t="shared" si="249"/>
        <v>0</v>
      </c>
      <c r="AT476" s="415">
        <f t="shared" si="264"/>
        <v>0</v>
      </c>
      <c r="AU476" s="415">
        <f t="shared" si="250"/>
        <v>0</v>
      </c>
      <c r="AV476" s="416">
        <f t="shared" si="251"/>
        <v>0</v>
      </c>
      <c r="AW476" s="1069"/>
      <c r="AX476" s="406">
        <f t="shared" si="252"/>
        <v>0</v>
      </c>
      <c r="AY476" s="1060">
        <f t="shared" si="253"/>
        <v>0</v>
      </c>
      <c r="AZ476" s="1070">
        <f t="shared" si="254"/>
        <v>0</v>
      </c>
      <c r="BA476" s="407">
        <f t="shared" si="255"/>
        <v>0</v>
      </c>
      <c r="BB476" s="1071">
        <f t="shared" si="256"/>
        <v>0</v>
      </c>
      <c r="BC476" s="1059">
        <f t="shared" si="257"/>
        <v>0</v>
      </c>
      <c r="BD476" s="1059">
        <f t="shared" si="258"/>
        <v>0</v>
      </c>
      <c r="BE476" s="407">
        <f t="shared" si="259"/>
        <v>0</v>
      </c>
      <c r="BF476" s="1041">
        <f t="shared" si="260"/>
        <v>0.3</v>
      </c>
      <c r="BG476" s="421">
        <f t="shared" si="261"/>
        <v>0</v>
      </c>
      <c r="BH476" s="422"/>
      <c r="BI476" s="422"/>
      <c r="BJ476" s="421">
        <f t="shared" si="262"/>
        <v>0</v>
      </c>
      <c r="BK476" s="1044">
        <f t="shared" si="263"/>
        <v>0</v>
      </c>
      <c r="BL476" s="432"/>
      <c r="BM476" s="436"/>
      <c r="BN476" s="436"/>
      <c r="BO476" s="436"/>
      <c r="BP476" s="436"/>
      <c r="BQ476" s="436"/>
      <c r="BR476" s="436"/>
      <c r="BS476" s="436"/>
      <c r="BT476" s="436"/>
      <c r="BU476" s="436"/>
      <c r="BV476" s="436"/>
      <c r="BW476" s="436"/>
      <c r="BX476" s="436"/>
    </row>
    <row r="477" spans="1:76" s="437" customFormat="1" ht="27.95" customHeight="1">
      <c r="A477" s="1046">
        <v>460</v>
      </c>
      <c r="B477" s="429"/>
      <c r="C477" s="429"/>
      <c r="D477" s="395"/>
      <c r="E477" s="427"/>
      <c r="F477" s="396"/>
      <c r="G477" s="1076"/>
      <c r="H477" s="1009"/>
      <c r="I477" s="1009"/>
      <c r="J477" s="1009"/>
      <c r="K477" s="1010" t="str">
        <f t="shared" si="233"/>
        <v/>
      </c>
      <c r="L477" s="1047" t="str">
        <f>IF(OR(($S477=""),($H477=""),($I477=""),($J477="")),"",VLOOKUP($S477,'TRC Values Pepco'!$I$45:$M$54,2,FALSE))</f>
        <v/>
      </c>
      <c r="M477" s="1048" t="str">
        <f>IF(OR(($S477=""),($H477=""),($I477=""),($J477="")),"",VLOOKUP($S477,'TRC Values Pepco'!$I$45:$M$54,3,FALSE))</f>
        <v/>
      </c>
      <c r="N477" s="1048" t="str">
        <f>IF(OR(($S477=""),($H477=""),($I477=""),($J477="")),"",VLOOKUP($S477,'TRC Values Pepco'!$I$45:$M$54,4,FALSE))</f>
        <v/>
      </c>
      <c r="O477" s="1048" t="str">
        <f>IF(OR(($S477=""),($H477=""),($I477=""),($J477="")),"",VLOOKUP($S477,'TRC Values Pepco'!$I$45:$M$54,5,FALSE))</f>
        <v/>
      </c>
      <c r="P477" s="1049" t="str">
        <f t="shared" si="234"/>
        <v/>
      </c>
      <c r="Q477" s="1050">
        <f t="shared" si="235"/>
        <v>0</v>
      </c>
      <c r="R477" s="1051" t="str">
        <f t="shared" si="236"/>
        <v/>
      </c>
      <c r="S477" s="1051" t="str">
        <f t="shared" si="237"/>
        <v/>
      </c>
      <c r="T477" s="1052" t="str">
        <f t="shared" si="238"/>
        <v/>
      </c>
      <c r="U477" s="1077"/>
      <c r="V477" s="1017"/>
      <c r="W477" s="1055" t="str">
        <f t="shared" si="239"/>
        <v/>
      </c>
      <c r="X477" s="1072"/>
      <c r="Y477" s="1057">
        <v>0</v>
      </c>
      <c r="Z477" s="402">
        <f t="shared" si="240"/>
        <v>0</v>
      </c>
      <c r="AA477" s="1058">
        <f t="shared" si="241"/>
        <v>0</v>
      </c>
      <c r="AB477" s="1059">
        <f t="shared" si="242"/>
        <v>0</v>
      </c>
      <c r="AC477" s="1059">
        <f t="shared" si="243"/>
        <v>0</v>
      </c>
      <c r="AD477" s="1060">
        <f t="shared" si="244"/>
        <v>0</v>
      </c>
      <c r="AE477" s="1061" t="s">
        <v>205</v>
      </c>
      <c r="AF477" s="395"/>
      <c r="AG477" s="429"/>
      <c r="AH477" s="1073"/>
      <c r="AI477" s="1074"/>
      <c r="AJ477" s="1074"/>
      <c r="AK477" s="1075"/>
      <c r="AL477" s="1065"/>
      <c r="AM477" s="1066" t="str">
        <f t="shared" si="245"/>
        <v/>
      </c>
      <c r="AN477" s="1067">
        <f t="shared" si="246"/>
        <v>0</v>
      </c>
      <c r="AO477" s="412"/>
      <c r="AP477" s="412"/>
      <c r="AQ477" s="1068">
        <f t="shared" si="247"/>
        <v>0</v>
      </c>
      <c r="AR477" s="414">
        <f t="shared" si="248"/>
        <v>0</v>
      </c>
      <c r="AS477" s="415">
        <f t="shared" si="249"/>
        <v>0</v>
      </c>
      <c r="AT477" s="415">
        <f t="shared" si="264"/>
        <v>0</v>
      </c>
      <c r="AU477" s="415">
        <f t="shared" si="250"/>
        <v>0</v>
      </c>
      <c r="AV477" s="416">
        <f t="shared" si="251"/>
        <v>0</v>
      </c>
      <c r="AW477" s="1069"/>
      <c r="AX477" s="406">
        <f t="shared" si="252"/>
        <v>0</v>
      </c>
      <c r="AY477" s="1060">
        <f t="shared" si="253"/>
        <v>0</v>
      </c>
      <c r="AZ477" s="1070">
        <f t="shared" si="254"/>
        <v>0</v>
      </c>
      <c r="BA477" s="407">
        <f t="shared" si="255"/>
        <v>0</v>
      </c>
      <c r="BB477" s="1071">
        <f t="shared" si="256"/>
        <v>0</v>
      </c>
      <c r="BC477" s="1059">
        <f t="shared" si="257"/>
        <v>0</v>
      </c>
      <c r="BD477" s="1059">
        <f t="shared" si="258"/>
        <v>0</v>
      </c>
      <c r="BE477" s="407">
        <f t="shared" si="259"/>
        <v>0</v>
      </c>
      <c r="BF477" s="1041">
        <f t="shared" si="260"/>
        <v>0.3</v>
      </c>
      <c r="BG477" s="421">
        <f t="shared" si="261"/>
        <v>0</v>
      </c>
      <c r="BH477" s="422"/>
      <c r="BI477" s="422"/>
      <c r="BJ477" s="421">
        <f t="shared" si="262"/>
        <v>0</v>
      </c>
      <c r="BK477" s="1044">
        <f t="shared" si="263"/>
        <v>0</v>
      </c>
      <c r="BL477" s="432"/>
      <c r="BM477" s="436"/>
      <c r="BN477" s="436"/>
      <c r="BO477" s="436"/>
      <c r="BP477" s="436"/>
      <c r="BQ477" s="436"/>
      <c r="BR477" s="436"/>
      <c r="BS477" s="436"/>
      <c r="BT477" s="436"/>
      <c r="BU477" s="436"/>
      <c r="BV477" s="436"/>
      <c r="BW477" s="436"/>
      <c r="BX477" s="436"/>
    </row>
    <row r="478" spans="1:76" s="437" customFormat="1" ht="27.95" customHeight="1">
      <c r="A478" s="1046">
        <v>461</v>
      </c>
      <c r="B478" s="429"/>
      <c r="C478" s="429"/>
      <c r="D478" s="395"/>
      <c r="E478" s="427"/>
      <c r="F478" s="396"/>
      <c r="G478" s="1076"/>
      <c r="H478" s="1009"/>
      <c r="I478" s="1009"/>
      <c r="J478" s="1009"/>
      <c r="K478" s="1010" t="str">
        <f t="shared" si="233"/>
        <v/>
      </c>
      <c r="L478" s="1047" t="str">
        <f>IF(OR(($S478=""),($H478=""),($I478=""),($J478="")),"",VLOOKUP($S478,'TRC Values Pepco'!$I$45:$M$54,2,FALSE))</f>
        <v/>
      </c>
      <c r="M478" s="1048" t="str">
        <f>IF(OR(($S478=""),($H478=""),($I478=""),($J478="")),"",VLOOKUP($S478,'TRC Values Pepco'!$I$45:$M$54,3,FALSE))</f>
        <v/>
      </c>
      <c r="N478" s="1048" t="str">
        <f>IF(OR(($S478=""),($H478=""),($I478=""),($J478="")),"",VLOOKUP($S478,'TRC Values Pepco'!$I$45:$M$54,4,FALSE))</f>
        <v/>
      </c>
      <c r="O478" s="1048" t="str">
        <f>IF(OR(($S478=""),($H478=""),($I478=""),($J478="")),"",VLOOKUP($S478,'TRC Values Pepco'!$I$45:$M$54,5,FALSE))</f>
        <v/>
      </c>
      <c r="P478" s="1049" t="str">
        <f t="shared" si="234"/>
        <v/>
      </c>
      <c r="Q478" s="1050">
        <f t="shared" si="235"/>
        <v>0</v>
      </c>
      <c r="R478" s="1051" t="str">
        <f t="shared" si="236"/>
        <v/>
      </c>
      <c r="S478" s="1051" t="str">
        <f t="shared" si="237"/>
        <v/>
      </c>
      <c r="T478" s="1052" t="str">
        <f t="shared" si="238"/>
        <v/>
      </c>
      <c r="U478" s="1077"/>
      <c r="V478" s="1017"/>
      <c r="W478" s="1055" t="str">
        <f t="shared" si="239"/>
        <v/>
      </c>
      <c r="X478" s="1072"/>
      <c r="Y478" s="1057">
        <v>0</v>
      </c>
      <c r="Z478" s="402">
        <f t="shared" si="240"/>
        <v>0</v>
      </c>
      <c r="AA478" s="1058">
        <f t="shared" si="241"/>
        <v>0</v>
      </c>
      <c r="AB478" s="1059">
        <f t="shared" si="242"/>
        <v>0</v>
      </c>
      <c r="AC478" s="1059">
        <f t="shared" si="243"/>
        <v>0</v>
      </c>
      <c r="AD478" s="1060">
        <f t="shared" si="244"/>
        <v>0</v>
      </c>
      <c r="AE478" s="1061" t="s">
        <v>205</v>
      </c>
      <c r="AF478" s="395"/>
      <c r="AG478" s="429"/>
      <c r="AH478" s="1073"/>
      <c r="AI478" s="1074"/>
      <c r="AJ478" s="1074"/>
      <c r="AK478" s="1075"/>
      <c r="AL478" s="1065"/>
      <c r="AM478" s="1066" t="str">
        <f t="shared" si="245"/>
        <v/>
      </c>
      <c r="AN478" s="1067">
        <f t="shared" si="246"/>
        <v>0</v>
      </c>
      <c r="AO478" s="412"/>
      <c r="AP478" s="412"/>
      <c r="AQ478" s="1068">
        <f t="shared" si="247"/>
        <v>0</v>
      </c>
      <c r="AR478" s="414">
        <f t="shared" si="248"/>
        <v>0</v>
      </c>
      <c r="AS478" s="415">
        <f t="shared" si="249"/>
        <v>0</v>
      </c>
      <c r="AT478" s="415">
        <f t="shared" si="264"/>
        <v>0</v>
      </c>
      <c r="AU478" s="415">
        <f t="shared" si="250"/>
        <v>0</v>
      </c>
      <c r="AV478" s="416">
        <f t="shared" si="251"/>
        <v>0</v>
      </c>
      <c r="AW478" s="1069"/>
      <c r="AX478" s="406">
        <f t="shared" si="252"/>
        <v>0</v>
      </c>
      <c r="AY478" s="1060">
        <f t="shared" si="253"/>
        <v>0</v>
      </c>
      <c r="AZ478" s="1070">
        <f t="shared" si="254"/>
        <v>0</v>
      </c>
      <c r="BA478" s="407">
        <f t="shared" si="255"/>
        <v>0</v>
      </c>
      <c r="BB478" s="1071">
        <f t="shared" si="256"/>
        <v>0</v>
      </c>
      <c r="BC478" s="1059">
        <f t="shared" si="257"/>
        <v>0</v>
      </c>
      <c r="BD478" s="1059">
        <f t="shared" si="258"/>
        <v>0</v>
      </c>
      <c r="BE478" s="407">
        <f t="shared" si="259"/>
        <v>0</v>
      </c>
      <c r="BF478" s="1041">
        <f t="shared" si="260"/>
        <v>0.3</v>
      </c>
      <c r="BG478" s="421">
        <f t="shared" si="261"/>
        <v>0</v>
      </c>
      <c r="BH478" s="422"/>
      <c r="BI478" s="422"/>
      <c r="BJ478" s="421">
        <f t="shared" si="262"/>
        <v>0</v>
      </c>
      <c r="BK478" s="1044">
        <f t="shared" si="263"/>
        <v>0</v>
      </c>
      <c r="BL478" s="432"/>
      <c r="BM478" s="436"/>
      <c r="BN478" s="436"/>
      <c r="BO478" s="436"/>
      <c r="BP478" s="436"/>
      <c r="BQ478" s="436"/>
      <c r="BR478" s="436"/>
      <c r="BS478" s="436"/>
      <c r="BT478" s="436"/>
      <c r="BU478" s="436"/>
      <c r="BV478" s="436"/>
      <c r="BW478" s="436"/>
      <c r="BX478" s="436"/>
    </row>
    <row r="479" spans="1:76" s="437" customFormat="1" ht="27.95" customHeight="1">
      <c r="A479" s="1046">
        <v>462</v>
      </c>
      <c r="B479" s="429"/>
      <c r="C479" s="429"/>
      <c r="D479" s="395"/>
      <c r="E479" s="427"/>
      <c r="F479" s="396"/>
      <c r="G479" s="1076"/>
      <c r="H479" s="1009"/>
      <c r="I479" s="1009"/>
      <c r="J479" s="1009"/>
      <c r="K479" s="1010" t="str">
        <f t="shared" si="233"/>
        <v/>
      </c>
      <c r="L479" s="1047" t="str">
        <f>IF(OR(($S479=""),($H479=""),($I479=""),($J479="")),"",VLOOKUP($S479,'TRC Values Pepco'!$I$45:$M$54,2,FALSE))</f>
        <v/>
      </c>
      <c r="M479" s="1048" t="str">
        <f>IF(OR(($S479=""),($H479=""),($I479=""),($J479="")),"",VLOOKUP($S479,'TRC Values Pepco'!$I$45:$M$54,3,FALSE))</f>
        <v/>
      </c>
      <c r="N479" s="1048" t="str">
        <f>IF(OR(($S479=""),($H479=""),($I479=""),($J479="")),"",VLOOKUP($S479,'TRC Values Pepco'!$I$45:$M$54,4,FALSE))</f>
        <v/>
      </c>
      <c r="O479" s="1048" t="str">
        <f>IF(OR(($S479=""),($H479=""),($I479=""),($J479="")),"",VLOOKUP($S479,'TRC Values Pepco'!$I$45:$M$54,5,FALSE))</f>
        <v/>
      </c>
      <c r="P479" s="1049" t="str">
        <f t="shared" si="234"/>
        <v/>
      </c>
      <c r="Q479" s="1050">
        <f t="shared" si="235"/>
        <v>0</v>
      </c>
      <c r="R479" s="1051" t="str">
        <f t="shared" si="236"/>
        <v/>
      </c>
      <c r="S479" s="1051" t="str">
        <f t="shared" si="237"/>
        <v/>
      </c>
      <c r="T479" s="1052" t="str">
        <f t="shared" si="238"/>
        <v/>
      </c>
      <c r="U479" s="1077"/>
      <c r="V479" s="1017"/>
      <c r="W479" s="1055" t="str">
        <f t="shared" si="239"/>
        <v/>
      </c>
      <c r="X479" s="1072"/>
      <c r="Y479" s="1057">
        <v>0</v>
      </c>
      <c r="Z479" s="402">
        <f t="shared" si="240"/>
        <v>0</v>
      </c>
      <c r="AA479" s="1058">
        <f t="shared" si="241"/>
        <v>0</v>
      </c>
      <c r="AB479" s="1059">
        <f t="shared" si="242"/>
        <v>0</v>
      </c>
      <c r="AC479" s="1059">
        <f t="shared" si="243"/>
        <v>0</v>
      </c>
      <c r="AD479" s="1060">
        <f t="shared" si="244"/>
        <v>0</v>
      </c>
      <c r="AE479" s="1061" t="s">
        <v>205</v>
      </c>
      <c r="AF479" s="395"/>
      <c r="AG479" s="429"/>
      <c r="AH479" s="1073"/>
      <c r="AI479" s="1074"/>
      <c r="AJ479" s="1074"/>
      <c r="AK479" s="1075"/>
      <c r="AL479" s="1065"/>
      <c r="AM479" s="1066" t="str">
        <f t="shared" si="245"/>
        <v/>
      </c>
      <c r="AN479" s="1067">
        <f t="shared" si="246"/>
        <v>0</v>
      </c>
      <c r="AO479" s="412"/>
      <c r="AP479" s="412"/>
      <c r="AQ479" s="1068">
        <f t="shared" si="247"/>
        <v>0</v>
      </c>
      <c r="AR479" s="414">
        <f t="shared" si="248"/>
        <v>0</v>
      </c>
      <c r="AS479" s="415">
        <f t="shared" si="249"/>
        <v>0</v>
      </c>
      <c r="AT479" s="415">
        <f t="shared" si="264"/>
        <v>0</v>
      </c>
      <c r="AU479" s="415">
        <f t="shared" si="250"/>
        <v>0</v>
      </c>
      <c r="AV479" s="416">
        <f t="shared" si="251"/>
        <v>0</v>
      </c>
      <c r="AW479" s="1069"/>
      <c r="AX479" s="406">
        <f t="shared" si="252"/>
        <v>0</v>
      </c>
      <c r="AY479" s="1060">
        <f t="shared" si="253"/>
        <v>0</v>
      </c>
      <c r="AZ479" s="1070">
        <f t="shared" si="254"/>
        <v>0</v>
      </c>
      <c r="BA479" s="407">
        <f t="shared" si="255"/>
        <v>0</v>
      </c>
      <c r="BB479" s="1071">
        <f t="shared" si="256"/>
        <v>0</v>
      </c>
      <c r="BC479" s="1059">
        <f t="shared" si="257"/>
        <v>0</v>
      </c>
      <c r="BD479" s="1059">
        <f t="shared" si="258"/>
        <v>0</v>
      </c>
      <c r="BE479" s="407">
        <f t="shared" si="259"/>
        <v>0</v>
      </c>
      <c r="BF479" s="1041">
        <f t="shared" si="260"/>
        <v>0.3</v>
      </c>
      <c r="BG479" s="421">
        <f t="shared" si="261"/>
        <v>0</v>
      </c>
      <c r="BH479" s="422"/>
      <c r="BI479" s="422"/>
      <c r="BJ479" s="421">
        <f t="shared" si="262"/>
        <v>0</v>
      </c>
      <c r="BK479" s="1044">
        <f t="shared" si="263"/>
        <v>0</v>
      </c>
      <c r="BL479" s="432"/>
      <c r="BM479" s="436"/>
      <c r="BN479" s="436"/>
      <c r="BO479" s="436"/>
      <c r="BP479" s="436"/>
      <c r="BQ479" s="436"/>
      <c r="BR479" s="436"/>
      <c r="BS479" s="436"/>
      <c r="BT479" s="436"/>
      <c r="BU479" s="436"/>
      <c r="BV479" s="436"/>
      <c r="BW479" s="436"/>
      <c r="BX479" s="436"/>
    </row>
    <row r="480" spans="1:76" s="437" customFormat="1" ht="27.95" customHeight="1">
      <c r="A480" s="1046">
        <v>463</v>
      </c>
      <c r="B480" s="429"/>
      <c r="C480" s="429"/>
      <c r="D480" s="395"/>
      <c r="E480" s="427"/>
      <c r="F480" s="396"/>
      <c r="G480" s="1076"/>
      <c r="H480" s="1009"/>
      <c r="I480" s="1009"/>
      <c r="J480" s="1009"/>
      <c r="K480" s="1010" t="str">
        <f t="shared" si="233"/>
        <v/>
      </c>
      <c r="L480" s="1047" t="str">
        <f>IF(OR(($S480=""),($H480=""),($I480=""),($J480="")),"",VLOOKUP($S480,'TRC Values Pepco'!$I$45:$M$54,2,FALSE))</f>
        <v/>
      </c>
      <c r="M480" s="1048" t="str">
        <f>IF(OR(($S480=""),($H480=""),($I480=""),($J480="")),"",VLOOKUP($S480,'TRC Values Pepco'!$I$45:$M$54,3,FALSE))</f>
        <v/>
      </c>
      <c r="N480" s="1048" t="str">
        <f>IF(OR(($S480=""),($H480=""),($I480=""),($J480="")),"",VLOOKUP($S480,'TRC Values Pepco'!$I$45:$M$54,4,FALSE))</f>
        <v/>
      </c>
      <c r="O480" s="1048" t="str">
        <f>IF(OR(($S480=""),($H480=""),($I480=""),($J480="")),"",VLOOKUP($S480,'TRC Values Pepco'!$I$45:$M$54,5,FALSE))</f>
        <v/>
      </c>
      <c r="P480" s="1049" t="str">
        <f t="shared" si="234"/>
        <v/>
      </c>
      <c r="Q480" s="1050">
        <f t="shared" si="235"/>
        <v>0</v>
      </c>
      <c r="R480" s="1051" t="str">
        <f t="shared" si="236"/>
        <v/>
      </c>
      <c r="S480" s="1051" t="str">
        <f t="shared" si="237"/>
        <v/>
      </c>
      <c r="T480" s="1052" t="str">
        <f t="shared" si="238"/>
        <v/>
      </c>
      <c r="U480" s="1077"/>
      <c r="V480" s="1017"/>
      <c r="W480" s="1055" t="str">
        <f t="shared" si="239"/>
        <v/>
      </c>
      <c r="X480" s="1072"/>
      <c r="Y480" s="1057">
        <v>0</v>
      </c>
      <c r="Z480" s="402">
        <f t="shared" si="240"/>
        <v>0</v>
      </c>
      <c r="AA480" s="1058">
        <f t="shared" si="241"/>
        <v>0</v>
      </c>
      <c r="AB480" s="1059">
        <f t="shared" si="242"/>
        <v>0</v>
      </c>
      <c r="AC480" s="1059">
        <f t="shared" si="243"/>
        <v>0</v>
      </c>
      <c r="AD480" s="1060">
        <f t="shared" si="244"/>
        <v>0</v>
      </c>
      <c r="AE480" s="1061" t="s">
        <v>205</v>
      </c>
      <c r="AF480" s="395"/>
      <c r="AG480" s="429"/>
      <c r="AH480" s="1073"/>
      <c r="AI480" s="1074"/>
      <c r="AJ480" s="1074"/>
      <c r="AK480" s="1075"/>
      <c r="AL480" s="1065"/>
      <c r="AM480" s="1066" t="str">
        <f t="shared" si="245"/>
        <v/>
      </c>
      <c r="AN480" s="1067">
        <f t="shared" si="246"/>
        <v>0</v>
      </c>
      <c r="AO480" s="412"/>
      <c r="AP480" s="412"/>
      <c r="AQ480" s="1068">
        <f t="shared" si="247"/>
        <v>0</v>
      </c>
      <c r="AR480" s="414">
        <f t="shared" si="248"/>
        <v>0</v>
      </c>
      <c r="AS480" s="415">
        <f t="shared" si="249"/>
        <v>0</v>
      </c>
      <c r="AT480" s="415">
        <f t="shared" si="264"/>
        <v>0</v>
      </c>
      <c r="AU480" s="415">
        <f t="shared" si="250"/>
        <v>0</v>
      </c>
      <c r="AV480" s="416">
        <f t="shared" si="251"/>
        <v>0</v>
      </c>
      <c r="AW480" s="1069"/>
      <c r="AX480" s="406">
        <f t="shared" si="252"/>
        <v>0</v>
      </c>
      <c r="AY480" s="1060">
        <f t="shared" si="253"/>
        <v>0</v>
      </c>
      <c r="AZ480" s="1070">
        <f t="shared" si="254"/>
        <v>0</v>
      </c>
      <c r="BA480" s="407">
        <f t="shared" si="255"/>
        <v>0</v>
      </c>
      <c r="BB480" s="1071">
        <f t="shared" si="256"/>
        <v>0</v>
      </c>
      <c r="BC480" s="1059">
        <f t="shared" si="257"/>
        <v>0</v>
      </c>
      <c r="BD480" s="1059">
        <f t="shared" si="258"/>
        <v>0</v>
      </c>
      <c r="BE480" s="407">
        <f t="shared" si="259"/>
        <v>0</v>
      </c>
      <c r="BF480" s="1041">
        <f t="shared" si="260"/>
        <v>0.3</v>
      </c>
      <c r="BG480" s="421">
        <f t="shared" si="261"/>
        <v>0</v>
      </c>
      <c r="BH480" s="422"/>
      <c r="BI480" s="422"/>
      <c r="BJ480" s="421">
        <f t="shared" si="262"/>
        <v>0</v>
      </c>
      <c r="BK480" s="1044">
        <f t="shared" si="263"/>
        <v>0</v>
      </c>
      <c r="BL480" s="432"/>
      <c r="BM480" s="436"/>
      <c r="BN480" s="436"/>
      <c r="BO480" s="436"/>
      <c r="BP480" s="436"/>
      <c r="BQ480" s="436"/>
      <c r="BR480" s="436"/>
      <c r="BS480" s="436"/>
      <c r="BT480" s="436"/>
      <c r="BU480" s="436"/>
      <c r="BV480" s="436"/>
      <c r="BW480" s="436"/>
      <c r="BX480" s="436"/>
    </row>
    <row r="481" spans="1:76" s="437" customFormat="1" ht="27.95" customHeight="1">
      <c r="A481" s="1046">
        <v>464</v>
      </c>
      <c r="B481" s="429"/>
      <c r="C481" s="429"/>
      <c r="D481" s="395"/>
      <c r="E481" s="427"/>
      <c r="F481" s="396"/>
      <c r="G481" s="1076"/>
      <c r="H481" s="1009"/>
      <c r="I481" s="1009"/>
      <c r="J481" s="1009"/>
      <c r="K481" s="1010" t="str">
        <f t="shared" si="233"/>
        <v/>
      </c>
      <c r="L481" s="1047" t="str">
        <f>IF(OR(($S481=""),($H481=""),($I481=""),($J481="")),"",VLOOKUP($S481,'TRC Values Pepco'!$I$45:$M$54,2,FALSE))</f>
        <v/>
      </c>
      <c r="M481" s="1048" t="str">
        <f>IF(OR(($S481=""),($H481=""),($I481=""),($J481="")),"",VLOOKUP($S481,'TRC Values Pepco'!$I$45:$M$54,3,FALSE))</f>
        <v/>
      </c>
      <c r="N481" s="1048" t="str">
        <f>IF(OR(($S481=""),($H481=""),($I481=""),($J481="")),"",VLOOKUP($S481,'TRC Values Pepco'!$I$45:$M$54,4,FALSE))</f>
        <v/>
      </c>
      <c r="O481" s="1048" t="str">
        <f>IF(OR(($S481=""),($H481=""),($I481=""),($J481="")),"",VLOOKUP($S481,'TRC Values Pepco'!$I$45:$M$54,5,FALSE))</f>
        <v/>
      </c>
      <c r="P481" s="1049" t="str">
        <f t="shared" si="234"/>
        <v/>
      </c>
      <c r="Q481" s="1050">
        <f t="shared" si="235"/>
        <v>0</v>
      </c>
      <c r="R481" s="1051" t="str">
        <f t="shared" si="236"/>
        <v/>
      </c>
      <c r="S481" s="1051" t="str">
        <f t="shared" si="237"/>
        <v/>
      </c>
      <c r="T481" s="1052" t="str">
        <f t="shared" si="238"/>
        <v/>
      </c>
      <c r="U481" s="1077"/>
      <c r="V481" s="1017"/>
      <c r="W481" s="1055" t="str">
        <f t="shared" si="239"/>
        <v/>
      </c>
      <c r="X481" s="1072"/>
      <c r="Y481" s="1057">
        <v>0</v>
      </c>
      <c r="Z481" s="402">
        <f t="shared" si="240"/>
        <v>0</v>
      </c>
      <c r="AA481" s="1058">
        <f t="shared" si="241"/>
        <v>0</v>
      </c>
      <c r="AB481" s="1059">
        <f t="shared" si="242"/>
        <v>0</v>
      </c>
      <c r="AC481" s="1059">
        <f t="shared" si="243"/>
        <v>0</v>
      </c>
      <c r="AD481" s="1060">
        <f t="shared" si="244"/>
        <v>0</v>
      </c>
      <c r="AE481" s="1061" t="s">
        <v>205</v>
      </c>
      <c r="AF481" s="395"/>
      <c r="AG481" s="429"/>
      <c r="AH481" s="1073"/>
      <c r="AI481" s="1074"/>
      <c r="AJ481" s="1074"/>
      <c r="AK481" s="1075"/>
      <c r="AL481" s="1065"/>
      <c r="AM481" s="1066" t="str">
        <f t="shared" si="245"/>
        <v/>
      </c>
      <c r="AN481" s="1067">
        <f t="shared" si="246"/>
        <v>0</v>
      </c>
      <c r="AO481" s="412"/>
      <c r="AP481" s="412"/>
      <c r="AQ481" s="1068">
        <f t="shared" si="247"/>
        <v>0</v>
      </c>
      <c r="AR481" s="414">
        <f t="shared" si="248"/>
        <v>0</v>
      </c>
      <c r="AS481" s="415">
        <f t="shared" si="249"/>
        <v>0</v>
      </c>
      <c r="AT481" s="415">
        <f t="shared" si="264"/>
        <v>0</v>
      </c>
      <c r="AU481" s="415">
        <f t="shared" si="250"/>
        <v>0</v>
      </c>
      <c r="AV481" s="416">
        <f t="shared" si="251"/>
        <v>0</v>
      </c>
      <c r="AW481" s="1069"/>
      <c r="AX481" s="406">
        <f t="shared" si="252"/>
        <v>0</v>
      </c>
      <c r="AY481" s="1060">
        <f t="shared" si="253"/>
        <v>0</v>
      </c>
      <c r="AZ481" s="1070">
        <f t="shared" si="254"/>
        <v>0</v>
      </c>
      <c r="BA481" s="407">
        <f t="shared" si="255"/>
        <v>0</v>
      </c>
      <c r="BB481" s="1071">
        <f t="shared" si="256"/>
        <v>0</v>
      </c>
      <c r="BC481" s="1059">
        <f t="shared" si="257"/>
        <v>0</v>
      </c>
      <c r="BD481" s="1059">
        <f t="shared" si="258"/>
        <v>0</v>
      </c>
      <c r="BE481" s="407">
        <f t="shared" si="259"/>
        <v>0</v>
      </c>
      <c r="BF481" s="1041">
        <f t="shared" si="260"/>
        <v>0.3</v>
      </c>
      <c r="BG481" s="421">
        <f t="shared" si="261"/>
        <v>0</v>
      </c>
      <c r="BH481" s="422"/>
      <c r="BI481" s="422"/>
      <c r="BJ481" s="421">
        <f t="shared" si="262"/>
        <v>0</v>
      </c>
      <c r="BK481" s="1044">
        <f t="shared" si="263"/>
        <v>0</v>
      </c>
      <c r="BL481" s="432"/>
      <c r="BM481" s="436"/>
      <c r="BN481" s="436"/>
      <c r="BO481" s="436"/>
      <c r="BP481" s="436"/>
      <c r="BQ481" s="436"/>
      <c r="BR481" s="436"/>
      <c r="BS481" s="436"/>
      <c r="BT481" s="436"/>
      <c r="BU481" s="436"/>
      <c r="BV481" s="436"/>
      <c r="BW481" s="436"/>
      <c r="BX481" s="436"/>
    </row>
    <row r="482" spans="1:76" s="437" customFormat="1" ht="27.95" customHeight="1">
      <c r="A482" s="1046">
        <v>465</v>
      </c>
      <c r="B482" s="429"/>
      <c r="C482" s="429"/>
      <c r="D482" s="395"/>
      <c r="E482" s="427"/>
      <c r="F482" s="396"/>
      <c r="G482" s="1076"/>
      <c r="H482" s="1009"/>
      <c r="I482" s="1009"/>
      <c r="J482" s="1009"/>
      <c r="K482" s="1010" t="str">
        <f t="shared" si="233"/>
        <v/>
      </c>
      <c r="L482" s="1047" t="str">
        <f>IF(OR(($S482=""),($H482=""),($I482=""),($J482="")),"",VLOOKUP($S482,'TRC Values Pepco'!$I$45:$M$54,2,FALSE))</f>
        <v/>
      </c>
      <c r="M482" s="1048" t="str">
        <f>IF(OR(($S482=""),($H482=""),($I482=""),($J482="")),"",VLOOKUP($S482,'TRC Values Pepco'!$I$45:$M$54,3,FALSE))</f>
        <v/>
      </c>
      <c r="N482" s="1048" t="str">
        <f>IF(OR(($S482=""),($H482=""),($I482=""),($J482="")),"",VLOOKUP($S482,'TRC Values Pepco'!$I$45:$M$54,4,FALSE))</f>
        <v/>
      </c>
      <c r="O482" s="1048" t="str">
        <f>IF(OR(($S482=""),($H482=""),($I482=""),($J482="")),"",VLOOKUP($S482,'TRC Values Pepco'!$I$45:$M$54,5,FALSE))</f>
        <v/>
      </c>
      <c r="P482" s="1049" t="str">
        <f t="shared" si="234"/>
        <v/>
      </c>
      <c r="Q482" s="1050">
        <f t="shared" si="235"/>
        <v>0</v>
      </c>
      <c r="R482" s="1051" t="str">
        <f t="shared" si="236"/>
        <v/>
      </c>
      <c r="S482" s="1051" t="str">
        <f t="shared" si="237"/>
        <v/>
      </c>
      <c r="T482" s="1052" t="str">
        <f t="shared" si="238"/>
        <v/>
      </c>
      <c r="U482" s="1077"/>
      <c r="V482" s="1017"/>
      <c r="W482" s="1055" t="str">
        <f t="shared" si="239"/>
        <v/>
      </c>
      <c r="X482" s="1072"/>
      <c r="Y482" s="1057">
        <v>0</v>
      </c>
      <c r="Z482" s="402">
        <f t="shared" si="240"/>
        <v>0</v>
      </c>
      <c r="AA482" s="1058">
        <f t="shared" si="241"/>
        <v>0</v>
      </c>
      <c r="AB482" s="1059">
        <f t="shared" si="242"/>
        <v>0</v>
      </c>
      <c r="AC482" s="1059">
        <f t="shared" si="243"/>
        <v>0</v>
      </c>
      <c r="AD482" s="1060">
        <f t="shared" si="244"/>
        <v>0</v>
      </c>
      <c r="AE482" s="1061" t="s">
        <v>205</v>
      </c>
      <c r="AF482" s="395"/>
      <c r="AG482" s="429"/>
      <c r="AH482" s="1073"/>
      <c r="AI482" s="1074"/>
      <c r="AJ482" s="1074"/>
      <c r="AK482" s="1075"/>
      <c r="AL482" s="1065"/>
      <c r="AM482" s="1066" t="str">
        <f t="shared" si="245"/>
        <v/>
      </c>
      <c r="AN482" s="1067">
        <f t="shared" si="246"/>
        <v>0</v>
      </c>
      <c r="AO482" s="412"/>
      <c r="AP482" s="412"/>
      <c r="AQ482" s="1068">
        <f t="shared" si="247"/>
        <v>0</v>
      </c>
      <c r="AR482" s="414">
        <f t="shared" si="248"/>
        <v>0</v>
      </c>
      <c r="AS482" s="415">
        <f t="shared" si="249"/>
        <v>0</v>
      </c>
      <c r="AT482" s="415">
        <f t="shared" si="264"/>
        <v>0</v>
      </c>
      <c r="AU482" s="415">
        <f t="shared" si="250"/>
        <v>0</v>
      </c>
      <c r="AV482" s="416">
        <f t="shared" si="251"/>
        <v>0</v>
      </c>
      <c r="AW482" s="1069"/>
      <c r="AX482" s="406">
        <f t="shared" si="252"/>
        <v>0</v>
      </c>
      <c r="AY482" s="1060">
        <f t="shared" si="253"/>
        <v>0</v>
      </c>
      <c r="AZ482" s="1070">
        <f t="shared" si="254"/>
        <v>0</v>
      </c>
      <c r="BA482" s="407">
        <f t="shared" si="255"/>
        <v>0</v>
      </c>
      <c r="BB482" s="1071">
        <f t="shared" si="256"/>
        <v>0</v>
      </c>
      <c r="BC482" s="1059">
        <f t="shared" si="257"/>
        <v>0</v>
      </c>
      <c r="BD482" s="1059">
        <f t="shared" si="258"/>
        <v>0</v>
      </c>
      <c r="BE482" s="407">
        <f t="shared" si="259"/>
        <v>0</v>
      </c>
      <c r="BF482" s="1041">
        <f t="shared" si="260"/>
        <v>0.3</v>
      </c>
      <c r="BG482" s="421">
        <f t="shared" si="261"/>
        <v>0</v>
      </c>
      <c r="BH482" s="422"/>
      <c r="BI482" s="422"/>
      <c r="BJ482" s="421">
        <f t="shared" si="262"/>
        <v>0</v>
      </c>
      <c r="BK482" s="1044">
        <f t="shared" si="263"/>
        <v>0</v>
      </c>
      <c r="BL482" s="432"/>
      <c r="BM482" s="436"/>
      <c r="BN482" s="436"/>
      <c r="BO482" s="436"/>
      <c r="BP482" s="436"/>
      <c r="BQ482" s="436"/>
      <c r="BR482" s="436"/>
      <c r="BS482" s="436"/>
      <c r="BT482" s="436"/>
      <c r="BU482" s="436"/>
      <c r="BV482" s="436"/>
      <c r="BW482" s="436"/>
      <c r="BX482" s="436"/>
    </row>
    <row r="483" spans="1:76" s="437" customFormat="1" ht="27.95" customHeight="1">
      <c r="A483" s="1046">
        <v>466</v>
      </c>
      <c r="B483" s="429"/>
      <c r="C483" s="429"/>
      <c r="D483" s="395"/>
      <c r="E483" s="427"/>
      <c r="F483" s="396"/>
      <c r="G483" s="1076"/>
      <c r="H483" s="1009"/>
      <c r="I483" s="1009"/>
      <c r="J483" s="1009"/>
      <c r="K483" s="1010" t="str">
        <f t="shared" si="233"/>
        <v/>
      </c>
      <c r="L483" s="1047" t="str">
        <f>IF(OR(($S483=""),($H483=""),($I483=""),($J483="")),"",VLOOKUP($S483,'TRC Values Pepco'!$I$45:$M$54,2,FALSE))</f>
        <v/>
      </c>
      <c r="M483" s="1048" t="str">
        <f>IF(OR(($S483=""),($H483=""),($I483=""),($J483="")),"",VLOOKUP($S483,'TRC Values Pepco'!$I$45:$M$54,3,FALSE))</f>
        <v/>
      </c>
      <c r="N483" s="1048" t="str">
        <f>IF(OR(($S483=""),($H483=""),($I483=""),($J483="")),"",VLOOKUP($S483,'TRC Values Pepco'!$I$45:$M$54,4,FALSE))</f>
        <v/>
      </c>
      <c r="O483" s="1048" t="str">
        <f>IF(OR(($S483=""),($H483=""),($I483=""),($J483="")),"",VLOOKUP($S483,'TRC Values Pepco'!$I$45:$M$54,5,FALSE))</f>
        <v/>
      </c>
      <c r="P483" s="1049" t="str">
        <f t="shared" si="234"/>
        <v/>
      </c>
      <c r="Q483" s="1050">
        <f t="shared" si="235"/>
        <v>0</v>
      </c>
      <c r="R483" s="1051" t="str">
        <f t="shared" si="236"/>
        <v/>
      </c>
      <c r="S483" s="1051" t="str">
        <f t="shared" si="237"/>
        <v/>
      </c>
      <c r="T483" s="1052" t="str">
        <f t="shared" si="238"/>
        <v/>
      </c>
      <c r="U483" s="1077"/>
      <c r="V483" s="1017"/>
      <c r="W483" s="1055" t="str">
        <f t="shared" si="239"/>
        <v/>
      </c>
      <c r="X483" s="1072"/>
      <c r="Y483" s="1057">
        <v>0</v>
      </c>
      <c r="Z483" s="402">
        <f t="shared" si="240"/>
        <v>0</v>
      </c>
      <c r="AA483" s="1058">
        <f t="shared" si="241"/>
        <v>0</v>
      </c>
      <c r="AB483" s="1059">
        <f t="shared" si="242"/>
        <v>0</v>
      </c>
      <c r="AC483" s="1059">
        <f t="shared" si="243"/>
        <v>0</v>
      </c>
      <c r="AD483" s="1060">
        <f t="shared" si="244"/>
        <v>0</v>
      </c>
      <c r="AE483" s="1061" t="s">
        <v>205</v>
      </c>
      <c r="AF483" s="395"/>
      <c r="AG483" s="429"/>
      <c r="AH483" s="1073"/>
      <c r="AI483" s="1074"/>
      <c r="AJ483" s="1074"/>
      <c r="AK483" s="1075"/>
      <c r="AL483" s="1065"/>
      <c r="AM483" s="1066" t="str">
        <f t="shared" si="245"/>
        <v/>
      </c>
      <c r="AN483" s="1067">
        <f t="shared" si="246"/>
        <v>0</v>
      </c>
      <c r="AO483" s="412"/>
      <c r="AP483" s="412"/>
      <c r="AQ483" s="1068">
        <f t="shared" si="247"/>
        <v>0</v>
      </c>
      <c r="AR483" s="414">
        <f t="shared" si="248"/>
        <v>0</v>
      </c>
      <c r="AS483" s="415">
        <f t="shared" si="249"/>
        <v>0</v>
      </c>
      <c r="AT483" s="415">
        <f t="shared" si="264"/>
        <v>0</v>
      </c>
      <c r="AU483" s="415">
        <f t="shared" si="250"/>
        <v>0</v>
      </c>
      <c r="AV483" s="416">
        <f t="shared" si="251"/>
        <v>0</v>
      </c>
      <c r="AW483" s="1069"/>
      <c r="AX483" s="406">
        <f t="shared" si="252"/>
        <v>0</v>
      </c>
      <c r="AY483" s="1060">
        <f t="shared" si="253"/>
        <v>0</v>
      </c>
      <c r="AZ483" s="1070">
        <f t="shared" si="254"/>
        <v>0</v>
      </c>
      <c r="BA483" s="407">
        <f t="shared" si="255"/>
        <v>0</v>
      </c>
      <c r="BB483" s="1071">
        <f t="shared" si="256"/>
        <v>0</v>
      </c>
      <c r="BC483" s="1059">
        <f t="shared" si="257"/>
        <v>0</v>
      </c>
      <c r="BD483" s="1059">
        <f t="shared" si="258"/>
        <v>0</v>
      </c>
      <c r="BE483" s="407">
        <f t="shared" si="259"/>
        <v>0</v>
      </c>
      <c r="BF483" s="1041">
        <f t="shared" si="260"/>
        <v>0.3</v>
      </c>
      <c r="BG483" s="421">
        <f t="shared" si="261"/>
        <v>0</v>
      </c>
      <c r="BH483" s="422"/>
      <c r="BI483" s="422"/>
      <c r="BJ483" s="421">
        <f t="shared" si="262"/>
        <v>0</v>
      </c>
      <c r="BK483" s="1044">
        <f t="shared" si="263"/>
        <v>0</v>
      </c>
      <c r="BL483" s="432"/>
      <c r="BM483" s="436"/>
      <c r="BN483" s="436"/>
      <c r="BO483" s="436"/>
      <c r="BP483" s="436"/>
      <c r="BQ483" s="436"/>
      <c r="BR483" s="436"/>
      <c r="BS483" s="436"/>
      <c r="BT483" s="436"/>
      <c r="BU483" s="436"/>
      <c r="BV483" s="436"/>
      <c r="BW483" s="436"/>
      <c r="BX483" s="436"/>
    </row>
    <row r="484" spans="1:76" s="437" customFormat="1" ht="27.95" customHeight="1">
      <c r="A484" s="1046">
        <v>467</v>
      </c>
      <c r="B484" s="429"/>
      <c r="C484" s="429"/>
      <c r="D484" s="395"/>
      <c r="E484" s="427"/>
      <c r="F484" s="396"/>
      <c r="G484" s="1076"/>
      <c r="H484" s="1009"/>
      <c r="I484" s="1009"/>
      <c r="J484" s="1009"/>
      <c r="K484" s="1010" t="str">
        <f t="shared" si="233"/>
        <v/>
      </c>
      <c r="L484" s="1047" t="str">
        <f>IF(OR(($S484=""),($H484=""),($I484=""),($J484="")),"",VLOOKUP($S484,'TRC Values Pepco'!$I$45:$M$54,2,FALSE))</f>
        <v/>
      </c>
      <c r="M484" s="1048" t="str">
        <f>IF(OR(($S484=""),($H484=""),($I484=""),($J484="")),"",VLOOKUP($S484,'TRC Values Pepco'!$I$45:$M$54,3,FALSE))</f>
        <v/>
      </c>
      <c r="N484" s="1048" t="str">
        <f>IF(OR(($S484=""),($H484=""),($I484=""),($J484="")),"",VLOOKUP($S484,'TRC Values Pepco'!$I$45:$M$54,4,FALSE))</f>
        <v/>
      </c>
      <c r="O484" s="1048" t="str">
        <f>IF(OR(($S484=""),($H484=""),($I484=""),($J484="")),"",VLOOKUP($S484,'TRC Values Pepco'!$I$45:$M$54,5,FALSE))</f>
        <v/>
      </c>
      <c r="P484" s="1049" t="str">
        <f t="shared" si="234"/>
        <v/>
      </c>
      <c r="Q484" s="1050">
        <f t="shared" si="235"/>
        <v>0</v>
      </c>
      <c r="R484" s="1051" t="str">
        <f t="shared" si="236"/>
        <v/>
      </c>
      <c r="S484" s="1051" t="str">
        <f t="shared" si="237"/>
        <v/>
      </c>
      <c r="T484" s="1052" t="str">
        <f t="shared" si="238"/>
        <v/>
      </c>
      <c r="U484" s="1077"/>
      <c r="V484" s="1017"/>
      <c r="W484" s="1055" t="str">
        <f t="shared" si="239"/>
        <v/>
      </c>
      <c r="X484" s="1072"/>
      <c r="Y484" s="1057">
        <v>0</v>
      </c>
      <c r="Z484" s="402">
        <f t="shared" si="240"/>
        <v>0</v>
      </c>
      <c r="AA484" s="1058">
        <f t="shared" si="241"/>
        <v>0</v>
      </c>
      <c r="AB484" s="1059">
        <f t="shared" si="242"/>
        <v>0</v>
      </c>
      <c r="AC484" s="1059">
        <f t="shared" si="243"/>
        <v>0</v>
      </c>
      <c r="AD484" s="1060">
        <f t="shared" si="244"/>
        <v>0</v>
      </c>
      <c r="AE484" s="1061" t="s">
        <v>205</v>
      </c>
      <c r="AF484" s="395"/>
      <c r="AG484" s="429"/>
      <c r="AH484" s="1073"/>
      <c r="AI484" s="1074"/>
      <c r="AJ484" s="1074"/>
      <c r="AK484" s="1075"/>
      <c r="AL484" s="1065"/>
      <c r="AM484" s="1066" t="str">
        <f t="shared" si="245"/>
        <v/>
      </c>
      <c r="AN484" s="1067">
        <f t="shared" si="246"/>
        <v>0</v>
      </c>
      <c r="AO484" s="412"/>
      <c r="AP484" s="412"/>
      <c r="AQ484" s="1068">
        <f t="shared" si="247"/>
        <v>0</v>
      </c>
      <c r="AR484" s="414">
        <f t="shared" si="248"/>
        <v>0</v>
      </c>
      <c r="AS484" s="415">
        <f t="shared" si="249"/>
        <v>0</v>
      </c>
      <c r="AT484" s="415">
        <f t="shared" si="264"/>
        <v>0</v>
      </c>
      <c r="AU484" s="415">
        <f t="shared" si="250"/>
        <v>0</v>
      </c>
      <c r="AV484" s="416">
        <f t="shared" si="251"/>
        <v>0</v>
      </c>
      <c r="AW484" s="1069"/>
      <c r="AX484" s="406">
        <f t="shared" si="252"/>
        <v>0</v>
      </c>
      <c r="AY484" s="1060">
        <f t="shared" si="253"/>
        <v>0</v>
      </c>
      <c r="AZ484" s="1070">
        <f t="shared" si="254"/>
        <v>0</v>
      </c>
      <c r="BA484" s="407">
        <f t="shared" si="255"/>
        <v>0</v>
      </c>
      <c r="BB484" s="1071">
        <f t="shared" si="256"/>
        <v>0</v>
      </c>
      <c r="BC484" s="1059">
        <f t="shared" si="257"/>
        <v>0</v>
      </c>
      <c r="BD484" s="1059">
        <f t="shared" si="258"/>
        <v>0</v>
      </c>
      <c r="BE484" s="407">
        <f t="shared" si="259"/>
        <v>0</v>
      </c>
      <c r="BF484" s="1041">
        <f t="shared" si="260"/>
        <v>0.3</v>
      </c>
      <c r="BG484" s="421">
        <f t="shared" si="261"/>
        <v>0</v>
      </c>
      <c r="BH484" s="422"/>
      <c r="BI484" s="422"/>
      <c r="BJ484" s="421">
        <f t="shared" si="262"/>
        <v>0</v>
      </c>
      <c r="BK484" s="1044">
        <f t="shared" si="263"/>
        <v>0</v>
      </c>
      <c r="BL484" s="432"/>
      <c r="BM484" s="436"/>
      <c r="BN484" s="436"/>
      <c r="BO484" s="436"/>
      <c r="BP484" s="436"/>
      <c r="BQ484" s="436"/>
      <c r="BR484" s="436"/>
      <c r="BS484" s="436"/>
      <c r="BT484" s="436"/>
      <c r="BU484" s="436"/>
      <c r="BV484" s="436"/>
      <c r="BW484" s="436"/>
      <c r="BX484" s="436"/>
    </row>
    <row r="485" spans="1:76" s="437" customFormat="1" ht="27.95" customHeight="1">
      <c r="A485" s="1046">
        <v>468</v>
      </c>
      <c r="B485" s="429"/>
      <c r="C485" s="429"/>
      <c r="D485" s="395"/>
      <c r="E485" s="427"/>
      <c r="F485" s="396"/>
      <c r="G485" s="1076"/>
      <c r="H485" s="1009"/>
      <c r="I485" s="1009"/>
      <c r="J485" s="1009"/>
      <c r="K485" s="1010" t="str">
        <f t="shared" si="233"/>
        <v/>
      </c>
      <c r="L485" s="1047" t="str">
        <f>IF(OR(($S485=""),($H485=""),($I485=""),($J485="")),"",VLOOKUP($S485,'TRC Values Pepco'!$I$45:$M$54,2,FALSE))</f>
        <v/>
      </c>
      <c r="M485" s="1048" t="str">
        <f>IF(OR(($S485=""),($H485=""),($I485=""),($J485="")),"",VLOOKUP($S485,'TRC Values Pepco'!$I$45:$M$54,3,FALSE))</f>
        <v/>
      </c>
      <c r="N485" s="1048" t="str">
        <f>IF(OR(($S485=""),($H485=""),($I485=""),($J485="")),"",VLOOKUP($S485,'TRC Values Pepco'!$I$45:$M$54,4,FALSE))</f>
        <v/>
      </c>
      <c r="O485" s="1048" t="str">
        <f>IF(OR(($S485=""),($H485=""),($I485=""),($J485="")),"",VLOOKUP($S485,'TRC Values Pepco'!$I$45:$M$54,5,FALSE))</f>
        <v/>
      </c>
      <c r="P485" s="1049" t="str">
        <f t="shared" si="234"/>
        <v/>
      </c>
      <c r="Q485" s="1050">
        <f t="shared" si="235"/>
        <v>0</v>
      </c>
      <c r="R485" s="1051" t="str">
        <f t="shared" si="236"/>
        <v/>
      </c>
      <c r="S485" s="1051" t="str">
        <f t="shared" si="237"/>
        <v/>
      </c>
      <c r="T485" s="1052" t="str">
        <f t="shared" si="238"/>
        <v/>
      </c>
      <c r="U485" s="1077"/>
      <c r="V485" s="1017"/>
      <c r="W485" s="1055" t="str">
        <f t="shared" si="239"/>
        <v/>
      </c>
      <c r="X485" s="1072"/>
      <c r="Y485" s="1057">
        <v>0</v>
      </c>
      <c r="Z485" s="402">
        <f t="shared" si="240"/>
        <v>0</v>
      </c>
      <c r="AA485" s="1058">
        <f t="shared" si="241"/>
        <v>0</v>
      </c>
      <c r="AB485" s="1059">
        <f t="shared" si="242"/>
        <v>0</v>
      </c>
      <c r="AC485" s="1059">
        <f t="shared" si="243"/>
        <v>0</v>
      </c>
      <c r="AD485" s="1060">
        <f t="shared" si="244"/>
        <v>0</v>
      </c>
      <c r="AE485" s="1061" t="s">
        <v>205</v>
      </c>
      <c r="AF485" s="395"/>
      <c r="AG485" s="429"/>
      <c r="AH485" s="1073"/>
      <c r="AI485" s="1074"/>
      <c r="AJ485" s="1074"/>
      <c r="AK485" s="1075"/>
      <c r="AL485" s="1065"/>
      <c r="AM485" s="1066" t="str">
        <f t="shared" si="245"/>
        <v/>
      </c>
      <c r="AN485" s="1067">
        <f t="shared" si="246"/>
        <v>0</v>
      </c>
      <c r="AO485" s="412"/>
      <c r="AP485" s="412"/>
      <c r="AQ485" s="1068">
        <f t="shared" si="247"/>
        <v>0</v>
      </c>
      <c r="AR485" s="414">
        <f t="shared" si="248"/>
        <v>0</v>
      </c>
      <c r="AS485" s="415">
        <f t="shared" si="249"/>
        <v>0</v>
      </c>
      <c r="AT485" s="415">
        <f t="shared" si="264"/>
        <v>0</v>
      </c>
      <c r="AU485" s="415">
        <f t="shared" si="250"/>
        <v>0</v>
      </c>
      <c r="AV485" s="416">
        <f t="shared" si="251"/>
        <v>0</v>
      </c>
      <c r="AW485" s="1069"/>
      <c r="AX485" s="406">
        <f t="shared" si="252"/>
        <v>0</v>
      </c>
      <c r="AY485" s="1060">
        <f t="shared" si="253"/>
        <v>0</v>
      </c>
      <c r="AZ485" s="1070">
        <f t="shared" si="254"/>
        <v>0</v>
      </c>
      <c r="BA485" s="407">
        <f t="shared" si="255"/>
        <v>0</v>
      </c>
      <c r="BB485" s="1071">
        <f t="shared" si="256"/>
        <v>0</v>
      </c>
      <c r="BC485" s="1059">
        <f t="shared" si="257"/>
        <v>0</v>
      </c>
      <c r="BD485" s="1059">
        <f t="shared" si="258"/>
        <v>0</v>
      </c>
      <c r="BE485" s="407">
        <f t="shared" si="259"/>
        <v>0</v>
      </c>
      <c r="BF485" s="1041">
        <f t="shared" si="260"/>
        <v>0.3</v>
      </c>
      <c r="BG485" s="421">
        <f t="shared" si="261"/>
        <v>0</v>
      </c>
      <c r="BH485" s="422"/>
      <c r="BI485" s="422"/>
      <c r="BJ485" s="421">
        <f t="shared" si="262"/>
        <v>0</v>
      </c>
      <c r="BK485" s="1044">
        <f t="shared" si="263"/>
        <v>0</v>
      </c>
      <c r="BL485" s="432"/>
      <c r="BM485" s="436"/>
      <c r="BN485" s="436"/>
      <c r="BO485" s="436"/>
      <c r="BP485" s="436"/>
      <c r="BQ485" s="436"/>
      <c r="BR485" s="436"/>
      <c r="BS485" s="436"/>
      <c r="BT485" s="436"/>
      <c r="BU485" s="436"/>
      <c r="BV485" s="436"/>
      <c r="BW485" s="436"/>
      <c r="BX485" s="436"/>
    </row>
    <row r="486" spans="1:76" s="437" customFormat="1" ht="27.95" customHeight="1">
      <c r="A486" s="1046">
        <v>469</v>
      </c>
      <c r="B486" s="429"/>
      <c r="C486" s="429"/>
      <c r="D486" s="395"/>
      <c r="E486" s="427"/>
      <c r="F486" s="396"/>
      <c r="G486" s="1076"/>
      <c r="H486" s="1009"/>
      <c r="I486" s="1009"/>
      <c r="J486" s="1009"/>
      <c r="K486" s="1010" t="str">
        <f t="shared" si="233"/>
        <v/>
      </c>
      <c r="L486" s="1047" t="str">
        <f>IF(OR(($S486=""),($H486=""),($I486=""),($J486="")),"",VLOOKUP($S486,'TRC Values Pepco'!$I$45:$M$54,2,FALSE))</f>
        <v/>
      </c>
      <c r="M486" s="1048" t="str">
        <f>IF(OR(($S486=""),($H486=""),($I486=""),($J486="")),"",VLOOKUP($S486,'TRC Values Pepco'!$I$45:$M$54,3,FALSE))</f>
        <v/>
      </c>
      <c r="N486" s="1048" t="str">
        <f>IF(OR(($S486=""),($H486=""),($I486=""),($J486="")),"",VLOOKUP($S486,'TRC Values Pepco'!$I$45:$M$54,4,FALSE))</f>
        <v/>
      </c>
      <c r="O486" s="1048" t="str">
        <f>IF(OR(($S486=""),($H486=""),($I486=""),($J486="")),"",VLOOKUP($S486,'TRC Values Pepco'!$I$45:$M$54,5,FALSE))</f>
        <v/>
      </c>
      <c r="P486" s="1049" t="str">
        <f t="shared" si="234"/>
        <v/>
      </c>
      <c r="Q486" s="1050">
        <f t="shared" si="235"/>
        <v>0</v>
      </c>
      <c r="R486" s="1051" t="str">
        <f t="shared" si="236"/>
        <v/>
      </c>
      <c r="S486" s="1051" t="str">
        <f t="shared" si="237"/>
        <v/>
      </c>
      <c r="T486" s="1052" t="str">
        <f t="shared" si="238"/>
        <v/>
      </c>
      <c r="U486" s="1077"/>
      <c r="V486" s="1017"/>
      <c r="W486" s="1055" t="str">
        <f t="shared" si="239"/>
        <v/>
      </c>
      <c r="X486" s="1072"/>
      <c r="Y486" s="1057">
        <v>0</v>
      </c>
      <c r="Z486" s="402">
        <f t="shared" si="240"/>
        <v>0</v>
      </c>
      <c r="AA486" s="1058">
        <f t="shared" si="241"/>
        <v>0</v>
      </c>
      <c r="AB486" s="1059">
        <f t="shared" si="242"/>
        <v>0</v>
      </c>
      <c r="AC486" s="1059">
        <f t="shared" si="243"/>
        <v>0</v>
      </c>
      <c r="AD486" s="1060">
        <f t="shared" si="244"/>
        <v>0</v>
      </c>
      <c r="AE486" s="1061" t="s">
        <v>205</v>
      </c>
      <c r="AF486" s="395"/>
      <c r="AG486" s="429"/>
      <c r="AH486" s="1073"/>
      <c r="AI486" s="1074"/>
      <c r="AJ486" s="1074"/>
      <c r="AK486" s="1075"/>
      <c r="AL486" s="1065"/>
      <c r="AM486" s="1066" t="str">
        <f t="shared" si="245"/>
        <v/>
      </c>
      <c r="AN486" s="1067">
        <f t="shared" si="246"/>
        <v>0</v>
      </c>
      <c r="AO486" s="412"/>
      <c r="AP486" s="412"/>
      <c r="AQ486" s="1068">
        <f t="shared" si="247"/>
        <v>0</v>
      </c>
      <c r="AR486" s="414">
        <f t="shared" si="248"/>
        <v>0</v>
      </c>
      <c r="AS486" s="415">
        <f t="shared" si="249"/>
        <v>0</v>
      </c>
      <c r="AT486" s="415">
        <f t="shared" si="264"/>
        <v>0</v>
      </c>
      <c r="AU486" s="415">
        <f t="shared" si="250"/>
        <v>0</v>
      </c>
      <c r="AV486" s="416">
        <f t="shared" si="251"/>
        <v>0</v>
      </c>
      <c r="AW486" s="1069"/>
      <c r="AX486" s="406">
        <f t="shared" si="252"/>
        <v>0</v>
      </c>
      <c r="AY486" s="1060">
        <f t="shared" si="253"/>
        <v>0</v>
      </c>
      <c r="AZ486" s="1070">
        <f t="shared" si="254"/>
        <v>0</v>
      </c>
      <c r="BA486" s="407">
        <f t="shared" si="255"/>
        <v>0</v>
      </c>
      <c r="BB486" s="1071">
        <f t="shared" si="256"/>
        <v>0</v>
      </c>
      <c r="BC486" s="1059">
        <f t="shared" si="257"/>
        <v>0</v>
      </c>
      <c r="BD486" s="1059">
        <f t="shared" si="258"/>
        <v>0</v>
      </c>
      <c r="BE486" s="407">
        <f t="shared" si="259"/>
        <v>0</v>
      </c>
      <c r="BF486" s="1041">
        <f t="shared" si="260"/>
        <v>0.3</v>
      </c>
      <c r="BG486" s="421">
        <f t="shared" si="261"/>
        <v>0</v>
      </c>
      <c r="BH486" s="422"/>
      <c r="BI486" s="422"/>
      <c r="BJ486" s="421">
        <f t="shared" si="262"/>
        <v>0</v>
      </c>
      <c r="BK486" s="1044">
        <f t="shared" si="263"/>
        <v>0</v>
      </c>
      <c r="BL486" s="432"/>
      <c r="BM486" s="436"/>
      <c r="BN486" s="436"/>
      <c r="BO486" s="436"/>
      <c r="BP486" s="436"/>
      <c r="BQ486" s="436"/>
      <c r="BR486" s="436"/>
      <c r="BS486" s="436"/>
      <c r="BT486" s="436"/>
      <c r="BU486" s="436"/>
      <c r="BV486" s="436"/>
      <c r="BW486" s="436"/>
      <c r="BX486" s="436"/>
    </row>
    <row r="487" spans="1:76" s="437" customFormat="1" ht="27.95" customHeight="1">
      <c r="A487" s="1046">
        <v>470</v>
      </c>
      <c r="B487" s="429"/>
      <c r="C487" s="429"/>
      <c r="D487" s="395"/>
      <c r="E487" s="427"/>
      <c r="F487" s="396"/>
      <c r="G487" s="1076"/>
      <c r="H487" s="1009"/>
      <c r="I487" s="1009"/>
      <c r="J487" s="1009"/>
      <c r="K487" s="1010" t="str">
        <f t="shared" si="233"/>
        <v/>
      </c>
      <c r="L487" s="1047" t="str">
        <f>IF(OR(($S487=""),($H487=""),($I487=""),($J487="")),"",VLOOKUP($S487,'TRC Values Pepco'!$I$45:$M$54,2,FALSE))</f>
        <v/>
      </c>
      <c r="M487" s="1048" t="str">
        <f>IF(OR(($S487=""),($H487=""),($I487=""),($J487="")),"",VLOOKUP($S487,'TRC Values Pepco'!$I$45:$M$54,3,FALSE))</f>
        <v/>
      </c>
      <c r="N487" s="1048" t="str">
        <f>IF(OR(($S487=""),($H487=""),($I487=""),($J487="")),"",VLOOKUP($S487,'TRC Values Pepco'!$I$45:$M$54,4,FALSE))</f>
        <v/>
      </c>
      <c r="O487" s="1048" t="str">
        <f>IF(OR(($S487=""),($H487=""),($I487=""),($J487="")),"",VLOOKUP($S487,'TRC Values Pepco'!$I$45:$M$54,5,FALSE))</f>
        <v/>
      </c>
      <c r="P487" s="1049" t="str">
        <f t="shared" si="234"/>
        <v/>
      </c>
      <c r="Q487" s="1050">
        <f t="shared" si="235"/>
        <v>0</v>
      </c>
      <c r="R487" s="1051" t="str">
        <f t="shared" si="236"/>
        <v/>
      </c>
      <c r="S487" s="1051" t="str">
        <f t="shared" si="237"/>
        <v/>
      </c>
      <c r="T487" s="1052" t="str">
        <f t="shared" si="238"/>
        <v/>
      </c>
      <c r="U487" s="1077"/>
      <c r="V487" s="1017"/>
      <c r="W487" s="1055" t="str">
        <f t="shared" si="239"/>
        <v/>
      </c>
      <c r="X487" s="1072"/>
      <c r="Y487" s="1057">
        <v>0</v>
      </c>
      <c r="Z487" s="402">
        <f t="shared" si="240"/>
        <v>0</v>
      </c>
      <c r="AA487" s="1058">
        <f t="shared" si="241"/>
        <v>0</v>
      </c>
      <c r="AB487" s="1059">
        <f t="shared" si="242"/>
        <v>0</v>
      </c>
      <c r="AC487" s="1059">
        <f t="shared" si="243"/>
        <v>0</v>
      </c>
      <c r="AD487" s="1060">
        <f t="shared" si="244"/>
        <v>0</v>
      </c>
      <c r="AE487" s="1061" t="s">
        <v>205</v>
      </c>
      <c r="AF487" s="395"/>
      <c r="AG487" s="429"/>
      <c r="AH487" s="1073"/>
      <c r="AI487" s="1074"/>
      <c r="AJ487" s="1074"/>
      <c r="AK487" s="1075"/>
      <c r="AL487" s="1065"/>
      <c r="AM487" s="1066" t="str">
        <f t="shared" si="245"/>
        <v/>
      </c>
      <c r="AN487" s="1067">
        <f t="shared" si="246"/>
        <v>0</v>
      </c>
      <c r="AO487" s="412"/>
      <c r="AP487" s="412"/>
      <c r="AQ487" s="1068">
        <f t="shared" si="247"/>
        <v>0</v>
      </c>
      <c r="AR487" s="414">
        <f t="shared" si="248"/>
        <v>0</v>
      </c>
      <c r="AS487" s="415">
        <f t="shared" si="249"/>
        <v>0</v>
      </c>
      <c r="AT487" s="415">
        <f t="shared" si="264"/>
        <v>0</v>
      </c>
      <c r="AU487" s="415">
        <f t="shared" si="250"/>
        <v>0</v>
      </c>
      <c r="AV487" s="416">
        <f t="shared" si="251"/>
        <v>0</v>
      </c>
      <c r="AW487" s="1069"/>
      <c r="AX487" s="406">
        <f t="shared" si="252"/>
        <v>0</v>
      </c>
      <c r="AY487" s="1060">
        <f t="shared" si="253"/>
        <v>0</v>
      </c>
      <c r="AZ487" s="1070">
        <f t="shared" si="254"/>
        <v>0</v>
      </c>
      <c r="BA487" s="407">
        <f t="shared" si="255"/>
        <v>0</v>
      </c>
      <c r="BB487" s="1071">
        <f t="shared" si="256"/>
        <v>0</v>
      </c>
      <c r="BC487" s="1059">
        <f t="shared" si="257"/>
        <v>0</v>
      </c>
      <c r="BD487" s="1059">
        <f t="shared" si="258"/>
        <v>0</v>
      </c>
      <c r="BE487" s="407">
        <f t="shared" si="259"/>
        <v>0</v>
      </c>
      <c r="BF487" s="1041">
        <f t="shared" si="260"/>
        <v>0.3</v>
      </c>
      <c r="BG487" s="421">
        <f t="shared" si="261"/>
        <v>0</v>
      </c>
      <c r="BH487" s="422"/>
      <c r="BI487" s="422"/>
      <c r="BJ487" s="421">
        <f t="shared" si="262"/>
        <v>0</v>
      </c>
      <c r="BK487" s="1044">
        <f t="shared" si="263"/>
        <v>0</v>
      </c>
      <c r="BL487" s="432"/>
      <c r="BM487" s="436"/>
      <c r="BN487" s="436"/>
      <c r="BO487" s="436"/>
      <c r="BP487" s="436"/>
      <c r="BQ487" s="436"/>
      <c r="BR487" s="436"/>
      <c r="BS487" s="436"/>
      <c r="BT487" s="436"/>
      <c r="BU487" s="436"/>
      <c r="BV487" s="436"/>
      <c r="BW487" s="436"/>
      <c r="BX487" s="436"/>
    </row>
    <row r="488" spans="1:76" s="437" customFormat="1" ht="27.95" customHeight="1">
      <c r="A488" s="1046">
        <v>471</v>
      </c>
      <c r="B488" s="429"/>
      <c r="C488" s="429"/>
      <c r="D488" s="395"/>
      <c r="E488" s="427"/>
      <c r="F488" s="396"/>
      <c r="G488" s="1076"/>
      <c r="H488" s="1009"/>
      <c r="I488" s="1009"/>
      <c r="J488" s="1009"/>
      <c r="K488" s="1010" t="str">
        <f t="shared" si="233"/>
        <v/>
      </c>
      <c r="L488" s="1047" t="str">
        <f>IF(OR(($S488=""),($H488=""),($I488=""),($J488="")),"",VLOOKUP($S488,'TRC Values Pepco'!$I$45:$M$54,2,FALSE))</f>
        <v/>
      </c>
      <c r="M488" s="1048" t="str">
        <f>IF(OR(($S488=""),($H488=""),($I488=""),($J488="")),"",VLOOKUP($S488,'TRC Values Pepco'!$I$45:$M$54,3,FALSE))</f>
        <v/>
      </c>
      <c r="N488" s="1048" t="str">
        <f>IF(OR(($S488=""),($H488=""),($I488=""),($J488="")),"",VLOOKUP($S488,'TRC Values Pepco'!$I$45:$M$54,4,FALSE))</f>
        <v/>
      </c>
      <c r="O488" s="1048" t="str">
        <f>IF(OR(($S488=""),($H488=""),($I488=""),($J488="")),"",VLOOKUP($S488,'TRC Values Pepco'!$I$45:$M$54,5,FALSE))</f>
        <v/>
      </c>
      <c r="P488" s="1049" t="str">
        <f t="shared" si="234"/>
        <v/>
      </c>
      <c r="Q488" s="1050">
        <f t="shared" si="235"/>
        <v>0</v>
      </c>
      <c r="R488" s="1051" t="str">
        <f t="shared" si="236"/>
        <v/>
      </c>
      <c r="S488" s="1051" t="str">
        <f t="shared" si="237"/>
        <v/>
      </c>
      <c r="T488" s="1052" t="str">
        <f t="shared" si="238"/>
        <v/>
      </c>
      <c r="U488" s="1077"/>
      <c r="V488" s="1017"/>
      <c r="W488" s="1055" t="str">
        <f t="shared" si="239"/>
        <v/>
      </c>
      <c r="X488" s="1072"/>
      <c r="Y488" s="1057">
        <v>0</v>
      </c>
      <c r="Z488" s="402">
        <f t="shared" si="240"/>
        <v>0</v>
      </c>
      <c r="AA488" s="1058">
        <f t="shared" si="241"/>
        <v>0</v>
      </c>
      <c r="AB488" s="1059">
        <f t="shared" si="242"/>
        <v>0</v>
      </c>
      <c r="AC488" s="1059">
        <f t="shared" si="243"/>
        <v>0</v>
      </c>
      <c r="AD488" s="1060">
        <f t="shared" si="244"/>
        <v>0</v>
      </c>
      <c r="AE488" s="1061" t="s">
        <v>205</v>
      </c>
      <c r="AF488" s="395"/>
      <c r="AG488" s="429"/>
      <c r="AH488" s="1073"/>
      <c r="AI488" s="1074"/>
      <c r="AJ488" s="1074"/>
      <c r="AK488" s="1075"/>
      <c r="AL488" s="1065"/>
      <c r="AM488" s="1066" t="str">
        <f t="shared" si="245"/>
        <v/>
      </c>
      <c r="AN488" s="1067">
        <f t="shared" si="246"/>
        <v>0</v>
      </c>
      <c r="AO488" s="412"/>
      <c r="AP488" s="412"/>
      <c r="AQ488" s="1068">
        <f t="shared" si="247"/>
        <v>0</v>
      </c>
      <c r="AR488" s="414">
        <f t="shared" si="248"/>
        <v>0</v>
      </c>
      <c r="AS488" s="415">
        <f t="shared" si="249"/>
        <v>0</v>
      </c>
      <c r="AT488" s="415">
        <f t="shared" si="264"/>
        <v>0</v>
      </c>
      <c r="AU488" s="415">
        <f t="shared" si="250"/>
        <v>0</v>
      </c>
      <c r="AV488" s="416">
        <f t="shared" si="251"/>
        <v>0</v>
      </c>
      <c r="AW488" s="1069"/>
      <c r="AX488" s="406">
        <f t="shared" si="252"/>
        <v>0</v>
      </c>
      <c r="AY488" s="1060">
        <f t="shared" si="253"/>
        <v>0</v>
      </c>
      <c r="AZ488" s="1070">
        <f t="shared" si="254"/>
        <v>0</v>
      </c>
      <c r="BA488" s="407">
        <f t="shared" si="255"/>
        <v>0</v>
      </c>
      <c r="BB488" s="1071">
        <f t="shared" si="256"/>
        <v>0</v>
      </c>
      <c r="BC488" s="1059">
        <f t="shared" si="257"/>
        <v>0</v>
      </c>
      <c r="BD488" s="1059">
        <f t="shared" si="258"/>
        <v>0</v>
      </c>
      <c r="BE488" s="407">
        <f t="shared" si="259"/>
        <v>0</v>
      </c>
      <c r="BF488" s="1041">
        <f t="shared" si="260"/>
        <v>0.3</v>
      </c>
      <c r="BG488" s="421">
        <f t="shared" si="261"/>
        <v>0</v>
      </c>
      <c r="BH488" s="422"/>
      <c r="BI488" s="422"/>
      <c r="BJ488" s="421">
        <f t="shared" si="262"/>
        <v>0</v>
      </c>
      <c r="BK488" s="1044">
        <f t="shared" si="263"/>
        <v>0</v>
      </c>
      <c r="BL488" s="432"/>
      <c r="BM488" s="436"/>
      <c r="BN488" s="436"/>
      <c r="BO488" s="436"/>
      <c r="BP488" s="436"/>
      <c r="BQ488" s="436"/>
      <c r="BR488" s="436"/>
      <c r="BS488" s="436"/>
      <c r="BT488" s="436"/>
      <c r="BU488" s="436"/>
      <c r="BV488" s="436"/>
      <c r="BW488" s="436"/>
      <c r="BX488" s="436"/>
    </row>
    <row r="489" spans="1:76" s="437" customFormat="1" ht="27.95" customHeight="1">
      <c r="A489" s="1046">
        <v>472</v>
      </c>
      <c r="B489" s="429"/>
      <c r="C489" s="429"/>
      <c r="D489" s="395"/>
      <c r="E489" s="427"/>
      <c r="F489" s="396"/>
      <c r="G489" s="1076"/>
      <c r="H489" s="1009"/>
      <c r="I489" s="1009"/>
      <c r="J489" s="1009"/>
      <c r="K489" s="1010" t="str">
        <f t="shared" si="233"/>
        <v/>
      </c>
      <c r="L489" s="1047" t="str">
        <f>IF(OR(($S489=""),($H489=""),($I489=""),($J489="")),"",VLOOKUP($S489,'TRC Values Pepco'!$I$45:$M$54,2,FALSE))</f>
        <v/>
      </c>
      <c r="M489" s="1048" t="str">
        <f>IF(OR(($S489=""),($H489=""),($I489=""),($J489="")),"",VLOOKUP($S489,'TRC Values Pepco'!$I$45:$M$54,3,FALSE))</f>
        <v/>
      </c>
      <c r="N489" s="1048" t="str">
        <f>IF(OR(($S489=""),($H489=""),($I489=""),($J489="")),"",VLOOKUP($S489,'TRC Values Pepco'!$I$45:$M$54,4,FALSE))</f>
        <v/>
      </c>
      <c r="O489" s="1048" t="str">
        <f>IF(OR(($S489=""),($H489=""),($I489=""),($J489="")),"",VLOOKUP($S489,'TRC Values Pepco'!$I$45:$M$54,5,FALSE))</f>
        <v/>
      </c>
      <c r="P489" s="1049" t="str">
        <f t="shared" si="234"/>
        <v/>
      </c>
      <c r="Q489" s="1050">
        <f t="shared" si="235"/>
        <v>0</v>
      </c>
      <c r="R489" s="1051" t="str">
        <f t="shared" si="236"/>
        <v/>
      </c>
      <c r="S489" s="1051" t="str">
        <f t="shared" si="237"/>
        <v/>
      </c>
      <c r="T489" s="1052" t="str">
        <f t="shared" si="238"/>
        <v/>
      </c>
      <c r="U489" s="1077"/>
      <c r="V489" s="1017"/>
      <c r="W489" s="1055" t="str">
        <f t="shared" si="239"/>
        <v/>
      </c>
      <c r="X489" s="1072"/>
      <c r="Y489" s="1057">
        <v>0</v>
      </c>
      <c r="Z489" s="402">
        <f t="shared" si="240"/>
        <v>0</v>
      </c>
      <c r="AA489" s="1058">
        <f t="shared" si="241"/>
        <v>0</v>
      </c>
      <c r="AB489" s="1059">
        <f t="shared" si="242"/>
        <v>0</v>
      </c>
      <c r="AC489" s="1059">
        <f t="shared" si="243"/>
        <v>0</v>
      </c>
      <c r="AD489" s="1060">
        <f t="shared" si="244"/>
        <v>0</v>
      </c>
      <c r="AE489" s="1061" t="s">
        <v>205</v>
      </c>
      <c r="AF489" s="395"/>
      <c r="AG489" s="429"/>
      <c r="AH489" s="1073"/>
      <c r="AI489" s="1074"/>
      <c r="AJ489" s="1074"/>
      <c r="AK489" s="1075"/>
      <c r="AL489" s="1065"/>
      <c r="AM489" s="1066" t="str">
        <f t="shared" si="245"/>
        <v/>
      </c>
      <c r="AN489" s="1067">
        <f t="shared" si="246"/>
        <v>0</v>
      </c>
      <c r="AO489" s="412"/>
      <c r="AP489" s="412"/>
      <c r="AQ489" s="1068">
        <f t="shared" si="247"/>
        <v>0</v>
      </c>
      <c r="AR489" s="414">
        <f t="shared" si="248"/>
        <v>0</v>
      </c>
      <c r="AS489" s="415">
        <f t="shared" si="249"/>
        <v>0</v>
      </c>
      <c r="AT489" s="415">
        <f t="shared" si="264"/>
        <v>0</v>
      </c>
      <c r="AU489" s="415">
        <f t="shared" si="250"/>
        <v>0</v>
      </c>
      <c r="AV489" s="416">
        <f t="shared" si="251"/>
        <v>0</v>
      </c>
      <c r="AW489" s="1069"/>
      <c r="AX489" s="406">
        <f t="shared" si="252"/>
        <v>0</v>
      </c>
      <c r="AY489" s="1060">
        <f t="shared" si="253"/>
        <v>0</v>
      </c>
      <c r="AZ489" s="1070">
        <f t="shared" si="254"/>
        <v>0</v>
      </c>
      <c r="BA489" s="407">
        <f t="shared" si="255"/>
        <v>0</v>
      </c>
      <c r="BB489" s="1071">
        <f t="shared" si="256"/>
        <v>0</v>
      </c>
      <c r="BC489" s="1059">
        <f t="shared" si="257"/>
        <v>0</v>
      </c>
      <c r="BD489" s="1059">
        <f t="shared" si="258"/>
        <v>0</v>
      </c>
      <c r="BE489" s="407">
        <f t="shared" si="259"/>
        <v>0</v>
      </c>
      <c r="BF489" s="1041">
        <f t="shared" si="260"/>
        <v>0.3</v>
      </c>
      <c r="BG489" s="421">
        <f t="shared" si="261"/>
        <v>0</v>
      </c>
      <c r="BH489" s="422"/>
      <c r="BI489" s="422"/>
      <c r="BJ489" s="421">
        <f t="shared" si="262"/>
        <v>0</v>
      </c>
      <c r="BK489" s="1044">
        <f t="shared" si="263"/>
        <v>0</v>
      </c>
      <c r="BL489" s="432"/>
      <c r="BM489" s="436"/>
      <c r="BN489" s="436"/>
      <c r="BO489" s="436"/>
      <c r="BP489" s="436"/>
      <c r="BQ489" s="436"/>
      <c r="BR489" s="436"/>
      <c r="BS489" s="436"/>
      <c r="BT489" s="436"/>
      <c r="BU489" s="436"/>
      <c r="BV489" s="436"/>
      <c r="BW489" s="436"/>
      <c r="BX489" s="436"/>
    </row>
    <row r="490" spans="1:76" s="437" customFormat="1" ht="27.95" customHeight="1">
      <c r="A490" s="1046">
        <v>473</v>
      </c>
      <c r="B490" s="429"/>
      <c r="C490" s="429"/>
      <c r="D490" s="395"/>
      <c r="E490" s="427"/>
      <c r="F490" s="396"/>
      <c r="G490" s="1076"/>
      <c r="H490" s="1009"/>
      <c r="I490" s="1009"/>
      <c r="J490" s="1009"/>
      <c r="K490" s="1010" t="str">
        <f t="shared" si="233"/>
        <v/>
      </c>
      <c r="L490" s="1047" t="str">
        <f>IF(OR(($S490=""),($H490=""),($I490=""),($J490="")),"",VLOOKUP($S490,'TRC Values Pepco'!$I$45:$M$54,2,FALSE))</f>
        <v/>
      </c>
      <c r="M490" s="1048" t="str">
        <f>IF(OR(($S490=""),($H490=""),($I490=""),($J490="")),"",VLOOKUP($S490,'TRC Values Pepco'!$I$45:$M$54,3,FALSE))</f>
        <v/>
      </c>
      <c r="N490" s="1048" t="str">
        <f>IF(OR(($S490=""),($H490=""),($I490=""),($J490="")),"",VLOOKUP($S490,'TRC Values Pepco'!$I$45:$M$54,4,FALSE))</f>
        <v/>
      </c>
      <c r="O490" s="1048" t="str">
        <f>IF(OR(($S490=""),($H490=""),($I490=""),($J490="")),"",VLOOKUP($S490,'TRC Values Pepco'!$I$45:$M$54,5,FALSE))</f>
        <v/>
      </c>
      <c r="P490" s="1049" t="str">
        <f t="shared" si="234"/>
        <v/>
      </c>
      <c r="Q490" s="1050">
        <f t="shared" si="235"/>
        <v>0</v>
      </c>
      <c r="R490" s="1051" t="str">
        <f t="shared" si="236"/>
        <v/>
      </c>
      <c r="S490" s="1051" t="str">
        <f t="shared" si="237"/>
        <v/>
      </c>
      <c r="T490" s="1052" t="str">
        <f t="shared" si="238"/>
        <v/>
      </c>
      <c r="U490" s="1077"/>
      <c r="V490" s="1017"/>
      <c r="W490" s="1055" t="str">
        <f t="shared" si="239"/>
        <v/>
      </c>
      <c r="X490" s="1072"/>
      <c r="Y490" s="1057">
        <v>0</v>
      </c>
      <c r="Z490" s="402">
        <f t="shared" si="240"/>
        <v>0</v>
      </c>
      <c r="AA490" s="1058">
        <f t="shared" si="241"/>
        <v>0</v>
      </c>
      <c r="AB490" s="1059">
        <f t="shared" si="242"/>
        <v>0</v>
      </c>
      <c r="AC490" s="1059">
        <f t="shared" si="243"/>
        <v>0</v>
      </c>
      <c r="AD490" s="1060">
        <f t="shared" si="244"/>
        <v>0</v>
      </c>
      <c r="AE490" s="1061" t="s">
        <v>205</v>
      </c>
      <c r="AF490" s="395"/>
      <c r="AG490" s="429"/>
      <c r="AH490" s="1073"/>
      <c r="AI490" s="1074"/>
      <c r="AJ490" s="1074"/>
      <c r="AK490" s="1075"/>
      <c r="AL490" s="1065"/>
      <c r="AM490" s="1066" t="str">
        <f t="shared" si="245"/>
        <v/>
      </c>
      <c r="AN490" s="1067">
        <f t="shared" si="246"/>
        <v>0</v>
      </c>
      <c r="AO490" s="412"/>
      <c r="AP490" s="412"/>
      <c r="AQ490" s="1068">
        <f t="shared" si="247"/>
        <v>0</v>
      </c>
      <c r="AR490" s="414">
        <f t="shared" si="248"/>
        <v>0</v>
      </c>
      <c r="AS490" s="415">
        <f t="shared" si="249"/>
        <v>0</v>
      </c>
      <c r="AT490" s="415">
        <f t="shared" si="264"/>
        <v>0</v>
      </c>
      <c r="AU490" s="415">
        <f t="shared" si="250"/>
        <v>0</v>
      </c>
      <c r="AV490" s="416">
        <f t="shared" si="251"/>
        <v>0</v>
      </c>
      <c r="AW490" s="1069"/>
      <c r="AX490" s="406">
        <f t="shared" si="252"/>
        <v>0</v>
      </c>
      <c r="AY490" s="1060">
        <f t="shared" si="253"/>
        <v>0</v>
      </c>
      <c r="AZ490" s="1070">
        <f t="shared" si="254"/>
        <v>0</v>
      </c>
      <c r="BA490" s="407">
        <f t="shared" si="255"/>
        <v>0</v>
      </c>
      <c r="BB490" s="1071">
        <f t="shared" si="256"/>
        <v>0</v>
      </c>
      <c r="BC490" s="1059">
        <f t="shared" si="257"/>
        <v>0</v>
      </c>
      <c r="BD490" s="1059">
        <f t="shared" si="258"/>
        <v>0</v>
      </c>
      <c r="BE490" s="407">
        <f t="shared" si="259"/>
        <v>0</v>
      </c>
      <c r="BF490" s="1041">
        <f t="shared" si="260"/>
        <v>0.3</v>
      </c>
      <c r="BG490" s="421">
        <f t="shared" si="261"/>
        <v>0</v>
      </c>
      <c r="BH490" s="422"/>
      <c r="BI490" s="422"/>
      <c r="BJ490" s="421">
        <f t="shared" si="262"/>
        <v>0</v>
      </c>
      <c r="BK490" s="1044">
        <f t="shared" si="263"/>
        <v>0</v>
      </c>
      <c r="BL490" s="432"/>
      <c r="BM490" s="436"/>
      <c r="BN490" s="436"/>
      <c r="BO490" s="436"/>
      <c r="BP490" s="436"/>
      <c r="BQ490" s="436"/>
      <c r="BR490" s="436"/>
      <c r="BS490" s="436"/>
      <c r="BT490" s="436"/>
      <c r="BU490" s="436"/>
      <c r="BV490" s="436"/>
      <c r="BW490" s="436"/>
      <c r="BX490" s="436"/>
    </row>
    <row r="491" spans="1:76" s="437" customFormat="1" ht="27.95" customHeight="1">
      <c r="A491" s="1046">
        <v>474</v>
      </c>
      <c r="B491" s="429"/>
      <c r="C491" s="429"/>
      <c r="D491" s="395"/>
      <c r="E491" s="427"/>
      <c r="F491" s="396"/>
      <c r="G491" s="1076"/>
      <c r="H491" s="1009"/>
      <c r="I491" s="1009"/>
      <c r="J491" s="1009"/>
      <c r="K491" s="1010" t="str">
        <f t="shared" si="233"/>
        <v/>
      </c>
      <c r="L491" s="1047" t="str">
        <f>IF(OR(($S491=""),($H491=""),($I491=""),($J491="")),"",VLOOKUP($S491,'TRC Values Pepco'!$I$45:$M$54,2,FALSE))</f>
        <v/>
      </c>
      <c r="M491" s="1048" t="str">
        <f>IF(OR(($S491=""),($H491=""),($I491=""),($J491="")),"",VLOOKUP($S491,'TRC Values Pepco'!$I$45:$M$54,3,FALSE))</f>
        <v/>
      </c>
      <c r="N491" s="1048" t="str">
        <f>IF(OR(($S491=""),($H491=""),($I491=""),($J491="")),"",VLOOKUP($S491,'TRC Values Pepco'!$I$45:$M$54,4,FALSE))</f>
        <v/>
      </c>
      <c r="O491" s="1048" t="str">
        <f>IF(OR(($S491=""),($H491=""),($I491=""),($J491="")),"",VLOOKUP($S491,'TRC Values Pepco'!$I$45:$M$54,5,FALSE))</f>
        <v/>
      </c>
      <c r="P491" s="1049" t="str">
        <f t="shared" si="234"/>
        <v/>
      </c>
      <c r="Q491" s="1050">
        <f t="shared" si="235"/>
        <v>0</v>
      </c>
      <c r="R491" s="1051" t="str">
        <f t="shared" si="236"/>
        <v/>
      </c>
      <c r="S491" s="1051" t="str">
        <f t="shared" si="237"/>
        <v/>
      </c>
      <c r="T491" s="1052" t="str">
        <f t="shared" si="238"/>
        <v/>
      </c>
      <c r="U491" s="1077"/>
      <c r="V491" s="1017"/>
      <c r="W491" s="1055" t="str">
        <f t="shared" si="239"/>
        <v/>
      </c>
      <c r="X491" s="1072"/>
      <c r="Y491" s="1057">
        <v>0</v>
      </c>
      <c r="Z491" s="402">
        <f t="shared" si="240"/>
        <v>0</v>
      </c>
      <c r="AA491" s="1058">
        <f t="shared" si="241"/>
        <v>0</v>
      </c>
      <c r="AB491" s="1059">
        <f t="shared" si="242"/>
        <v>0</v>
      </c>
      <c r="AC491" s="1059">
        <f t="shared" si="243"/>
        <v>0</v>
      </c>
      <c r="AD491" s="1060">
        <f t="shared" si="244"/>
        <v>0</v>
      </c>
      <c r="AE491" s="1061" t="s">
        <v>205</v>
      </c>
      <c r="AF491" s="395"/>
      <c r="AG491" s="429"/>
      <c r="AH491" s="1073"/>
      <c r="AI491" s="1074"/>
      <c r="AJ491" s="1074"/>
      <c r="AK491" s="1075"/>
      <c r="AL491" s="1065"/>
      <c r="AM491" s="1066" t="str">
        <f t="shared" si="245"/>
        <v/>
      </c>
      <c r="AN491" s="1067">
        <f t="shared" si="246"/>
        <v>0</v>
      </c>
      <c r="AO491" s="412"/>
      <c r="AP491" s="412"/>
      <c r="AQ491" s="1068">
        <f t="shared" si="247"/>
        <v>0</v>
      </c>
      <c r="AR491" s="414">
        <f t="shared" si="248"/>
        <v>0</v>
      </c>
      <c r="AS491" s="415">
        <f t="shared" si="249"/>
        <v>0</v>
      </c>
      <c r="AT491" s="415">
        <f t="shared" si="264"/>
        <v>0</v>
      </c>
      <c r="AU491" s="415">
        <f t="shared" si="250"/>
        <v>0</v>
      </c>
      <c r="AV491" s="416">
        <f t="shared" si="251"/>
        <v>0</v>
      </c>
      <c r="AW491" s="1069"/>
      <c r="AX491" s="406">
        <f t="shared" si="252"/>
        <v>0</v>
      </c>
      <c r="AY491" s="1060">
        <f t="shared" si="253"/>
        <v>0</v>
      </c>
      <c r="AZ491" s="1070">
        <f t="shared" si="254"/>
        <v>0</v>
      </c>
      <c r="BA491" s="407">
        <f t="shared" si="255"/>
        <v>0</v>
      </c>
      <c r="BB491" s="1071">
        <f t="shared" si="256"/>
        <v>0</v>
      </c>
      <c r="BC491" s="1059">
        <f t="shared" si="257"/>
        <v>0</v>
      </c>
      <c r="BD491" s="1059">
        <f t="shared" si="258"/>
        <v>0</v>
      </c>
      <c r="BE491" s="407">
        <f t="shared" si="259"/>
        <v>0</v>
      </c>
      <c r="BF491" s="1041">
        <f t="shared" si="260"/>
        <v>0.3</v>
      </c>
      <c r="BG491" s="421">
        <f t="shared" si="261"/>
        <v>0</v>
      </c>
      <c r="BH491" s="422"/>
      <c r="BI491" s="422"/>
      <c r="BJ491" s="421">
        <f t="shared" si="262"/>
        <v>0</v>
      </c>
      <c r="BK491" s="1044">
        <f t="shared" si="263"/>
        <v>0</v>
      </c>
      <c r="BL491" s="432"/>
      <c r="BM491" s="436"/>
      <c r="BN491" s="436"/>
      <c r="BO491" s="436"/>
      <c r="BP491" s="436"/>
      <c r="BQ491" s="436"/>
      <c r="BR491" s="436"/>
      <c r="BS491" s="436"/>
      <c r="BT491" s="436"/>
      <c r="BU491" s="436"/>
      <c r="BV491" s="436"/>
      <c r="BW491" s="436"/>
      <c r="BX491" s="436"/>
    </row>
    <row r="492" spans="1:76" s="437" customFormat="1" ht="27.95" customHeight="1">
      <c r="A492" s="1046">
        <v>475</v>
      </c>
      <c r="B492" s="429"/>
      <c r="C492" s="429"/>
      <c r="D492" s="395"/>
      <c r="E492" s="427"/>
      <c r="F492" s="396"/>
      <c r="G492" s="1076"/>
      <c r="H492" s="1009"/>
      <c r="I492" s="1009"/>
      <c r="J492" s="1009"/>
      <c r="K492" s="1010" t="str">
        <f t="shared" si="233"/>
        <v/>
      </c>
      <c r="L492" s="1047" t="str">
        <f>IF(OR(($S492=""),($H492=""),($I492=""),($J492="")),"",VLOOKUP($S492,'TRC Values Pepco'!$I$45:$M$54,2,FALSE))</f>
        <v/>
      </c>
      <c r="M492" s="1048" t="str">
        <f>IF(OR(($S492=""),($H492=""),($I492=""),($J492="")),"",VLOOKUP($S492,'TRC Values Pepco'!$I$45:$M$54,3,FALSE))</f>
        <v/>
      </c>
      <c r="N492" s="1048" t="str">
        <f>IF(OR(($S492=""),($H492=""),($I492=""),($J492="")),"",VLOOKUP($S492,'TRC Values Pepco'!$I$45:$M$54,4,FALSE))</f>
        <v/>
      </c>
      <c r="O492" s="1048" t="str">
        <f>IF(OR(($S492=""),($H492=""),($I492=""),($J492="")),"",VLOOKUP($S492,'TRC Values Pepco'!$I$45:$M$54,5,FALSE))</f>
        <v/>
      </c>
      <c r="P492" s="1049" t="str">
        <f t="shared" si="234"/>
        <v/>
      </c>
      <c r="Q492" s="1050">
        <f t="shared" si="235"/>
        <v>0</v>
      </c>
      <c r="R492" s="1051" t="str">
        <f t="shared" si="236"/>
        <v/>
      </c>
      <c r="S492" s="1051" t="str">
        <f t="shared" si="237"/>
        <v/>
      </c>
      <c r="T492" s="1052" t="str">
        <f t="shared" si="238"/>
        <v/>
      </c>
      <c r="U492" s="1077"/>
      <c r="V492" s="1017"/>
      <c r="W492" s="1055" t="str">
        <f t="shared" si="239"/>
        <v/>
      </c>
      <c r="X492" s="1072"/>
      <c r="Y492" s="1057">
        <v>0</v>
      </c>
      <c r="Z492" s="402">
        <f t="shared" si="240"/>
        <v>0</v>
      </c>
      <c r="AA492" s="1058">
        <f t="shared" si="241"/>
        <v>0</v>
      </c>
      <c r="AB492" s="1059">
        <f t="shared" si="242"/>
        <v>0</v>
      </c>
      <c r="AC492" s="1059">
        <f t="shared" si="243"/>
        <v>0</v>
      </c>
      <c r="AD492" s="1060">
        <f t="shared" si="244"/>
        <v>0</v>
      </c>
      <c r="AE492" s="1061" t="s">
        <v>205</v>
      </c>
      <c r="AF492" s="395"/>
      <c r="AG492" s="429"/>
      <c r="AH492" s="1073"/>
      <c r="AI492" s="1074"/>
      <c r="AJ492" s="1074"/>
      <c r="AK492" s="1075"/>
      <c r="AL492" s="1065"/>
      <c r="AM492" s="1066" t="str">
        <f t="shared" si="245"/>
        <v/>
      </c>
      <c r="AN492" s="1067">
        <f t="shared" si="246"/>
        <v>0</v>
      </c>
      <c r="AO492" s="412"/>
      <c r="AP492" s="412"/>
      <c r="AQ492" s="1068">
        <f t="shared" si="247"/>
        <v>0</v>
      </c>
      <c r="AR492" s="414">
        <f t="shared" si="248"/>
        <v>0</v>
      </c>
      <c r="AS492" s="415">
        <f t="shared" si="249"/>
        <v>0</v>
      </c>
      <c r="AT492" s="415">
        <f t="shared" si="264"/>
        <v>0</v>
      </c>
      <c r="AU492" s="415">
        <f t="shared" si="250"/>
        <v>0</v>
      </c>
      <c r="AV492" s="416">
        <f t="shared" si="251"/>
        <v>0</v>
      </c>
      <c r="AW492" s="1069"/>
      <c r="AX492" s="406">
        <f t="shared" si="252"/>
        <v>0</v>
      </c>
      <c r="AY492" s="1060">
        <f t="shared" si="253"/>
        <v>0</v>
      </c>
      <c r="AZ492" s="1070">
        <f t="shared" si="254"/>
        <v>0</v>
      </c>
      <c r="BA492" s="407">
        <f t="shared" si="255"/>
        <v>0</v>
      </c>
      <c r="BB492" s="1071">
        <f t="shared" si="256"/>
        <v>0</v>
      </c>
      <c r="BC492" s="1059">
        <f t="shared" si="257"/>
        <v>0</v>
      </c>
      <c r="BD492" s="1059">
        <f t="shared" si="258"/>
        <v>0</v>
      </c>
      <c r="BE492" s="407">
        <f t="shared" si="259"/>
        <v>0</v>
      </c>
      <c r="BF492" s="1041">
        <f t="shared" si="260"/>
        <v>0.3</v>
      </c>
      <c r="BG492" s="421">
        <f t="shared" si="261"/>
        <v>0</v>
      </c>
      <c r="BH492" s="422"/>
      <c r="BI492" s="422"/>
      <c r="BJ492" s="421">
        <f t="shared" si="262"/>
        <v>0</v>
      </c>
      <c r="BK492" s="1044">
        <f t="shared" si="263"/>
        <v>0</v>
      </c>
      <c r="BL492" s="432"/>
      <c r="BM492" s="436"/>
      <c r="BN492" s="436"/>
      <c r="BO492" s="436"/>
      <c r="BP492" s="436"/>
      <c r="BQ492" s="436"/>
      <c r="BR492" s="436"/>
      <c r="BS492" s="436"/>
      <c r="BT492" s="436"/>
      <c r="BU492" s="436"/>
      <c r="BV492" s="436"/>
      <c r="BW492" s="436"/>
      <c r="BX492" s="436"/>
    </row>
    <row r="493" spans="1:76" s="437" customFormat="1" ht="27.95" customHeight="1">
      <c r="A493" s="1046">
        <v>476</v>
      </c>
      <c r="B493" s="429"/>
      <c r="C493" s="429"/>
      <c r="D493" s="395"/>
      <c r="E493" s="427"/>
      <c r="F493" s="396"/>
      <c r="G493" s="1076"/>
      <c r="H493" s="1009"/>
      <c r="I493" s="1009"/>
      <c r="J493" s="1009"/>
      <c r="K493" s="1010" t="str">
        <f t="shared" si="233"/>
        <v/>
      </c>
      <c r="L493" s="1047" t="str">
        <f>IF(OR(($S493=""),($H493=""),($I493=""),($J493="")),"",VLOOKUP($S493,'TRC Values Pepco'!$I$45:$M$54,2,FALSE))</f>
        <v/>
      </c>
      <c r="M493" s="1048" t="str">
        <f>IF(OR(($S493=""),($H493=""),($I493=""),($J493="")),"",VLOOKUP($S493,'TRC Values Pepco'!$I$45:$M$54,3,FALSE))</f>
        <v/>
      </c>
      <c r="N493" s="1048" t="str">
        <f>IF(OR(($S493=""),($H493=""),($I493=""),($J493="")),"",VLOOKUP($S493,'TRC Values Pepco'!$I$45:$M$54,4,FALSE))</f>
        <v/>
      </c>
      <c r="O493" s="1048" t="str">
        <f>IF(OR(($S493=""),($H493=""),($I493=""),($J493="")),"",VLOOKUP($S493,'TRC Values Pepco'!$I$45:$M$54,5,FALSE))</f>
        <v/>
      </c>
      <c r="P493" s="1049" t="str">
        <f t="shared" si="234"/>
        <v/>
      </c>
      <c r="Q493" s="1050">
        <f t="shared" si="235"/>
        <v>0</v>
      </c>
      <c r="R493" s="1051" t="str">
        <f t="shared" si="236"/>
        <v/>
      </c>
      <c r="S493" s="1051" t="str">
        <f t="shared" si="237"/>
        <v/>
      </c>
      <c r="T493" s="1052" t="str">
        <f t="shared" si="238"/>
        <v/>
      </c>
      <c r="U493" s="1077"/>
      <c r="V493" s="1017"/>
      <c r="W493" s="1055" t="str">
        <f t="shared" si="239"/>
        <v/>
      </c>
      <c r="X493" s="1072"/>
      <c r="Y493" s="1057">
        <v>0</v>
      </c>
      <c r="Z493" s="402">
        <f t="shared" si="240"/>
        <v>0</v>
      </c>
      <c r="AA493" s="1058">
        <f t="shared" si="241"/>
        <v>0</v>
      </c>
      <c r="AB493" s="1059">
        <f t="shared" si="242"/>
        <v>0</v>
      </c>
      <c r="AC493" s="1059">
        <f t="shared" si="243"/>
        <v>0</v>
      </c>
      <c r="AD493" s="1060">
        <f t="shared" si="244"/>
        <v>0</v>
      </c>
      <c r="AE493" s="1061" t="s">
        <v>205</v>
      </c>
      <c r="AF493" s="395"/>
      <c r="AG493" s="429"/>
      <c r="AH493" s="1073"/>
      <c r="AI493" s="1074"/>
      <c r="AJ493" s="1074"/>
      <c r="AK493" s="1075"/>
      <c r="AL493" s="1065"/>
      <c r="AM493" s="1066" t="str">
        <f t="shared" si="245"/>
        <v/>
      </c>
      <c r="AN493" s="1067">
        <f t="shared" si="246"/>
        <v>0</v>
      </c>
      <c r="AO493" s="412"/>
      <c r="AP493" s="412"/>
      <c r="AQ493" s="1068">
        <f t="shared" si="247"/>
        <v>0</v>
      </c>
      <c r="AR493" s="414">
        <f t="shared" si="248"/>
        <v>0</v>
      </c>
      <c r="AS493" s="415">
        <f t="shared" si="249"/>
        <v>0</v>
      </c>
      <c r="AT493" s="415">
        <f t="shared" si="264"/>
        <v>0</v>
      </c>
      <c r="AU493" s="415">
        <f t="shared" si="250"/>
        <v>0</v>
      </c>
      <c r="AV493" s="416">
        <f t="shared" si="251"/>
        <v>0</v>
      </c>
      <c r="AW493" s="1069"/>
      <c r="AX493" s="406">
        <f t="shared" si="252"/>
        <v>0</v>
      </c>
      <c r="AY493" s="1060">
        <f t="shared" si="253"/>
        <v>0</v>
      </c>
      <c r="AZ493" s="1070">
        <f t="shared" si="254"/>
        <v>0</v>
      </c>
      <c r="BA493" s="407">
        <f t="shared" si="255"/>
        <v>0</v>
      </c>
      <c r="BB493" s="1071">
        <f t="shared" si="256"/>
        <v>0</v>
      </c>
      <c r="BC493" s="1059">
        <f t="shared" si="257"/>
        <v>0</v>
      </c>
      <c r="BD493" s="1059">
        <f t="shared" si="258"/>
        <v>0</v>
      </c>
      <c r="BE493" s="407">
        <f t="shared" si="259"/>
        <v>0</v>
      </c>
      <c r="BF493" s="1041">
        <f t="shared" si="260"/>
        <v>0.3</v>
      </c>
      <c r="BG493" s="421">
        <f t="shared" si="261"/>
        <v>0</v>
      </c>
      <c r="BH493" s="422"/>
      <c r="BI493" s="422"/>
      <c r="BJ493" s="421">
        <f t="shared" si="262"/>
        <v>0</v>
      </c>
      <c r="BK493" s="1044">
        <f t="shared" si="263"/>
        <v>0</v>
      </c>
      <c r="BL493" s="432"/>
      <c r="BM493" s="436"/>
      <c r="BN493" s="436"/>
      <c r="BO493" s="436"/>
      <c r="BP493" s="436"/>
      <c r="BQ493" s="436"/>
      <c r="BR493" s="436"/>
      <c r="BS493" s="436"/>
      <c r="BT493" s="436"/>
      <c r="BU493" s="436"/>
      <c r="BV493" s="436"/>
      <c r="BW493" s="436"/>
      <c r="BX493" s="436"/>
    </row>
    <row r="494" spans="1:76" s="437" customFormat="1" ht="27.95" customHeight="1">
      <c r="A494" s="1046">
        <v>477</v>
      </c>
      <c r="B494" s="429"/>
      <c r="C494" s="429"/>
      <c r="D494" s="395"/>
      <c r="E494" s="427"/>
      <c r="F494" s="396"/>
      <c r="G494" s="1076"/>
      <c r="H494" s="1009"/>
      <c r="I494" s="1009"/>
      <c r="J494" s="1009"/>
      <c r="K494" s="1010" t="str">
        <f t="shared" si="233"/>
        <v/>
      </c>
      <c r="L494" s="1047" t="str">
        <f>IF(OR(($S494=""),($H494=""),($I494=""),($J494="")),"",VLOOKUP($S494,'TRC Values Pepco'!$I$45:$M$54,2,FALSE))</f>
        <v/>
      </c>
      <c r="M494" s="1048" t="str">
        <f>IF(OR(($S494=""),($H494=""),($I494=""),($J494="")),"",VLOOKUP($S494,'TRC Values Pepco'!$I$45:$M$54,3,FALSE))</f>
        <v/>
      </c>
      <c r="N494" s="1048" t="str">
        <f>IF(OR(($S494=""),($H494=""),($I494=""),($J494="")),"",VLOOKUP($S494,'TRC Values Pepco'!$I$45:$M$54,4,FALSE))</f>
        <v/>
      </c>
      <c r="O494" s="1048" t="str">
        <f>IF(OR(($S494=""),($H494=""),($I494=""),($J494="")),"",VLOOKUP($S494,'TRC Values Pepco'!$I$45:$M$54,5,FALSE))</f>
        <v/>
      </c>
      <c r="P494" s="1049" t="str">
        <f t="shared" si="234"/>
        <v/>
      </c>
      <c r="Q494" s="1050">
        <f t="shared" si="235"/>
        <v>0</v>
      </c>
      <c r="R494" s="1051" t="str">
        <f t="shared" si="236"/>
        <v/>
      </c>
      <c r="S494" s="1051" t="str">
        <f t="shared" si="237"/>
        <v/>
      </c>
      <c r="T494" s="1052" t="str">
        <f t="shared" si="238"/>
        <v/>
      </c>
      <c r="U494" s="1077"/>
      <c r="V494" s="1017"/>
      <c r="W494" s="1055" t="str">
        <f t="shared" si="239"/>
        <v/>
      </c>
      <c r="X494" s="1072"/>
      <c r="Y494" s="1057">
        <v>0</v>
      </c>
      <c r="Z494" s="402">
        <f t="shared" si="240"/>
        <v>0</v>
      </c>
      <c r="AA494" s="1058">
        <f t="shared" si="241"/>
        <v>0</v>
      </c>
      <c r="AB494" s="1059">
        <f t="shared" si="242"/>
        <v>0</v>
      </c>
      <c r="AC494" s="1059">
        <f t="shared" si="243"/>
        <v>0</v>
      </c>
      <c r="AD494" s="1060">
        <f t="shared" si="244"/>
        <v>0</v>
      </c>
      <c r="AE494" s="1061" t="s">
        <v>205</v>
      </c>
      <c r="AF494" s="395"/>
      <c r="AG494" s="429"/>
      <c r="AH494" s="1073"/>
      <c r="AI494" s="1074"/>
      <c r="AJ494" s="1074"/>
      <c r="AK494" s="1075"/>
      <c r="AL494" s="1065"/>
      <c r="AM494" s="1066" t="str">
        <f t="shared" si="245"/>
        <v/>
      </c>
      <c r="AN494" s="1067">
        <f t="shared" si="246"/>
        <v>0</v>
      </c>
      <c r="AO494" s="412"/>
      <c r="AP494" s="412"/>
      <c r="AQ494" s="1068">
        <f t="shared" si="247"/>
        <v>0</v>
      </c>
      <c r="AR494" s="414">
        <f t="shared" si="248"/>
        <v>0</v>
      </c>
      <c r="AS494" s="415">
        <f t="shared" si="249"/>
        <v>0</v>
      </c>
      <c r="AT494" s="415">
        <f t="shared" si="264"/>
        <v>0</v>
      </c>
      <c r="AU494" s="415">
        <f t="shared" si="250"/>
        <v>0</v>
      </c>
      <c r="AV494" s="416">
        <f t="shared" si="251"/>
        <v>0</v>
      </c>
      <c r="AW494" s="1069"/>
      <c r="AX494" s="406">
        <f t="shared" si="252"/>
        <v>0</v>
      </c>
      <c r="AY494" s="1060">
        <f t="shared" si="253"/>
        <v>0</v>
      </c>
      <c r="AZ494" s="1070">
        <f t="shared" si="254"/>
        <v>0</v>
      </c>
      <c r="BA494" s="407">
        <f t="shared" si="255"/>
        <v>0</v>
      </c>
      <c r="BB494" s="1071">
        <f t="shared" si="256"/>
        <v>0</v>
      </c>
      <c r="BC494" s="1059">
        <f t="shared" si="257"/>
        <v>0</v>
      </c>
      <c r="BD494" s="1059">
        <f t="shared" si="258"/>
        <v>0</v>
      </c>
      <c r="BE494" s="407">
        <f t="shared" si="259"/>
        <v>0</v>
      </c>
      <c r="BF494" s="1041">
        <f t="shared" si="260"/>
        <v>0.3</v>
      </c>
      <c r="BG494" s="421">
        <f t="shared" si="261"/>
        <v>0</v>
      </c>
      <c r="BH494" s="422"/>
      <c r="BI494" s="422"/>
      <c r="BJ494" s="421">
        <f t="shared" si="262"/>
        <v>0</v>
      </c>
      <c r="BK494" s="1044">
        <f t="shared" si="263"/>
        <v>0</v>
      </c>
      <c r="BL494" s="432"/>
      <c r="BM494" s="436"/>
      <c r="BN494" s="436"/>
      <c r="BO494" s="436"/>
      <c r="BP494" s="436"/>
      <c r="BQ494" s="436"/>
      <c r="BR494" s="436"/>
      <c r="BS494" s="436"/>
      <c r="BT494" s="436"/>
      <c r="BU494" s="436"/>
      <c r="BV494" s="436"/>
      <c r="BW494" s="436"/>
      <c r="BX494" s="436"/>
    </row>
    <row r="495" spans="1:76" s="437" customFormat="1" ht="27.95" customHeight="1">
      <c r="A495" s="1046">
        <v>478</v>
      </c>
      <c r="B495" s="429"/>
      <c r="C495" s="429"/>
      <c r="D495" s="395"/>
      <c r="E495" s="427"/>
      <c r="F495" s="396"/>
      <c r="G495" s="1076"/>
      <c r="H495" s="1009"/>
      <c r="I495" s="1009"/>
      <c r="J495" s="1009"/>
      <c r="K495" s="1010" t="str">
        <f t="shared" si="233"/>
        <v/>
      </c>
      <c r="L495" s="1047" t="str">
        <f>IF(OR(($S495=""),($H495=""),($I495=""),($J495="")),"",VLOOKUP($S495,'TRC Values Pepco'!$I$45:$M$54,2,FALSE))</f>
        <v/>
      </c>
      <c r="M495" s="1048" t="str">
        <f>IF(OR(($S495=""),($H495=""),($I495=""),($J495="")),"",VLOOKUP($S495,'TRC Values Pepco'!$I$45:$M$54,3,FALSE))</f>
        <v/>
      </c>
      <c r="N495" s="1048" t="str">
        <f>IF(OR(($S495=""),($H495=""),($I495=""),($J495="")),"",VLOOKUP($S495,'TRC Values Pepco'!$I$45:$M$54,4,FALSE))</f>
        <v/>
      </c>
      <c r="O495" s="1048" t="str">
        <f>IF(OR(($S495=""),($H495=""),($I495=""),($J495="")),"",VLOOKUP($S495,'TRC Values Pepco'!$I$45:$M$54,5,FALSE))</f>
        <v/>
      </c>
      <c r="P495" s="1049" t="str">
        <f t="shared" si="234"/>
        <v/>
      </c>
      <c r="Q495" s="1050">
        <f t="shared" si="235"/>
        <v>0</v>
      </c>
      <c r="R495" s="1051" t="str">
        <f t="shared" si="236"/>
        <v/>
      </c>
      <c r="S495" s="1051" t="str">
        <f t="shared" si="237"/>
        <v/>
      </c>
      <c r="T495" s="1052" t="str">
        <f t="shared" si="238"/>
        <v/>
      </c>
      <c r="U495" s="1077"/>
      <c r="V495" s="1017"/>
      <c r="W495" s="1055" t="str">
        <f t="shared" si="239"/>
        <v/>
      </c>
      <c r="X495" s="1072"/>
      <c r="Y495" s="1057">
        <v>0</v>
      </c>
      <c r="Z495" s="402">
        <f t="shared" si="240"/>
        <v>0</v>
      </c>
      <c r="AA495" s="1058">
        <f t="shared" si="241"/>
        <v>0</v>
      </c>
      <c r="AB495" s="1059">
        <f t="shared" si="242"/>
        <v>0</v>
      </c>
      <c r="AC495" s="1059">
        <f t="shared" si="243"/>
        <v>0</v>
      </c>
      <c r="AD495" s="1060">
        <f t="shared" si="244"/>
        <v>0</v>
      </c>
      <c r="AE495" s="1061" t="s">
        <v>205</v>
      </c>
      <c r="AF495" s="395"/>
      <c r="AG495" s="429"/>
      <c r="AH495" s="1073"/>
      <c r="AI495" s="1074"/>
      <c r="AJ495" s="1074"/>
      <c r="AK495" s="1075"/>
      <c r="AL495" s="1065"/>
      <c r="AM495" s="1066" t="str">
        <f t="shared" si="245"/>
        <v/>
      </c>
      <c r="AN495" s="1067">
        <f t="shared" si="246"/>
        <v>0</v>
      </c>
      <c r="AO495" s="412"/>
      <c r="AP495" s="412"/>
      <c r="AQ495" s="1068">
        <f t="shared" si="247"/>
        <v>0</v>
      </c>
      <c r="AR495" s="414">
        <f t="shared" si="248"/>
        <v>0</v>
      </c>
      <c r="AS495" s="415">
        <f t="shared" si="249"/>
        <v>0</v>
      </c>
      <c r="AT495" s="415">
        <f t="shared" si="264"/>
        <v>0</v>
      </c>
      <c r="AU495" s="415">
        <f t="shared" si="250"/>
        <v>0</v>
      </c>
      <c r="AV495" s="416">
        <f t="shared" si="251"/>
        <v>0</v>
      </c>
      <c r="AW495" s="1069"/>
      <c r="AX495" s="406">
        <f t="shared" si="252"/>
        <v>0</v>
      </c>
      <c r="AY495" s="1060">
        <f t="shared" si="253"/>
        <v>0</v>
      </c>
      <c r="AZ495" s="1070">
        <f t="shared" si="254"/>
        <v>0</v>
      </c>
      <c r="BA495" s="407">
        <f t="shared" si="255"/>
        <v>0</v>
      </c>
      <c r="BB495" s="1071">
        <f t="shared" si="256"/>
        <v>0</v>
      </c>
      <c r="BC495" s="1059">
        <f t="shared" si="257"/>
        <v>0</v>
      </c>
      <c r="BD495" s="1059">
        <f t="shared" si="258"/>
        <v>0</v>
      </c>
      <c r="BE495" s="407">
        <f t="shared" si="259"/>
        <v>0</v>
      </c>
      <c r="BF495" s="1041">
        <f t="shared" si="260"/>
        <v>0.3</v>
      </c>
      <c r="BG495" s="421">
        <f t="shared" si="261"/>
        <v>0</v>
      </c>
      <c r="BH495" s="422"/>
      <c r="BI495" s="422"/>
      <c r="BJ495" s="421">
        <f t="shared" si="262"/>
        <v>0</v>
      </c>
      <c r="BK495" s="1044">
        <f t="shared" si="263"/>
        <v>0</v>
      </c>
      <c r="BL495" s="432"/>
      <c r="BM495" s="436"/>
      <c r="BN495" s="436"/>
      <c r="BO495" s="436"/>
      <c r="BP495" s="436"/>
      <c r="BQ495" s="436"/>
      <c r="BR495" s="436"/>
      <c r="BS495" s="436"/>
      <c r="BT495" s="436"/>
      <c r="BU495" s="436"/>
      <c r="BV495" s="436"/>
      <c r="BW495" s="436"/>
      <c r="BX495" s="436"/>
    </row>
    <row r="496" spans="1:76" s="437" customFormat="1" ht="27.95" customHeight="1">
      <c r="A496" s="1046">
        <v>479</v>
      </c>
      <c r="B496" s="429"/>
      <c r="C496" s="429"/>
      <c r="D496" s="395"/>
      <c r="E496" s="427"/>
      <c r="F496" s="396"/>
      <c r="G496" s="1076"/>
      <c r="H496" s="1009"/>
      <c r="I496" s="1009"/>
      <c r="J496" s="1009"/>
      <c r="K496" s="1010" t="str">
        <f t="shared" si="233"/>
        <v/>
      </c>
      <c r="L496" s="1047" t="str">
        <f>IF(OR(($S496=""),($H496=""),($I496=""),($J496="")),"",VLOOKUP($S496,'TRC Values Pepco'!$I$45:$M$54,2,FALSE))</f>
        <v/>
      </c>
      <c r="M496" s="1048" t="str">
        <f>IF(OR(($S496=""),($H496=""),($I496=""),($J496="")),"",VLOOKUP($S496,'TRC Values Pepco'!$I$45:$M$54,3,FALSE))</f>
        <v/>
      </c>
      <c r="N496" s="1048" t="str">
        <f>IF(OR(($S496=""),($H496=""),($I496=""),($J496="")),"",VLOOKUP($S496,'TRC Values Pepco'!$I$45:$M$54,4,FALSE))</f>
        <v/>
      </c>
      <c r="O496" s="1048" t="str">
        <f>IF(OR(($S496=""),($H496=""),($I496=""),($J496="")),"",VLOOKUP($S496,'TRC Values Pepco'!$I$45:$M$54,5,FALSE))</f>
        <v/>
      </c>
      <c r="P496" s="1049" t="str">
        <f t="shared" si="234"/>
        <v/>
      </c>
      <c r="Q496" s="1050">
        <f t="shared" si="235"/>
        <v>0</v>
      </c>
      <c r="R496" s="1051" t="str">
        <f t="shared" si="236"/>
        <v/>
      </c>
      <c r="S496" s="1051" t="str">
        <f t="shared" si="237"/>
        <v/>
      </c>
      <c r="T496" s="1052" t="str">
        <f t="shared" si="238"/>
        <v/>
      </c>
      <c r="U496" s="1077"/>
      <c r="V496" s="1017"/>
      <c r="W496" s="1055" t="str">
        <f t="shared" si="239"/>
        <v/>
      </c>
      <c r="X496" s="1072"/>
      <c r="Y496" s="1057">
        <v>0</v>
      </c>
      <c r="Z496" s="402">
        <f t="shared" si="240"/>
        <v>0</v>
      </c>
      <c r="AA496" s="1058">
        <f t="shared" si="241"/>
        <v>0</v>
      </c>
      <c r="AB496" s="1059">
        <f t="shared" si="242"/>
        <v>0</v>
      </c>
      <c r="AC496" s="1059">
        <f t="shared" si="243"/>
        <v>0</v>
      </c>
      <c r="AD496" s="1060">
        <f t="shared" si="244"/>
        <v>0</v>
      </c>
      <c r="AE496" s="1061" t="s">
        <v>205</v>
      </c>
      <c r="AF496" s="395"/>
      <c r="AG496" s="429"/>
      <c r="AH496" s="1073"/>
      <c r="AI496" s="1074"/>
      <c r="AJ496" s="1074"/>
      <c r="AK496" s="1075"/>
      <c r="AL496" s="1065"/>
      <c r="AM496" s="1066" t="str">
        <f t="shared" si="245"/>
        <v/>
      </c>
      <c r="AN496" s="1067">
        <f t="shared" si="246"/>
        <v>0</v>
      </c>
      <c r="AO496" s="412"/>
      <c r="AP496" s="412"/>
      <c r="AQ496" s="1068">
        <f t="shared" si="247"/>
        <v>0</v>
      </c>
      <c r="AR496" s="414">
        <f t="shared" si="248"/>
        <v>0</v>
      </c>
      <c r="AS496" s="415">
        <f t="shared" si="249"/>
        <v>0</v>
      </c>
      <c r="AT496" s="415">
        <f t="shared" si="264"/>
        <v>0</v>
      </c>
      <c r="AU496" s="415">
        <f t="shared" si="250"/>
        <v>0</v>
      </c>
      <c r="AV496" s="416">
        <f t="shared" si="251"/>
        <v>0</v>
      </c>
      <c r="AW496" s="1069"/>
      <c r="AX496" s="406">
        <f t="shared" si="252"/>
        <v>0</v>
      </c>
      <c r="AY496" s="1060">
        <f t="shared" si="253"/>
        <v>0</v>
      </c>
      <c r="AZ496" s="1070">
        <f t="shared" si="254"/>
        <v>0</v>
      </c>
      <c r="BA496" s="407">
        <f t="shared" si="255"/>
        <v>0</v>
      </c>
      <c r="BB496" s="1071">
        <f t="shared" si="256"/>
        <v>0</v>
      </c>
      <c r="BC496" s="1059">
        <f t="shared" si="257"/>
        <v>0</v>
      </c>
      <c r="BD496" s="1059">
        <f t="shared" si="258"/>
        <v>0</v>
      </c>
      <c r="BE496" s="407">
        <f t="shared" si="259"/>
        <v>0</v>
      </c>
      <c r="BF496" s="1041">
        <f t="shared" si="260"/>
        <v>0.3</v>
      </c>
      <c r="BG496" s="421">
        <f t="shared" si="261"/>
        <v>0</v>
      </c>
      <c r="BH496" s="422"/>
      <c r="BI496" s="422"/>
      <c r="BJ496" s="421">
        <f t="shared" si="262"/>
        <v>0</v>
      </c>
      <c r="BK496" s="1044">
        <f t="shared" si="263"/>
        <v>0</v>
      </c>
      <c r="BL496" s="432"/>
      <c r="BM496" s="436"/>
      <c r="BN496" s="436"/>
      <c r="BO496" s="436"/>
      <c r="BP496" s="436"/>
      <c r="BQ496" s="436"/>
      <c r="BR496" s="436"/>
      <c r="BS496" s="436"/>
      <c r="BT496" s="436"/>
      <c r="BU496" s="436"/>
      <c r="BV496" s="436"/>
      <c r="BW496" s="436"/>
      <c r="BX496" s="436"/>
    </row>
    <row r="497" spans="1:76" s="437" customFormat="1" ht="27.95" customHeight="1">
      <c r="A497" s="1046">
        <v>480</v>
      </c>
      <c r="B497" s="429"/>
      <c r="C497" s="429"/>
      <c r="D497" s="395"/>
      <c r="E497" s="427"/>
      <c r="F497" s="396"/>
      <c r="G497" s="1076"/>
      <c r="H497" s="1009"/>
      <c r="I497" s="1009"/>
      <c r="J497" s="1009"/>
      <c r="K497" s="1010" t="str">
        <f t="shared" si="233"/>
        <v/>
      </c>
      <c r="L497" s="1047" t="str">
        <f>IF(OR(($S497=""),($H497=""),($I497=""),($J497="")),"",VLOOKUP($S497,'TRC Values Pepco'!$I$45:$M$54,2,FALSE))</f>
        <v/>
      </c>
      <c r="M497" s="1048" t="str">
        <f>IF(OR(($S497=""),($H497=""),($I497=""),($J497="")),"",VLOOKUP($S497,'TRC Values Pepco'!$I$45:$M$54,3,FALSE))</f>
        <v/>
      </c>
      <c r="N497" s="1048" t="str">
        <f>IF(OR(($S497=""),($H497=""),($I497=""),($J497="")),"",VLOOKUP($S497,'TRC Values Pepco'!$I$45:$M$54,4,FALSE))</f>
        <v/>
      </c>
      <c r="O497" s="1048" t="str">
        <f>IF(OR(($S497=""),($H497=""),($I497=""),($J497="")),"",VLOOKUP($S497,'TRC Values Pepco'!$I$45:$M$54,5,FALSE))</f>
        <v/>
      </c>
      <c r="P497" s="1049" t="str">
        <f t="shared" si="234"/>
        <v/>
      </c>
      <c r="Q497" s="1050">
        <f t="shared" si="235"/>
        <v>0</v>
      </c>
      <c r="R497" s="1051" t="str">
        <f t="shared" si="236"/>
        <v/>
      </c>
      <c r="S497" s="1051" t="str">
        <f t="shared" si="237"/>
        <v/>
      </c>
      <c r="T497" s="1052" t="str">
        <f t="shared" si="238"/>
        <v/>
      </c>
      <c r="U497" s="1077"/>
      <c r="V497" s="1017"/>
      <c r="W497" s="1055" t="str">
        <f t="shared" si="239"/>
        <v/>
      </c>
      <c r="X497" s="1072"/>
      <c r="Y497" s="1057">
        <v>0</v>
      </c>
      <c r="Z497" s="402">
        <f t="shared" si="240"/>
        <v>0</v>
      </c>
      <c r="AA497" s="1058">
        <f t="shared" si="241"/>
        <v>0</v>
      </c>
      <c r="AB497" s="1059">
        <f t="shared" si="242"/>
        <v>0</v>
      </c>
      <c r="AC497" s="1059">
        <f t="shared" si="243"/>
        <v>0</v>
      </c>
      <c r="AD497" s="1060">
        <f t="shared" si="244"/>
        <v>0</v>
      </c>
      <c r="AE497" s="1061" t="s">
        <v>205</v>
      </c>
      <c r="AF497" s="395"/>
      <c r="AG497" s="429"/>
      <c r="AH497" s="1073"/>
      <c r="AI497" s="1074"/>
      <c r="AJ497" s="1074"/>
      <c r="AK497" s="1075"/>
      <c r="AL497" s="1065"/>
      <c r="AM497" s="1066" t="str">
        <f t="shared" si="245"/>
        <v/>
      </c>
      <c r="AN497" s="1067">
        <f t="shared" si="246"/>
        <v>0</v>
      </c>
      <c r="AO497" s="412"/>
      <c r="AP497" s="412"/>
      <c r="AQ497" s="1068">
        <f t="shared" si="247"/>
        <v>0</v>
      </c>
      <c r="AR497" s="414">
        <f t="shared" si="248"/>
        <v>0</v>
      </c>
      <c r="AS497" s="415">
        <f t="shared" si="249"/>
        <v>0</v>
      </c>
      <c r="AT497" s="415">
        <f t="shared" si="264"/>
        <v>0</v>
      </c>
      <c r="AU497" s="415">
        <f t="shared" si="250"/>
        <v>0</v>
      </c>
      <c r="AV497" s="416">
        <f t="shared" si="251"/>
        <v>0</v>
      </c>
      <c r="AW497" s="1069"/>
      <c r="AX497" s="406">
        <f t="shared" si="252"/>
        <v>0</v>
      </c>
      <c r="AY497" s="1060">
        <f t="shared" si="253"/>
        <v>0</v>
      </c>
      <c r="AZ497" s="1070">
        <f t="shared" si="254"/>
        <v>0</v>
      </c>
      <c r="BA497" s="407">
        <f t="shared" si="255"/>
        <v>0</v>
      </c>
      <c r="BB497" s="1071">
        <f t="shared" si="256"/>
        <v>0</v>
      </c>
      <c r="BC497" s="1059">
        <f t="shared" si="257"/>
        <v>0</v>
      </c>
      <c r="BD497" s="1059">
        <f t="shared" si="258"/>
        <v>0</v>
      </c>
      <c r="BE497" s="407">
        <f t="shared" si="259"/>
        <v>0</v>
      </c>
      <c r="BF497" s="1041">
        <f t="shared" si="260"/>
        <v>0.3</v>
      </c>
      <c r="BG497" s="421">
        <f t="shared" si="261"/>
        <v>0</v>
      </c>
      <c r="BH497" s="422"/>
      <c r="BI497" s="422"/>
      <c r="BJ497" s="421">
        <f t="shared" si="262"/>
        <v>0</v>
      </c>
      <c r="BK497" s="1044">
        <f t="shared" si="263"/>
        <v>0</v>
      </c>
      <c r="BL497" s="432"/>
      <c r="BM497" s="436"/>
      <c r="BN497" s="436"/>
      <c r="BO497" s="436"/>
      <c r="BP497" s="436"/>
      <c r="BQ497" s="436"/>
      <c r="BR497" s="436"/>
      <c r="BS497" s="436"/>
      <c r="BT497" s="436"/>
      <c r="BU497" s="436"/>
      <c r="BV497" s="436"/>
      <c r="BW497" s="436"/>
      <c r="BX497" s="436"/>
    </row>
    <row r="498" spans="1:76" s="437" customFormat="1" ht="27.95" customHeight="1">
      <c r="A498" s="1046">
        <v>481</v>
      </c>
      <c r="B498" s="429"/>
      <c r="C498" s="429"/>
      <c r="D498" s="395"/>
      <c r="E498" s="427"/>
      <c r="F498" s="396"/>
      <c r="G498" s="1076"/>
      <c r="H498" s="1009"/>
      <c r="I498" s="1009"/>
      <c r="J498" s="1009"/>
      <c r="K498" s="1010" t="str">
        <f t="shared" si="233"/>
        <v/>
      </c>
      <c r="L498" s="1047" t="str">
        <f>IF(OR(($S498=""),($H498=""),($I498=""),($J498="")),"",VLOOKUP($S498,'TRC Values Pepco'!$I$45:$M$54,2,FALSE))</f>
        <v/>
      </c>
      <c r="M498" s="1048" t="str">
        <f>IF(OR(($S498=""),($H498=""),($I498=""),($J498="")),"",VLOOKUP($S498,'TRC Values Pepco'!$I$45:$M$54,3,FALSE))</f>
        <v/>
      </c>
      <c r="N498" s="1048" t="str">
        <f>IF(OR(($S498=""),($H498=""),($I498=""),($J498="")),"",VLOOKUP($S498,'TRC Values Pepco'!$I$45:$M$54,4,FALSE))</f>
        <v/>
      </c>
      <c r="O498" s="1048" t="str">
        <f>IF(OR(($S498=""),($H498=""),($I498=""),($J498="")),"",VLOOKUP($S498,'TRC Values Pepco'!$I$45:$M$54,5,FALSE))</f>
        <v/>
      </c>
      <c r="P498" s="1049" t="str">
        <f t="shared" si="234"/>
        <v/>
      </c>
      <c r="Q498" s="1050">
        <f t="shared" si="235"/>
        <v>0</v>
      </c>
      <c r="R498" s="1051" t="str">
        <f t="shared" si="236"/>
        <v/>
      </c>
      <c r="S498" s="1051" t="str">
        <f t="shared" si="237"/>
        <v/>
      </c>
      <c r="T498" s="1052" t="str">
        <f t="shared" si="238"/>
        <v/>
      </c>
      <c r="U498" s="1077"/>
      <c r="V498" s="1017"/>
      <c r="W498" s="1055" t="str">
        <f t="shared" si="239"/>
        <v/>
      </c>
      <c r="X498" s="1072"/>
      <c r="Y498" s="1057">
        <v>0</v>
      </c>
      <c r="Z498" s="402">
        <f t="shared" si="240"/>
        <v>0</v>
      </c>
      <c r="AA498" s="1058">
        <f t="shared" si="241"/>
        <v>0</v>
      </c>
      <c r="AB498" s="1059">
        <f t="shared" si="242"/>
        <v>0</v>
      </c>
      <c r="AC498" s="1059">
        <f t="shared" si="243"/>
        <v>0</v>
      </c>
      <c r="AD498" s="1060">
        <f t="shared" si="244"/>
        <v>0</v>
      </c>
      <c r="AE498" s="1061" t="s">
        <v>205</v>
      </c>
      <c r="AF498" s="395"/>
      <c r="AG498" s="429"/>
      <c r="AH498" s="1073"/>
      <c r="AI498" s="1074"/>
      <c r="AJ498" s="1074"/>
      <c r="AK498" s="1075"/>
      <c r="AL498" s="1065"/>
      <c r="AM498" s="1066" t="str">
        <f t="shared" si="245"/>
        <v/>
      </c>
      <c r="AN498" s="1067">
        <f t="shared" si="246"/>
        <v>0</v>
      </c>
      <c r="AO498" s="412"/>
      <c r="AP498" s="412"/>
      <c r="AQ498" s="1068">
        <f t="shared" si="247"/>
        <v>0</v>
      </c>
      <c r="AR498" s="414">
        <f t="shared" si="248"/>
        <v>0</v>
      </c>
      <c r="AS498" s="415">
        <f t="shared" si="249"/>
        <v>0</v>
      </c>
      <c r="AT498" s="415">
        <f t="shared" si="264"/>
        <v>0</v>
      </c>
      <c r="AU498" s="415">
        <f t="shared" si="250"/>
        <v>0</v>
      </c>
      <c r="AV498" s="416">
        <f t="shared" si="251"/>
        <v>0</v>
      </c>
      <c r="AW498" s="1069"/>
      <c r="AX498" s="406">
        <f t="shared" si="252"/>
        <v>0</v>
      </c>
      <c r="AY498" s="1060">
        <f t="shared" si="253"/>
        <v>0</v>
      </c>
      <c r="AZ498" s="1070">
        <f t="shared" si="254"/>
        <v>0</v>
      </c>
      <c r="BA498" s="407">
        <f t="shared" si="255"/>
        <v>0</v>
      </c>
      <c r="BB498" s="1071">
        <f t="shared" si="256"/>
        <v>0</v>
      </c>
      <c r="BC498" s="1059">
        <f t="shared" si="257"/>
        <v>0</v>
      </c>
      <c r="BD498" s="1059">
        <f t="shared" si="258"/>
        <v>0</v>
      </c>
      <c r="BE498" s="407">
        <f t="shared" si="259"/>
        <v>0</v>
      </c>
      <c r="BF498" s="1041">
        <f t="shared" si="260"/>
        <v>0.3</v>
      </c>
      <c r="BG498" s="421">
        <f t="shared" si="261"/>
        <v>0</v>
      </c>
      <c r="BH498" s="422"/>
      <c r="BI498" s="422"/>
      <c r="BJ498" s="421">
        <f t="shared" si="262"/>
        <v>0</v>
      </c>
      <c r="BK498" s="1044">
        <f t="shared" si="263"/>
        <v>0</v>
      </c>
      <c r="BL498" s="432"/>
      <c r="BM498" s="436"/>
      <c r="BN498" s="436"/>
      <c r="BO498" s="436"/>
      <c r="BP498" s="436"/>
      <c r="BQ498" s="436"/>
      <c r="BR498" s="436"/>
      <c r="BS498" s="436"/>
      <c r="BT498" s="436"/>
      <c r="BU498" s="436"/>
      <c r="BV498" s="436"/>
      <c r="BW498" s="436"/>
      <c r="BX498" s="436"/>
    </row>
    <row r="499" spans="1:76" s="437" customFormat="1" ht="27.95" customHeight="1">
      <c r="A499" s="1046">
        <v>482</v>
      </c>
      <c r="B499" s="429"/>
      <c r="C499" s="429"/>
      <c r="D499" s="395"/>
      <c r="E499" s="427"/>
      <c r="F499" s="396"/>
      <c r="G499" s="1076"/>
      <c r="H499" s="1009"/>
      <c r="I499" s="1009"/>
      <c r="J499" s="1009"/>
      <c r="K499" s="1010" t="str">
        <f t="shared" si="233"/>
        <v/>
      </c>
      <c r="L499" s="1047" t="str">
        <f>IF(OR(($S499=""),($H499=""),($I499=""),($J499="")),"",VLOOKUP($S499,'TRC Values Pepco'!$I$45:$M$54,2,FALSE))</f>
        <v/>
      </c>
      <c r="M499" s="1048" t="str">
        <f>IF(OR(($S499=""),($H499=""),($I499=""),($J499="")),"",VLOOKUP($S499,'TRC Values Pepco'!$I$45:$M$54,3,FALSE))</f>
        <v/>
      </c>
      <c r="N499" s="1048" t="str">
        <f>IF(OR(($S499=""),($H499=""),($I499=""),($J499="")),"",VLOOKUP($S499,'TRC Values Pepco'!$I$45:$M$54,4,FALSE))</f>
        <v/>
      </c>
      <c r="O499" s="1048" t="str">
        <f>IF(OR(($S499=""),($H499=""),($I499=""),($J499="")),"",VLOOKUP($S499,'TRC Values Pepco'!$I$45:$M$54,5,FALSE))</f>
        <v/>
      </c>
      <c r="P499" s="1049" t="str">
        <f t="shared" si="234"/>
        <v/>
      </c>
      <c r="Q499" s="1050">
        <f t="shared" si="235"/>
        <v>0</v>
      </c>
      <c r="R499" s="1051" t="str">
        <f t="shared" si="236"/>
        <v/>
      </c>
      <c r="S499" s="1051" t="str">
        <f t="shared" si="237"/>
        <v/>
      </c>
      <c r="T499" s="1052" t="str">
        <f t="shared" si="238"/>
        <v/>
      </c>
      <c r="U499" s="1077"/>
      <c r="V499" s="1017"/>
      <c r="W499" s="1055" t="str">
        <f t="shared" si="239"/>
        <v/>
      </c>
      <c r="X499" s="1072"/>
      <c r="Y499" s="1057">
        <v>0</v>
      </c>
      <c r="Z499" s="402">
        <f t="shared" si="240"/>
        <v>0</v>
      </c>
      <c r="AA499" s="1058">
        <f t="shared" si="241"/>
        <v>0</v>
      </c>
      <c r="AB499" s="1059">
        <f t="shared" si="242"/>
        <v>0</v>
      </c>
      <c r="AC499" s="1059">
        <f t="shared" si="243"/>
        <v>0</v>
      </c>
      <c r="AD499" s="1060">
        <f t="shared" si="244"/>
        <v>0</v>
      </c>
      <c r="AE499" s="1061" t="s">
        <v>205</v>
      </c>
      <c r="AF499" s="395"/>
      <c r="AG499" s="429"/>
      <c r="AH499" s="1073"/>
      <c r="AI499" s="1074"/>
      <c r="AJ499" s="1074"/>
      <c r="AK499" s="1075"/>
      <c r="AL499" s="1065"/>
      <c r="AM499" s="1066" t="str">
        <f t="shared" si="245"/>
        <v/>
      </c>
      <c r="AN499" s="1067">
        <f t="shared" si="246"/>
        <v>0</v>
      </c>
      <c r="AO499" s="412"/>
      <c r="AP499" s="412"/>
      <c r="AQ499" s="1068">
        <f t="shared" si="247"/>
        <v>0</v>
      </c>
      <c r="AR499" s="414">
        <f t="shared" si="248"/>
        <v>0</v>
      </c>
      <c r="AS499" s="415">
        <f t="shared" si="249"/>
        <v>0</v>
      </c>
      <c r="AT499" s="415">
        <f t="shared" si="264"/>
        <v>0</v>
      </c>
      <c r="AU499" s="415">
        <f t="shared" si="250"/>
        <v>0</v>
      </c>
      <c r="AV499" s="416">
        <f t="shared" si="251"/>
        <v>0</v>
      </c>
      <c r="AW499" s="1069"/>
      <c r="AX499" s="406">
        <f t="shared" si="252"/>
        <v>0</v>
      </c>
      <c r="AY499" s="1060">
        <f t="shared" si="253"/>
        <v>0</v>
      </c>
      <c r="AZ499" s="1070">
        <f t="shared" si="254"/>
        <v>0</v>
      </c>
      <c r="BA499" s="407">
        <f t="shared" si="255"/>
        <v>0</v>
      </c>
      <c r="BB499" s="1071">
        <f t="shared" si="256"/>
        <v>0</v>
      </c>
      <c r="BC499" s="1059">
        <f t="shared" si="257"/>
        <v>0</v>
      </c>
      <c r="BD499" s="1059">
        <f t="shared" si="258"/>
        <v>0</v>
      </c>
      <c r="BE499" s="407">
        <f t="shared" si="259"/>
        <v>0</v>
      </c>
      <c r="BF499" s="1041">
        <f t="shared" si="260"/>
        <v>0.3</v>
      </c>
      <c r="BG499" s="421">
        <f t="shared" si="261"/>
        <v>0</v>
      </c>
      <c r="BH499" s="422"/>
      <c r="BI499" s="422"/>
      <c r="BJ499" s="421">
        <f t="shared" si="262"/>
        <v>0</v>
      </c>
      <c r="BK499" s="1044">
        <f t="shared" si="263"/>
        <v>0</v>
      </c>
      <c r="BL499" s="432"/>
      <c r="BM499" s="436"/>
      <c r="BN499" s="436"/>
      <c r="BO499" s="436"/>
      <c r="BP499" s="436"/>
      <c r="BQ499" s="436"/>
      <c r="BR499" s="436"/>
      <c r="BS499" s="436"/>
      <c r="BT499" s="436"/>
      <c r="BU499" s="436"/>
      <c r="BV499" s="436"/>
      <c r="BW499" s="436"/>
      <c r="BX499" s="436"/>
    </row>
    <row r="500" spans="1:76" s="437" customFormat="1" ht="27.95" customHeight="1">
      <c r="A500" s="1046">
        <v>483</v>
      </c>
      <c r="B500" s="429"/>
      <c r="C500" s="429"/>
      <c r="D500" s="395"/>
      <c r="E500" s="427"/>
      <c r="F500" s="396"/>
      <c r="G500" s="1076"/>
      <c r="H500" s="1009"/>
      <c r="I500" s="1009"/>
      <c r="J500" s="1009"/>
      <c r="K500" s="1010" t="str">
        <f t="shared" si="233"/>
        <v/>
      </c>
      <c r="L500" s="1047" t="str">
        <f>IF(OR(($S500=""),($H500=""),($I500=""),($J500="")),"",VLOOKUP($S500,'TRC Values Pepco'!$I$45:$M$54,2,FALSE))</f>
        <v/>
      </c>
      <c r="M500" s="1048" t="str">
        <f>IF(OR(($S500=""),($H500=""),($I500=""),($J500="")),"",VLOOKUP($S500,'TRC Values Pepco'!$I$45:$M$54,3,FALSE))</f>
        <v/>
      </c>
      <c r="N500" s="1048" t="str">
        <f>IF(OR(($S500=""),($H500=""),($I500=""),($J500="")),"",VLOOKUP($S500,'TRC Values Pepco'!$I$45:$M$54,4,FALSE))</f>
        <v/>
      </c>
      <c r="O500" s="1048" t="str">
        <f>IF(OR(($S500=""),($H500=""),($I500=""),($J500="")),"",VLOOKUP($S500,'TRC Values Pepco'!$I$45:$M$54,5,FALSE))</f>
        <v/>
      </c>
      <c r="P500" s="1049" t="str">
        <f t="shared" si="234"/>
        <v/>
      </c>
      <c r="Q500" s="1050">
        <f t="shared" si="235"/>
        <v>0</v>
      </c>
      <c r="R500" s="1051" t="str">
        <f t="shared" si="236"/>
        <v/>
      </c>
      <c r="S500" s="1051" t="str">
        <f t="shared" si="237"/>
        <v/>
      </c>
      <c r="T500" s="1052" t="str">
        <f t="shared" si="238"/>
        <v/>
      </c>
      <c r="U500" s="1077"/>
      <c r="V500" s="1017"/>
      <c r="W500" s="1055" t="str">
        <f t="shared" si="239"/>
        <v/>
      </c>
      <c r="X500" s="1072"/>
      <c r="Y500" s="1057">
        <v>0</v>
      </c>
      <c r="Z500" s="402">
        <f t="shared" si="240"/>
        <v>0</v>
      </c>
      <c r="AA500" s="1058">
        <f t="shared" si="241"/>
        <v>0</v>
      </c>
      <c r="AB500" s="1059">
        <f t="shared" si="242"/>
        <v>0</v>
      </c>
      <c r="AC500" s="1059">
        <f t="shared" si="243"/>
        <v>0</v>
      </c>
      <c r="AD500" s="1060">
        <f t="shared" si="244"/>
        <v>0</v>
      </c>
      <c r="AE500" s="1061" t="s">
        <v>205</v>
      </c>
      <c r="AF500" s="395"/>
      <c r="AG500" s="429"/>
      <c r="AH500" s="1073"/>
      <c r="AI500" s="1074"/>
      <c r="AJ500" s="1074"/>
      <c r="AK500" s="1075"/>
      <c r="AL500" s="1065"/>
      <c r="AM500" s="1066" t="str">
        <f t="shared" si="245"/>
        <v/>
      </c>
      <c r="AN500" s="1067">
        <f t="shared" si="246"/>
        <v>0</v>
      </c>
      <c r="AO500" s="412"/>
      <c r="AP500" s="412"/>
      <c r="AQ500" s="1068">
        <f t="shared" si="247"/>
        <v>0</v>
      </c>
      <c r="AR500" s="414">
        <f t="shared" si="248"/>
        <v>0</v>
      </c>
      <c r="AS500" s="415">
        <f t="shared" si="249"/>
        <v>0</v>
      </c>
      <c r="AT500" s="415">
        <f t="shared" si="264"/>
        <v>0</v>
      </c>
      <c r="AU500" s="415">
        <f t="shared" si="250"/>
        <v>0</v>
      </c>
      <c r="AV500" s="416">
        <f t="shared" si="251"/>
        <v>0</v>
      </c>
      <c r="AW500" s="1069"/>
      <c r="AX500" s="406">
        <f t="shared" si="252"/>
        <v>0</v>
      </c>
      <c r="AY500" s="1060">
        <f t="shared" si="253"/>
        <v>0</v>
      </c>
      <c r="AZ500" s="1070">
        <f t="shared" si="254"/>
        <v>0</v>
      </c>
      <c r="BA500" s="407">
        <f t="shared" si="255"/>
        <v>0</v>
      </c>
      <c r="BB500" s="1071">
        <f t="shared" si="256"/>
        <v>0</v>
      </c>
      <c r="BC500" s="1059">
        <f t="shared" si="257"/>
        <v>0</v>
      </c>
      <c r="BD500" s="1059">
        <f t="shared" si="258"/>
        <v>0</v>
      </c>
      <c r="BE500" s="407">
        <f t="shared" si="259"/>
        <v>0</v>
      </c>
      <c r="BF500" s="1041">
        <f t="shared" si="260"/>
        <v>0.3</v>
      </c>
      <c r="BG500" s="421">
        <f t="shared" si="261"/>
        <v>0</v>
      </c>
      <c r="BH500" s="422"/>
      <c r="BI500" s="422"/>
      <c r="BJ500" s="421">
        <f t="shared" si="262"/>
        <v>0</v>
      </c>
      <c r="BK500" s="1044">
        <f t="shared" si="263"/>
        <v>0</v>
      </c>
      <c r="BL500" s="432"/>
      <c r="BM500" s="436"/>
      <c r="BN500" s="436"/>
      <c r="BO500" s="436"/>
      <c r="BP500" s="436"/>
      <c r="BQ500" s="436"/>
      <c r="BR500" s="436"/>
      <c r="BS500" s="436"/>
      <c r="BT500" s="436"/>
      <c r="BU500" s="436"/>
      <c r="BV500" s="436"/>
      <c r="BW500" s="436"/>
      <c r="BX500" s="436"/>
    </row>
    <row r="501" spans="1:76" s="437" customFormat="1" ht="27.95" customHeight="1">
      <c r="A501" s="1046">
        <v>484</v>
      </c>
      <c r="B501" s="429"/>
      <c r="C501" s="429"/>
      <c r="D501" s="395"/>
      <c r="E501" s="427"/>
      <c r="F501" s="396"/>
      <c r="G501" s="1076"/>
      <c r="H501" s="1009"/>
      <c r="I501" s="1009"/>
      <c r="J501" s="1009"/>
      <c r="K501" s="1010" t="str">
        <f t="shared" si="233"/>
        <v/>
      </c>
      <c r="L501" s="1047" t="str">
        <f>IF(OR(($S501=""),($H501=""),($I501=""),($J501="")),"",VLOOKUP($S501,'TRC Values Pepco'!$I$45:$M$54,2,FALSE))</f>
        <v/>
      </c>
      <c r="M501" s="1048" t="str">
        <f>IF(OR(($S501=""),($H501=""),($I501=""),($J501="")),"",VLOOKUP($S501,'TRC Values Pepco'!$I$45:$M$54,3,FALSE))</f>
        <v/>
      </c>
      <c r="N501" s="1048" t="str">
        <f>IF(OR(($S501=""),($H501=""),($I501=""),($J501="")),"",VLOOKUP($S501,'TRC Values Pepco'!$I$45:$M$54,4,FALSE))</f>
        <v/>
      </c>
      <c r="O501" s="1048" t="str">
        <f>IF(OR(($S501=""),($H501=""),($I501=""),($J501="")),"",VLOOKUP($S501,'TRC Values Pepco'!$I$45:$M$54,5,FALSE))</f>
        <v/>
      </c>
      <c r="P501" s="1049" t="str">
        <f t="shared" si="234"/>
        <v/>
      </c>
      <c r="Q501" s="1050">
        <f t="shared" si="235"/>
        <v>0</v>
      </c>
      <c r="R501" s="1051" t="str">
        <f t="shared" si="236"/>
        <v/>
      </c>
      <c r="S501" s="1051" t="str">
        <f t="shared" si="237"/>
        <v/>
      </c>
      <c r="T501" s="1052" t="str">
        <f t="shared" si="238"/>
        <v/>
      </c>
      <c r="U501" s="1077"/>
      <c r="V501" s="1017"/>
      <c r="W501" s="1055" t="str">
        <f t="shared" si="239"/>
        <v/>
      </c>
      <c r="X501" s="1072"/>
      <c r="Y501" s="1057">
        <v>0</v>
      </c>
      <c r="Z501" s="402">
        <f t="shared" si="240"/>
        <v>0</v>
      </c>
      <c r="AA501" s="1058">
        <f t="shared" si="241"/>
        <v>0</v>
      </c>
      <c r="AB501" s="1059">
        <f t="shared" si="242"/>
        <v>0</v>
      </c>
      <c r="AC501" s="1059">
        <f t="shared" si="243"/>
        <v>0</v>
      </c>
      <c r="AD501" s="1060">
        <f t="shared" si="244"/>
        <v>0</v>
      </c>
      <c r="AE501" s="1061" t="s">
        <v>205</v>
      </c>
      <c r="AF501" s="395"/>
      <c r="AG501" s="429"/>
      <c r="AH501" s="1073"/>
      <c r="AI501" s="1074"/>
      <c r="AJ501" s="1074"/>
      <c r="AK501" s="1075"/>
      <c r="AL501" s="1065"/>
      <c r="AM501" s="1066" t="str">
        <f t="shared" si="245"/>
        <v/>
      </c>
      <c r="AN501" s="1067">
        <f t="shared" si="246"/>
        <v>0</v>
      </c>
      <c r="AO501" s="412"/>
      <c r="AP501" s="412"/>
      <c r="AQ501" s="1068">
        <f t="shared" si="247"/>
        <v>0</v>
      </c>
      <c r="AR501" s="414">
        <f t="shared" si="248"/>
        <v>0</v>
      </c>
      <c r="AS501" s="415">
        <f t="shared" si="249"/>
        <v>0</v>
      </c>
      <c r="AT501" s="415">
        <f t="shared" si="264"/>
        <v>0</v>
      </c>
      <c r="AU501" s="415">
        <f t="shared" si="250"/>
        <v>0</v>
      </c>
      <c r="AV501" s="416">
        <f t="shared" si="251"/>
        <v>0</v>
      </c>
      <c r="AW501" s="1069"/>
      <c r="AX501" s="406">
        <f t="shared" si="252"/>
        <v>0</v>
      </c>
      <c r="AY501" s="1060">
        <f t="shared" si="253"/>
        <v>0</v>
      </c>
      <c r="AZ501" s="1070">
        <f t="shared" si="254"/>
        <v>0</v>
      </c>
      <c r="BA501" s="407">
        <f t="shared" si="255"/>
        <v>0</v>
      </c>
      <c r="BB501" s="1071">
        <f t="shared" si="256"/>
        <v>0</v>
      </c>
      <c r="BC501" s="1059">
        <f t="shared" si="257"/>
        <v>0</v>
      </c>
      <c r="BD501" s="1059">
        <f t="shared" si="258"/>
        <v>0</v>
      </c>
      <c r="BE501" s="407">
        <f t="shared" si="259"/>
        <v>0</v>
      </c>
      <c r="BF501" s="1041">
        <f t="shared" si="260"/>
        <v>0.3</v>
      </c>
      <c r="BG501" s="421">
        <f t="shared" si="261"/>
        <v>0</v>
      </c>
      <c r="BH501" s="422"/>
      <c r="BI501" s="422"/>
      <c r="BJ501" s="421">
        <f t="shared" si="262"/>
        <v>0</v>
      </c>
      <c r="BK501" s="1044">
        <f t="shared" si="263"/>
        <v>0</v>
      </c>
      <c r="BL501" s="432"/>
      <c r="BM501" s="436"/>
      <c r="BN501" s="436"/>
      <c r="BO501" s="436"/>
      <c r="BP501" s="436"/>
      <c r="BQ501" s="436"/>
      <c r="BR501" s="436"/>
      <c r="BS501" s="436"/>
      <c r="BT501" s="436"/>
      <c r="BU501" s="436"/>
      <c r="BV501" s="436"/>
      <c r="BW501" s="436"/>
      <c r="BX501" s="436"/>
    </row>
    <row r="502" spans="1:76" s="437" customFormat="1" ht="27.95" customHeight="1">
      <c r="A502" s="1046">
        <v>485</v>
      </c>
      <c r="B502" s="429"/>
      <c r="C502" s="429"/>
      <c r="D502" s="395"/>
      <c r="E502" s="427"/>
      <c r="F502" s="396"/>
      <c r="G502" s="1076"/>
      <c r="H502" s="1009"/>
      <c r="I502" s="1009"/>
      <c r="J502" s="1009"/>
      <c r="K502" s="1010" t="str">
        <f t="shared" si="233"/>
        <v/>
      </c>
      <c r="L502" s="1047" t="str">
        <f>IF(OR(($S502=""),($H502=""),($I502=""),($J502="")),"",VLOOKUP($S502,'TRC Values Pepco'!$I$45:$M$54,2,FALSE))</f>
        <v/>
      </c>
      <c r="M502" s="1048" t="str">
        <f>IF(OR(($S502=""),($H502=""),($I502=""),($J502="")),"",VLOOKUP($S502,'TRC Values Pepco'!$I$45:$M$54,3,FALSE))</f>
        <v/>
      </c>
      <c r="N502" s="1048" t="str">
        <f>IF(OR(($S502=""),($H502=""),($I502=""),($J502="")),"",VLOOKUP($S502,'TRC Values Pepco'!$I$45:$M$54,4,FALSE))</f>
        <v/>
      </c>
      <c r="O502" s="1048" t="str">
        <f>IF(OR(($S502=""),($H502=""),($I502=""),($J502="")),"",VLOOKUP($S502,'TRC Values Pepco'!$I$45:$M$54,5,FALSE))</f>
        <v/>
      </c>
      <c r="P502" s="1049" t="str">
        <f t="shared" si="234"/>
        <v/>
      </c>
      <c r="Q502" s="1050">
        <f t="shared" si="235"/>
        <v>0</v>
      </c>
      <c r="R502" s="1051" t="str">
        <f t="shared" si="236"/>
        <v/>
      </c>
      <c r="S502" s="1051" t="str">
        <f t="shared" si="237"/>
        <v/>
      </c>
      <c r="T502" s="1052" t="str">
        <f t="shared" si="238"/>
        <v/>
      </c>
      <c r="U502" s="1077"/>
      <c r="V502" s="1017"/>
      <c r="W502" s="1055" t="str">
        <f t="shared" si="239"/>
        <v/>
      </c>
      <c r="X502" s="1072"/>
      <c r="Y502" s="1057">
        <v>0</v>
      </c>
      <c r="Z502" s="402">
        <f t="shared" si="240"/>
        <v>0</v>
      </c>
      <c r="AA502" s="1058">
        <f t="shared" si="241"/>
        <v>0</v>
      </c>
      <c r="AB502" s="1059">
        <f t="shared" si="242"/>
        <v>0</v>
      </c>
      <c r="AC502" s="1059">
        <f t="shared" si="243"/>
        <v>0</v>
      </c>
      <c r="AD502" s="1060">
        <f t="shared" si="244"/>
        <v>0</v>
      </c>
      <c r="AE502" s="1061" t="s">
        <v>205</v>
      </c>
      <c r="AF502" s="395"/>
      <c r="AG502" s="429"/>
      <c r="AH502" s="1073"/>
      <c r="AI502" s="1074"/>
      <c r="AJ502" s="1074"/>
      <c r="AK502" s="1075"/>
      <c r="AL502" s="1065"/>
      <c r="AM502" s="1066" t="str">
        <f t="shared" si="245"/>
        <v/>
      </c>
      <c r="AN502" s="1067">
        <f t="shared" si="246"/>
        <v>0</v>
      </c>
      <c r="AO502" s="412"/>
      <c r="AP502" s="412"/>
      <c r="AQ502" s="1068">
        <f t="shared" si="247"/>
        <v>0</v>
      </c>
      <c r="AR502" s="414">
        <f t="shared" si="248"/>
        <v>0</v>
      </c>
      <c r="AS502" s="415">
        <f t="shared" si="249"/>
        <v>0</v>
      </c>
      <c r="AT502" s="415">
        <f t="shared" si="264"/>
        <v>0</v>
      </c>
      <c r="AU502" s="415">
        <f t="shared" si="250"/>
        <v>0</v>
      </c>
      <c r="AV502" s="416">
        <f t="shared" si="251"/>
        <v>0</v>
      </c>
      <c r="AW502" s="1069"/>
      <c r="AX502" s="406">
        <f t="shared" si="252"/>
        <v>0</v>
      </c>
      <c r="AY502" s="1060">
        <f t="shared" si="253"/>
        <v>0</v>
      </c>
      <c r="AZ502" s="1070">
        <f t="shared" si="254"/>
        <v>0</v>
      </c>
      <c r="BA502" s="407">
        <f t="shared" si="255"/>
        <v>0</v>
      </c>
      <c r="BB502" s="1071">
        <f t="shared" si="256"/>
        <v>0</v>
      </c>
      <c r="BC502" s="1059">
        <f t="shared" si="257"/>
        <v>0</v>
      </c>
      <c r="BD502" s="1059">
        <f t="shared" si="258"/>
        <v>0</v>
      </c>
      <c r="BE502" s="407">
        <f t="shared" si="259"/>
        <v>0</v>
      </c>
      <c r="BF502" s="1041">
        <f t="shared" si="260"/>
        <v>0.3</v>
      </c>
      <c r="BG502" s="421">
        <f t="shared" si="261"/>
        <v>0</v>
      </c>
      <c r="BH502" s="422"/>
      <c r="BI502" s="422"/>
      <c r="BJ502" s="421">
        <f t="shared" si="262"/>
        <v>0</v>
      </c>
      <c r="BK502" s="1044">
        <f t="shared" si="263"/>
        <v>0</v>
      </c>
      <c r="BL502" s="432"/>
      <c r="BM502" s="436"/>
      <c r="BN502" s="436"/>
      <c r="BO502" s="436"/>
      <c r="BP502" s="436"/>
      <c r="BQ502" s="436"/>
      <c r="BR502" s="436"/>
      <c r="BS502" s="436"/>
      <c r="BT502" s="436"/>
      <c r="BU502" s="436"/>
      <c r="BV502" s="436"/>
      <c r="BW502" s="436"/>
      <c r="BX502" s="436"/>
    </row>
    <row r="503" spans="1:76" s="437" customFormat="1" ht="27.95" customHeight="1">
      <c r="A503" s="1046">
        <v>486</v>
      </c>
      <c r="B503" s="429"/>
      <c r="C503" s="429"/>
      <c r="D503" s="395"/>
      <c r="E503" s="427"/>
      <c r="F503" s="396"/>
      <c r="G503" s="1076"/>
      <c r="H503" s="1009"/>
      <c r="I503" s="1009"/>
      <c r="J503" s="1009"/>
      <c r="K503" s="1010" t="str">
        <f t="shared" si="233"/>
        <v/>
      </c>
      <c r="L503" s="1047" t="str">
        <f>IF(OR(($S503=""),($H503=""),($I503=""),($J503="")),"",VLOOKUP($S503,'TRC Values Pepco'!$I$45:$M$54,2,FALSE))</f>
        <v/>
      </c>
      <c r="M503" s="1048" t="str">
        <f>IF(OR(($S503=""),($H503=""),($I503=""),($J503="")),"",VLOOKUP($S503,'TRC Values Pepco'!$I$45:$M$54,3,FALSE))</f>
        <v/>
      </c>
      <c r="N503" s="1048" t="str">
        <f>IF(OR(($S503=""),($H503=""),($I503=""),($J503="")),"",VLOOKUP($S503,'TRC Values Pepco'!$I$45:$M$54,4,FALSE))</f>
        <v/>
      </c>
      <c r="O503" s="1048" t="str">
        <f>IF(OR(($S503=""),($H503=""),($I503=""),($J503="")),"",VLOOKUP($S503,'TRC Values Pepco'!$I$45:$M$54,5,FALSE))</f>
        <v/>
      </c>
      <c r="P503" s="1049" t="str">
        <f t="shared" si="234"/>
        <v/>
      </c>
      <c r="Q503" s="1050">
        <f t="shared" si="235"/>
        <v>0</v>
      </c>
      <c r="R503" s="1051" t="str">
        <f t="shared" si="236"/>
        <v/>
      </c>
      <c r="S503" s="1051" t="str">
        <f t="shared" si="237"/>
        <v/>
      </c>
      <c r="T503" s="1052" t="str">
        <f t="shared" si="238"/>
        <v/>
      </c>
      <c r="U503" s="1077"/>
      <c r="V503" s="1017"/>
      <c r="W503" s="1055" t="str">
        <f t="shared" si="239"/>
        <v/>
      </c>
      <c r="X503" s="1072"/>
      <c r="Y503" s="1057">
        <v>0</v>
      </c>
      <c r="Z503" s="402">
        <f t="shared" si="240"/>
        <v>0</v>
      </c>
      <c r="AA503" s="1058">
        <f t="shared" si="241"/>
        <v>0</v>
      </c>
      <c r="AB503" s="1059">
        <f t="shared" si="242"/>
        <v>0</v>
      </c>
      <c r="AC503" s="1059">
        <f t="shared" si="243"/>
        <v>0</v>
      </c>
      <c r="AD503" s="1060">
        <f t="shared" si="244"/>
        <v>0</v>
      </c>
      <c r="AE503" s="1061" t="s">
        <v>205</v>
      </c>
      <c r="AF503" s="395"/>
      <c r="AG503" s="429"/>
      <c r="AH503" s="1073"/>
      <c r="AI503" s="1074"/>
      <c r="AJ503" s="1074"/>
      <c r="AK503" s="1075"/>
      <c r="AL503" s="1065"/>
      <c r="AM503" s="1066" t="str">
        <f t="shared" si="245"/>
        <v/>
      </c>
      <c r="AN503" s="1067">
        <f t="shared" si="246"/>
        <v>0</v>
      </c>
      <c r="AO503" s="412"/>
      <c r="AP503" s="412"/>
      <c r="AQ503" s="1068">
        <f t="shared" si="247"/>
        <v>0</v>
      </c>
      <c r="AR503" s="414">
        <f t="shared" si="248"/>
        <v>0</v>
      </c>
      <c r="AS503" s="415">
        <f t="shared" si="249"/>
        <v>0</v>
      </c>
      <c r="AT503" s="415">
        <f t="shared" si="264"/>
        <v>0</v>
      </c>
      <c r="AU503" s="415">
        <f t="shared" si="250"/>
        <v>0</v>
      </c>
      <c r="AV503" s="416">
        <f t="shared" si="251"/>
        <v>0</v>
      </c>
      <c r="AW503" s="1069"/>
      <c r="AX503" s="406">
        <f t="shared" si="252"/>
        <v>0</v>
      </c>
      <c r="AY503" s="1060">
        <f t="shared" si="253"/>
        <v>0</v>
      </c>
      <c r="AZ503" s="1070">
        <f t="shared" si="254"/>
        <v>0</v>
      </c>
      <c r="BA503" s="407">
        <f t="shared" si="255"/>
        <v>0</v>
      </c>
      <c r="BB503" s="1071">
        <f t="shared" si="256"/>
        <v>0</v>
      </c>
      <c r="BC503" s="1059">
        <f t="shared" si="257"/>
        <v>0</v>
      </c>
      <c r="BD503" s="1059">
        <f t="shared" si="258"/>
        <v>0</v>
      </c>
      <c r="BE503" s="407">
        <f t="shared" si="259"/>
        <v>0</v>
      </c>
      <c r="BF503" s="1041">
        <f t="shared" si="260"/>
        <v>0.3</v>
      </c>
      <c r="BG503" s="421">
        <f t="shared" si="261"/>
        <v>0</v>
      </c>
      <c r="BH503" s="422"/>
      <c r="BI503" s="422"/>
      <c r="BJ503" s="421">
        <f t="shared" si="262"/>
        <v>0</v>
      </c>
      <c r="BK503" s="1044">
        <f t="shared" si="263"/>
        <v>0</v>
      </c>
      <c r="BL503" s="432"/>
      <c r="BM503" s="436"/>
      <c r="BN503" s="436"/>
      <c r="BO503" s="436"/>
      <c r="BP503" s="436"/>
      <c r="BQ503" s="436"/>
      <c r="BR503" s="436"/>
      <c r="BS503" s="436"/>
      <c r="BT503" s="436"/>
      <c r="BU503" s="436"/>
      <c r="BV503" s="436"/>
      <c r="BW503" s="436"/>
      <c r="BX503" s="436"/>
    </row>
    <row r="504" spans="1:76" s="437" customFormat="1" ht="27.95" customHeight="1">
      <c r="A504" s="1046">
        <v>487</v>
      </c>
      <c r="B504" s="429"/>
      <c r="C504" s="429"/>
      <c r="D504" s="395"/>
      <c r="E504" s="427"/>
      <c r="F504" s="396"/>
      <c r="G504" s="1076"/>
      <c r="H504" s="1009"/>
      <c r="I504" s="1009"/>
      <c r="J504" s="1009"/>
      <c r="K504" s="1010" t="str">
        <f t="shared" si="233"/>
        <v/>
      </c>
      <c r="L504" s="1047" t="str">
        <f>IF(OR(($S504=""),($H504=""),($I504=""),($J504="")),"",VLOOKUP($S504,'TRC Values Pepco'!$I$45:$M$54,2,FALSE))</f>
        <v/>
      </c>
      <c r="M504" s="1048" t="str">
        <f>IF(OR(($S504=""),($H504=""),($I504=""),($J504="")),"",VLOOKUP($S504,'TRC Values Pepco'!$I$45:$M$54,3,FALSE))</f>
        <v/>
      </c>
      <c r="N504" s="1048" t="str">
        <f>IF(OR(($S504=""),($H504=""),($I504=""),($J504="")),"",VLOOKUP($S504,'TRC Values Pepco'!$I$45:$M$54,4,FALSE))</f>
        <v/>
      </c>
      <c r="O504" s="1048" t="str">
        <f>IF(OR(($S504=""),($H504=""),($I504=""),($J504="")),"",VLOOKUP($S504,'TRC Values Pepco'!$I$45:$M$54,5,FALSE))</f>
        <v/>
      </c>
      <c r="P504" s="1049" t="str">
        <f t="shared" si="234"/>
        <v/>
      </c>
      <c r="Q504" s="1050">
        <f t="shared" si="235"/>
        <v>0</v>
      </c>
      <c r="R504" s="1051" t="str">
        <f t="shared" si="236"/>
        <v/>
      </c>
      <c r="S504" s="1051" t="str">
        <f t="shared" si="237"/>
        <v/>
      </c>
      <c r="T504" s="1052" t="str">
        <f t="shared" si="238"/>
        <v/>
      </c>
      <c r="U504" s="1077"/>
      <c r="V504" s="1017"/>
      <c r="W504" s="1055" t="str">
        <f t="shared" si="239"/>
        <v/>
      </c>
      <c r="X504" s="1072"/>
      <c r="Y504" s="1057">
        <v>0</v>
      </c>
      <c r="Z504" s="402">
        <f t="shared" si="240"/>
        <v>0</v>
      </c>
      <c r="AA504" s="1058">
        <f t="shared" si="241"/>
        <v>0</v>
      </c>
      <c r="AB504" s="1059">
        <f t="shared" si="242"/>
        <v>0</v>
      </c>
      <c r="AC504" s="1059">
        <f t="shared" si="243"/>
        <v>0</v>
      </c>
      <c r="AD504" s="1060">
        <f t="shared" si="244"/>
        <v>0</v>
      </c>
      <c r="AE504" s="1061" t="s">
        <v>205</v>
      </c>
      <c r="AF504" s="395"/>
      <c r="AG504" s="429"/>
      <c r="AH504" s="1073"/>
      <c r="AI504" s="1074"/>
      <c r="AJ504" s="1074"/>
      <c r="AK504" s="1075"/>
      <c r="AL504" s="1065"/>
      <c r="AM504" s="1066" t="str">
        <f t="shared" si="245"/>
        <v/>
      </c>
      <c r="AN504" s="1067">
        <f t="shared" si="246"/>
        <v>0</v>
      </c>
      <c r="AO504" s="412"/>
      <c r="AP504" s="412"/>
      <c r="AQ504" s="1068">
        <f t="shared" si="247"/>
        <v>0</v>
      </c>
      <c r="AR504" s="414">
        <f t="shared" si="248"/>
        <v>0</v>
      </c>
      <c r="AS504" s="415">
        <f t="shared" si="249"/>
        <v>0</v>
      </c>
      <c r="AT504" s="415">
        <f t="shared" si="264"/>
        <v>0</v>
      </c>
      <c r="AU504" s="415">
        <f t="shared" si="250"/>
        <v>0</v>
      </c>
      <c r="AV504" s="416">
        <f t="shared" si="251"/>
        <v>0</v>
      </c>
      <c r="AW504" s="1069"/>
      <c r="AX504" s="406">
        <f t="shared" si="252"/>
        <v>0</v>
      </c>
      <c r="AY504" s="1060">
        <f t="shared" si="253"/>
        <v>0</v>
      </c>
      <c r="AZ504" s="1070">
        <f t="shared" si="254"/>
        <v>0</v>
      </c>
      <c r="BA504" s="407">
        <f t="shared" si="255"/>
        <v>0</v>
      </c>
      <c r="BB504" s="1071">
        <f t="shared" si="256"/>
        <v>0</v>
      </c>
      <c r="BC504" s="1059">
        <f t="shared" si="257"/>
        <v>0</v>
      </c>
      <c r="BD504" s="1059">
        <f t="shared" si="258"/>
        <v>0</v>
      </c>
      <c r="BE504" s="407">
        <f t="shared" si="259"/>
        <v>0</v>
      </c>
      <c r="BF504" s="1041">
        <f t="shared" si="260"/>
        <v>0.3</v>
      </c>
      <c r="BG504" s="421">
        <f t="shared" si="261"/>
        <v>0</v>
      </c>
      <c r="BH504" s="422"/>
      <c r="BI504" s="422"/>
      <c r="BJ504" s="421">
        <f t="shared" si="262"/>
        <v>0</v>
      </c>
      <c r="BK504" s="1044">
        <f t="shared" si="263"/>
        <v>0</v>
      </c>
      <c r="BL504" s="432"/>
      <c r="BM504" s="436"/>
      <c r="BN504" s="436"/>
      <c r="BO504" s="436"/>
      <c r="BP504" s="436"/>
      <c r="BQ504" s="436"/>
      <c r="BR504" s="436"/>
      <c r="BS504" s="436"/>
      <c r="BT504" s="436"/>
      <c r="BU504" s="436"/>
      <c r="BV504" s="436"/>
      <c r="BW504" s="436"/>
      <c r="BX504" s="436"/>
    </row>
    <row r="505" spans="1:76" s="437" customFormat="1" ht="27.95" customHeight="1">
      <c r="A505" s="1046">
        <v>488</v>
      </c>
      <c r="B505" s="429"/>
      <c r="C505" s="429"/>
      <c r="D505" s="395"/>
      <c r="E505" s="427"/>
      <c r="F505" s="396"/>
      <c r="G505" s="1076"/>
      <c r="H505" s="1009"/>
      <c r="I505" s="1009"/>
      <c r="J505" s="1009"/>
      <c r="K505" s="1010" t="str">
        <f t="shared" si="233"/>
        <v/>
      </c>
      <c r="L505" s="1047" t="str">
        <f>IF(OR(($S505=""),($H505=""),($I505=""),($J505="")),"",VLOOKUP($S505,'TRC Values Pepco'!$I$45:$M$54,2,FALSE))</f>
        <v/>
      </c>
      <c r="M505" s="1048" t="str">
        <f>IF(OR(($S505=""),($H505=""),($I505=""),($J505="")),"",VLOOKUP($S505,'TRC Values Pepco'!$I$45:$M$54,3,FALSE))</f>
        <v/>
      </c>
      <c r="N505" s="1048" t="str">
        <f>IF(OR(($S505=""),($H505=""),($I505=""),($J505="")),"",VLOOKUP($S505,'TRC Values Pepco'!$I$45:$M$54,4,FALSE))</f>
        <v/>
      </c>
      <c r="O505" s="1048" t="str">
        <f>IF(OR(($S505=""),($H505=""),($I505=""),($J505="")),"",VLOOKUP($S505,'TRC Values Pepco'!$I$45:$M$54,5,FALSE))</f>
        <v/>
      </c>
      <c r="P505" s="1049" t="str">
        <f t="shared" si="234"/>
        <v/>
      </c>
      <c r="Q505" s="1050">
        <f t="shared" si="235"/>
        <v>0</v>
      </c>
      <c r="R505" s="1051" t="str">
        <f t="shared" si="236"/>
        <v/>
      </c>
      <c r="S505" s="1051" t="str">
        <f t="shared" si="237"/>
        <v/>
      </c>
      <c r="T505" s="1052" t="str">
        <f t="shared" si="238"/>
        <v/>
      </c>
      <c r="U505" s="1077"/>
      <c r="V505" s="1017"/>
      <c r="W505" s="1055" t="str">
        <f t="shared" si="239"/>
        <v/>
      </c>
      <c r="X505" s="1072"/>
      <c r="Y505" s="1057">
        <v>0</v>
      </c>
      <c r="Z505" s="402">
        <f t="shared" si="240"/>
        <v>0</v>
      </c>
      <c r="AA505" s="1058">
        <f t="shared" si="241"/>
        <v>0</v>
      </c>
      <c r="AB505" s="1059">
        <f t="shared" si="242"/>
        <v>0</v>
      </c>
      <c r="AC505" s="1059">
        <f t="shared" si="243"/>
        <v>0</v>
      </c>
      <c r="AD505" s="1060">
        <f t="shared" si="244"/>
        <v>0</v>
      </c>
      <c r="AE505" s="1061" t="s">
        <v>205</v>
      </c>
      <c r="AF505" s="395"/>
      <c r="AG505" s="429"/>
      <c r="AH505" s="1073"/>
      <c r="AI505" s="1074"/>
      <c r="AJ505" s="1074"/>
      <c r="AK505" s="1075"/>
      <c r="AL505" s="1065"/>
      <c r="AM505" s="1066" t="str">
        <f t="shared" si="245"/>
        <v/>
      </c>
      <c r="AN505" s="1067">
        <f t="shared" si="246"/>
        <v>0</v>
      </c>
      <c r="AO505" s="412"/>
      <c r="AP505" s="412"/>
      <c r="AQ505" s="1068">
        <f t="shared" si="247"/>
        <v>0</v>
      </c>
      <c r="AR505" s="414">
        <f t="shared" si="248"/>
        <v>0</v>
      </c>
      <c r="AS505" s="415">
        <f t="shared" si="249"/>
        <v>0</v>
      </c>
      <c r="AT505" s="415">
        <f t="shared" si="264"/>
        <v>0</v>
      </c>
      <c r="AU505" s="415">
        <f t="shared" si="250"/>
        <v>0</v>
      </c>
      <c r="AV505" s="416">
        <f t="shared" si="251"/>
        <v>0</v>
      </c>
      <c r="AW505" s="1069"/>
      <c r="AX505" s="406">
        <f t="shared" si="252"/>
        <v>0</v>
      </c>
      <c r="AY505" s="1060">
        <f t="shared" si="253"/>
        <v>0</v>
      </c>
      <c r="AZ505" s="1070">
        <f t="shared" si="254"/>
        <v>0</v>
      </c>
      <c r="BA505" s="407">
        <f t="shared" si="255"/>
        <v>0</v>
      </c>
      <c r="BB505" s="1071">
        <f t="shared" si="256"/>
        <v>0</v>
      </c>
      <c r="BC505" s="1059">
        <f t="shared" si="257"/>
        <v>0</v>
      </c>
      <c r="BD505" s="1059">
        <f t="shared" si="258"/>
        <v>0</v>
      </c>
      <c r="BE505" s="407">
        <f t="shared" si="259"/>
        <v>0</v>
      </c>
      <c r="BF505" s="1041">
        <f t="shared" si="260"/>
        <v>0.3</v>
      </c>
      <c r="BG505" s="421">
        <f t="shared" si="261"/>
        <v>0</v>
      </c>
      <c r="BH505" s="422"/>
      <c r="BI505" s="422"/>
      <c r="BJ505" s="421">
        <f t="shared" si="262"/>
        <v>0</v>
      </c>
      <c r="BK505" s="1044">
        <f t="shared" si="263"/>
        <v>0</v>
      </c>
      <c r="BL505" s="432"/>
      <c r="BM505" s="436"/>
      <c r="BN505" s="436"/>
      <c r="BO505" s="436"/>
      <c r="BP505" s="436"/>
      <c r="BQ505" s="436"/>
      <c r="BR505" s="436"/>
      <c r="BS505" s="436"/>
      <c r="BT505" s="436"/>
      <c r="BU505" s="436"/>
      <c r="BV505" s="436"/>
      <c r="BW505" s="436"/>
      <c r="BX505" s="436"/>
    </row>
    <row r="506" spans="1:76" s="437" customFormat="1" ht="27.95" customHeight="1">
      <c r="A506" s="1046">
        <v>489</v>
      </c>
      <c r="B506" s="429"/>
      <c r="C506" s="429"/>
      <c r="D506" s="395"/>
      <c r="E506" s="427"/>
      <c r="F506" s="396"/>
      <c r="G506" s="1076"/>
      <c r="H506" s="1009"/>
      <c r="I506" s="1009"/>
      <c r="J506" s="1009"/>
      <c r="K506" s="1010" t="str">
        <f t="shared" si="233"/>
        <v/>
      </c>
      <c r="L506" s="1047" t="str">
        <f>IF(OR(($S506=""),($H506=""),($I506=""),($J506="")),"",VLOOKUP($S506,'TRC Values Pepco'!$I$45:$M$54,2,FALSE))</f>
        <v/>
      </c>
      <c r="M506" s="1048" t="str">
        <f>IF(OR(($S506=""),($H506=""),($I506=""),($J506="")),"",VLOOKUP($S506,'TRC Values Pepco'!$I$45:$M$54,3,FALSE))</f>
        <v/>
      </c>
      <c r="N506" s="1048" t="str">
        <f>IF(OR(($S506=""),($H506=""),($I506=""),($J506="")),"",VLOOKUP($S506,'TRC Values Pepco'!$I$45:$M$54,4,FALSE))</f>
        <v/>
      </c>
      <c r="O506" s="1048" t="str">
        <f>IF(OR(($S506=""),($H506=""),($I506=""),($J506="")),"",VLOOKUP($S506,'TRC Values Pepco'!$I$45:$M$54,5,FALSE))</f>
        <v/>
      </c>
      <c r="P506" s="1049" t="str">
        <f t="shared" si="234"/>
        <v/>
      </c>
      <c r="Q506" s="1050">
        <f t="shared" si="235"/>
        <v>0</v>
      </c>
      <c r="R506" s="1051" t="str">
        <f t="shared" si="236"/>
        <v/>
      </c>
      <c r="S506" s="1051" t="str">
        <f t="shared" si="237"/>
        <v/>
      </c>
      <c r="T506" s="1052" t="str">
        <f t="shared" si="238"/>
        <v/>
      </c>
      <c r="U506" s="1077"/>
      <c r="V506" s="1017"/>
      <c r="W506" s="1055" t="str">
        <f t="shared" si="239"/>
        <v/>
      </c>
      <c r="X506" s="1072"/>
      <c r="Y506" s="1057">
        <v>0</v>
      </c>
      <c r="Z506" s="402">
        <f t="shared" si="240"/>
        <v>0</v>
      </c>
      <c r="AA506" s="1058">
        <f t="shared" si="241"/>
        <v>0</v>
      </c>
      <c r="AB506" s="1059">
        <f t="shared" si="242"/>
        <v>0</v>
      </c>
      <c r="AC506" s="1059">
        <f t="shared" si="243"/>
        <v>0</v>
      </c>
      <c r="AD506" s="1060">
        <f t="shared" si="244"/>
        <v>0</v>
      </c>
      <c r="AE506" s="1061" t="s">
        <v>205</v>
      </c>
      <c r="AF506" s="395"/>
      <c r="AG506" s="429"/>
      <c r="AH506" s="1073"/>
      <c r="AI506" s="1074"/>
      <c r="AJ506" s="1074"/>
      <c r="AK506" s="1075"/>
      <c r="AL506" s="1065"/>
      <c r="AM506" s="1066" t="str">
        <f t="shared" si="245"/>
        <v/>
      </c>
      <c r="AN506" s="1067">
        <f t="shared" si="246"/>
        <v>0</v>
      </c>
      <c r="AO506" s="412"/>
      <c r="AP506" s="412"/>
      <c r="AQ506" s="1068">
        <f t="shared" si="247"/>
        <v>0</v>
      </c>
      <c r="AR506" s="414">
        <f t="shared" si="248"/>
        <v>0</v>
      </c>
      <c r="AS506" s="415">
        <f t="shared" si="249"/>
        <v>0</v>
      </c>
      <c r="AT506" s="415">
        <f t="shared" si="264"/>
        <v>0</v>
      </c>
      <c r="AU506" s="415">
        <f t="shared" si="250"/>
        <v>0</v>
      </c>
      <c r="AV506" s="416">
        <f t="shared" si="251"/>
        <v>0</v>
      </c>
      <c r="AW506" s="1069"/>
      <c r="AX506" s="406">
        <f t="shared" si="252"/>
        <v>0</v>
      </c>
      <c r="AY506" s="1060">
        <f t="shared" si="253"/>
        <v>0</v>
      </c>
      <c r="AZ506" s="1070">
        <f t="shared" si="254"/>
        <v>0</v>
      </c>
      <c r="BA506" s="407">
        <f t="shared" si="255"/>
        <v>0</v>
      </c>
      <c r="BB506" s="1071">
        <f t="shared" si="256"/>
        <v>0</v>
      </c>
      <c r="BC506" s="1059">
        <f t="shared" si="257"/>
        <v>0</v>
      </c>
      <c r="BD506" s="1059">
        <f t="shared" si="258"/>
        <v>0</v>
      </c>
      <c r="BE506" s="407">
        <f t="shared" si="259"/>
        <v>0</v>
      </c>
      <c r="BF506" s="1041">
        <f t="shared" si="260"/>
        <v>0.3</v>
      </c>
      <c r="BG506" s="421">
        <f t="shared" si="261"/>
        <v>0</v>
      </c>
      <c r="BH506" s="422"/>
      <c r="BI506" s="422"/>
      <c r="BJ506" s="421">
        <f t="shared" si="262"/>
        <v>0</v>
      </c>
      <c r="BK506" s="1044">
        <f t="shared" si="263"/>
        <v>0</v>
      </c>
      <c r="BL506" s="432"/>
      <c r="BM506" s="436"/>
      <c r="BN506" s="436"/>
      <c r="BO506" s="436"/>
      <c r="BP506" s="436"/>
      <c r="BQ506" s="436"/>
      <c r="BR506" s="436"/>
      <c r="BS506" s="436"/>
      <c r="BT506" s="436"/>
      <c r="BU506" s="436"/>
      <c r="BV506" s="436"/>
      <c r="BW506" s="436"/>
      <c r="BX506" s="436"/>
    </row>
    <row r="507" spans="1:76" s="437" customFormat="1" ht="27.95" customHeight="1">
      <c r="A507" s="1046">
        <v>490</v>
      </c>
      <c r="B507" s="429"/>
      <c r="C507" s="429"/>
      <c r="D507" s="395"/>
      <c r="E507" s="427"/>
      <c r="F507" s="396"/>
      <c r="G507" s="1076"/>
      <c r="H507" s="1009"/>
      <c r="I507" s="1009"/>
      <c r="J507" s="1009"/>
      <c r="K507" s="1010" t="str">
        <f t="shared" si="233"/>
        <v/>
      </c>
      <c r="L507" s="1047" t="str">
        <f>IF(OR(($S507=""),($H507=""),($I507=""),($J507="")),"",VLOOKUP($S507,'TRC Values Pepco'!$I$45:$M$54,2,FALSE))</f>
        <v/>
      </c>
      <c r="M507" s="1048" t="str">
        <f>IF(OR(($S507=""),($H507=""),($I507=""),($J507="")),"",VLOOKUP($S507,'TRC Values Pepco'!$I$45:$M$54,3,FALSE))</f>
        <v/>
      </c>
      <c r="N507" s="1048" t="str">
        <f>IF(OR(($S507=""),($H507=""),($I507=""),($J507="")),"",VLOOKUP($S507,'TRC Values Pepco'!$I$45:$M$54,4,FALSE))</f>
        <v/>
      </c>
      <c r="O507" s="1048" t="str">
        <f>IF(OR(($S507=""),($H507=""),($I507=""),($J507="")),"",VLOOKUP($S507,'TRC Values Pepco'!$I$45:$M$54,5,FALSE))</f>
        <v/>
      </c>
      <c r="P507" s="1049" t="str">
        <f t="shared" si="234"/>
        <v/>
      </c>
      <c r="Q507" s="1050">
        <f t="shared" si="235"/>
        <v>0</v>
      </c>
      <c r="R507" s="1051" t="str">
        <f t="shared" si="236"/>
        <v/>
      </c>
      <c r="S507" s="1051" t="str">
        <f t="shared" si="237"/>
        <v/>
      </c>
      <c r="T507" s="1052" t="str">
        <f t="shared" si="238"/>
        <v/>
      </c>
      <c r="U507" s="1077"/>
      <c r="V507" s="1017"/>
      <c r="W507" s="1055" t="str">
        <f t="shared" si="239"/>
        <v/>
      </c>
      <c r="X507" s="1072"/>
      <c r="Y507" s="1057">
        <v>0</v>
      </c>
      <c r="Z507" s="402">
        <f t="shared" si="240"/>
        <v>0</v>
      </c>
      <c r="AA507" s="1058">
        <f t="shared" si="241"/>
        <v>0</v>
      </c>
      <c r="AB507" s="1059">
        <f t="shared" si="242"/>
        <v>0</v>
      </c>
      <c r="AC507" s="1059">
        <f t="shared" si="243"/>
        <v>0</v>
      </c>
      <c r="AD507" s="1060">
        <f t="shared" si="244"/>
        <v>0</v>
      </c>
      <c r="AE507" s="1061" t="s">
        <v>205</v>
      </c>
      <c r="AF507" s="395"/>
      <c r="AG507" s="429"/>
      <c r="AH507" s="1073"/>
      <c r="AI507" s="1074"/>
      <c r="AJ507" s="1074"/>
      <c r="AK507" s="1075"/>
      <c r="AL507" s="1065"/>
      <c r="AM507" s="1066" t="str">
        <f t="shared" si="245"/>
        <v/>
      </c>
      <c r="AN507" s="1067">
        <f t="shared" si="246"/>
        <v>0</v>
      </c>
      <c r="AO507" s="412"/>
      <c r="AP507" s="412"/>
      <c r="AQ507" s="1068">
        <f t="shared" si="247"/>
        <v>0</v>
      </c>
      <c r="AR507" s="414">
        <f t="shared" si="248"/>
        <v>0</v>
      </c>
      <c r="AS507" s="415">
        <f t="shared" si="249"/>
        <v>0</v>
      </c>
      <c r="AT507" s="415">
        <f t="shared" si="264"/>
        <v>0</v>
      </c>
      <c r="AU507" s="415">
        <f t="shared" si="250"/>
        <v>0</v>
      </c>
      <c r="AV507" s="416">
        <f t="shared" si="251"/>
        <v>0</v>
      </c>
      <c r="AW507" s="1069"/>
      <c r="AX507" s="406">
        <f t="shared" si="252"/>
        <v>0</v>
      </c>
      <c r="AY507" s="1060">
        <f t="shared" si="253"/>
        <v>0</v>
      </c>
      <c r="AZ507" s="1070">
        <f t="shared" si="254"/>
        <v>0</v>
      </c>
      <c r="BA507" s="407">
        <f t="shared" si="255"/>
        <v>0</v>
      </c>
      <c r="BB507" s="1071">
        <f t="shared" si="256"/>
        <v>0</v>
      </c>
      <c r="BC507" s="1059">
        <f t="shared" si="257"/>
        <v>0</v>
      </c>
      <c r="BD507" s="1059">
        <f t="shared" si="258"/>
        <v>0</v>
      </c>
      <c r="BE507" s="407">
        <f t="shared" si="259"/>
        <v>0</v>
      </c>
      <c r="BF507" s="1041">
        <f t="shared" si="260"/>
        <v>0.3</v>
      </c>
      <c r="BG507" s="421">
        <f t="shared" si="261"/>
        <v>0</v>
      </c>
      <c r="BH507" s="422"/>
      <c r="BI507" s="422"/>
      <c r="BJ507" s="421">
        <f t="shared" si="262"/>
        <v>0</v>
      </c>
      <c r="BK507" s="1044">
        <f t="shared" si="263"/>
        <v>0</v>
      </c>
      <c r="BL507" s="432"/>
      <c r="BM507" s="436"/>
      <c r="BN507" s="436"/>
      <c r="BO507" s="436"/>
      <c r="BP507" s="436"/>
      <c r="BQ507" s="436"/>
      <c r="BR507" s="436"/>
      <c r="BS507" s="436"/>
      <c r="BT507" s="436"/>
      <c r="BU507" s="436"/>
      <c r="BV507" s="436"/>
      <c r="BW507" s="436"/>
      <c r="BX507" s="436"/>
    </row>
    <row r="508" spans="1:76" s="437" customFormat="1" ht="27.95" customHeight="1">
      <c r="A508" s="1046">
        <v>491</v>
      </c>
      <c r="B508" s="429"/>
      <c r="C508" s="429"/>
      <c r="D508" s="395"/>
      <c r="E508" s="427"/>
      <c r="F508" s="396"/>
      <c r="G508" s="1076"/>
      <c r="H508" s="1009"/>
      <c r="I508" s="1009"/>
      <c r="J508" s="1009"/>
      <c r="K508" s="1010" t="str">
        <f t="shared" si="233"/>
        <v/>
      </c>
      <c r="L508" s="1047" t="str">
        <f>IF(OR(($S508=""),($H508=""),($I508=""),($J508="")),"",VLOOKUP($S508,'TRC Values Pepco'!$I$45:$M$54,2,FALSE))</f>
        <v/>
      </c>
      <c r="M508" s="1048" t="str">
        <f>IF(OR(($S508=""),($H508=""),($I508=""),($J508="")),"",VLOOKUP($S508,'TRC Values Pepco'!$I$45:$M$54,3,FALSE))</f>
        <v/>
      </c>
      <c r="N508" s="1048" t="str">
        <f>IF(OR(($S508=""),($H508=""),($I508=""),($J508="")),"",VLOOKUP($S508,'TRC Values Pepco'!$I$45:$M$54,4,FALSE))</f>
        <v/>
      </c>
      <c r="O508" s="1048" t="str">
        <f>IF(OR(($S508=""),($H508=""),($I508=""),($J508="")),"",VLOOKUP($S508,'TRC Values Pepco'!$I$45:$M$54,5,FALSE))</f>
        <v/>
      </c>
      <c r="P508" s="1049" t="str">
        <f t="shared" si="234"/>
        <v/>
      </c>
      <c r="Q508" s="1050">
        <f t="shared" si="235"/>
        <v>0</v>
      </c>
      <c r="R508" s="1051" t="str">
        <f t="shared" si="236"/>
        <v/>
      </c>
      <c r="S508" s="1051" t="str">
        <f t="shared" si="237"/>
        <v/>
      </c>
      <c r="T508" s="1052" t="str">
        <f t="shared" si="238"/>
        <v/>
      </c>
      <c r="U508" s="1077"/>
      <c r="V508" s="1017"/>
      <c r="W508" s="1055" t="str">
        <f t="shared" si="239"/>
        <v/>
      </c>
      <c r="X508" s="1072"/>
      <c r="Y508" s="1057">
        <v>0</v>
      </c>
      <c r="Z508" s="402">
        <f t="shared" si="240"/>
        <v>0</v>
      </c>
      <c r="AA508" s="1058">
        <f t="shared" si="241"/>
        <v>0</v>
      </c>
      <c r="AB508" s="1059">
        <f t="shared" si="242"/>
        <v>0</v>
      </c>
      <c r="AC508" s="1059">
        <f t="shared" si="243"/>
        <v>0</v>
      </c>
      <c r="AD508" s="1060">
        <f t="shared" si="244"/>
        <v>0</v>
      </c>
      <c r="AE508" s="1061" t="s">
        <v>205</v>
      </c>
      <c r="AF508" s="395"/>
      <c r="AG508" s="429"/>
      <c r="AH508" s="1073"/>
      <c r="AI508" s="1074"/>
      <c r="AJ508" s="1074"/>
      <c r="AK508" s="1075"/>
      <c r="AL508" s="1065"/>
      <c r="AM508" s="1066" t="str">
        <f t="shared" si="245"/>
        <v/>
      </c>
      <c r="AN508" s="1067">
        <f t="shared" si="246"/>
        <v>0</v>
      </c>
      <c r="AO508" s="412"/>
      <c r="AP508" s="412"/>
      <c r="AQ508" s="1068">
        <f t="shared" si="247"/>
        <v>0</v>
      </c>
      <c r="AR508" s="414">
        <f t="shared" si="248"/>
        <v>0</v>
      </c>
      <c r="AS508" s="415">
        <f t="shared" si="249"/>
        <v>0</v>
      </c>
      <c r="AT508" s="415">
        <f t="shared" si="264"/>
        <v>0</v>
      </c>
      <c r="AU508" s="415">
        <f t="shared" si="250"/>
        <v>0</v>
      </c>
      <c r="AV508" s="416">
        <f t="shared" si="251"/>
        <v>0</v>
      </c>
      <c r="AW508" s="1069"/>
      <c r="AX508" s="406">
        <f t="shared" si="252"/>
        <v>0</v>
      </c>
      <c r="AY508" s="1060">
        <f t="shared" si="253"/>
        <v>0</v>
      </c>
      <c r="AZ508" s="1070">
        <f t="shared" si="254"/>
        <v>0</v>
      </c>
      <c r="BA508" s="407">
        <f t="shared" si="255"/>
        <v>0</v>
      </c>
      <c r="BB508" s="1071">
        <f t="shared" si="256"/>
        <v>0</v>
      </c>
      <c r="BC508" s="1059">
        <f t="shared" si="257"/>
        <v>0</v>
      </c>
      <c r="BD508" s="1059">
        <f t="shared" si="258"/>
        <v>0</v>
      </c>
      <c r="BE508" s="407">
        <f t="shared" si="259"/>
        <v>0</v>
      </c>
      <c r="BF508" s="1041">
        <f t="shared" si="260"/>
        <v>0.3</v>
      </c>
      <c r="BG508" s="421">
        <f t="shared" si="261"/>
        <v>0</v>
      </c>
      <c r="BH508" s="422"/>
      <c r="BI508" s="422"/>
      <c r="BJ508" s="421">
        <f t="shared" si="262"/>
        <v>0</v>
      </c>
      <c r="BK508" s="1044">
        <f t="shared" si="263"/>
        <v>0</v>
      </c>
      <c r="BL508" s="432"/>
      <c r="BM508" s="436"/>
      <c r="BN508" s="436"/>
      <c r="BO508" s="436"/>
      <c r="BP508" s="436"/>
      <c r="BQ508" s="436"/>
      <c r="BR508" s="436"/>
      <c r="BS508" s="436"/>
      <c r="BT508" s="436"/>
      <c r="BU508" s="436"/>
      <c r="BV508" s="436"/>
      <c r="BW508" s="436"/>
      <c r="BX508" s="436"/>
    </row>
    <row r="509" spans="1:76" s="437" customFormat="1" ht="27.95" customHeight="1">
      <c r="A509" s="1046">
        <v>492</v>
      </c>
      <c r="B509" s="429"/>
      <c r="C509" s="429"/>
      <c r="D509" s="395"/>
      <c r="E509" s="427"/>
      <c r="F509" s="396"/>
      <c r="G509" s="1076"/>
      <c r="H509" s="1009"/>
      <c r="I509" s="1009"/>
      <c r="J509" s="1009"/>
      <c r="K509" s="1010" t="str">
        <f t="shared" si="233"/>
        <v/>
      </c>
      <c r="L509" s="1047" t="str">
        <f>IF(OR(($S509=""),($H509=""),($I509=""),($J509="")),"",VLOOKUP($S509,'TRC Values Pepco'!$I$45:$M$54,2,FALSE))</f>
        <v/>
      </c>
      <c r="M509" s="1048" t="str">
        <f>IF(OR(($S509=""),($H509=""),($I509=""),($J509="")),"",VLOOKUP($S509,'TRC Values Pepco'!$I$45:$M$54,3,FALSE))</f>
        <v/>
      </c>
      <c r="N509" s="1048" t="str">
        <f>IF(OR(($S509=""),($H509=""),($I509=""),($J509="")),"",VLOOKUP($S509,'TRC Values Pepco'!$I$45:$M$54,4,FALSE))</f>
        <v/>
      </c>
      <c r="O509" s="1048" t="str">
        <f>IF(OR(($S509=""),($H509=""),($I509=""),($J509="")),"",VLOOKUP($S509,'TRC Values Pepco'!$I$45:$M$54,5,FALSE))</f>
        <v/>
      </c>
      <c r="P509" s="1049" t="str">
        <f t="shared" si="234"/>
        <v/>
      </c>
      <c r="Q509" s="1050">
        <f t="shared" si="235"/>
        <v>0</v>
      </c>
      <c r="R509" s="1051" t="str">
        <f t="shared" si="236"/>
        <v/>
      </c>
      <c r="S509" s="1051" t="str">
        <f t="shared" si="237"/>
        <v/>
      </c>
      <c r="T509" s="1052" t="str">
        <f t="shared" si="238"/>
        <v/>
      </c>
      <c r="U509" s="1077"/>
      <c r="V509" s="1017"/>
      <c r="W509" s="1055" t="str">
        <f t="shared" si="239"/>
        <v/>
      </c>
      <c r="X509" s="1072"/>
      <c r="Y509" s="1057">
        <v>0</v>
      </c>
      <c r="Z509" s="402">
        <f t="shared" si="240"/>
        <v>0</v>
      </c>
      <c r="AA509" s="1058">
        <f t="shared" si="241"/>
        <v>0</v>
      </c>
      <c r="AB509" s="1059">
        <f t="shared" si="242"/>
        <v>0</v>
      </c>
      <c r="AC509" s="1059">
        <f t="shared" si="243"/>
        <v>0</v>
      </c>
      <c r="AD509" s="1060">
        <f t="shared" si="244"/>
        <v>0</v>
      </c>
      <c r="AE509" s="1061" t="s">
        <v>205</v>
      </c>
      <c r="AF509" s="395"/>
      <c r="AG509" s="429"/>
      <c r="AH509" s="1073"/>
      <c r="AI509" s="1074"/>
      <c r="AJ509" s="1074"/>
      <c r="AK509" s="1075"/>
      <c r="AL509" s="1065"/>
      <c r="AM509" s="1066" t="str">
        <f t="shared" si="245"/>
        <v/>
      </c>
      <c r="AN509" s="1067">
        <f t="shared" si="246"/>
        <v>0</v>
      </c>
      <c r="AO509" s="412"/>
      <c r="AP509" s="412"/>
      <c r="AQ509" s="1068">
        <f t="shared" si="247"/>
        <v>0</v>
      </c>
      <c r="AR509" s="414">
        <f t="shared" si="248"/>
        <v>0</v>
      </c>
      <c r="AS509" s="415">
        <f t="shared" si="249"/>
        <v>0</v>
      </c>
      <c r="AT509" s="415">
        <f t="shared" si="264"/>
        <v>0</v>
      </c>
      <c r="AU509" s="415">
        <f t="shared" si="250"/>
        <v>0</v>
      </c>
      <c r="AV509" s="416">
        <f t="shared" si="251"/>
        <v>0</v>
      </c>
      <c r="AW509" s="1069"/>
      <c r="AX509" s="406">
        <f t="shared" si="252"/>
        <v>0</v>
      </c>
      <c r="AY509" s="1060">
        <f t="shared" si="253"/>
        <v>0</v>
      </c>
      <c r="AZ509" s="1070">
        <f t="shared" si="254"/>
        <v>0</v>
      </c>
      <c r="BA509" s="407">
        <f t="shared" si="255"/>
        <v>0</v>
      </c>
      <c r="BB509" s="1071">
        <f t="shared" si="256"/>
        <v>0</v>
      </c>
      <c r="BC509" s="1059">
        <f t="shared" si="257"/>
        <v>0</v>
      </c>
      <c r="BD509" s="1059">
        <f t="shared" si="258"/>
        <v>0</v>
      </c>
      <c r="BE509" s="407">
        <f t="shared" si="259"/>
        <v>0</v>
      </c>
      <c r="BF509" s="1041">
        <f t="shared" si="260"/>
        <v>0.3</v>
      </c>
      <c r="BG509" s="421">
        <f t="shared" si="261"/>
        <v>0</v>
      </c>
      <c r="BH509" s="422"/>
      <c r="BI509" s="422"/>
      <c r="BJ509" s="421">
        <f t="shared" si="262"/>
        <v>0</v>
      </c>
      <c r="BK509" s="1044">
        <f t="shared" si="263"/>
        <v>0</v>
      </c>
      <c r="BL509" s="432"/>
      <c r="BM509" s="436"/>
      <c r="BN509" s="436"/>
      <c r="BO509" s="436"/>
      <c r="BP509" s="436"/>
      <c r="BQ509" s="436"/>
      <c r="BR509" s="436"/>
      <c r="BS509" s="436"/>
      <c r="BT509" s="436"/>
      <c r="BU509" s="436"/>
      <c r="BV509" s="436"/>
      <c r="BW509" s="436"/>
      <c r="BX509" s="436"/>
    </row>
    <row r="510" spans="1:76" s="437" customFormat="1" ht="27.95" customHeight="1">
      <c r="A510" s="1046">
        <v>493</v>
      </c>
      <c r="B510" s="429"/>
      <c r="C510" s="429"/>
      <c r="D510" s="395"/>
      <c r="E510" s="427"/>
      <c r="F510" s="396"/>
      <c r="G510" s="1076"/>
      <c r="H510" s="1009"/>
      <c r="I510" s="1009"/>
      <c r="J510" s="1009"/>
      <c r="K510" s="1010" t="str">
        <f t="shared" si="233"/>
        <v/>
      </c>
      <c r="L510" s="1047" t="str">
        <f>IF(OR(($S510=""),($H510=""),($I510=""),($J510="")),"",VLOOKUP($S510,'TRC Values Pepco'!$I$45:$M$54,2,FALSE))</f>
        <v/>
      </c>
      <c r="M510" s="1048" t="str">
        <f>IF(OR(($S510=""),($H510=""),($I510=""),($J510="")),"",VLOOKUP($S510,'TRC Values Pepco'!$I$45:$M$54,3,FALSE))</f>
        <v/>
      </c>
      <c r="N510" s="1048" t="str">
        <f>IF(OR(($S510=""),($H510=""),($I510=""),($J510="")),"",VLOOKUP($S510,'TRC Values Pepco'!$I$45:$M$54,4,FALSE))</f>
        <v/>
      </c>
      <c r="O510" s="1048" t="str">
        <f>IF(OR(($S510=""),($H510=""),($I510=""),($J510="")),"",VLOOKUP($S510,'TRC Values Pepco'!$I$45:$M$54,5,FALSE))</f>
        <v/>
      </c>
      <c r="P510" s="1049" t="str">
        <f t="shared" si="234"/>
        <v/>
      </c>
      <c r="Q510" s="1050">
        <f t="shared" si="235"/>
        <v>0</v>
      </c>
      <c r="R510" s="1051" t="str">
        <f t="shared" si="236"/>
        <v/>
      </c>
      <c r="S510" s="1051" t="str">
        <f t="shared" si="237"/>
        <v/>
      </c>
      <c r="T510" s="1052" t="str">
        <f t="shared" si="238"/>
        <v/>
      </c>
      <c r="U510" s="1077"/>
      <c r="V510" s="1017"/>
      <c r="W510" s="1055" t="str">
        <f t="shared" si="239"/>
        <v/>
      </c>
      <c r="X510" s="1072"/>
      <c r="Y510" s="1057">
        <v>0</v>
      </c>
      <c r="Z510" s="402">
        <f t="shared" si="240"/>
        <v>0</v>
      </c>
      <c r="AA510" s="1058">
        <f t="shared" si="241"/>
        <v>0</v>
      </c>
      <c r="AB510" s="1059">
        <f t="shared" si="242"/>
        <v>0</v>
      </c>
      <c r="AC510" s="1059">
        <f t="shared" si="243"/>
        <v>0</v>
      </c>
      <c r="AD510" s="1060">
        <f t="shared" si="244"/>
        <v>0</v>
      </c>
      <c r="AE510" s="1061" t="s">
        <v>205</v>
      </c>
      <c r="AF510" s="395"/>
      <c r="AG510" s="429"/>
      <c r="AH510" s="1073"/>
      <c r="AI510" s="1074"/>
      <c r="AJ510" s="1074"/>
      <c r="AK510" s="1075"/>
      <c r="AL510" s="1065"/>
      <c r="AM510" s="1066" t="str">
        <f t="shared" si="245"/>
        <v/>
      </c>
      <c r="AN510" s="1067">
        <f t="shared" si="246"/>
        <v>0</v>
      </c>
      <c r="AO510" s="412"/>
      <c r="AP510" s="412"/>
      <c r="AQ510" s="1068">
        <f t="shared" si="247"/>
        <v>0</v>
      </c>
      <c r="AR510" s="414">
        <f t="shared" si="248"/>
        <v>0</v>
      </c>
      <c r="AS510" s="415">
        <f t="shared" si="249"/>
        <v>0</v>
      </c>
      <c r="AT510" s="415">
        <f t="shared" si="264"/>
        <v>0</v>
      </c>
      <c r="AU510" s="415">
        <f t="shared" si="250"/>
        <v>0</v>
      </c>
      <c r="AV510" s="416">
        <f t="shared" si="251"/>
        <v>0</v>
      </c>
      <c r="AW510" s="1069"/>
      <c r="AX510" s="406">
        <f t="shared" si="252"/>
        <v>0</v>
      </c>
      <c r="AY510" s="1060">
        <f t="shared" si="253"/>
        <v>0</v>
      </c>
      <c r="AZ510" s="1070">
        <f t="shared" si="254"/>
        <v>0</v>
      </c>
      <c r="BA510" s="407">
        <f t="shared" si="255"/>
        <v>0</v>
      </c>
      <c r="BB510" s="1071">
        <f t="shared" si="256"/>
        <v>0</v>
      </c>
      <c r="BC510" s="1059">
        <f t="shared" si="257"/>
        <v>0</v>
      </c>
      <c r="BD510" s="1059">
        <f t="shared" si="258"/>
        <v>0</v>
      </c>
      <c r="BE510" s="407">
        <f t="shared" si="259"/>
        <v>0</v>
      </c>
      <c r="BF510" s="1041">
        <f t="shared" si="260"/>
        <v>0.3</v>
      </c>
      <c r="BG510" s="421">
        <f t="shared" si="261"/>
        <v>0</v>
      </c>
      <c r="BH510" s="422"/>
      <c r="BI510" s="422"/>
      <c r="BJ510" s="421">
        <f t="shared" si="262"/>
        <v>0</v>
      </c>
      <c r="BK510" s="1044">
        <f t="shared" si="263"/>
        <v>0</v>
      </c>
      <c r="BL510" s="432"/>
      <c r="BM510" s="436"/>
      <c r="BN510" s="436"/>
      <c r="BO510" s="436"/>
      <c r="BP510" s="436"/>
      <c r="BQ510" s="436"/>
      <c r="BR510" s="436"/>
      <c r="BS510" s="436"/>
      <c r="BT510" s="436"/>
      <c r="BU510" s="436"/>
      <c r="BV510" s="436"/>
      <c r="BW510" s="436"/>
      <c r="BX510" s="436"/>
    </row>
    <row r="511" spans="1:76" s="437" customFormat="1" ht="27.95" customHeight="1">
      <c r="A511" s="1046">
        <v>494</v>
      </c>
      <c r="B511" s="429"/>
      <c r="C511" s="429"/>
      <c r="D511" s="395"/>
      <c r="E511" s="427"/>
      <c r="F511" s="396"/>
      <c r="G511" s="1076"/>
      <c r="H511" s="1009"/>
      <c r="I511" s="1009"/>
      <c r="J511" s="1009"/>
      <c r="K511" s="1010" t="str">
        <f t="shared" si="233"/>
        <v/>
      </c>
      <c r="L511" s="1047" t="str">
        <f>IF(OR(($S511=""),($H511=""),($I511=""),($J511="")),"",VLOOKUP($S511,'TRC Values Pepco'!$I$45:$M$54,2,FALSE))</f>
        <v/>
      </c>
      <c r="M511" s="1048" t="str">
        <f>IF(OR(($S511=""),($H511=""),($I511=""),($J511="")),"",VLOOKUP($S511,'TRC Values Pepco'!$I$45:$M$54,3,FALSE))</f>
        <v/>
      </c>
      <c r="N511" s="1048" t="str">
        <f>IF(OR(($S511=""),($H511=""),($I511=""),($J511="")),"",VLOOKUP($S511,'TRC Values Pepco'!$I$45:$M$54,4,FALSE))</f>
        <v/>
      </c>
      <c r="O511" s="1048" t="str">
        <f>IF(OR(($S511=""),($H511=""),($I511=""),($J511="")),"",VLOOKUP($S511,'TRC Values Pepco'!$I$45:$M$54,5,FALSE))</f>
        <v/>
      </c>
      <c r="P511" s="1049" t="str">
        <f t="shared" si="234"/>
        <v/>
      </c>
      <c r="Q511" s="1050">
        <f t="shared" si="235"/>
        <v>0</v>
      </c>
      <c r="R511" s="1051" t="str">
        <f t="shared" si="236"/>
        <v/>
      </c>
      <c r="S511" s="1051" t="str">
        <f t="shared" si="237"/>
        <v/>
      </c>
      <c r="T511" s="1052" t="str">
        <f t="shared" si="238"/>
        <v/>
      </c>
      <c r="U511" s="1077"/>
      <c r="V511" s="1017"/>
      <c r="W511" s="1055" t="str">
        <f t="shared" si="239"/>
        <v/>
      </c>
      <c r="X511" s="1072"/>
      <c r="Y511" s="1057">
        <v>0</v>
      </c>
      <c r="Z511" s="402">
        <f t="shared" si="240"/>
        <v>0</v>
      </c>
      <c r="AA511" s="1058">
        <f t="shared" si="241"/>
        <v>0</v>
      </c>
      <c r="AB511" s="1059">
        <f t="shared" si="242"/>
        <v>0</v>
      </c>
      <c r="AC511" s="1059">
        <f t="shared" si="243"/>
        <v>0</v>
      </c>
      <c r="AD511" s="1060">
        <f t="shared" si="244"/>
        <v>0</v>
      </c>
      <c r="AE511" s="1061" t="s">
        <v>205</v>
      </c>
      <c r="AF511" s="395"/>
      <c r="AG511" s="429"/>
      <c r="AH511" s="1073"/>
      <c r="AI511" s="1074"/>
      <c r="AJ511" s="1074"/>
      <c r="AK511" s="1075"/>
      <c r="AL511" s="1065"/>
      <c r="AM511" s="1066" t="str">
        <f t="shared" si="245"/>
        <v/>
      </c>
      <c r="AN511" s="1067">
        <f t="shared" si="246"/>
        <v>0</v>
      </c>
      <c r="AO511" s="412"/>
      <c r="AP511" s="412"/>
      <c r="AQ511" s="1068">
        <f t="shared" si="247"/>
        <v>0</v>
      </c>
      <c r="AR511" s="414">
        <f t="shared" si="248"/>
        <v>0</v>
      </c>
      <c r="AS511" s="415">
        <f t="shared" si="249"/>
        <v>0</v>
      </c>
      <c r="AT511" s="415">
        <f t="shared" si="264"/>
        <v>0</v>
      </c>
      <c r="AU511" s="415">
        <f t="shared" si="250"/>
        <v>0</v>
      </c>
      <c r="AV511" s="416">
        <f t="shared" si="251"/>
        <v>0</v>
      </c>
      <c r="AW511" s="1069"/>
      <c r="AX511" s="406">
        <f t="shared" si="252"/>
        <v>0</v>
      </c>
      <c r="AY511" s="1060">
        <f t="shared" si="253"/>
        <v>0</v>
      </c>
      <c r="AZ511" s="1070">
        <f t="shared" si="254"/>
        <v>0</v>
      </c>
      <c r="BA511" s="407">
        <f t="shared" si="255"/>
        <v>0</v>
      </c>
      <c r="BB511" s="1071">
        <f t="shared" si="256"/>
        <v>0</v>
      </c>
      <c r="BC511" s="1059">
        <f t="shared" si="257"/>
        <v>0</v>
      </c>
      <c r="BD511" s="1059">
        <f t="shared" si="258"/>
        <v>0</v>
      </c>
      <c r="BE511" s="407">
        <f t="shared" si="259"/>
        <v>0</v>
      </c>
      <c r="BF511" s="1041">
        <f t="shared" si="260"/>
        <v>0.3</v>
      </c>
      <c r="BG511" s="421">
        <f t="shared" si="261"/>
        <v>0</v>
      </c>
      <c r="BH511" s="422"/>
      <c r="BI511" s="422"/>
      <c r="BJ511" s="421">
        <f t="shared" si="262"/>
        <v>0</v>
      </c>
      <c r="BK511" s="1044">
        <f t="shared" si="263"/>
        <v>0</v>
      </c>
      <c r="BL511" s="432"/>
      <c r="BM511" s="436"/>
      <c r="BN511" s="436"/>
      <c r="BO511" s="436"/>
      <c r="BP511" s="436"/>
      <c r="BQ511" s="436"/>
      <c r="BR511" s="436"/>
      <c r="BS511" s="436"/>
      <c r="BT511" s="436"/>
      <c r="BU511" s="436"/>
      <c r="BV511" s="436"/>
      <c r="BW511" s="436"/>
      <c r="BX511" s="436"/>
    </row>
    <row r="512" spans="1:76" s="437" customFormat="1" ht="27.95" customHeight="1">
      <c r="A512" s="1046">
        <v>495</v>
      </c>
      <c r="B512" s="429"/>
      <c r="C512" s="429"/>
      <c r="D512" s="395"/>
      <c r="E512" s="427"/>
      <c r="F512" s="396"/>
      <c r="G512" s="1076"/>
      <c r="H512" s="1009"/>
      <c r="I512" s="1009"/>
      <c r="J512" s="1009"/>
      <c r="K512" s="1010" t="str">
        <f t="shared" si="233"/>
        <v/>
      </c>
      <c r="L512" s="1047" t="str">
        <f>IF(OR(($S512=""),($H512=""),($I512=""),($J512="")),"",VLOOKUP($S512,'TRC Values Pepco'!$I$45:$M$54,2,FALSE))</f>
        <v/>
      </c>
      <c r="M512" s="1048" t="str">
        <f>IF(OR(($S512=""),($H512=""),($I512=""),($J512="")),"",VLOOKUP($S512,'TRC Values Pepco'!$I$45:$M$54,3,FALSE))</f>
        <v/>
      </c>
      <c r="N512" s="1048" t="str">
        <f>IF(OR(($S512=""),($H512=""),($I512=""),($J512="")),"",VLOOKUP($S512,'TRC Values Pepco'!$I$45:$M$54,4,FALSE))</f>
        <v/>
      </c>
      <c r="O512" s="1048" t="str">
        <f>IF(OR(($S512=""),($H512=""),($I512=""),($J512="")),"",VLOOKUP($S512,'TRC Values Pepco'!$I$45:$M$54,5,FALSE))</f>
        <v/>
      </c>
      <c r="P512" s="1049" t="str">
        <f t="shared" si="234"/>
        <v/>
      </c>
      <c r="Q512" s="1050">
        <f t="shared" si="235"/>
        <v>0</v>
      </c>
      <c r="R512" s="1051" t="str">
        <f t="shared" si="236"/>
        <v/>
      </c>
      <c r="S512" s="1051" t="str">
        <f t="shared" si="237"/>
        <v/>
      </c>
      <c r="T512" s="1052" t="str">
        <f t="shared" si="238"/>
        <v/>
      </c>
      <c r="U512" s="1077"/>
      <c r="V512" s="1017"/>
      <c r="W512" s="1055" t="str">
        <f t="shared" si="239"/>
        <v/>
      </c>
      <c r="X512" s="1072"/>
      <c r="Y512" s="1057">
        <v>0</v>
      </c>
      <c r="Z512" s="402">
        <f t="shared" si="240"/>
        <v>0</v>
      </c>
      <c r="AA512" s="1058">
        <f t="shared" si="241"/>
        <v>0</v>
      </c>
      <c r="AB512" s="1059">
        <f t="shared" si="242"/>
        <v>0</v>
      </c>
      <c r="AC512" s="1059">
        <f t="shared" si="243"/>
        <v>0</v>
      </c>
      <c r="AD512" s="1060">
        <f t="shared" si="244"/>
        <v>0</v>
      </c>
      <c r="AE512" s="1061" t="s">
        <v>205</v>
      </c>
      <c r="AF512" s="395"/>
      <c r="AG512" s="429"/>
      <c r="AH512" s="1073"/>
      <c r="AI512" s="1074"/>
      <c r="AJ512" s="1074"/>
      <c r="AK512" s="1075"/>
      <c r="AL512" s="1065"/>
      <c r="AM512" s="1066" t="str">
        <f t="shared" si="245"/>
        <v/>
      </c>
      <c r="AN512" s="1067">
        <f t="shared" si="246"/>
        <v>0</v>
      </c>
      <c r="AO512" s="412"/>
      <c r="AP512" s="412"/>
      <c r="AQ512" s="1068">
        <f t="shared" si="247"/>
        <v>0</v>
      </c>
      <c r="AR512" s="414">
        <f t="shared" si="248"/>
        <v>0</v>
      </c>
      <c r="AS512" s="415">
        <f t="shared" si="249"/>
        <v>0</v>
      </c>
      <c r="AT512" s="415">
        <f t="shared" si="264"/>
        <v>0</v>
      </c>
      <c r="AU512" s="415">
        <f t="shared" si="250"/>
        <v>0</v>
      </c>
      <c r="AV512" s="416">
        <f t="shared" si="251"/>
        <v>0</v>
      </c>
      <c r="AW512" s="1069"/>
      <c r="AX512" s="406">
        <f t="shared" si="252"/>
        <v>0</v>
      </c>
      <c r="AY512" s="1060">
        <f t="shared" si="253"/>
        <v>0</v>
      </c>
      <c r="AZ512" s="1070">
        <f t="shared" si="254"/>
        <v>0</v>
      </c>
      <c r="BA512" s="407">
        <f t="shared" si="255"/>
        <v>0</v>
      </c>
      <c r="BB512" s="1071">
        <f t="shared" si="256"/>
        <v>0</v>
      </c>
      <c r="BC512" s="1059">
        <f t="shared" si="257"/>
        <v>0</v>
      </c>
      <c r="BD512" s="1059">
        <f t="shared" si="258"/>
        <v>0</v>
      </c>
      <c r="BE512" s="407">
        <f t="shared" si="259"/>
        <v>0</v>
      </c>
      <c r="BF512" s="1041">
        <f t="shared" si="260"/>
        <v>0.3</v>
      </c>
      <c r="BG512" s="421">
        <f t="shared" si="261"/>
        <v>0</v>
      </c>
      <c r="BH512" s="422"/>
      <c r="BI512" s="422"/>
      <c r="BJ512" s="421">
        <f t="shared" si="262"/>
        <v>0</v>
      </c>
      <c r="BK512" s="1044">
        <f t="shared" si="263"/>
        <v>0</v>
      </c>
      <c r="BL512" s="432"/>
      <c r="BM512" s="436"/>
      <c r="BN512" s="436"/>
      <c r="BO512" s="436"/>
      <c r="BP512" s="436"/>
      <c r="BQ512" s="436"/>
      <c r="BR512" s="436"/>
      <c r="BS512" s="436"/>
      <c r="BT512" s="436"/>
      <c r="BU512" s="436"/>
      <c r="BV512" s="436"/>
      <c r="BW512" s="436"/>
      <c r="BX512" s="436"/>
    </row>
    <row r="513" spans="1:76" s="437" customFormat="1" ht="27.95" customHeight="1">
      <c r="A513" s="1046">
        <v>496</v>
      </c>
      <c r="B513" s="429"/>
      <c r="C513" s="429"/>
      <c r="D513" s="395"/>
      <c r="E513" s="427"/>
      <c r="F513" s="396"/>
      <c r="G513" s="1076"/>
      <c r="H513" s="1009"/>
      <c r="I513" s="1009"/>
      <c r="J513" s="1009"/>
      <c r="K513" s="1010" t="str">
        <f t="shared" si="233"/>
        <v/>
      </c>
      <c r="L513" s="1047" t="str">
        <f>IF(OR(($S513=""),($H513=""),($I513=""),($J513="")),"",VLOOKUP($S513,'TRC Values Pepco'!$I$45:$M$54,2,FALSE))</f>
        <v/>
      </c>
      <c r="M513" s="1048" t="str">
        <f>IF(OR(($S513=""),($H513=""),($I513=""),($J513="")),"",VLOOKUP($S513,'TRC Values Pepco'!$I$45:$M$54,3,FALSE))</f>
        <v/>
      </c>
      <c r="N513" s="1048" t="str">
        <f>IF(OR(($S513=""),($H513=""),($I513=""),($J513="")),"",VLOOKUP($S513,'TRC Values Pepco'!$I$45:$M$54,4,FALSE))</f>
        <v/>
      </c>
      <c r="O513" s="1048" t="str">
        <f>IF(OR(($S513=""),($H513=""),($I513=""),($J513="")),"",VLOOKUP($S513,'TRC Values Pepco'!$I$45:$M$54,5,FALSE))</f>
        <v/>
      </c>
      <c r="P513" s="1049" t="str">
        <f t="shared" si="234"/>
        <v/>
      </c>
      <c r="Q513" s="1050">
        <f t="shared" si="235"/>
        <v>0</v>
      </c>
      <c r="R513" s="1051" t="str">
        <f t="shared" si="236"/>
        <v/>
      </c>
      <c r="S513" s="1051" t="str">
        <f t="shared" si="237"/>
        <v/>
      </c>
      <c r="T513" s="1052" t="str">
        <f t="shared" si="238"/>
        <v/>
      </c>
      <c r="U513" s="1077"/>
      <c r="V513" s="1017"/>
      <c r="W513" s="1055" t="str">
        <f t="shared" si="239"/>
        <v/>
      </c>
      <c r="X513" s="1072"/>
      <c r="Y513" s="1057">
        <v>0</v>
      </c>
      <c r="Z513" s="402">
        <f t="shared" si="240"/>
        <v>0</v>
      </c>
      <c r="AA513" s="1058">
        <f t="shared" si="241"/>
        <v>0</v>
      </c>
      <c r="AB513" s="1059">
        <f t="shared" si="242"/>
        <v>0</v>
      </c>
      <c r="AC513" s="1059">
        <f t="shared" si="243"/>
        <v>0</v>
      </c>
      <c r="AD513" s="1060">
        <f t="shared" si="244"/>
        <v>0</v>
      </c>
      <c r="AE513" s="1061" t="s">
        <v>205</v>
      </c>
      <c r="AF513" s="395"/>
      <c r="AG513" s="429"/>
      <c r="AH513" s="1073"/>
      <c r="AI513" s="1074"/>
      <c r="AJ513" s="1074"/>
      <c r="AK513" s="1075"/>
      <c r="AL513" s="1065"/>
      <c r="AM513" s="1066" t="str">
        <f t="shared" si="245"/>
        <v/>
      </c>
      <c r="AN513" s="1067">
        <f t="shared" si="246"/>
        <v>0</v>
      </c>
      <c r="AO513" s="412"/>
      <c r="AP513" s="412"/>
      <c r="AQ513" s="1068">
        <f t="shared" si="247"/>
        <v>0</v>
      </c>
      <c r="AR513" s="414">
        <f t="shared" si="248"/>
        <v>0</v>
      </c>
      <c r="AS513" s="415">
        <f t="shared" si="249"/>
        <v>0</v>
      </c>
      <c r="AT513" s="415">
        <f t="shared" si="264"/>
        <v>0</v>
      </c>
      <c r="AU513" s="415">
        <f t="shared" si="250"/>
        <v>0</v>
      </c>
      <c r="AV513" s="416">
        <f t="shared" si="251"/>
        <v>0</v>
      </c>
      <c r="AW513" s="1069"/>
      <c r="AX513" s="406">
        <f t="shared" si="252"/>
        <v>0</v>
      </c>
      <c r="AY513" s="1060">
        <f t="shared" si="253"/>
        <v>0</v>
      </c>
      <c r="AZ513" s="1070">
        <f t="shared" si="254"/>
        <v>0</v>
      </c>
      <c r="BA513" s="407">
        <f t="shared" si="255"/>
        <v>0</v>
      </c>
      <c r="BB513" s="1071">
        <f t="shared" si="256"/>
        <v>0</v>
      </c>
      <c r="BC513" s="1059">
        <f t="shared" si="257"/>
        <v>0</v>
      </c>
      <c r="BD513" s="1059">
        <f t="shared" si="258"/>
        <v>0</v>
      </c>
      <c r="BE513" s="407">
        <f t="shared" si="259"/>
        <v>0</v>
      </c>
      <c r="BF513" s="1041">
        <f t="shared" si="260"/>
        <v>0.3</v>
      </c>
      <c r="BG513" s="421">
        <f t="shared" si="261"/>
        <v>0</v>
      </c>
      <c r="BH513" s="422"/>
      <c r="BI513" s="422"/>
      <c r="BJ513" s="421">
        <f t="shared" si="262"/>
        <v>0</v>
      </c>
      <c r="BK513" s="1044">
        <f t="shared" si="263"/>
        <v>0</v>
      </c>
      <c r="BL513" s="432"/>
      <c r="BM513" s="436"/>
      <c r="BN513" s="436"/>
      <c r="BO513" s="436"/>
      <c r="BP513" s="436"/>
      <c r="BQ513" s="436"/>
      <c r="BR513" s="436"/>
      <c r="BS513" s="436"/>
      <c r="BT513" s="436"/>
      <c r="BU513" s="436"/>
      <c r="BV513" s="436"/>
      <c r="BW513" s="436"/>
      <c r="BX513" s="436"/>
    </row>
    <row r="514" spans="1:76" s="437" customFormat="1" ht="27.95" customHeight="1">
      <c r="A514" s="1046">
        <v>497</v>
      </c>
      <c r="B514" s="429"/>
      <c r="C514" s="429"/>
      <c r="D514" s="395"/>
      <c r="E514" s="427"/>
      <c r="F514" s="396"/>
      <c r="G514" s="1076"/>
      <c r="H514" s="1009"/>
      <c r="I514" s="1009"/>
      <c r="J514" s="1009"/>
      <c r="K514" s="1010" t="str">
        <f t="shared" si="233"/>
        <v/>
      </c>
      <c r="L514" s="1047" t="str">
        <f>IF(OR(($S514=""),($H514=""),($I514=""),($J514="")),"",VLOOKUP($S514,'TRC Values Pepco'!$I$45:$M$54,2,FALSE))</f>
        <v/>
      </c>
      <c r="M514" s="1048" t="str">
        <f>IF(OR(($S514=""),($H514=""),($I514=""),($J514="")),"",VLOOKUP($S514,'TRC Values Pepco'!$I$45:$M$54,3,FALSE))</f>
        <v/>
      </c>
      <c r="N514" s="1048" t="str">
        <f>IF(OR(($S514=""),($H514=""),($I514=""),($J514="")),"",VLOOKUP($S514,'TRC Values Pepco'!$I$45:$M$54,4,FALSE))</f>
        <v/>
      </c>
      <c r="O514" s="1048" t="str">
        <f>IF(OR(($S514=""),($H514=""),($I514=""),($J514="")),"",VLOOKUP($S514,'TRC Values Pepco'!$I$45:$M$54,5,FALSE))</f>
        <v/>
      </c>
      <c r="P514" s="1049" t="str">
        <f t="shared" si="234"/>
        <v/>
      </c>
      <c r="Q514" s="1050">
        <f t="shared" si="235"/>
        <v>0</v>
      </c>
      <c r="R514" s="1051" t="str">
        <f t="shared" si="236"/>
        <v/>
      </c>
      <c r="S514" s="1051" t="str">
        <f t="shared" si="237"/>
        <v/>
      </c>
      <c r="T514" s="1052" t="str">
        <f t="shared" si="238"/>
        <v/>
      </c>
      <c r="U514" s="1077"/>
      <c r="V514" s="1017"/>
      <c r="W514" s="1055" t="str">
        <f t="shared" si="239"/>
        <v/>
      </c>
      <c r="X514" s="1072"/>
      <c r="Y514" s="1057">
        <v>0</v>
      </c>
      <c r="Z514" s="402">
        <f t="shared" si="240"/>
        <v>0</v>
      </c>
      <c r="AA514" s="1058">
        <f t="shared" si="241"/>
        <v>0</v>
      </c>
      <c r="AB514" s="1059">
        <f t="shared" si="242"/>
        <v>0</v>
      </c>
      <c r="AC514" s="1059">
        <f t="shared" si="243"/>
        <v>0</v>
      </c>
      <c r="AD514" s="1060">
        <f t="shared" si="244"/>
        <v>0</v>
      </c>
      <c r="AE514" s="1061" t="s">
        <v>205</v>
      </c>
      <c r="AF514" s="395"/>
      <c r="AG514" s="429"/>
      <c r="AH514" s="1073"/>
      <c r="AI514" s="1074"/>
      <c r="AJ514" s="1074"/>
      <c r="AK514" s="1075"/>
      <c r="AL514" s="1065"/>
      <c r="AM514" s="1066" t="str">
        <f t="shared" si="245"/>
        <v/>
      </c>
      <c r="AN514" s="1067">
        <f t="shared" si="246"/>
        <v>0</v>
      </c>
      <c r="AO514" s="412"/>
      <c r="AP514" s="412"/>
      <c r="AQ514" s="1068">
        <f t="shared" si="247"/>
        <v>0</v>
      </c>
      <c r="AR514" s="414">
        <f t="shared" si="248"/>
        <v>0</v>
      </c>
      <c r="AS514" s="415">
        <f t="shared" si="249"/>
        <v>0</v>
      </c>
      <c r="AT514" s="415">
        <f t="shared" si="264"/>
        <v>0</v>
      </c>
      <c r="AU514" s="415">
        <f t="shared" si="250"/>
        <v>0</v>
      </c>
      <c r="AV514" s="416">
        <f t="shared" si="251"/>
        <v>0</v>
      </c>
      <c r="AW514" s="1069"/>
      <c r="AX514" s="406">
        <f t="shared" si="252"/>
        <v>0</v>
      </c>
      <c r="AY514" s="1060">
        <f t="shared" si="253"/>
        <v>0</v>
      </c>
      <c r="AZ514" s="1070">
        <f t="shared" si="254"/>
        <v>0</v>
      </c>
      <c r="BA514" s="407">
        <f t="shared" si="255"/>
        <v>0</v>
      </c>
      <c r="BB514" s="1071">
        <f t="shared" si="256"/>
        <v>0</v>
      </c>
      <c r="BC514" s="1059">
        <f t="shared" si="257"/>
        <v>0</v>
      </c>
      <c r="BD514" s="1059">
        <f t="shared" si="258"/>
        <v>0</v>
      </c>
      <c r="BE514" s="407">
        <f t="shared" si="259"/>
        <v>0</v>
      </c>
      <c r="BF514" s="1041">
        <f t="shared" si="260"/>
        <v>0.3</v>
      </c>
      <c r="BG514" s="421">
        <f t="shared" si="261"/>
        <v>0</v>
      </c>
      <c r="BH514" s="422"/>
      <c r="BI514" s="422"/>
      <c r="BJ514" s="421">
        <f t="shared" si="262"/>
        <v>0</v>
      </c>
      <c r="BK514" s="1044">
        <f t="shared" si="263"/>
        <v>0</v>
      </c>
      <c r="BL514" s="432"/>
      <c r="BM514" s="436"/>
      <c r="BN514" s="436"/>
      <c r="BO514" s="436"/>
      <c r="BP514" s="436"/>
      <c r="BQ514" s="436"/>
      <c r="BR514" s="436"/>
      <c r="BS514" s="436"/>
      <c r="BT514" s="436"/>
      <c r="BU514" s="436"/>
      <c r="BV514" s="436"/>
      <c r="BW514" s="436"/>
      <c r="BX514" s="436"/>
    </row>
    <row r="515" spans="1:76" s="437" customFormat="1" ht="27.95" customHeight="1">
      <c r="A515" s="1046">
        <v>498</v>
      </c>
      <c r="B515" s="429"/>
      <c r="C515" s="429"/>
      <c r="D515" s="395"/>
      <c r="E515" s="427"/>
      <c r="F515" s="396"/>
      <c r="G515" s="1076"/>
      <c r="H515" s="1009"/>
      <c r="I515" s="1009"/>
      <c r="J515" s="1009"/>
      <c r="K515" s="1010" t="str">
        <f t="shared" si="233"/>
        <v/>
      </c>
      <c r="L515" s="1047" t="str">
        <f>IF(OR(($S515=""),($H515=""),($I515=""),($J515="")),"",VLOOKUP($S515,'TRC Values Pepco'!$I$45:$M$54,2,FALSE))</f>
        <v/>
      </c>
      <c r="M515" s="1048" t="str">
        <f>IF(OR(($S515=""),($H515=""),($I515=""),($J515="")),"",VLOOKUP($S515,'TRC Values Pepco'!$I$45:$M$54,3,FALSE))</f>
        <v/>
      </c>
      <c r="N515" s="1048" t="str">
        <f>IF(OR(($S515=""),($H515=""),($I515=""),($J515="")),"",VLOOKUP($S515,'TRC Values Pepco'!$I$45:$M$54,4,FALSE))</f>
        <v/>
      </c>
      <c r="O515" s="1048" t="str">
        <f>IF(OR(($S515=""),($H515=""),($I515=""),($J515="")),"",VLOOKUP($S515,'TRC Values Pepco'!$I$45:$M$54,5,FALSE))</f>
        <v/>
      </c>
      <c r="P515" s="1049" t="str">
        <f t="shared" si="234"/>
        <v/>
      </c>
      <c r="Q515" s="1050">
        <f t="shared" si="235"/>
        <v>0</v>
      </c>
      <c r="R515" s="1051" t="str">
        <f t="shared" si="236"/>
        <v/>
      </c>
      <c r="S515" s="1051" t="str">
        <f t="shared" si="237"/>
        <v/>
      </c>
      <c r="T515" s="1052" t="str">
        <f t="shared" si="238"/>
        <v/>
      </c>
      <c r="U515" s="1077"/>
      <c r="V515" s="1017"/>
      <c r="W515" s="1055" t="str">
        <f t="shared" si="239"/>
        <v/>
      </c>
      <c r="X515" s="1072"/>
      <c r="Y515" s="1057">
        <v>0</v>
      </c>
      <c r="Z515" s="402">
        <f t="shared" si="240"/>
        <v>0</v>
      </c>
      <c r="AA515" s="1058">
        <f t="shared" si="241"/>
        <v>0</v>
      </c>
      <c r="AB515" s="1059">
        <f t="shared" si="242"/>
        <v>0</v>
      </c>
      <c r="AC515" s="1059">
        <f t="shared" si="243"/>
        <v>0</v>
      </c>
      <c r="AD515" s="1060">
        <f t="shared" si="244"/>
        <v>0</v>
      </c>
      <c r="AE515" s="1061" t="s">
        <v>205</v>
      </c>
      <c r="AF515" s="395"/>
      <c r="AG515" s="429"/>
      <c r="AH515" s="1073"/>
      <c r="AI515" s="1074"/>
      <c r="AJ515" s="1074"/>
      <c r="AK515" s="1075"/>
      <c r="AL515" s="1065"/>
      <c r="AM515" s="1066" t="str">
        <f t="shared" si="245"/>
        <v/>
      </c>
      <c r="AN515" s="1067">
        <f t="shared" si="246"/>
        <v>0</v>
      </c>
      <c r="AO515" s="412"/>
      <c r="AP515" s="412"/>
      <c r="AQ515" s="1068">
        <f t="shared" si="247"/>
        <v>0</v>
      </c>
      <c r="AR515" s="414">
        <f t="shared" si="248"/>
        <v>0</v>
      </c>
      <c r="AS515" s="415">
        <f t="shared" si="249"/>
        <v>0</v>
      </c>
      <c r="AT515" s="415">
        <f t="shared" si="264"/>
        <v>0</v>
      </c>
      <c r="AU515" s="415">
        <f t="shared" si="250"/>
        <v>0</v>
      </c>
      <c r="AV515" s="416">
        <f t="shared" si="251"/>
        <v>0</v>
      </c>
      <c r="AW515" s="1069"/>
      <c r="AX515" s="406">
        <f t="shared" si="252"/>
        <v>0</v>
      </c>
      <c r="AY515" s="1060">
        <f t="shared" si="253"/>
        <v>0</v>
      </c>
      <c r="AZ515" s="1070">
        <f t="shared" si="254"/>
        <v>0</v>
      </c>
      <c r="BA515" s="407">
        <f t="shared" si="255"/>
        <v>0</v>
      </c>
      <c r="BB515" s="1071">
        <f t="shared" si="256"/>
        <v>0</v>
      </c>
      <c r="BC515" s="1059">
        <f t="shared" si="257"/>
        <v>0</v>
      </c>
      <c r="BD515" s="1059">
        <f t="shared" si="258"/>
        <v>0</v>
      </c>
      <c r="BE515" s="407">
        <f t="shared" si="259"/>
        <v>0</v>
      </c>
      <c r="BF515" s="1041">
        <f t="shared" si="260"/>
        <v>0.3</v>
      </c>
      <c r="BG515" s="421">
        <f t="shared" si="261"/>
        <v>0</v>
      </c>
      <c r="BH515" s="422"/>
      <c r="BI515" s="422"/>
      <c r="BJ515" s="421">
        <f t="shared" si="262"/>
        <v>0</v>
      </c>
      <c r="BK515" s="1044">
        <f t="shared" si="263"/>
        <v>0</v>
      </c>
      <c r="BL515" s="432"/>
      <c r="BM515" s="436"/>
      <c r="BN515" s="436"/>
      <c r="BO515" s="436"/>
      <c r="BP515" s="436"/>
      <c r="BQ515" s="436"/>
      <c r="BR515" s="436"/>
      <c r="BS515" s="436"/>
      <c r="BT515" s="436"/>
      <c r="BU515" s="436"/>
      <c r="BV515" s="436"/>
      <c r="BW515" s="436"/>
      <c r="BX515" s="436"/>
    </row>
    <row r="516" spans="1:76" s="437" customFormat="1" ht="27.95" customHeight="1">
      <c r="A516" s="1046">
        <v>499</v>
      </c>
      <c r="B516" s="429"/>
      <c r="C516" s="429"/>
      <c r="D516" s="395"/>
      <c r="E516" s="427"/>
      <c r="F516" s="396"/>
      <c r="G516" s="1076"/>
      <c r="H516" s="1009"/>
      <c r="I516" s="1009"/>
      <c r="J516" s="1009"/>
      <c r="K516" s="1010" t="str">
        <f t="shared" si="233"/>
        <v/>
      </c>
      <c r="L516" s="1047" t="str">
        <f>IF(OR(($S516=""),($H516=""),($I516=""),($J516="")),"",VLOOKUP($S516,'TRC Values Pepco'!$I$45:$M$54,2,FALSE))</f>
        <v/>
      </c>
      <c r="M516" s="1048" t="str">
        <f>IF(OR(($S516=""),($H516=""),($I516=""),($J516="")),"",VLOOKUP($S516,'TRC Values Pepco'!$I$45:$M$54,3,FALSE))</f>
        <v/>
      </c>
      <c r="N516" s="1048" t="str">
        <f>IF(OR(($S516=""),($H516=""),($I516=""),($J516="")),"",VLOOKUP($S516,'TRC Values Pepco'!$I$45:$M$54,4,FALSE))</f>
        <v/>
      </c>
      <c r="O516" s="1048" t="str">
        <f>IF(OR(($S516=""),($H516=""),($I516=""),($J516="")),"",VLOOKUP($S516,'TRC Values Pepco'!$I$45:$M$54,5,FALSE))</f>
        <v/>
      </c>
      <c r="P516" s="1049" t="str">
        <f t="shared" si="234"/>
        <v/>
      </c>
      <c r="Q516" s="1050">
        <f t="shared" si="235"/>
        <v>0</v>
      </c>
      <c r="R516" s="1051" t="str">
        <f t="shared" si="236"/>
        <v/>
      </c>
      <c r="S516" s="1051" t="str">
        <f t="shared" si="237"/>
        <v/>
      </c>
      <c r="T516" s="1052" t="str">
        <f t="shared" si="238"/>
        <v/>
      </c>
      <c r="U516" s="1077"/>
      <c r="V516" s="1017"/>
      <c r="W516" s="1055" t="str">
        <f t="shared" si="239"/>
        <v/>
      </c>
      <c r="X516" s="1072"/>
      <c r="Y516" s="1057">
        <v>0</v>
      </c>
      <c r="Z516" s="402">
        <f t="shared" si="240"/>
        <v>0</v>
      </c>
      <c r="AA516" s="1058">
        <f t="shared" si="241"/>
        <v>0</v>
      </c>
      <c r="AB516" s="1059">
        <f t="shared" si="242"/>
        <v>0</v>
      </c>
      <c r="AC516" s="1059">
        <f t="shared" si="243"/>
        <v>0</v>
      </c>
      <c r="AD516" s="1060">
        <f t="shared" si="244"/>
        <v>0</v>
      </c>
      <c r="AE516" s="1061" t="s">
        <v>205</v>
      </c>
      <c r="AF516" s="395"/>
      <c r="AG516" s="429"/>
      <c r="AH516" s="1073"/>
      <c r="AI516" s="1074"/>
      <c r="AJ516" s="1074"/>
      <c r="AK516" s="1075"/>
      <c r="AL516" s="1065"/>
      <c r="AM516" s="1066" t="str">
        <f t="shared" si="245"/>
        <v/>
      </c>
      <c r="AN516" s="1067">
        <f t="shared" si="246"/>
        <v>0</v>
      </c>
      <c r="AO516" s="412"/>
      <c r="AP516" s="412"/>
      <c r="AQ516" s="1068">
        <f t="shared" si="247"/>
        <v>0</v>
      </c>
      <c r="AR516" s="414">
        <f t="shared" si="248"/>
        <v>0</v>
      </c>
      <c r="AS516" s="415">
        <f t="shared" si="249"/>
        <v>0</v>
      </c>
      <c r="AT516" s="415">
        <f t="shared" si="264"/>
        <v>0</v>
      </c>
      <c r="AU516" s="415">
        <f t="shared" si="250"/>
        <v>0</v>
      </c>
      <c r="AV516" s="416">
        <f t="shared" si="251"/>
        <v>0</v>
      </c>
      <c r="AW516" s="1069"/>
      <c r="AX516" s="406">
        <f t="shared" si="252"/>
        <v>0</v>
      </c>
      <c r="AY516" s="1060">
        <f t="shared" si="253"/>
        <v>0</v>
      </c>
      <c r="AZ516" s="1070">
        <f t="shared" si="254"/>
        <v>0</v>
      </c>
      <c r="BA516" s="407">
        <f t="shared" si="255"/>
        <v>0</v>
      </c>
      <c r="BB516" s="1071">
        <f t="shared" si="256"/>
        <v>0</v>
      </c>
      <c r="BC516" s="1059">
        <f t="shared" si="257"/>
        <v>0</v>
      </c>
      <c r="BD516" s="1059">
        <f t="shared" si="258"/>
        <v>0</v>
      </c>
      <c r="BE516" s="407">
        <f t="shared" si="259"/>
        <v>0</v>
      </c>
      <c r="BF516" s="1041">
        <f t="shared" si="260"/>
        <v>0.3</v>
      </c>
      <c r="BG516" s="421">
        <f t="shared" si="261"/>
        <v>0</v>
      </c>
      <c r="BH516" s="422"/>
      <c r="BI516" s="422"/>
      <c r="BJ516" s="421">
        <f t="shared" si="262"/>
        <v>0</v>
      </c>
      <c r="BK516" s="1044">
        <f t="shared" si="263"/>
        <v>0</v>
      </c>
      <c r="BL516" s="432"/>
      <c r="BM516" s="436"/>
      <c r="BN516" s="436"/>
      <c r="BO516" s="436"/>
      <c r="BP516" s="436"/>
      <c r="BQ516" s="436"/>
      <c r="BR516" s="436"/>
      <c r="BS516" s="436"/>
      <c r="BT516" s="436"/>
      <c r="BU516" s="436"/>
      <c r="BV516" s="436"/>
      <c r="BW516" s="436"/>
      <c r="BX516" s="436"/>
    </row>
    <row r="517" spans="1:76" s="437" customFormat="1" ht="27.95" customHeight="1">
      <c r="A517" s="1046">
        <v>500</v>
      </c>
      <c r="B517" s="429"/>
      <c r="C517" s="429"/>
      <c r="D517" s="395"/>
      <c r="E517" s="427"/>
      <c r="F517" s="396"/>
      <c r="G517" s="1076"/>
      <c r="H517" s="1009"/>
      <c r="I517" s="1009"/>
      <c r="J517" s="1009"/>
      <c r="K517" s="1010" t="str">
        <f t="shared" si="233"/>
        <v/>
      </c>
      <c r="L517" s="1047" t="str">
        <f>IF(OR(($S517=""),($H517=""),($I517=""),($J517="")),"",VLOOKUP($S517,'TRC Values Pepco'!$I$45:$M$54,2,FALSE))</f>
        <v/>
      </c>
      <c r="M517" s="1048" t="str">
        <f>IF(OR(($S517=""),($H517=""),($I517=""),($J517="")),"",VLOOKUP($S517,'TRC Values Pepco'!$I$45:$M$54,3,FALSE))</f>
        <v/>
      </c>
      <c r="N517" s="1048" t="str">
        <f>IF(OR(($S517=""),($H517=""),($I517=""),($J517="")),"",VLOOKUP($S517,'TRC Values Pepco'!$I$45:$M$54,4,FALSE))</f>
        <v/>
      </c>
      <c r="O517" s="1048" t="str">
        <f>IF(OR(($S517=""),($H517=""),($I517=""),($J517="")),"",VLOOKUP($S517,'TRC Values Pepco'!$I$45:$M$54,5,FALSE))</f>
        <v/>
      </c>
      <c r="P517" s="1049" t="str">
        <f t="shared" si="234"/>
        <v/>
      </c>
      <c r="Q517" s="1050">
        <f t="shared" si="235"/>
        <v>0</v>
      </c>
      <c r="R517" s="1051" t="str">
        <f t="shared" si="236"/>
        <v/>
      </c>
      <c r="S517" s="1051" t="str">
        <f t="shared" si="237"/>
        <v/>
      </c>
      <c r="T517" s="1052" t="str">
        <f t="shared" si="238"/>
        <v/>
      </c>
      <c r="U517" s="1077"/>
      <c r="V517" s="1017"/>
      <c r="W517" s="1055" t="str">
        <f t="shared" si="239"/>
        <v/>
      </c>
      <c r="X517" s="1072"/>
      <c r="Y517" s="1057">
        <v>0</v>
      </c>
      <c r="Z517" s="402">
        <f t="shared" si="240"/>
        <v>0</v>
      </c>
      <c r="AA517" s="1058">
        <f t="shared" si="241"/>
        <v>0</v>
      </c>
      <c r="AB517" s="1059">
        <f t="shared" si="242"/>
        <v>0</v>
      </c>
      <c r="AC517" s="1059">
        <f t="shared" si="243"/>
        <v>0</v>
      </c>
      <c r="AD517" s="1060">
        <f t="shared" si="244"/>
        <v>0</v>
      </c>
      <c r="AE517" s="1061" t="s">
        <v>205</v>
      </c>
      <c r="AF517" s="395"/>
      <c r="AG517" s="429"/>
      <c r="AH517" s="1073"/>
      <c r="AI517" s="1074"/>
      <c r="AJ517" s="1074"/>
      <c r="AK517" s="1075"/>
      <c r="AL517" s="1065"/>
      <c r="AM517" s="1066" t="str">
        <f t="shared" si="245"/>
        <v/>
      </c>
      <c r="AN517" s="1067">
        <f t="shared" si="246"/>
        <v>0</v>
      </c>
      <c r="AO517" s="412"/>
      <c r="AP517" s="412"/>
      <c r="AQ517" s="1068">
        <f t="shared" si="247"/>
        <v>0</v>
      </c>
      <c r="AR517" s="414">
        <f t="shared" si="248"/>
        <v>0</v>
      </c>
      <c r="AS517" s="415">
        <f t="shared" si="249"/>
        <v>0</v>
      </c>
      <c r="AT517" s="415">
        <f t="shared" si="264"/>
        <v>0</v>
      </c>
      <c r="AU517" s="415">
        <f t="shared" si="250"/>
        <v>0</v>
      </c>
      <c r="AV517" s="416">
        <f t="shared" si="251"/>
        <v>0</v>
      </c>
      <c r="AW517" s="1069"/>
      <c r="AX517" s="406">
        <f t="shared" si="252"/>
        <v>0</v>
      </c>
      <c r="AY517" s="1060">
        <f t="shared" si="253"/>
        <v>0</v>
      </c>
      <c r="AZ517" s="1070">
        <f t="shared" si="254"/>
        <v>0</v>
      </c>
      <c r="BA517" s="407">
        <f t="shared" si="255"/>
        <v>0</v>
      </c>
      <c r="BB517" s="1071">
        <f t="shared" si="256"/>
        <v>0</v>
      </c>
      <c r="BC517" s="1059">
        <f t="shared" si="257"/>
        <v>0</v>
      </c>
      <c r="BD517" s="1059">
        <f t="shared" si="258"/>
        <v>0</v>
      </c>
      <c r="BE517" s="407">
        <f t="shared" si="259"/>
        <v>0</v>
      </c>
      <c r="BF517" s="1041">
        <f t="shared" si="260"/>
        <v>0.3</v>
      </c>
      <c r="BG517" s="421">
        <f t="shared" si="261"/>
        <v>0</v>
      </c>
      <c r="BH517" s="422"/>
      <c r="BI517" s="422"/>
      <c r="BJ517" s="421">
        <f t="shared" si="262"/>
        <v>0</v>
      </c>
      <c r="BK517" s="1044">
        <f t="shared" si="263"/>
        <v>0</v>
      </c>
      <c r="BL517" s="432"/>
      <c r="BM517" s="436"/>
      <c r="BN517" s="436"/>
      <c r="BO517" s="436"/>
      <c r="BP517" s="436"/>
      <c r="BQ517" s="436"/>
      <c r="BR517" s="436"/>
      <c r="BS517" s="436"/>
      <c r="BT517" s="436"/>
      <c r="BU517" s="436"/>
      <c r="BV517" s="436"/>
      <c r="BW517" s="436"/>
      <c r="BX517" s="436"/>
    </row>
    <row r="518" spans="1:76">
      <c r="A518" s="1078" t="s">
        <v>333</v>
      </c>
      <c r="B518" s="250" t="s">
        <v>333</v>
      </c>
      <c r="C518" s="250" t="s">
        <v>333</v>
      </c>
      <c r="D518" s="250" t="s">
        <v>333</v>
      </c>
      <c r="E518" s="441" t="s">
        <v>333</v>
      </c>
      <c r="F518" s="441" t="s">
        <v>333</v>
      </c>
      <c r="G518" s="441" t="s">
        <v>333</v>
      </c>
      <c r="H518" s="441" t="s">
        <v>333</v>
      </c>
      <c r="I518" s="441" t="s">
        <v>333</v>
      </c>
      <c r="J518" s="441" t="s">
        <v>333</v>
      </c>
      <c r="K518" s="250" t="s">
        <v>333</v>
      </c>
      <c r="L518" s="441"/>
      <c r="M518" s="441"/>
      <c r="N518" s="441"/>
      <c r="O518" s="441"/>
      <c r="P518" s="441"/>
      <c r="Q518" s="441" t="s">
        <v>333</v>
      </c>
      <c r="R518" s="441" t="s">
        <v>333</v>
      </c>
      <c r="S518" s="441" t="s">
        <v>333</v>
      </c>
      <c r="T518" s="441" t="s">
        <v>333</v>
      </c>
      <c r="U518" s="441" t="s">
        <v>333</v>
      </c>
      <c r="V518" s="1079" t="s">
        <v>333</v>
      </c>
      <c r="W518" s="441" t="s">
        <v>333</v>
      </c>
      <c r="X518" s="441" t="s">
        <v>333</v>
      </c>
      <c r="Y518" s="441" t="s">
        <v>333</v>
      </c>
      <c r="Z518" s="441" t="s">
        <v>333</v>
      </c>
      <c r="AA518" s="441" t="s">
        <v>333</v>
      </c>
      <c r="AB518" s="441" t="s">
        <v>333</v>
      </c>
      <c r="AC518" s="441" t="s">
        <v>333</v>
      </c>
      <c r="AD518" s="441" t="s">
        <v>333</v>
      </c>
      <c r="AE518" s="441" t="s">
        <v>333</v>
      </c>
      <c r="AF518" s="441" t="s">
        <v>333</v>
      </c>
      <c r="AG518" s="441" t="s">
        <v>333</v>
      </c>
      <c r="AH518" s="441" t="s">
        <v>333</v>
      </c>
      <c r="AI518" s="441" t="s">
        <v>333</v>
      </c>
      <c r="AJ518" s="441" t="s">
        <v>333</v>
      </c>
      <c r="AK518" s="441" t="s">
        <v>333</v>
      </c>
      <c r="AL518" s="441" t="s">
        <v>333</v>
      </c>
      <c r="AM518" s="441" t="s">
        <v>333</v>
      </c>
      <c r="AN518" s="441" t="s">
        <v>333</v>
      </c>
      <c r="AO518" s="441" t="s">
        <v>333</v>
      </c>
      <c r="AP518" s="441" t="s">
        <v>333</v>
      </c>
      <c r="AQ518" s="441" t="s">
        <v>333</v>
      </c>
      <c r="AR518" s="441" t="s">
        <v>333</v>
      </c>
      <c r="AS518" s="441" t="s">
        <v>333</v>
      </c>
      <c r="AT518" s="441" t="s">
        <v>333</v>
      </c>
      <c r="AU518" s="441" t="s">
        <v>333</v>
      </c>
      <c r="AV518" s="441" t="s">
        <v>333</v>
      </c>
      <c r="AW518" s="441" t="s">
        <v>333</v>
      </c>
      <c r="AX518" s="441" t="s">
        <v>333</v>
      </c>
      <c r="AY518" s="441" t="s">
        <v>333</v>
      </c>
      <c r="AZ518" s="441" t="s">
        <v>333</v>
      </c>
      <c r="BA518" s="441" t="s">
        <v>333</v>
      </c>
      <c r="BB518" s="441" t="s">
        <v>333</v>
      </c>
      <c r="BC518" s="441" t="s">
        <v>333</v>
      </c>
      <c r="BD518" s="441" t="s">
        <v>2350</v>
      </c>
      <c r="BE518" s="441" t="s">
        <v>333</v>
      </c>
      <c r="BF518" s="441" t="s">
        <v>333</v>
      </c>
      <c r="BG518" s="441" t="s">
        <v>333</v>
      </c>
      <c r="BH518" s="441" t="s">
        <v>333</v>
      </c>
      <c r="BI518" s="441" t="s">
        <v>333</v>
      </c>
      <c r="BJ518" s="441" t="s">
        <v>333</v>
      </c>
      <c r="BK518" s="441" t="s">
        <v>333</v>
      </c>
      <c r="BL518" s="441" t="s">
        <v>333</v>
      </c>
      <c r="BM518" s="250"/>
      <c r="BN518" s="250"/>
      <c r="BO518" s="250"/>
      <c r="BP518" s="250"/>
      <c r="BQ518" s="250"/>
      <c r="BR518" s="250"/>
      <c r="BS518" s="250"/>
      <c r="BT518" s="250"/>
      <c r="BU518" s="250"/>
      <c r="BV518" s="250"/>
      <c r="BW518" s="250"/>
      <c r="BX518" s="250"/>
    </row>
    <row r="519" spans="1:76">
      <c r="A519" s="1078"/>
      <c r="B519" s="250"/>
      <c r="C519" s="250"/>
      <c r="D519" s="250"/>
      <c r="E519" s="441"/>
      <c r="F519" s="441"/>
      <c r="G519" s="441"/>
      <c r="H519" s="441"/>
      <c r="I519" s="441"/>
      <c r="J519" s="441"/>
      <c r="K519" s="441"/>
      <c r="L519" s="444"/>
      <c r="M519" s="444"/>
      <c r="N519" s="444"/>
      <c r="O519" s="444"/>
      <c r="P519" s="444"/>
      <c r="Q519" s="441"/>
      <c r="R519" s="441"/>
      <c r="S519" s="441"/>
      <c r="T519" s="441"/>
      <c r="U519" s="442"/>
      <c r="V519" s="250"/>
      <c r="W519" s="250"/>
      <c r="X519" s="441"/>
      <c r="Y519" s="441"/>
      <c r="Z519" s="250"/>
      <c r="AA519" s="250"/>
      <c r="AB519" s="250"/>
      <c r="AC519" s="250"/>
      <c r="AD519" s="250"/>
      <c r="AE519" s="441"/>
      <c r="AF519" s="250"/>
      <c r="AG519" s="250"/>
      <c r="AH519" s="250"/>
      <c r="AI519" s="250"/>
      <c r="AJ519" s="250"/>
      <c r="AK519" s="250"/>
      <c r="AL519" s="250"/>
      <c r="AM519" s="250"/>
      <c r="AN519" s="250"/>
      <c r="AO519" s="250"/>
      <c r="AP519" s="250"/>
      <c r="AQ519" s="443"/>
      <c r="AR519" s="443"/>
      <c r="AS519" s="443"/>
      <c r="AT519" s="250"/>
      <c r="AU519" s="250"/>
      <c r="AV519" s="250"/>
      <c r="AW519" s="250"/>
      <c r="AX519" s="250"/>
      <c r="AY519" s="250"/>
      <c r="AZ519" s="250"/>
      <c r="BA519" s="250"/>
      <c r="BB519" s="250"/>
      <c r="BC519" s="444"/>
      <c r="BD519" s="444"/>
      <c r="BE519" s="444"/>
      <c r="BF519" s="250"/>
      <c r="BG519" s="250"/>
      <c r="BH519" s="250"/>
      <c r="BI519" s="250"/>
      <c r="BJ519" s="250"/>
      <c r="BK519" s="250"/>
      <c r="BL519" s="250"/>
      <c r="BM519" s="250"/>
      <c r="BN519" s="250"/>
      <c r="BO519" s="250"/>
      <c r="BP519" s="250"/>
      <c r="BQ519" s="250"/>
      <c r="BR519" s="250"/>
      <c r="BS519" s="250"/>
      <c r="BT519" s="250"/>
      <c r="BU519" s="250"/>
      <c r="BV519" s="250"/>
      <c r="BW519" s="250"/>
      <c r="BX519" s="250"/>
    </row>
    <row r="520" spans="1:76">
      <c r="A520" s="1078"/>
      <c r="B520" s="250"/>
      <c r="C520" s="250"/>
      <c r="D520" s="250"/>
      <c r="E520" s="441"/>
      <c r="F520" s="441"/>
      <c r="G520" s="441"/>
      <c r="H520" s="441"/>
      <c r="I520" s="441"/>
      <c r="J520" s="441"/>
      <c r="K520" s="441"/>
      <c r="L520" s="444"/>
      <c r="M520" s="444"/>
      <c r="N520" s="444"/>
      <c r="O520" s="444"/>
      <c r="P520" s="444"/>
      <c r="Q520" s="441"/>
      <c r="R520" s="441"/>
      <c r="S520" s="441"/>
      <c r="T520" s="441"/>
      <c r="U520" s="442"/>
      <c r="V520" s="250"/>
      <c r="W520" s="250"/>
      <c r="X520" s="441"/>
      <c r="Y520" s="441"/>
      <c r="Z520" s="250"/>
      <c r="AA520" s="250"/>
      <c r="AB520" s="250"/>
      <c r="AC520" s="250"/>
      <c r="AD520" s="250"/>
      <c r="AE520" s="441"/>
      <c r="AF520" s="250"/>
      <c r="AG520" s="250"/>
      <c r="AH520" s="250"/>
      <c r="AI520" s="250"/>
      <c r="AJ520" s="250"/>
      <c r="AK520" s="250"/>
      <c r="AL520" s="250"/>
      <c r="AM520" s="250"/>
      <c r="AN520" s="250"/>
      <c r="AO520" s="250"/>
      <c r="AP520" s="250"/>
      <c r="AQ520" s="443"/>
      <c r="AR520" s="443"/>
      <c r="AS520" s="443"/>
      <c r="AT520" s="250"/>
      <c r="AU520" s="250"/>
      <c r="AV520" s="250"/>
      <c r="AW520" s="250"/>
      <c r="AX520" s="250"/>
      <c r="AY520" s="250"/>
      <c r="AZ520" s="250"/>
      <c r="BA520" s="250"/>
      <c r="BB520" s="250"/>
      <c r="BC520" s="444"/>
      <c r="BD520" s="444"/>
      <c r="BE520" s="444"/>
      <c r="BF520" s="250"/>
      <c r="BG520" s="250"/>
      <c r="BH520" s="250"/>
      <c r="BI520" s="250"/>
      <c r="BJ520" s="250"/>
      <c r="BK520" s="250"/>
      <c r="BL520" s="250"/>
      <c r="BM520" s="250"/>
      <c r="BN520" s="250"/>
      <c r="BO520" s="250"/>
      <c r="BP520" s="250"/>
      <c r="BQ520" s="250"/>
      <c r="BR520" s="250"/>
      <c r="BS520" s="250"/>
      <c r="BT520" s="250"/>
      <c r="BU520" s="250"/>
      <c r="BV520" s="250"/>
      <c r="BW520" s="250"/>
      <c r="BX520" s="250"/>
    </row>
    <row r="521" spans="1:76">
      <c r="A521" s="1078"/>
      <c r="B521" s="250"/>
      <c r="C521" s="250"/>
      <c r="D521" s="250"/>
      <c r="E521" s="441"/>
      <c r="F521" s="441"/>
      <c r="G521" s="441"/>
      <c r="H521" s="441"/>
      <c r="I521" s="441"/>
      <c r="J521" s="441"/>
      <c r="K521" s="441"/>
      <c r="L521" s="444"/>
      <c r="M521" s="444"/>
      <c r="N521" s="444"/>
      <c r="O521" s="444"/>
      <c r="P521" s="444"/>
      <c r="Q521" s="441"/>
      <c r="R521" s="441"/>
      <c r="S521" s="441"/>
      <c r="T521" s="441"/>
      <c r="U521" s="442"/>
      <c r="V521" s="250"/>
      <c r="W521" s="1078"/>
      <c r="X521" s="441"/>
      <c r="Y521" s="441"/>
      <c r="Z521" s="250"/>
      <c r="AA521" s="250"/>
      <c r="AB521" s="250"/>
      <c r="AC521" s="250"/>
      <c r="AD521" s="250"/>
      <c r="AE521" s="441"/>
      <c r="AF521" s="250"/>
      <c r="AG521" s="250"/>
      <c r="AH521" s="250"/>
      <c r="AI521" s="250"/>
      <c r="AJ521" s="250"/>
      <c r="AK521" s="250"/>
      <c r="AL521" s="250"/>
      <c r="AM521" s="250"/>
      <c r="AN521" s="250"/>
      <c r="AO521" s="250"/>
      <c r="AP521" s="250"/>
      <c r="AQ521" s="250"/>
      <c r="AR521" s="250"/>
      <c r="AS521" s="250"/>
      <c r="AT521" s="250"/>
      <c r="AU521" s="250"/>
      <c r="AV521" s="250"/>
      <c r="AW521" s="250"/>
      <c r="AX521" s="250"/>
      <c r="AY521" s="444"/>
      <c r="AZ521" s="444"/>
      <c r="BA521" s="444"/>
      <c r="BB521" s="444"/>
      <c r="BC521" s="444"/>
      <c r="BD521" s="444"/>
      <c r="BE521" s="444"/>
      <c r="BF521" s="250"/>
      <c r="BG521" s="250"/>
      <c r="BH521" s="250"/>
      <c r="BI521" s="250"/>
      <c r="BJ521" s="250"/>
      <c r="BK521" s="250"/>
      <c r="BL521" s="250"/>
      <c r="BM521" s="250"/>
      <c r="BN521" s="250"/>
      <c r="BO521" s="250"/>
      <c r="BP521" s="250"/>
      <c r="BQ521" s="250"/>
      <c r="BR521" s="250"/>
      <c r="BS521" s="250"/>
      <c r="BT521" s="250"/>
      <c r="BU521" s="250"/>
      <c r="BV521" s="250"/>
      <c r="BW521" s="250"/>
      <c r="BX521" s="250"/>
    </row>
    <row r="522" spans="1:76">
      <c r="A522" s="1078"/>
      <c r="B522" s="250"/>
      <c r="C522" s="250"/>
      <c r="D522" s="250"/>
      <c r="E522" s="441"/>
      <c r="F522" s="441"/>
      <c r="G522" s="441"/>
      <c r="H522" s="441"/>
      <c r="I522" s="441"/>
      <c r="J522" s="441"/>
      <c r="K522" s="441"/>
      <c r="L522" s="250"/>
      <c r="M522" s="250"/>
      <c r="N522" s="250"/>
      <c r="O522" s="250"/>
      <c r="P522" s="250"/>
      <c r="Q522" s="441"/>
      <c r="R522" s="441"/>
      <c r="S522" s="441"/>
      <c r="T522" s="441"/>
      <c r="U522" s="442"/>
      <c r="V522" s="250"/>
      <c r="W522" s="250"/>
      <c r="X522" s="441"/>
      <c r="Y522" s="441"/>
      <c r="Z522" s="250"/>
      <c r="AA522" s="250"/>
      <c r="AB522" s="250"/>
      <c r="AC522" s="250"/>
      <c r="AD522" s="250"/>
      <c r="AE522" s="441"/>
      <c r="AF522" s="250"/>
      <c r="AG522" s="250"/>
      <c r="AH522" s="250"/>
      <c r="AI522" s="250"/>
      <c r="AJ522" s="250"/>
      <c r="AK522" s="441"/>
      <c r="AL522" s="441"/>
      <c r="AM522" s="441"/>
      <c r="AN522" s="441"/>
      <c r="AO522" s="441"/>
      <c r="AP522" s="441"/>
      <c r="AQ522" s="441"/>
      <c r="AR522" s="441"/>
      <c r="AS522" s="441"/>
      <c r="AT522" s="441"/>
      <c r="AU522" s="441"/>
      <c r="AV522" s="250"/>
      <c r="AW522" s="250"/>
      <c r="AX522" s="250"/>
      <c r="AY522" s="250"/>
      <c r="AZ522" s="250"/>
      <c r="BA522" s="250"/>
      <c r="BB522" s="250"/>
      <c r="BC522" s="250"/>
      <c r="BD522" s="250"/>
      <c r="BE522" s="250"/>
      <c r="BF522" s="250"/>
      <c r="BG522" s="250"/>
      <c r="BH522" s="250"/>
      <c r="BI522" s="250"/>
      <c r="BJ522" s="250"/>
      <c r="BK522" s="250"/>
      <c r="BL522" s="250"/>
      <c r="BM522" s="250"/>
      <c r="BN522" s="250"/>
      <c r="BO522" s="250"/>
      <c r="BP522" s="250"/>
      <c r="BQ522" s="250"/>
      <c r="BR522" s="250"/>
      <c r="BS522" s="250"/>
      <c r="BT522" s="250"/>
      <c r="BU522" s="250"/>
      <c r="BV522" s="250"/>
      <c r="BW522" s="250"/>
      <c r="BX522" s="250"/>
    </row>
    <row r="523" spans="1:76">
      <c r="A523" s="1078"/>
      <c r="B523" s="250"/>
      <c r="C523" s="250"/>
      <c r="D523" s="250"/>
      <c r="E523" s="441"/>
      <c r="F523" s="441"/>
      <c r="G523" s="441"/>
      <c r="H523" s="441"/>
      <c r="I523" s="441"/>
      <c r="J523" s="441"/>
      <c r="K523" s="441"/>
      <c r="L523" s="250"/>
      <c r="M523" s="250"/>
      <c r="N523" s="250"/>
      <c r="O523" s="250"/>
      <c r="P523" s="250"/>
      <c r="Q523" s="441"/>
      <c r="R523" s="441"/>
      <c r="S523" s="441"/>
      <c r="T523" s="441"/>
      <c r="U523" s="442"/>
      <c r="V523" s="250"/>
      <c r="W523" s="250"/>
      <c r="X523" s="441"/>
      <c r="Y523" s="441"/>
      <c r="Z523" s="250"/>
      <c r="AA523" s="250"/>
      <c r="AB523" s="250"/>
      <c r="AC523" s="250"/>
      <c r="AD523" s="250"/>
      <c r="AE523" s="441"/>
      <c r="AF523" s="250"/>
      <c r="AG523" s="250"/>
      <c r="AH523" s="250"/>
      <c r="AI523" s="250"/>
      <c r="AJ523" s="250"/>
      <c r="AK523" s="441"/>
      <c r="AL523" s="441"/>
      <c r="AM523" s="441"/>
      <c r="AN523" s="441"/>
      <c r="AO523" s="441"/>
      <c r="AP523" s="441"/>
      <c r="AQ523" s="441"/>
      <c r="AR523" s="441"/>
      <c r="AS523" s="441"/>
      <c r="AT523" s="441"/>
      <c r="AU523" s="441"/>
      <c r="AV523" s="250"/>
      <c r="AW523" s="250"/>
      <c r="AX523" s="250"/>
      <c r="AY523" s="250"/>
      <c r="AZ523" s="250"/>
      <c r="BA523" s="250"/>
      <c r="BB523" s="250"/>
      <c r="BC523" s="250"/>
      <c r="BD523" s="250"/>
      <c r="BE523" s="250"/>
      <c r="BF523" s="250"/>
      <c r="BG523" s="250"/>
      <c r="BH523" s="250"/>
      <c r="BI523" s="250"/>
      <c r="BJ523" s="250"/>
      <c r="BK523" s="250"/>
      <c r="BL523" s="250"/>
      <c r="BM523" s="250"/>
      <c r="BN523" s="250"/>
      <c r="BO523" s="250"/>
      <c r="BP523" s="250"/>
      <c r="BQ523" s="250"/>
      <c r="BR523" s="250"/>
      <c r="BS523" s="250"/>
      <c r="BT523" s="250"/>
      <c r="BU523" s="250"/>
      <c r="BV523" s="250"/>
      <c r="BW523" s="250"/>
      <c r="BX523" s="250"/>
    </row>
    <row r="524" spans="1:76">
      <c r="A524" s="1078"/>
      <c r="B524" s="250"/>
      <c r="C524" s="250"/>
      <c r="D524" s="250"/>
      <c r="E524" s="441"/>
      <c r="F524" s="441"/>
      <c r="G524" s="441"/>
      <c r="H524" s="441"/>
      <c r="I524" s="441"/>
      <c r="J524" s="441"/>
      <c r="K524" s="441"/>
      <c r="L524" s="250"/>
      <c r="M524" s="250"/>
      <c r="N524" s="250"/>
      <c r="O524" s="250"/>
      <c r="P524" s="250"/>
      <c r="Q524" s="441"/>
      <c r="R524" s="441"/>
      <c r="S524" s="441"/>
      <c r="T524" s="441"/>
      <c r="U524" s="442"/>
      <c r="V524" s="250"/>
      <c r="W524" s="250"/>
      <c r="X524" s="441"/>
      <c r="Y524" s="441"/>
      <c r="Z524" s="250"/>
      <c r="AA524" s="250"/>
      <c r="AB524" s="250"/>
      <c r="AC524" s="250"/>
      <c r="AD524" s="250"/>
      <c r="AE524" s="441"/>
      <c r="AF524" s="250"/>
      <c r="AG524" s="250"/>
      <c r="AH524" s="250"/>
      <c r="AI524" s="250"/>
      <c r="AJ524" s="250"/>
      <c r="AK524" s="441"/>
      <c r="AL524" s="441"/>
      <c r="AM524" s="441"/>
      <c r="AN524" s="441"/>
      <c r="AO524" s="441"/>
      <c r="AP524" s="441"/>
      <c r="AQ524" s="441"/>
      <c r="AR524" s="441"/>
      <c r="AS524" s="441"/>
      <c r="AT524" s="441"/>
      <c r="AU524" s="441"/>
      <c r="AV524" s="250"/>
      <c r="AW524" s="250"/>
      <c r="AX524" s="250"/>
      <c r="AY524" s="250"/>
      <c r="AZ524" s="250"/>
      <c r="BA524" s="250"/>
      <c r="BB524" s="250"/>
      <c r="BC524" s="250"/>
      <c r="BD524" s="250"/>
      <c r="BE524" s="250"/>
      <c r="BF524" s="250"/>
      <c r="BG524" s="250"/>
      <c r="BH524" s="250"/>
      <c r="BI524" s="250"/>
      <c r="BJ524" s="250"/>
      <c r="BK524" s="250"/>
      <c r="BL524" s="250"/>
      <c r="BM524" s="250"/>
      <c r="BN524" s="250"/>
      <c r="BO524" s="250"/>
      <c r="BP524" s="250"/>
      <c r="BQ524" s="250"/>
      <c r="BR524" s="250"/>
      <c r="BS524" s="250"/>
      <c r="BT524" s="250"/>
      <c r="BU524" s="250"/>
      <c r="BV524" s="250"/>
      <c r="BW524" s="250"/>
      <c r="BX524" s="250"/>
    </row>
    <row r="525" spans="1:76">
      <c r="A525" s="1078"/>
      <c r="B525" s="250"/>
      <c r="C525" s="250"/>
      <c r="D525" s="250"/>
      <c r="E525" s="441"/>
      <c r="F525" s="441"/>
      <c r="G525" s="441"/>
      <c r="H525" s="441"/>
      <c r="I525" s="441"/>
      <c r="J525" s="441"/>
      <c r="K525" s="441"/>
      <c r="L525" s="250"/>
      <c r="M525" s="250"/>
      <c r="N525" s="250"/>
      <c r="O525" s="250"/>
      <c r="P525" s="250"/>
      <c r="Q525" s="441"/>
      <c r="R525" s="441"/>
      <c r="S525" s="441"/>
      <c r="T525" s="441"/>
      <c r="U525" s="442"/>
      <c r="V525" s="250"/>
      <c r="W525" s="250"/>
      <c r="X525" s="441"/>
      <c r="Y525" s="441"/>
      <c r="Z525" s="250"/>
      <c r="AA525" s="250"/>
      <c r="AB525" s="250"/>
      <c r="AC525" s="250"/>
      <c r="AD525" s="250"/>
      <c r="AE525" s="441"/>
      <c r="AF525" s="250"/>
      <c r="AG525" s="250"/>
      <c r="AH525" s="250"/>
      <c r="AI525" s="250"/>
      <c r="AJ525" s="250"/>
      <c r="AK525" s="441"/>
      <c r="AL525" s="441"/>
      <c r="AM525" s="441"/>
      <c r="AN525" s="441"/>
      <c r="AO525" s="441"/>
      <c r="AP525" s="441"/>
      <c r="AQ525" s="441"/>
      <c r="AR525" s="441"/>
      <c r="AS525" s="441"/>
      <c r="AT525" s="441"/>
      <c r="AU525" s="441"/>
      <c r="AV525" s="250"/>
      <c r="AW525" s="250"/>
      <c r="AX525" s="250"/>
      <c r="AY525" s="250"/>
      <c r="AZ525" s="250"/>
      <c r="BA525" s="250"/>
      <c r="BB525" s="250"/>
      <c r="BC525" s="250"/>
      <c r="BD525" s="250"/>
      <c r="BE525" s="250"/>
      <c r="BF525" s="250"/>
      <c r="BG525" s="250"/>
      <c r="BH525" s="250"/>
      <c r="BI525" s="250"/>
      <c r="BJ525" s="250"/>
      <c r="BK525" s="250"/>
      <c r="BL525" s="250"/>
      <c r="BM525" s="250"/>
      <c r="BN525" s="250"/>
      <c r="BO525" s="250"/>
      <c r="BP525" s="250"/>
      <c r="BQ525" s="250"/>
      <c r="BR525" s="250"/>
      <c r="BS525" s="250"/>
      <c r="BT525" s="250"/>
      <c r="BU525" s="250"/>
      <c r="BV525" s="250"/>
      <c r="BW525" s="250"/>
      <c r="BX525" s="250"/>
    </row>
    <row r="526" spans="1:76">
      <c r="A526" s="1078"/>
      <c r="B526" s="250"/>
      <c r="C526" s="250"/>
      <c r="D526" s="250"/>
      <c r="E526" s="441"/>
      <c r="F526" s="441"/>
      <c r="G526" s="441"/>
      <c r="H526" s="441"/>
      <c r="I526" s="441"/>
      <c r="J526" s="441"/>
      <c r="K526" s="441"/>
      <c r="L526" s="250"/>
      <c r="M526" s="250"/>
      <c r="N526" s="250"/>
      <c r="O526" s="250"/>
      <c r="P526" s="250"/>
      <c r="Q526" s="441"/>
      <c r="R526" s="441"/>
      <c r="S526" s="441"/>
      <c r="T526" s="441"/>
      <c r="U526" s="442"/>
      <c r="V526" s="250"/>
      <c r="W526" s="250"/>
      <c r="X526" s="441"/>
      <c r="Y526" s="441"/>
      <c r="Z526" s="250"/>
      <c r="AA526" s="250"/>
      <c r="AB526" s="250"/>
      <c r="AC526" s="250"/>
      <c r="AD526" s="250"/>
      <c r="AE526" s="441"/>
      <c r="AF526" s="250"/>
      <c r="AG526" s="250"/>
      <c r="AH526" s="250"/>
      <c r="AI526" s="250"/>
      <c r="AJ526" s="250"/>
      <c r="AK526" s="441"/>
      <c r="AL526" s="441"/>
      <c r="AM526" s="441"/>
      <c r="AN526" s="441"/>
      <c r="AO526" s="441"/>
      <c r="AP526" s="441"/>
      <c r="AQ526" s="441"/>
      <c r="AR526" s="441"/>
      <c r="AS526" s="441"/>
      <c r="AT526" s="441"/>
      <c r="AU526" s="441"/>
      <c r="AV526" s="250"/>
      <c r="AW526" s="250"/>
      <c r="AX526" s="250"/>
      <c r="AY526" s="250"/>
      <c r="AZ526" s="250"/>
      <c r="BA526" s="250"/>
      <c r="BB526" s="250"/>
      <c r="BC526" s="250"/>
      <c r="BD526" s="250"/>
      <c r="BE526" s="250"/>
      <c r="BF526" s="250"/>
      <c r="BG526" s="250"/>
      <c r="BH526" s="250"/>
      <c r="BI526" s="250"/>
      <c r="BJ526" s="250"/>
      <c r="BK526" s="250"/>
      <c r="BL526" s="250"/>
      <c r="BM526" s="250"/>
      <c r="BN526" s="250"/>
      <c r="BO526" s="250"/>
      <c r="BP526" s="250"/>
      <c r="BQ526" s="250"/>
      <c r="BR526" s="250"/>
      <c r="BS526" s="250"/>
      <c r="BT526" s="250"/>
      <c r="BU526" s="250"/>
      <c r="BV526" s="250"/>
      <c r="BW526" s="250"/>
      <c r="BX526" s="250"/>
    </row>
    <row r="527" spans="1:76">
      <c r="A527" s="1078"/>
      <c r="B527" s="250"/>
      <c r="C527" s="250"/>
      <c r="D527" s="250"/>
      <c r="E527" s="441"/>
      <c r="F527" s="441"/>
      <c r="G527" s="441"/>
      <c r="H527" s="441"/>
      <c r="I527" s="441"/>
      <c r="J527" s="441"/>
      <c r="K527" s="441"/>
      <c r="L527" s="250"/>
      <c r="M527" s="250"/>
      <c r="N527" s="250"/>
      <c r="O527" s="250"/>
      <c r="P527" s="250"/>
      <c r="Q527" s="441"/>
      <c r="R527" s="441"/>
      <c r="S527" s="441"/>
      <c r="T527" s="441"/>
      <c r="U527" s="442"/>
      <c r="V527" s="250"/>
      <c r="W527" s="250"/>
      <c r="X527" s="441"/>
      <c r="Y527" s="441"/>
      <c r="Z527" s="250"/>
      <c r="AA527" s="250"/>
      <c r="AB527" s="250"/>
      <c r="AC527" s="250"/>
      <c r="AD527" s="250"/>
      <c r="AE527" s="441"/>
      <c r="AF527" s="250"/>
      <c r="AG527" s="250"/>
      <c r="AH527" s="250"/>
      <c r="AI527" s="250"/>
      <c r="AJ527" s="250"/>
      <c r="AK527" s="441"/>
      <c r="AL527" s="441"/>
      <c r="AM527" s="441"/>
      <c r="AN527" s="441"/>
      <c r="AO527" s="441"/>
      <c r="AP527" s="441"/>
      <c r="AQ527" s="441"/>
      <c r="AR527" s="441"/>
      <c r="AS527" s="441"/>
      <c r="AT527" s="441"/>
      <c r="AU527" s="441"/>
      <c r="AV527" s="250"/>
      <c r="AW527" s="250"/>
      <c r="AX527" s="250"/>
      <c r="AY527" s="250"/>
      <c r="AZ527" s="250"/>
      <c r="BA527" s="250"/>
      <c r="BB527" s="250"/>
      <c r="BC527" s="250"/>
      <c r="BD527" s="250"/>
      <c r="BE527" s="250"/>
      <c r="BF527" s="250"/>
      <c r="BG527" s="250"/>
      <c r="BH527" s="250"/>
      <c r="BI527" s="250"/>
      <c r="BJ527" s="250"/>
      <c r="BK527" s="250"/>
      <c r="BL527" s="250"/>
      <c r="BM527" s="250"/>
      <c r="BN527" s="250"/>
      <c r="BO527" s="250"/>
      <c r="BP527" s="250"/>
      <c r="BQ527" s="250"/>
      <c r="BR527" s="250"/>
      <c r="BS527" s="250"/>
      <c r="BT527" s="250"/>
      <c r="BU527" s="250"/>
      <c r="BV527" s="250"/>
      <c r="BW527" s="250"/>
      <c r="BX527" s="250"/>
    </row>
    <row r="528" spans="1:76">
      <c r="A528" s="1078"/>
      <c r="B528" s="250"/>
      <c r="C528" s="250"/>
      <c r="D528" s="250"/>
      <c r="E528" s="441"/>
      <c r="F528" s="441"/>
      <c r="G528" s="441"/>
      <c r="H528" s="441"/>
      <c r="I528" s="441"/>
      <c r="J528" s="441"/>
      <c r="K528" s="441"/>
      <c r="L528" s="250"/>
      <c r="M528" s="250"/>
      <c r="N528" s="250"/>
      <c r="O528" s="250"/>
      <c r="P528" s="250"/>
      <c r="Q528" s="441"/>
      <c r="R528" s="441"/>
      <c r="S528" s="441"/>
      <c r="T528" s="441"/>
      <c r="U528" s="442"/>
      <c r="V528" s="250"/>
      <c r="W528" s="250"/>
      <c r="X528" s="441"/>
      <c r="Y528" s="441"/>
      <c r="Z528" s="250"/>
      <c r="AA528" s="250"/>
      <c r="AB528" s="250"/>
      <c r="AC528" s="250"/>
      <c r="AD528" s="250"/>
      <c r="AE528" s="441"/>
      <c r="AF528" s="250"/>
      <c r="AG528" s="250"/>
      <c r="AH528" s="250"/>
      <c r="AI528" s="250"/>
      <c r="AJ528" s="250"/>
      <c r="AK528" s="441"/>
      <c r="AL528" s="441"/>
      <c r="AM528" s="441"/>
      <c r="AN528" s="441"/>
      <c r="AO528" s="441"/>
      <c r="AP528" s="441"/>
      <c r="AQ528" s="441"/>
      <c r="AR528" s="441"/>
      <c r="AS528" s="441"/>
      <c r="AT528" s="441"/>
      <c r="AU528" s="441"/>
      <c r="AV528" s="250"/>
      <c r="AW528" s="250"/>
      <c r="AX528" s="250"/>
      <c r="AY528" s="250"/>
      <c r="AZ528" s="250"/>
      <c r="BA528" s="250"/>
      <c r="BB528" s="250"/>
      <c r="BC528" s="250"/>
      <c r="BD528" s="250"/>
      <c r="BE528" s="250"/>
      <c r="BF528" s="250"/>
      <c r="BG528" s="250"/>
      <c r="BH528" s="250"/>
      <c r="BI528" s="250"/>
      <c r="BJ528" s="250"/>
      <c r="BK528" s="250"/>
      <c r="BL528" s="250"/>
      <c r="BM528" s="250"/>
      <c r="BN528" s="250"/>
      <c r="BO528" s="250"/>
      <c r="BP528" s="250"/>
      <c r="BQ528" s="250"/>
      <c r="BR528" s="250"/>
      <c r="BS528" s="250"/>
      <c r="BT528" s="250"/>
      <c r="BU528" s="250"/>
      <c r="BV528" s="250"/>
      <c r="BW528" s="250"/>
      <c r="BX528" s="250"/>
    </row>
    <row r="529" spans="1:76">
      <c r="A529" s="1078"/>
      <c r="B529" s="250"/>
      <c r="C529" s="250"/>
      <c r="D529" s="250"/>
      <c r="E529" s="441"/>
      <c r="F529" s="441"/>
      <c r="G529" s="441"/>
      <c r="H529" s="441"/>
      <c r="I529" s="441"/>
      <c r="J529" s="441"/>
      <c r="K529" s="441"/>
      <c r="L529" s="250"/>
      <c r="M529" s="250"/>
      <c r="N529" s="250"/>
      <c r="O529" s="250"/>
      <c r="P529" s="250"/>
      <c r="Q529" s="441"/>
      <c r="R529" s="441"/>
      <c r="S529" s="441"/>
      <c r="T529" s="441"/>
      <c r="U529" s="442"/>
      <c r="V529" s="250"/>
      <c r="W529" s="250"/>
      <c r="X529" s="441"/>
      <c r="Y529" s="441"/>
      <c r="Z529" s="250"/>
      <c r="AA529" s="250"/>
      <c r="AB529" s="250"/>
      <c r="AC529" s="250"/>
      <c r="AD529" s="250"/>
      <c r="AE529" s="441"/>
      <c r="AF529" s="250"/>
      <c r="AG529" s="250"/>
      <c r="AH529" s="250"/>
      <c r="AI529" s="250"/>
      <c r="AJ529" s="250"/>
      <c r="AK529" s="441"/>
      <c r="AL529" s="441"/>
      <c r="AM529" s="441"/>
      <c r="AN529" s="441"/>
      <c r="AO529" s="441"/>
      <c r="AP529" s="441"/>
      <c r="AQ529" s="441"/>
      <c r="AR529" s="441"/>
      <c r="AS529" s="441"/>
      <c r="AT529" s="441"/>
      <c r="AU529" s="441"/>
      <c r="AV529" s="250"/>
      <c r="AW529" s="250"/>
      <c r="AX529" s="250"/>
      <c r="AY529" s="250"/>
      <c r="AZ529" s="250"/>
      <c r="BA529" s="250"/>
      <c r="BB529" s="250"/>
      <c r="BC529" s="250"/>
      <c r="BD529" s="250"/>
      <c r="BE529" s="250"/>
      <c r="BF529" s="250"/>
      <c r="BG529" s="250"/>
      <c r="BH529" s="250"/>
      <c r="BI529" s="250"/>
      <c r="BJ529" s="250"/>
      <c r="BK529" s="250"/>
      <c r="BL529" s="250"/>
      <c r="BM529" s="250"/>
      <c r="BN529" s="250"/>
      <c r="BO529" s="250"/>
      <c r="BP529" s="250"/>
      <c r="BQ529" s="250"/>
      <c r="BR529" s="250"/>
      <c r="BS529" s="250"/>
      <c r="BT529" s="250"/>
      <c r="BU529" s="250"/>
      <c r="BV529" s="250"/>
      <c r="BW529" s="250"/>
      <c r="BX529" s="250"/>
    </row>
    <row r="530" spans="1:76">
      <c r="A530" s="1078"/>
      <c r="B530" s="250"/>
      <c r="C530" s="250"/>
      <c r="D530" s="250"/>
      <c r="E530" s="441"/>
      <c r="F530" s="441"/>
      <c r="G530" s="441"/>
      <c r="H530" s="441"/>
      <c r="I530" s="441"/>
      <c r="J530" s="441"/>
      <c r="K530" s="441"/>
      <c r="L530" s="250"/>
      <c r="M530" s="250"/>
      <c r="N530" s="250"/>
      <c r="O530" s="250"/>
      <c r="P530" s="250"/>
      <c r="Q530" s="441"/>
      <c r="R530" s="441"/>
      <c r="S530" s="441"/>
      <c r="T530" s="441"/>
      <c r="U530" s="442"/>
      <c r="V530" s="250"/>
      <c r="W530" s="250"/>
      <c r="X530" s="441"/>
      <c r="Y530" s="441"/>
      <c r="Z530" s="250"/>
      <c r="AA530" s="250"/>
      <c r="AB530" s="250"/>
      <c r="AC530" s="250"/>
      <c r="AD530" s="250"/>
      <c r="AE530" s="441"/>
      <c r="AF530" s="250"/>
      <c r="AG530" s="250"/>
      <c r="AH530" s="250"/>
      <c r="AI530" s="250"/>
      <c r="AJ530" s="250"/>
      <c r="AK530" s="441"/>
      <c r="AL530" s="441"/>
      <c r="AM530" s="441"/>
      <c r="AN530" s="441"/>
      <c r="AO530" s="441"/>
      <c r="AP530" s="441"/>
      <c r="AQ530" s="441"/>
      <c r="AR530" s="441"/>
      <c r="AS530" s="441"/>
      <c r="AT530" s="441"/>
      <c r="AU530" s="441"/>
      <c r="AV530" s="250"/>
      <c r="AW530" s="250"/>
      <c r="AX530" s="250"/>
      <c r="AY530" s="250"/>
      <c r="AZ530" s="250"/>
      <c r="BA530" s="250"/>
      <c r="BB530" s="250"/>
      <c r="BC530" s="250"/>
      <c r="BD530" s="250"/>
      <c r="BE530" s="250"/>
      <c r="BF530" s="250"/>
      <c r="BG530" s="250"/>
      <c r="BH530" s="250"/>
      <c r="BI530" s="250"/>
      <c r="BJ530" s="250"/>
      <c r="BK530" s="250"/>
      <c r="BL530" s="250"/>
      <c r="BM530" s="250"/>
      <c r="BN530" s="250"/>
      <c r="BO530" s="250"/>
      <c r="BP530" s="250"/>
      <c r="BQ530" s="250"/>
      <c r="BR530" s="250"/>
      <c r="BS530" s="250"/>
      <c r="BT530" s="250"/>
      <c r="BU530" s="250"/>
      <c r="BV530" s="250"/>
      <c r="BW530" s="250"/>
      <c r="BX530" s="250"/>
    </row>
    <row r="531" spans="1:76">
      <c r="A531" s="1078"/>
      <c r="B531" s="250"/>
      <c r="C531" s="250"/>
      <c r="D531" s="250"/>
      <c r="E531" s="441"/>
      <c r="F531" s="441"/>
      <c r="G531" s="441"/>
      <c r="H531" s="441"/>
      <c r="I531" s="441"/>
      <c r="J531" s="441"/>
      <c r="K531" s="441"/>
      <c r="L531" s="250"/>
      <c r="M531" s="250"/>
      <c r="N531" s="250"/>
      <c r="O531" s="250"/>
      <c r="P531" s="250"/>
      <c r="Q531" s="441"/>
      <c r="R531" s="441"/>
      <c r="S531" s="441"/>
      <c r="T531" s="441"/>
      <c r="U531" s="442"/>
      <c r="V531" s="250"/>
      <c r="W531" s="250"/>
      <c r="X531" s="441"/>
      <c r="Y531" s="441"/>
      <c r="Z531" s="250"/>
      <c r="AA531" s="250"/>
      <c r="AB531" s="250"/>
      <c r="AC531" s="250"/>
      <c r="AD531" s="250"/>
      <c r="AE531" s="441"/>
      <c r="AF531" s="250"/>
      <c r="AG531" s="250"/>
      <c r="AH531" s="250"/>
      <c r="AI531" s="250"/>
      <c r="AJ531" s="250"/>
      <c r="AK531" s="441"/>
      <c r="AL531" s="441"/>
      <c r="AM531" s="441"/>
      <c r="AN531" s="441"/>
      <c r="AO531" s="441"/>
      <c r="AP531" s="441"/>
      <c r="AQ531" s="441"/>
      <c r="AR531" s="441"/>
      <c r="AS531" s="441"/>
      <c r="AT531" s="441"/>
      <c r="AU531" s="441"/>
      <c r="AV531" s="250"/>
      <c r="AW531" s="250"/>
      <c r="AX531" s="250"/>
      <c r="AY531" s="250"/>
      <c r="AZ531" s="250"/>
      <c r="BA531" s="250"/>
      <c r="BB531" s="250"/>
      <c r="BC531" s="250"/>
      <c r="BD531" s="250"/>
      <c r="BE531" s="250"/>
      <c r="BF531" s="250"/>
      <c r="BG531" s="250"/>
      <c r="BH531" s="250"/>
      <c r="BI531" s="250"/>
      <c r="BJ531" s="250"/>
      <c r="BK531" s="250"/>
      <c r="BL531" s="250"/>
      <c r="BM531" s="250"/>
      <c r="BN531" s="250"/>
      <c r="BO531" s="250"/>
      <c r="BP531" s="250"/>
      <c r="BQ531" s="250"/>
      <c r="BR531" s="250"/>
      <c r="BS531" s="250"/>
      <c r="BT531" s="250"/>
      <c r="BU531" s="250"/>
      <c r="BV531" s="250"/>
      <c r="BW531" s="250"/>
      <c r="BX531" s="250"/>
    </row>
    <row r="532" spans="1:76">
      <c r="A532" s="1078"/>
      <c r="B532" s="250"/>
      <c r="C532" s="250"/>
      <c r="D532" s="250"/>
      <c r="E532" s="441"/>
      <c r="F532" s="441"/>
      <c r="G532" s="441"/>
      <c r="H532" s="441"/>
      <c r="I532" s="441"/>
      <c r="J532" s="441"/>
      <c r="K532" s="441"/>
      <c r="L532" s="250"/>
      <c r="M532" s="250"/>
      <c r="N532" s="250"/>
      <c r="O532" s="250"/>
      <c r="P532" s="250"/>
      <c r="Q532" s="441"/>
      <c r="R532" s="441"/>
      <c r="S532" s="441"/>
      <c r="T532" s="441"/>
      <c r="U532" s="442"/>
      <c r="V532" s="250"/>
      <c r="W532" s="250"/>
      <c r="X532" s="441"/>
      <c r="Y532" s="441"/>
      <c r="Z532" s="250"/>
      <c r="AA532" s="250"/>
      <c r="AB532" s="250"/>
      <c r="AC532" s="250"/>
      <c r="AD532" s="250"/>
      <c r="AE532" s="441"/>
      <c r="AF532" s="250"/>
      <c r="AG532" s="250"/>
      <c r="AH532" s="250"/>
      <c r="AI532" s="250"/>
      <c r="AJ532" s="250"/>
      <c r="AK532" s="441"/>
      <c r="AL532" s="441"/>
      <c r="AM532" s="441"/>
      <c r="AN532" s="441"/>
      <c r="AO532" s="441"/>
      <c r="AP532" s="441"/>
      <c r="AQ532" s="441"/>
      <c r="AR532" s="441"/>
      <c r="AS532" s="441"/>
      <c r="AT532" s="441"/>
      <c r="AU532" s="441"/>
      <c r="AV532" s="250"/>
      <c r="AW532" s="250"/>
      <c r="AX532" s="250"/>
      <c r="AY532" s="250"/>
      <c r="AZ532" s="250"/>
      <c r="BA532" s="250"/>
      <c r="BB532" s="250"/>
      <c r="BC532" s="250"/>
      <c r="BD532" s="250"/>
      <c r="BE532" s="250"/>
      <c r="BF532" s="250"/>
      <c r="BG532" s="250"/>
      <c r="BH532" s="250"/>
      <c r="BI532" s="250"/>
      <c r="BJ532" s="250"/>
      <c r="BK532" s="250"/>
      <c r="BL532" s="250"/>
      <c r="BM532" s="250"/>
      <c r="BN532" s="250"/>
      <c r="BO532" s="250"/>
      <c r="BP532" s="250"/>
      <c r="BQ532" s="250"/>
      <c r="BR532" s="250"/>
      <c r="BS532" s="250"/>
      <c r="BT532" s="250"/>
      <c r="BU532" s="250"/>
      <c r="BV532" s="250"/>
      <c r="BW532" s="250"/>
      <c r="BX532" s="250"/>
    </row>
    <row r="533" spans="1:76">
      <c r="A533" s="1078"/>
      <c r="B533" s="250"/>
      <c r="C533" s="250"/>
      <c r="D533" s="250"/>
      <c r="E533" s="441"/>
      <c r="F533" s="441"/>
      <c r="G533" s="441"/>
      <c r="H533" s="441"/>
      <c r="I533" s="441"/>
      <c r="J533" s="441"/>
      <c r="K533" s="441"/>
      <c r="L533" s="250"/>
      <c r="M533" s="250"/>
      <c r="N533" s="250"/>
      <c r="O533" s="250"/>
      <c r="P533" s="250"/>
      <c r="Q533" s="441"/>
      <c r="R533" s="441"/>
      <c r="S533" s="441"/>
      <c r="T533" s="441"/>
      <c r="U533" s="442"/>
      <c r="V533" s="250"/>
      <c r="W533" s="250"/>
      <c r="X533" s="441"/>
      <c r="Y533" s="441"/>
      <c r="Z533" s="250"/>
      <c r="AA533" s="250"/>
      <c r="AB533" s="250"/>
      <c r="AC533" s="250"/>
      <c r="AD533" s="250"/>
      <c r="AE533" s="441"/>
      <c r="AF533" s="250"/>
      <c r="AG533" s="250"/>
      <c r="AH533" s="250"/>
      <c r="AI533" s="250"/>
      <c r="AJ533" s="250"/>
      <c r="AK533" s="441"/>
      <c r="AL533" s="441"/>
      <c r="AM533" s="441"/>
      <c r="AN533" s="441"/>
      <c r="AO533" s="441"/>
      <c r="AP533" s="441"/>
      <c r="AQ533" s="441"/>
      <c r="AR533" s="441"/>
      <c r="AS533" s="441"/>
      <c r="AT533" s="441"/>
      <c r="AU533" s="441"/>
      <c r="AV533" s="250"/>
      <c r="AW533" s="250"/>
      <c r="AX533" s="250"/>
      <c r="AY533" s="250"/>
      <c r="AZ533" s="250"/>
      <c r="BA533" s="250"/>
      <c r="BB533" s="250"/>
      <c r="BC533" s="250"/>
      <c r="BD533" s="250"/>
      <c r="BE533" s="250"/>
      <c r="BF533" s="250"/>
      <c r="BG533" s="250"/>
      <c r="BH533" s="250"/>
      <c r="BI533" s="250"/>
      <c r="BJ533" s="250"/>
      <c r="BK533" s="250"/>
      <c r="BL533" s="250"/>
      <c r="BM533" s="250"/>
      <c r="BN533" s="250"/>
      <c r="BO533" s="250"/>
      <c r="BP533" s="250"/>
      <c r="BQ533" s="250"/>
      <c r="BR533" s="250"/>
      <c r="BS533" s="250"/>
      <c r="BT533" s="250"/>
      <c r="BU533" s="250"/>
      <c r="BV533" s="250"/>
      <c r="BW533" s="250"/>
      <c r="BX533" s="250"/>
    </row>
    <row r="534" spans="1:76">
      <c r="A534" s="1078"/>
      <c r="B534" s="250"/>
      <c r="C534" s="250"/>
      <c r="D534" s="250"/>
      <c r="E534" s="441"/>
      <c r="F534" s="441"/>
      <c r="G534" s="441"/>
      <c r="H534" s="441"/>
      <c r="I534" s="441"/>
      <c r="J534" s="441"/>
      <c r="K534" s="441"/>
      <c r="L534" s="250"/>
      <c r="M534" s="250"/>
      <c r="N534" s="250"/>
      <c r="O534" s="250"/>
      <c r="P534" s="250"/>
      <c r="Q534" s="441"/>
      <c r="R534" s="441"/>
      <c r="S534" s="441"/>
      <c r="T534" s="441"/>
      <c r="U534" s="442"/>
      <c r="V534" s="250"/>
      <c r="W534" s="250"/>
      <c r="X534" s="441"/>
      <c r="Y534" s="441"/>
      <c r="Z534" s="250"/>
      <c r="AA534" s="250"/>
      <c r="AB534" s="250"/>
      <c r="AC534" s="250"/>
      <c r="AD534" s="250"/>
      <c r="AE534" s="441"/>
      <c r="AF534" s="250"/>
      <c r="AG534" s="250"/>
      <c r="AH534" s="250"/>
      <c r="AI534" s="250"/>
      <c r="AJ534" s="250"/>
      <c r="AK534" s="441"/>
      <c r="AL534" s="441"/>
      <c r="AM534" s="441"/>
      <c r="AN534" s="441"/>
      <c r="AO534" s="441"/>
      <c r="AP534" s="441"/>
      <c r="AQ534" s="441"/>
      <c r="AR534" s="441"/>
      <c r="AS534" s="441"/>
      <c r="AT534" s="441"/>
      <c r="AU534" s="441"/>
      <c r="AV534" s="250"/>
      <c r="AW534" s="250"/>
      <c r="AX534" s="250"/>
      <c r="AY534" s="250"/>
      <c r="AZ534" s="250"/>
      <c r="BA534" s="250"/>
      <c r="BB534" s="250"/>
      <c r="BC534" s="250"/>
      <c r="BD534" s="250"/>
      <c r="BE534" s="250"/>
      <c r="BF534" s="250"/>
      <c r="BG534" s="250"/>
      <c r="BH534" s="250"/>
      <c r="BI534" s="250"/>
      <c r="BJ534" s="250"/>
      <c r="BK534" s="250"/>
      <c r="BL534" s="250"/>
      <c r="BM534" s="250"/>
      <c r="BN534" s="250"/>
      <c r="BO534" s="250"/>
      <c r="BP534" s="250"/>
      <c r="BQ534" s="250"/>
      <c r="BR534" s="250"/>
      <c r="BS534" s="250"/>
      <c r="BT534" s="250"/>
      <c r="BU534" s="250"/>
      <c r="BV534" s="250"/>
      <c r="BW534" s="250"/>
      <c r="BX534" s="250"/>
    </row>
    <row r="535" spans="1:76">
      <c r="A535" s="1078"/>
      <c r="B535" s="250"/>
      <c r="C535" s="250"/>
      <c r="D535" s="250"/>
      <c r="E535" s="441"/>
      <c r="F535" s="441"/>
      <c r="G535" s="441"/>
      <c r="H535" s="441"/>
      <c r="I535" s="441"/>
      <c r="J535" s="441"/>
      <c r="K535" s="441"/>
      <c r="L535" s="250"/>
      <c r="M535" s="250"/>
      <c r="N535" s="250"/>
      <c r="O535" s="250"/>
      <c r="P535" s="250"/>
      <c r="Q535" s="441"/>
      <c r="R535" s="441"/>
      <c r="S535" s="441"/>
      <c r="T535" s="441"/>
      <c r="U535" s="442"/>
      <c r="V535" s="250"/>
      <c r="W535" s="250"/>
      <c r="X535" s="441"/>
      <c r="Y535" s="441"/>
      <c r="Z535" s="250"/>
      <c r="AA535" s="250"/>
      <c r="AB535" s="250"/>
      <c r="AC535" s="250"/>
      <c r="AD535" s="250"/>
      <c r="AE535" s="441"/>
      <c r="AF535" s="250"/>
      <c r="AG535" s="250"/>
      <c r="AH535" s="250"/>
      <c r="AI535" s="250"/>
      <c r="AJ535" s="250"/>
      <c r="AK535" s="441"/>
      <c r="AL535" s="441"/>
      <c r="AM535" s="441"/>
      <c r="AN535" s="441"/>
      <c r="AO535" s="441"/>
      <c r="AP535" s="441"/>
      <c r="AQ535" s="441"/>
      <c r="AR535" s="441"/>
      <c r="AS535" s="441"/>
      <c r="AT535" s="441"/>
      <c r="AU535" s="441"/>
      <c r="AV535" s="250"/>
      <c r="AW535" s="250"/>
      <c r="AX535" s="250"/>
      <c r="AY535" s="250"/>
      <c r="AZ535" s="250"/>
      <c r="BA535" s="250"/>
      <c r="BB535" s="250"/>
      <c r="BC535" s="250"/>
      <c r="BD535" s="250"/>
      <c r="BE535" s="250"/>
      <c r="BF535" s="250"/>
      <c r="BG535" s="250"/>
      <c r="BH535" s="250"/>
      <c r="BI535" s="250"/>
      <c r="BJ535" s="250"/>
      <c r="BK535" s="250"/>
      <c r="BL535" s="250"/>
      <c r="BM535" s="250"/>
      <c r="BN535" s="250"/>
      <c r="BO535" s="250"/>
      <c r="BP535" s="250"/>
      <c r="BQ535" s="250"/>
      <c r="BR535" s="250"/>
      <c r="BS535" s="250"/>
      <c r="BT535" s="250"/>
      <c r="BU535" s="250"/>
      <c r="BV535" s="250"/>
      <c r="BW535" s="250"/>
      <c r="BX535" s="250"/>
    </row>
    <row r="536" spans="1:76">
      <c r="A536" s="1078"/>
      <c r="B536" s="250"/>
      <c r="C536" s="250"/>
      <c r="D536" s="250"/>
      <c r="E536" s="441"/>
      <c r="F536" s="441"/>
      <c r="G536" s="441"/>
      <c r="H536" s="441"/>
      <c r="I536" s="441"/>
      <c r="J536" s="441"/>
      <c r="K536" s="441"/>
      <c r="L536" s="250"/>
      <c r="M536" s="250"/>
      <c r="N536" s="250"/>
      <c r="O536" s="250"/>
      <c r="P536" s="250"/>
      <c r="Q536" s="441"/>
      <c r="R536" s="441"/>
      <c r="S536" s="441"/>
      <c r="T536" s="441"/>
      <c r="U536" s="442"/>
      <c r="V536" s="250"/>
      <c r="W536" s="250"/>
      <c r="X536" s="441"/>
      <c r="Y536" s="441"/>
      <c r="Z536" s="250"/>
      <c r="AA536" s="250"/>
      <c r="AB536" s="250"/>
      <c r="AC536" s="250"/>
      <c r="AD536" s="250"/>
      <c r="AE536" s="441"/>
      <c r="AF536" s="250"/>
      <c r="AG536" s="250"/>
      <c r="AH536" s="250"/>
      <c r="AI536" s="250"/>
      <c r="AJ536" s="250"/>
      <c r="AK536" s="441"/>
      <c r="AL536" s="441"/>
      <c r="AM536" s="441"/>
      <c r="AN536" s="441"/>
      <c r="AO536" s="441"/>
      <c r="AP536" s="441"/>
      <c r="AQ536" s="441"/>
      <c r="AR536" s="441"/>
      <c r="AS536" s="441"/>
      <c r="AT536" s="441"/>
      <c r="AU536" s="441"/>
      <c r="AV536" s="250"/>
      <c r="AW536" s="250"/>
      <c r="AX536" s="250"/>
      <c r="AY536" s="250"/>
      <c r="AZ536" s="250"/>
      <c r="BA536" s="250"/>
      <c r="BB536" s="250"/>
      <c r="BC536" s="250"/>
      <c r="BD536" s="250"/>
      <c r="BE536" s="250"/>
      <c r="BF536" s="250"/>
      <c r="BG536" s="250"/>
      <c r="BH536" s="250"/>
      <c r="BI536" s="250"/>
      <c r="BJ536" s="250"/>
      <c r="BK536" s="250"/>
      <c r="BL536" s="250"/>
      <c r="BM536" s="250"/>
      <c r="BN536" s="250"/>
      <c r="BO536" s="250"/>
      <c r="BP536" s="250"/>
      <c r="BQ536" s="250"/>
      <c r="BR536" s="250"/>
      <c r="BS536" s="250"/>
      <c r="BT536" s="250"/>
      <c r="BU536" s="250"/>
      <c r="BV536" s="250"/>
      <c r="BW536" s="250"/>
      <c r="BX536" s="250"/>
    </row>
    <row r="537" spans="1:76">
      <c r="A537" s="1078"/>
      <c r="B537" s="250"/>
      <c r="C537" s="250"/>
      <c r="D537" s="250"/>
      <c r="E537" s="441"/>
      <c r="F537" s="441"/>
      <c r="G537" s="441"/>
      <c r="H537" s="441"/>
      <c r="I537" s="441"/>
      <c r="J537" s="441"/>
      <c r="K537" s="441"/>
      <c r="L537" s="250"/>
      <c r="M537" s="250"/>
      <c r="N537" s="250"/>
      <c r="O537" s="250"/>
      <c r="P537" s="250"/>
      <c r="Q537" s="441"/>
      <c r="R537" s="441"/>
      <c r="S537" s="441"/>
      <c r="T537" s="441"/>
      <c r="U537" s="442"/>
      <c r="V537" s="250"/>
      <c r="W537" s="250"/>
      <c r="X537" s="441"/>
      <c r="Y537" s="441"/>
      <c r="Z537" s="250"/>
      <c r="AA537" s="250"/>
      <c r="AB537" s="250"/>
      <c r="AC537" s="250"/>
      <c r="AD537" s="250"/>
      <c r="AE537" s="441"/>
      <c r="AF537" s="250"/>
      <c r="AG537" s="250"/>
      <c r="AH537" s="250"/>
      <c r="AI537" s="250"/>
      <c r="AJ537" s="250"/>
      <c r="AK537" s="441"/>
      <c r="AL537" s="441"/>
      <c r="AM537" s="441"/>
      <c r="AN537" s="441"/>
      <c r="AO537" s="441"/>
      <c r="AP537" s="441"/>
      <c r="AQ537" s="441"/>
      <c r="AR537" s="441"/>
      <c r="AS537" s="441"/>
      <c r="AT537" s="441"/>
      <c r="AU537" s="441"/>
      <c r="AV537" s="250"/>
      <c r="AW537" s="250"/>
      <c r="AX537" s="250"/>
      <c r="AY537" s="250"/>
      <c r="AZ537" s="250"/>
      <c r="BA537" s="250"/>
      <c r="BB537" s="250"/>
      <c r="BC537" s="250"/>
      <c r="BD537" s="250"/>
      <c r="BE537" s="250"/>
      <c r="BF537" s="250"/>
      <c r="BG537" s="250"/>
      <c r="BH537" s="250"/>
      <c r="BI537" s="250"/>
      <c r="BJ537" s="250"/>
      <c r="BK537" s="250"/>
      <c r="BL537" s="250"/>
      <c r="BM537" s="250"/>
      <c r="BN537" s="250"/>
      <c r="BO537" s="250"/>
      <c r="BP537" s="250"/>
      <c r="BQ537" s="250"/>
      <c r="BR537" s="250"/>
      <c r="BS537" s="250"/>
      <c r="BT537" s="250"/>
      <c r="BU537" s="250"/>
      <c r="BV537" s="250"/>
      <c r="BW537" s="250"/>
      <c r="BX537" s="250"/>
    </row>
    <row r="538" spans="1:76">
      <c r="A538" s="1078"/>
      <c r="B538" s="250"/>
      <c r="C538" s="250"/>
      <c r="D538" s="250"/>
      <c r="E538" s="441"/>
      <c r="F538" s="441"/>
      <c r="G538" s="441"/>
      <c r="H538" s="441"/>
      <c r="I538" s="441"/>
      <c r="J538" s="441"/>
      <c r="K538" s="441"/>
      <c r="L538" s="250"/>
      <c r="M538" s="250"/>
      <c r="N538" s="250"/>
      <c r="O538" s="250"/>
      <c r="P538" s="250"/>
      <c r="Q538" s="441"/>
      <c r="R538" s="441"/>
      <c r="S538" s="441"/>
      <c r="T538" s="441"/>
      <c r="U538" s="442"/>
      <c r="V538" s="250"/>
      <c r="W538" s="250"/>
      <c r="X538" s="441"/>
      <c r="Y538" s="441"/>
      <c r="Z538" s="250"/>
      <c r="AA538" s="250"/>
      <c r="AB538" s="250"/>
      <c r="AC538" s="250"/>
      <c r="AD538" s="250"/>
      <c r="AE538" s="441"/>
      <c r="AF538" s="250"/>
      <c r="AG538" s="250"/>
      <c r="AH538" s="250"/>
      <c r="AI538" s="250"/>
      <c r="AJ538" s="250"/>
      <c r="AK538" s="441"/>
      <c r="AL538" s="441"/>
      <c r="AM538" s="441"/>
      <c r="AN538" s="441"/>
      <c r="AO538" s="441"/>
      <c r="AP538" s="441"/>
      <c r="AQ538" s="441"/>
      <c r="AR538" s="441"/>
      <c r="AS538" s="441"/>
      <c r="AT538" s="441"/>
      <c r="AU538" s="441"/>
      <c r="AV538" s="250"/>
      <c r="AW538" s="250"/>
      <c r="AX538" s="250"/>
      <c r="AY538" s="250"/>
      <c r="AZ538" s="250"/>
      <c r="BA538" s="250"/>
      <c r="BB538" s="250"/>
      <c r="BC538" s="250"/>
      <c r="BD538" s="250"/>
      <c r="BE538" s="250"/>
      <c r="BF538" s="250"/>
      <c r="BG538" s="250"/>
      <c r="BH538" s="250"/>
      <c r="BI538" s="250"/>
      <c r="BJ538" s="250"/>
      <c r="BK538" s="250"/>
      <c r="BL538" s="250"/>
      <c r="BM538" s="250"/>
      <c r="BN538" s="250"/>
      <c r="BO538" s="250"/>
      <c r="BP538" s="250"/>
      <c r="BQ538" s="250"/>
      <c r="BR538" s="250"/>
      <c r="BS538" s="250"/>
      <c r="BT538" s="250"/>
      <c r="BU538" s="250"/>
      <c r="BV538" s="250"/>
      <c r="BW538" s="250"/>
      <c r="BX538" s="250"/>
    </row>
    <row r="539" spans="1:76">
      <c r="A539" s="1078"/>
      <c r="B539" s="250"/>
      <c r="C539" s="250"/>
      <c r="D539" s="250"/>
      <c r="E539" s="441"/>
      <c r="F539" s="441"/>
      <c r="G539" s="441"/>
      <c r="H539" s="441"/>
      <c r="I539" s="441"/>
      <c r="J539" s="441"/>
      <c r="K539" s="441"/>
      <c r="L539" s="250"/>
      <c r="M539" s="250"/>
      <c r="N539" s="250"/>
      <c r="O539" s="250"/>
      <c r="P539" s="250"/>
      <c r="Q539" s="441"/>
      <c r="R539" s="441"/>
      <c r="S539" s="441"/>
      <c r="T539" s="441"/>
      <c r="U539" s="442"/>
      <c r="V539" s="250"/>
      <c r="W539" s="250"/>
      <c r="X539" s="441"/>
      <c r="Y539" s="441"/>
      <c r="Z539" s="250"/>
      <c r="AA539" s="250"/>
      <c r="AB539" s="250"/>
      <c r="AC539" s="250"/>
      <c r="AD539" s="250"/>
      <c r="AE539" s="441"/>
      <c r="AF539" s="250"/>
      <c r="AG539" s="250"/>
      <c r="AH539" s="250"/>
      <c r="AI539" s="250"/>
      <c r="AJ539" s="250"/>
      <c r="AK539" s="441"/>
      <c r="AL539" s="441"/>
      <c r="AM539" s="441"/>
      <c r="AN539" s="441"/>
      <c r="AO539" s="441"/>
      <c r="AP539" s="441"/>
      <c r="AQ539" s="441"/>
      <c r="AR539" s="441"/>
      <c r="AS539" s="441"/>
      <c r="AT539" s="441"/>
      <c r="AU539" s="441"/>
      <c r="AV539" s="250"/>
      <c r="AW539" s="250"/>
      <c r="AX539" s="250"/>
      <c r="AY539" s="250"/>
      <c r="AZ539" s="250"/>
      <c r="BA539" s="250"/>
      <c r="BB539" s="250"/>
      <c r="BC539" s="250"/>
      <c r="BD539" s="250"/>
      <c r="BE539" s="250"/>
      <c r="BF539" s="250"/>
      <c r="BG539" s="250"/>
      <c r="BH539" s="250"/>
      <c r="BI539" s="250"/>
      <c r="BJ539" s="250"/>
      <c r="BK539" s="250"/>
      <c r="BL539" s="250"/>
      <c r="BM539" s="250"/>
      <c r="BN539" s="250"/>
      <c r="BO539" s="250"/>
      <c r="BP539" s="250"/>
      <c r="BQ539" s="250"/>
      <c r="BR539" s="250"/>
      <c r="BS539" s="250"/>
      <c r="BT539" s="250"/>
      <c r="BU539" s="250"/>
      <c r="BV539" s="250"/>
      <c r="BW539" s="250"/>
      <c r="BX539" s="250"/>
    </row>
    <row r="540" spans="1:76">
      <c r="A540" s="1078"/>
      <c r="B540" s="250"/>
      <c r="C540" s="250"/>
      <c r="D540" s="250"/>
      <c r="E540" s="441"/>
      <c r="F540" s="441"/>
      <c r="G540" s="441"/>
      <c r="H540" s="441"/>
      <c r="I540" s="441"/>
      <c r="J540" s="441"/>
      <c r="K540" s="441"/>
      <c r="L540" s="250"/>
      <c r="M540" s="250"/>
      <c r="N540" s="250"/>
      <c r="O540" s="250"/>
      <c r="P540" s="250"/>
      <c r="Q540" s="441"/>
      <c r="R540" s="441"/>
      <c r="S540" s="441"/>
      <c r="T540" s="441"/>
      <c r="U540" s="442"/>
      <c r="V540" s="250"/>
      <c r="W540" s="250"/>
      <c r="X540" s="441"/>
      <c r="Y540" s="441"/>
      <c r="Z540" s="250"/>
      <c r="AA540" s="250"/>
      <c r="AB540" s="250"/>
      <c r="AC540" s="250"/>
      <c r="AD540" s="250"/>
      <c r="AE540" s="441"/>
      <c r="AF540" s="250"/>
      <c r="AG540" s="250"/>
      <c r="AH540" s="250"/>
      <c r="AI540" s="250"/>
      <c r="AJ540" s="250"/>
      <c r="AK540" s="441"/>
      <c r="AL540" s="441"/>
      <c r="AM540" s="441"/>
      <c r="AN540" s="441"/>
      <c r="AO540" s="441"/>
      <c r="AP540" s="441"/>
      <c r="AQ540" s="441"/>
      <c r="AR540" s="441"/>
      <c r="AS540" s="441"/>
      <c r="AT540" s="441"/>
      <c r="AU540" s="441"/>
      <c r="AV540" s="250"/>
      <c r="AW540" s="250"/>
      <c r="AX540" s="250"/>
      <c r="AY540" s="250"/>
      <c r="AZ540" s="250"/>
      <c r="BA540" s="250"/>
      <c r="BB540" s="250"/>
      <c r="BC540" s="250"/>
      <c r="BD540" s="250"/>
      <c r="BE540" s="250"/>
      <c r="BF540" s="250"/>
      <c r="BG540" s="250"/>
      <c r="BH540" s="250"/>
      <c r="BI540" s="250"/>
      <c r="BJ540" s="250"/>
      <c r="BK540" s="250"/>
      <c r="BL540" s="250"/>
      <c r="BM540" s="250"/>
      <c r="BN540" s="250"/>
      <c r="BO540" s="250"/>
      <c r="BP540" s="250"/>
      <c r="BQ540" s="250"/>
      <c r="BR540" s="250"/>
      <c r="BS540" s="250"/>
      <c r="BT540" s="250"/>
      <c r="BU540" s="250"/>
      <c r="BV540" s="250"/>
      <c r="BW540" s="250"/>
      <c r="BX540" s="250"/>
    </row>
    <row r="541" spans="1:76">
      <c r="A541" s="1078"/>
      <c r="B541" s="250"/>
      <c r="C541" s="250"/>
      <c r="D541" s="250"/>
      <c r="E541" s="441"/>
      <c r="F541" s="441"/>
      <c r="G541" s="441"/>
      <c r="H541" s="441"/>
      <c r="I541" s="441"/>
      <c r="J541" s="441"/>
      <c r="K541" s="441"/>
      <c r="L541" s="250"/>
      <c r="M541" s="250"/>
      <c r="N541" s="250"/>
      <c r="O541" s="250"/>
      <c r="P541" s="250"/>
      <c r="Q541" s="441"/>
      <c r="R541" s="441"/>
      <c r="S541" s="441"/>
      <c r="T541" s="441"/>
      <c r="U541" s="442"/>
      <c r="V541" s="250"/>
      <c r="W541" s="250"/>
      <c r="X541" s="441"/>
      <c r="Y541" s="441"/>
      <c r="Z541" s="250"/>
      <c r="AA541" s="250"/>
      <c r="AB541" s="250"/>
      <c r="AC541" s="250"/>
      <c r="AD541" s="250"/>
      <c r="AE541" s="441"/>
      <c r="AF541" s="250"/>
      <c r="AG541" s="250"/>
      <c r="AH541" s="250"/>
      <c r="AI541" s="250"/>
      <c r="AJ541" s="250"/>
      <c r="AK541" s="441"/>
      <c r="AL541" s="441"/>
      <c r="AM541" s="441"/>
      <c r="AN541" s="441"/>
      <c r="AO541" s="441"/>
      <c r="AP541" s="441"/>
      <c r="AQ541" s="441"/>
      <c r="AR541" s="441"/>
      <c r="AS541" s="441"/>
      <c r="AT541" s="441"/>
      <c r="AU541" s="441"/>
      <c r="AV541" s="250"/>
      <c r="AW541" s="250"/>
      <c r="AX541" s="250"/>
      <c r="AY541" s="250"/>
      <c r="AZ541" s="250"/>
      <c r="BA541" s="250"/>
      <c r="BB541" s="250"/>
      <c r="BC541" s="250"/>
      <c r="BD541" s="250"/>
      <c r="BE541" s="250"/>
      <c r="BF541" s="250"/>
      <c r="BG541" s="250"/>
      <c r="BH541" s="250"/>
      <c r="BI541" s="250"/>
      <c r="BJ541" s="250"/>
      <c r="BK541" s="250"/>
      <c r="BL541" s="250"/>
      <c r="BM541" s="250"/>
      <c r="BN541" s="250"/>
      <c r="BO541" s="250"/>
      <c r="BP541" s="250"/>
      <c r="BQ541" s="250"/>
      <c r="BR541" s="250"/>
      <c r="BS541" s="250"/>
      <c r="BT541" s="250"/>
      <c r="BU541" s="250"/>
      <c r="BV541" s="250"/>
      <c r="BW541" s="250"/>
      <c r="BX541" s="250"/>
    </row>
    <row r="542" spans="1:76">
      <c r="A542" s="1078"/>
      <c r="B542" s="250"/>
      <c r="C542" s="250"/>
      <c r="D542" s="250"/>
      <c r="E542" s="441"/>
      <c r="F542" s="441"/>
      <c r="G542" s="441"/>
      <c r="H542" s="441"/>
      <c r="I542" s="441"/>
      <c r="J542" s="441"/>
      <c r="K542" s="441"/>
      <c r="L542" s="250"/>
      <c r="M542" s="250"/>
      <c r="N542" s="250"/>
      <c r="O542" s="250"/>
      <c r="P542" s="250"/>
      <c r="Q542" s="441"/>
      <c r="R542" s="441"/>
      <c r="S542" s="441"/>
      <c r="T542" s="441"/>
      <c r="U542" s="442"/>
      <c r="V542" s="250"/>
      <c r="W542" s="250"/>
      <c r="X542" s="441"/>
      <c r="Y542" s="441"/>
      <c r="Z542" s="250"/>
      <c r="AA542" s="250"/>
      <c r="AB542" s="250"/>
      <c r="AC542" s="250"/>
      <c r="AD542" s="250"/>
      <c r="AE542" s="441"/>
      <c r="AF542" s="250"/>
      <c r="AG542" s="250"/>
      <c r="AH542" s="250"/>
      <c r="AI542" s="250"/>
      <c r="AJ542" s="250"/>
      <c r="AK542" s="441"/>
      <c r="AL542" s="441"/>
      <c r="AM542" s="441"/>
      <c r="AN542" s="441"/>
      <c r="AO542" s="441"/>
      <c r="AP542" s="441"/>
      <c r="AQ542" s="441"/>
      <c r="AR542" s="441"/>
      <c r="AS542" s="441"/>
      <c r="AT542" s="441"/>
      <c r="AU542" s="441"/>
      <c r="AV542" s="250"/>
      <c r="AW542" s="250"/>
      <c r="AX542" s="250"/>
      <c r="AY542" s="250"/>
      <c r="AZ542" s="250"/>
      <c r="BA542" s="250"/>
      <c r="BB542" s="250"/>
      <c r="BC542" s="250"/>
      <c r="BD542" s="250"/>
      <c r="BE542" s="250"/>
      <c r="BF542" s="250"/>
      <c r="BG542" s="250"/>
      <c r="BH542" s="250"/>
      <c r="BI542" s="250"/>
      <c r="BJ542" s="250"/>
      <c r="BK542" s="250"/>
      <c r="BL542" s="250"/>
      <c r="BM542" s="250"/>
      <c r="BN542" s="250"/>
      <c r="BO542" s="250"/>
      <c r="BP542" s="250"/>
      <c r="BQ542" s="250"/>
      <c r="BR542" s="250"/>
      <c r="BS542" s="250"/>
      <c r="BT542" s="250"/>
      <c r="BU542" s="250"/>
      <c r="BV542" s="250"/>
      <c r="BW542" s="250"/>
      <c r="BX542" s="250"/>
    </row>
    <row r="543" spans="1:76">
      <c r="A543" s="1078"/>
      <c r="B543" s="250"/>
      <c r="C543" s="250"/>
      <c r="D543" s="250"/>
      <c r="E543" s="441"/>
      <c r="F543" s="441"/>
      <c r="G543" s="441"/>
      <c r="H543" s="441"/>
      <c r="I543" s="441"/>
      <c r="J543" s="441"/>
      <c r="K543" s="441"/>
      <c r="L543" s="250"/>
      <c r="M543" s="250"/>
      <c r="N543" s="250"/>
      <c r="O543" s="250"/>
      <c r="P543" s="250"/>
      <c r="Q543" s="441"/>
      <c r="R543" s="441"/>
      <c r="S543" s="441"/>
      <c r="T543" s="441"/>
      <c r="U543" s="442"/>
      <c r="V543" s="250"/>
      <c r="W543" s="250"/>
      <c r="X543" s="441"/>
      <c r="Y543" s="441"/>
      <c r="Z543" s="250"/>
      <c r="AA543" s="250"/>
      <c r="AB543" s="250"/>
      <c r="AC543" s="250"/>
      <c r="AD543" s="250"/>
      <c r="AE543" s="441"/>
      <c r="AF543" s="250"/>
      <c r="AG543" s="250"/>
      <c r="AH543" s="250"/>
      <c r="AI543" s="250"/>
      <c r="AJ543" s="250"/>
      <c r="AK543" s="441"/>
      <c r="AL543" s="441"/>
      <c r="AM543" s="441"/>
      <c r="AN543" s="441"/>
      <c r="AO543" s="441"/>
      <c r="AP543" s="441"/>
      <c r="AQ543" s="441"/>
      <c r="AR543" s="441"/>
      <c r="AS543" s="441"/>
      <c r="AT543" s="441"/>
      <c r="AU543" s="441"/>
      <c r="AV543" s="250"/>
      <c r="AW543" s="250"/>
      <c r="AX543" s="250"/>
      <c r="AY543" s="250"/>
      <c r="AZ543" s="250"/>
      <c r="BA543" s="250"/>
      <c r="BB543" s="250"/>
      <c r="BC543" s="250"/>
      <c r="BD543" s="250"/>
      <c r="BE543" s="250"/>
      <c r="BF543" s="250"/>
      <c r="BG543" s="250"/>
      <c r="BH543" s="250"/>
      <c r="BI543" s="250"/>
      <c r="BJ543" s="250"/>
      <c r="BK543" s="250"/>
      <c r="BL543" s="250"/>
      <c r="BM543" s="250"/>
      <c r="BN543" s="250"/>
      <c r="BO543" s="250"/>
      <c r="BP543" s="250"/>
      <c r="BQ543" s="250"/>
      <c r="BR543" s="250"/>
      <c r="BS543" s="250"/>
      <c r="BT543" s="250"/>
      <c r="BU543" s="250"/>
      <c r="BV543" s="250"/>
      <c r="BW543" s="250"/>
      <c r="BX543" s="250"/>
    </row>
    <row r="544" spans="1:76">
      <c r="A544" s="1078"/>
      <c r="B544" s="250"/>
      <c r="C544" s="250"/>
      <c r="D544" s="250"/>
      <c r="E544" s="441"/>
      <c r="F544" s="441"/>
      <c r="G544" s="441"/>
      <c r="H544" s="441"/>
      <c r="I544" s="441"/>
      <c r="J544" s="441"/>
      <c r="K544" s="441"/>
      <c r="L544" s="250"/>
      <c r="M544" s="250"/>
      <c r="N544" s="250"/>
      <c r="O544" s="250"/>
      <c r="P544" s="250"/>
      <c r="Q544" s="441"/>
      <c r="R544" s="441"/>
      <c r="S544" s="441"/>
      <c r="T544" s="441"/>
      <c r="U544" s="442"/>
      <c r="V544" s="250"/>
      <c r="W544" s="250"/>
      <c r="X544" s="441"/>
      <c r="Y544" s="441"/>
      <c r="Z544" s="250"/>
      <c r="AA544" s="250"/>
      <c r="AB544" s="250"/>
      <c r="AC544" s="250"/>
      <c r="AD544" s="250"/>
      <c r="AE544" s="441"/>
      <c r="AF544" s="250"/>
      <c r="AG544" s="250"/>
      <c r="AH544" s="250"/>
      <c r="AI544" s="250"/>
      <c r="AJ544" s="250"/>
      <c r="AK544" s="441"/>
      <c r="AL544" s="441"/>
      <c r="AM544" s="441"/>
      <c r="AN544" s="441"/>
      <c r="AO544" s="441"/>
      <c r="AP544" s="441"/>
      <c r="AQ544" s="441"/>
      <c r="AR544" s="441"/>
      <c r="AS544" s="441"/>
      <c r="AT544" s="441"/>
      <c r="AU544" s="441"/>
      <c r="AV544" s="250"/>
      <c r="AW544" s="250"/>
      <c r="AX544" s="250"/>
      <c r="AY544" s="250"/>
      <c r="AZ544" s="250"/>
      <c r="BA544" s="250"/>
      <c r="BB544" s="250"/>
      <c r="BC544" s="250"/>
      <c r="BD544" s="250"/>
      <c r="BE544" s="250"/>
      <c r="BF544" s="250"/>
      <c r="BG544" s="250"/>
      <c r="BH544" s="250"/>
      <c r="BI544" s="250"/>
      <c r="BJ544" s="250"/>
      <c r="BK544" s="250"/>
      <c r="BL544" s="250"/>
      <c r="BM544" s="250"/>
      <c r="BN544" s="250"/>
      <c r="BO544" s="250"/>
      <c r="BP544" s="250"/>
      <c r="BQ544" s="250"/>
      <c r="BR544" s="250"/>
      <c r="BS544" s="250"/>
      <c r="BT544" s="250"/>
      <c r="BU544" s="250"/>
      <c r="BV544" s="250"/>
      <c r="BW544" s="250"/>
      <c r="BX544" s="250"/>
    </row>
    <row r="545" spans="1:76">
      <c r="A545" s="1078"/>
      <c r="B545" s="250"/>
      <c r="C545" s="250"/>
      <c r="D545" s="250"/>
      <c r="E545" s="441"/>
      <c r="F545" s="441"/>
      <c r="G545" s="441"/>
      <c r="H545" s="441"/>
      <c r="I545" s="441"/>
      <c r="J545" s="441"/>
      <c r="K545" s="441"/>
      <c r="L545" s="250"/>
      <c r="M545" s="250"/>
      <c r="N545" s="250"/>
      <c r="O545" s="250"/>
      <c r="P545" s="250"/>
      <c r="Q545" s="441"/>
      <c r="R545" s="441"/>
      <c r="S545" s="441"/>
      <c r="T545" s="441"/>
      <c r="U545" s="442"/>
      <c r="V545" s="250"/>
      <c r="W545" s="250"/>
      <c r="X545" s="441"/>
      <c r="Y545" s="441"/>
      <c r="Z545" s="250"/>
      <c r="AA545" s="250"/>
      <c r="AB545" s="250"/>
      <c r="AC545" s="250"/>
      <c r="AD545" s="250"/>
      <c r="AE545" s="441"/>
      <c r="AF545" s="250"/>
      <c r="AG545" s="250"/>
      <c r="AH545" s="250"/>
      <c r="AI545" s="250"/>
      <c r="AJ545" s="250"/>
      <c r="AK545" s="441"/>
      <c r="AL545" s="441"/>
      <c r="AM545" s="441"/>
      <c r="AN545" s="441"/>
      <c r="AO545" s="441"/>
      <c r="AP545" s="441"/>
      <c r="AQ545" s="441"/>
      <c r="AR545" s="441"/>
      <c r="AS545" s="441"/>
      <c r="AT545" s="441"/>
      <c r="AU545" s="441"/>
      <c r="AV545" s="250"/>
      <c r="AW545" s="250"/>
      <c r="AX545" s="250"/>
      <c r="AY545" s="250"/>
      <c r="AZ545" s="250"/>
      <c r="BA545" s="250"/>
      <c r="BB545" s="250"/>
      <c r="BC545" s="250"/>
      <c r="BD545" s="250"/>
      <c r="BE545" s="250"/>
      <c r="BF545" s="250"/>
      <c r="BG545" s="250"/>
      <c r="BH545" s="250"/>
      <c r="BI545" s="250"/>
      <c r="BJ545" s="250"/>
      <c r="BK545" s="250"/>
      <c r="BL545" s="250"/>
      <c r="BM545" s="250"/>
      <c r="BN545" s="250"/>
      <c r="BO545" s="250"/>
      <c r="BP545" s="250"/>
      <c r="BQ545" s="250"/>
      <c r="BR545" s="250"/>
      <c r="BS545" s="250"/>
      <c r="BT545" s="250"/>
      <c r="BU545" s="250"/>
      <c r="BV545" s="250"/>
      <c r="BW545" s="250"/>
      <c r="BX545" s="250"/>
    </row>
    <row r="546" spans="1:76">
      <c r="A546" s="1078"/>
      <c r="B546" s="250"/>
      <c r="C546" s="250"/>
      <c r="D546" s="250"/>
      <c r="E546" s="441"/>
      <c r="F546" s="441"/>
      <c r="G546" s="441"/>
      <c r="H546" s="441"/>
      <c r="I546" s="441"/>
      <c r="J546" s="441"/>
      <c r="K546" s="441"/>
      <c r="L546" s="250"/>
      <c r="M546" s="250"/>
      <c r="N546" s="250"/>
      <c r="O546" s="250"/>
      <c r="P546" s="250"/>
      <c r="Q546" s="441"/>
      <c r="R546" s="441"/>
      <c r="S546" s="441"/>
      <c r="T546" s="441"/>
      <c r="U546" s="442"/>
      <c r="V546" s="250"/>
      <c r="W546" s="250"/>
      <c r="X546" s="441"/>
      <c r="Y546" s="441"/>
      <c r="Z546" s="250"/>
      <c r="AA546" s="250"/>
      <c r="AB546" s="250"/>
      <c r="AC546" s="250"/>
      <c r="AD546" s="250"/>
      <c r="AE546" s="441"/>
      <c r="AF546" s="250"/>
      <c r="AG546" s="250"/>
      <c r="AH546" s="250"/>
      <c r="AI546" s="250"/>
      <c r="AJ546" s="250"/>
      <c r="AK546" s="441"/>
      <c r="AL546" s="441"/>
      <c r="AM546" s="441"/>
      <c r="AN546" s="441"/>
      <c r="AO546" s="441"/>
      <c r="AP546" s="441"/>
      <c r="AQ546" s="441"/>
      <c r="AR546" s="441"/>
      <c r="AS546" s="441"/>
      <c r="AT546" s="441"/>
      <c r="AU546" s="441"/>
      <c r="AV546" s="250"/>
      <c r="AW546" s="250"/>
      <c r="AX546" s="250"/>
      <c r="AY546" s="250"/>
      <c r="AZ546" s="250"/>
      <c r="BA546" s="250"/>
      <c r="BB546" s="250"/>
      <c r="BC546" s="250"/>
      <c r="BD546" s="250"/>
      <c r="BE546" s="250"/>
      <c r="BF546" s="250"/>
      <c r="BG546" s="250"/>
      <c r="BH546" s="250"/>
      <c r="BI546" s="250"/>
      <c r="BJ546" s="250"/>
      <c r="BK546" s="250"/>
      <c r="BL546" s="250"/>
      <c r="BM546" s="250"/>
      <c r="BN546" s="250"/>
      <c r="BO546" s="250"/>
      <c r="BP546" s="250"/>
      <c r="BQ546" s="250"/>
      <c r="BR546" s="250"/>
      <c r="BS546" s="250"/>
      <c r="BT546" s="250"/>
      <c r="BU546" s="250"/>
      <c r="BV546" s="250"/>
      <c r="BW546" s="250"/>
      <c r="BX546" s="250"/>
    </row>
    <row r="547" spans="1:76">
      <c r="A547" s="1078"/>
      <c r="B547" s="250"/>
      <c r="C547" s="250"/>
      <c r="D547" s="250"/>
      <c r="E547" s="441"/>
      <c r="F547" s="441"/>
      <c r="G547" s="441"/>
      <c r="H547" s="441"/>
      <c r="I547" s="441"/>
      <c r="J547" s="441"/>
      <c r="K547" s="441"/>
      <c r="L547" s="250"/>
      <c r="M547" s="250"/>
      <c r="N547" s="250"/>
      <c r="O547" s="250"/>
      <c r="P547" s="250"/>
      <c r="Q547" s="441"/>
      <c r="R547" s="441"/>
      <c r="S547" s="441"/>
      <c r="T547" s="441"/>
      <c r="U547" s="442"/>
      <c r="V547" s="250"/>
      <c r="W547" s="250"/>
      <c r="X547" s="441"/>
      <c r="Y547" s="441"/>
      <c r="Z547" s="250"/>
      <c r="AA547" s="250"/>
      <c r="AB547" s="250"/>
      <c r="AC547" s="250"/>
      <c r="AD547" s="250"/>
      <c r="AE547" s="441"/>
      <c r="AF547" s="250"/>
      <c r="AG547" s="250"/>
      <c r="AH547" s="250"/>
      <c r="AI547" s="250"/>
      <c r="AJ547" s="250"/>
      <c r="AK547" s="441"/>
      <c r="AL547" s="441"/>
      <c r="AM547" s="441"/>
      <c r="AN547" s="441"/>
      <c r="AO547" s="441"/>
      <c r="AP547" s="441"/>
      <c r="AQ547" s="441"/>
      <c r="AR547" s="441"/>
      <c r="AS547" s="441"/>
      <c r="AT547" s="441"/>
      <c r="AU547" s="441"/>
      <c r="AV547" s="250"/>
      <c r="AW547" s="250"/>
      <c r="AX547" s="250"/>
      <c r="AY547" s="250"/>
      <c r="AZ547" s="250"/>
      <c r="BA547" s="250"/>
      <c r="BB547" s="250"/>
      <c r="BC547" s="250"/>
      <c r="BD547" s="250"/>
      <c r="BE547" s="250"/>
      <c r="BF547" s="250"/>
      <c r="BG547" s="250"/>
      <c r="BH547" s="250"/>
      <c r="BI547" s="250"/>
      <c r="BJ547" s="250"/>
      <c r="BK547" s="250"/>
      <c r="BL547" s="250"/>
      <c r="BM547" s="250"/>
      <c r="BN547" s="250"/>
      <c r="BO547" s="250"/>
      <c r="BP547" s="250"/>
      <c r="BQ547" s="250"/>
      <c r="BR547" s="250"/>
      <c r="BS547" s="250"/>
      <c r="BT547" s="250"/>
      <c r="BU547" s="250"/>
      <c r="BV547" s="250"/>
      <c r="BW547" s="250"/>
      <c r="BX547" s="250"/>
    </row>
    <row r="548" spans="1:76">
      <c r="A548" s="1078"/>
      <c r="B548" s="250"/>
      <c r="C548" s="250"/>
      <c r="D548" s="250"/>
      <c r="E548" s="441"/>
      <c r="F548" s="441"/>
      <c r="G548" s="441"/>
      <c r="H548" s="441"/>
      <c r="I548" s="441"/>
      <c r="J548" s="441"/>
      <c r="K548" s="441"/>
      <c r="L548" s="250"/>
      <c r="M548" s="250"/>
      <c r="N548" s="250"/>
      <c r="O548" s="250"/>
      <c r="P548" s="250"/>
      <c r="Q548" s="441"/>
      <c r="R548" s="441"/>
      <c r="S548" s="441"/>
      <c r="T548" s="441"/>
      <c r="U548" s="442"/>
      <c r="V548" s="250"/>
      <c r="W548" s="250"/>
      <c r="X548" s="441"/>
      <c r="Y548" s="441"/>
      <c r="Z548" s="250"/>
      <c r="AA548" s="250"/>
      <c r="AB548" s="250"/>
      <c r="AC548" s="250"/>
      <c r="AD548" s="250"/>
      <c r="AE548" s="441"/>
      <c r="AF548" s="250"/>
      <c r="AG548" s="250"/>
      <c r="AH548" s="250"/>
      <c r="AI548" s="250"/>
      <c r="AJ548" s="250"/>
      <c r="AK548" s="441"/>
      <c r="AL548" s="441"/>
      <c r="AM548" s="441"/>
      <c r="AN548" s="441"/>
      <c r="AO548" s="441"/>
      <c r="AP548" s="441"/>
      <c r="AQ548" s="441"/>
      <c r="AR548" s="441"/>
      <c r="AS548" s="441"/>
      <c r="AT548" s="441"/>
      <c r="AU548" s="441"/>
      <c r="AV548" s="250"/>
      <c r="AW548" s="250"/>
      <c r="AX548" s="250"/>
      <c r="AY548" s="250"/>
      <c r="AZ548" s="250"/>
      <c r="BA548" s="250"/>
      <c r="BB548" s="250"/>
      <c r="BC548" s="250"/>
      <c r="BD548" s="250"/>
      <c r="BE548" s="250"/>
      <c r="BF548" s="250"/>
      <c r="BG548" s="250"/>
      <c r="BH548" s="250"/>
      <c r="BI548" s="250"/>
      <c r="BJ548" s="250"/>
      <c r="BK548" s="250"/>
      <c r="BL548" s="250"/>
      <c r="BM548" s="250"/>
      <c r="BN548" s="250"/>
      <c r="BO548" s="250"/>
      <c r="BP548" s="250"/>
      <c r="BQ548" s="250"/>
      <c r="BR548" s="250"/>
      <c r="BS548" s="250"/>
      <c r="BT548" s="250"/>
      <c r="BU548" s="250"/>
      <c r="BV548" s="250"/>
      <c r="BW548" s="250"/>
      <c r="BX548" s="250"/>
    </row>
    <row r="549" spans="1:76">
      <c r="A549" s="1078"/>
      <c r="B549" s="250"/>
      <c r="C549" s="250"/>
      <c r="D549" s="250"/>
      <c r="E549" s="441"/>
      <c r="F549" s="441"/>
      <c r="G549" s="441"/>
      <c r="H549" s="441"/>
      <c r="I549" s="441"/>
      <c r="J549" s="441"/>
      <c r="K549" s="441"/>
      <c r="L549" s="250"/>
      <c r="M549" s="250"/>
      <c r="N549" s="250"/>
      <c r="O549" s="250"/>
      <c r="P549" s="250"/>
      <c r="Q549" s="441"/>
      <c r="R549" s="441"/>
      <c r="S549" s="441"/>
      <c r="T549" s="441"/>
      <c r="U549" s="442"/>
      <c r="V549" s="250"/>
      <c r="W549" s="250"/>
      <c r="X549" s="441"/>
      <c r="Y549" s="441"/>
      <c r="Z549" s="250"/>
      <c r="AA549" s="250"/>
      <c r="AB549" s="250"/>
      <c r="AC549" s="250"/>
      <c r="AD549" s="250"/>
      <c r="AE549" s="441"/>
      <c r="AF549" s="250"/>
      <c r="AG549" s="250"/>
      <c r="AH549" s="250"/>
      <c r="AI549" s="250"/>
      <c r="AJ549" s="250"/>
      <c r="AK549" s="441"/>
      <c r="AL549" s="441"/>
      <c r="AM549" s="441"/>
      <c r="AN549" s="441"/>
      <c r="AO549" s="441"/>
      <c r="AP549" s="441"/>
      <c r="AQ549" s="441"/>
      <c r="AR549" s="441"/>
      <c r="AS549" s="441"/>
      <c r="AT549" s="441"/>
      <c r="AU549" s="441"/>
      <c r="AV549" s="250"/>
      <c r="AW549" s="250"/>
      <c r="AX549" s="250"/>
      <c r="AY549" s="250"/>
      <c r="AZ549" s="250"/>
      <c r="BA549" s="250"/>
      <c r="BB549" s="250"/>
      <c r="BC549" s="250"/>
      <c r="BD549" s="250"/>
      <c r="BE549" s="250"/>
      <c r="BF549" s="250"/>
      <c r="BG549" s="250"/>
      <c r="BH549" s="250"/>
      <c r="BI549" s="250"/>
      <c r="BJ549" s="250"/>
      <c r="BK549" s="250"/>
      <c r="BL549" s="250"/>
      <c r="BM549" s="250"/>
      <c r="BN549" s="250"/>
      <c r="BO549" s="250"/>
      <c r="BP549" s="250"/>
      <c r="BQ549" s="250"/>
      <c r="BR549" s="250"/>
      <c r="BS549" s="250"/>
      <c r="BT549" s="250"/>
      <c r="BU549" s="250"/>
      <c r="BV549" s="250"/>
      <c r="BW549" s="250"/>
      <c r="BX549" s="250"/>
    </row>
    <row r="550" spans="1:76">
      <c r="A550" s="1078"/>
      <c r="B550" s="250"/>
      <c r="C550" s="250"/>
      <c r="D550" s="250"/>
      <c r="E550" s="441"/>
      <c r="F550" s="441"/>
      <c r="G550" s="441"/>
      <c r="H550" s="441"/>
      <c r="I550" s="441"/>
      <c r="J550" s="441"/>
      <c r="K550" s="441"/>
      <c r="L550" s="250"/>
      <c r="M550" s="250"/>
      <c r="N550" s="250"/>
      <c r="O550" s="250"/>
      <c r="P550" s="250"/>
      <c r="Q550" s="441"/>
      <c r="R550" s="441"/>
      <c r="S550" s="441"/>
      <c r="T550" s="441"/>
      <c r="U550" s="442"/>
      <c r="V550" s="250"/>
      <c r="W550" s="250"/>
      <c r="X550" s="441"/>
      <c r="Y550" s="441"/>
      <c r="Z550" s="250"/>
      <c r="AA550" s="250"/>
      <c r="AB550" s="250"/>
      <c r="AC550" s="250"/>
      <c r="AD550" s="250"/>
      <c r="AE550" s="441"/>
      <c r="AF550" s="250"/>
      <c r="AG550" s="250"/>
      <c r="AH550" s="250"/>
      <c r="AI550" s="250"/>
      <c r="AJ550" s="250"/>
      <c r="AK550" s="441"/>
      <c r="AL550" s="441"/>
      <c r="AM550" s="441"/>
      <c r="AN550" s="441"/>
      <c r="AO550" s="441"/>
      <c r="AP550" s="441"/>
      <c r="AQ550" s="441"/>
      <c r="AR550" s="441"/>
      <c r="AS550" s="441"/>
      <c r="AT550" s="441"/>
      <c r="AU550" s="441"/>
      <c r="AV550" s="250"/>
      <c r="AW550" s="250"/>
      <c r="AX550" s="250"/>
      <c r="AY550" s="250"/>
      <c r="AZ550" s="250"/>
      <c r="BA550" s="250"/>
      <c r="BB550" s="250"/>
      <c r="BC550" s="250"/>
      <c r="BD550" s="250"/>
      <c r="BE550" s="250"/>
      <c r="BF550" s="250"/>
      <c r="BG550" s="250"/>
      <c r="BH550" s="250"/>
      <c r="BI550" s="250"/>
      <c r="BJ550" s="250"/>
      <c r="BK550" s="250"/>
      <c r="BL550" s="250"/>
      <c r="BM550" s="250"/>
      <c r="BN550" s="250"/>
      <c r="BO550" s="250"/>
      <c r="BP550" s="250"/>
      <c r="BQ550" s="250"/>
      <c r="BR550" s="250"/>
      <c r="BS550" s="250"/>
      <c r="BT550" s="250"/>
      <c r="BU550" s="250"/>
      <c r="BV550" s="250"/>
      <c r="BW550" s="250"/>
      <c r="BX550" s="250"/>
    </row>
    <row r="551" spans="1:76">
      <c r="A551" s="1078"/>
      <c r="B551" s="250"/>
      <c r="C551" s="250"/>
      <c r="D551" s="250"/>
      <c r="E551" s="441"/>
      <c r="F551" s="441"/>
      <c r="G551" s="441"/>
      <c r="H551" s="441"/>
      <c r="I551" s="441"/>
      <c r="J551" s="441"/>
      <c r="K551" s="441"/>
      <c r="L551" s="250"/>
      <c r="M551" s="250"/>
      <c r="N551" s="250"/>
      <c r="O551" s="250"/>
      <c r="P551" s="250"/>
      <c r="Q551" s="441"/>
      <c r="R551" s="441"/>
      <c r="S551" s="441"/>
      <c r="T551" s="441"/>
      <c r="U551" s="442"/>
      <c r="V551" s="250"/>
      <c r="W551" s="250"/>
      <c r="X551" s="441"/>
      <c r="Y551" s="441"/>
      <c r="Z551" s="250"/>
      <c r="AA551" s="250"/>
      <c r="AB551" s="250"/>
      <c r="AC551" s="250"/>
      <c r="AD551" s="250"/>
      <c r="AE551" s="441"/>
      <c r="AF551" s="250"/>
      <c r="AG551" s="250"/>
      <c r="AH551" s="250"/>
      <c r="AI551" s="250"/>
      <c r="AJ551" s="250"/>
      <c r="AK551" s="441"/>
      <c r="AL551" s="441"/>
      <c r="AM551" s="441"/>
      <c r="AN551" s="441"/>
      <c r="AO551" s="441"/>
      <c r="AP551" s="441"/>
      <c r="AQ551" s="441"/>
      <c r="AR551" s="441"/>
      <c r="AS551" s="441"/>
      <c r="AT551" s="441"/>
      <c r="AU551" s="441"/>
      <c r="AV551" s="250"/>
      <c r="AW551" s="250"/>
      <c r="AX551" s="250"/>
      <c r="AY551" s="250"/>
      <c r="AZ551" s="250"/>
      <c r="BA551" s="250"/>
      <c r="BB551" s="250"/>
      <c r="BC551" s="250"/>
      <c r="BD551" s="250"/>
      <c r="BE551" s="250"/>
      <c r="BF551" s="250"/>
      <c r="BG551" s="250"/>
      <c r="BH551" s="250"/>
      <c r="BI551" s="250"/>
      <c r="BJ551" s="250"/>
      <c r="BK551" s="250"/>
      <c r="BL551" s="250"/>
      <c r="BM551" s="250"/>
      <c r="BN551" s="250"/>
      <c r="BO551" s="250"/>
      <c r="BP551" s="250"/>
      <c r="BQ551" s="250"/>
      <c r="BR551" s="250"/>
      <c r="BS551" s="250"/>
      <c r="BT551" s="250"/>
      <c r="BU551" s="250"/>
      <c r="BV551" s="250"/>
      <c r="BW551" s="250"/>
      <c r="BX551" s="250"/>
    </row>
    <row r="552" spans="1:76">
      <c r="A552" s="1078"/>
      <c r="B552" s="250"/>
      <c r="C552" s="250"/>
      <c r="D552" s="250"/>
      <c r="E552" s="441"/>
      <c r="F552" s="441"/>
      <c r="G552" s="441"/>
      <c r="H552" s="441"/>
      <c r="I552" s="441"/>
      <c r="J552" s="441"/>
      <c r="K552" s="441"/>
      <c r="L552" s="250"/>
      <c r="M552" s="250"/>
      <c r="N552" s="250"/>
      <c r="O552" s="250"/>
      <c r="P552" s="250"/>
      <c r="Q552" s="441"/>
      <c r="R552" s="441"/>
      <c r="S552" s="441"/>
      <c r="T552" s="441"/>
      <c r="U552" s="442"/>
      <c r="V552" s="250"/>
      <c r="W552" s="250"/>
      <c r="X552" s="441"/>
      <c r="Y552" s="441"/>
      <c r="Z552" s="250"/>
      <c r="AA552" s="250"/>
      <c r="AB552" s="250"/>
      <c r="AC552" s="250"/>
      <c r="AD552" s="250"/>
      <c r="AE552" s="441"/>
      <c r="AF552" s="250"/>
      <c r="AG552" s="250"/>
      <c r="AH552" s="250"/>
      <c r="AI552" s="250"/>
      <c r="AJ552" s="250"/>
      <c r="AK552" s="441"/>
      <c r="AL552" s="441"/>
      <c r="AM552" s="441"/>
      <c r="AN552" s="441"/>
      <c r="AO552" s="441"/>
      <c r="AP552" s="441"/>
      <c r="AQ552" s="441"/>
      <c r="AR552" s="441"/>
      <c r="AS552" s="441"/>
      <c r="AT552" s="441"/>
      <c r="AU552" s="441"/>
      <c r="AV552" s="250"/>
      <c r="AW552" s="250"/>
      <c r="AX552" s="250"/>
      <c r="AY552" s="250"/>
      <c r="AZ552" s="250"/>
      <c r="BA552" s="250"/>
      <c r="BB552" s="250"/>
      <c r="BC552" s="250"/>
      <c r="BD552" s="250"/>
      <c r="BE552" s="250"/>
      <c r="BF552" s="250"/>
      <c r="BG552" s="250"/>
      <c r="BH552" s="250"/>
      <c r="BI552" s="250"/>
      <c r="BJ552" s="250"/>
      <c r="BK552" s="250"/>
      <c r="BL552" s="250"/>
      <c r="BM552" s="250"/>
      <c r="BN552" s="250"/>
      <c r="BO552" s="250"/>
      <c r="BP552" s="250"/>
      <c r="BQ552" s="250"/>
      <c r="BR552" s="250"/>
      <c r="BS552" s="250"/>
      <c r="BT552" s="250"/>
      <c r="BU552" s="250"/>
      <c r="BV552" s="250"/>
      <c r="BW552" s="250"/>
      <c r="BX552" s="250"/>
    </row>
    <row r="553" spans="1:76">
      <c r="A553" s="1078"/>
      <c r="B553" s="250"/>
      <c r="C553" s="250"/>
      <c r="D553" s="250"/>
      <c r="E553" s="441"/>
      <c r="F553" s="441"/>
      <c r="G553" s="441"/>
      <c r="H553" s="441"/>
      <c r="I553" s="441"/>
      <c r="J553" s="441"/>
      <c r="K553" s="441"/>
      <c r="L553" s="250"/>
      <c r="M553" s="250"/>
      <c r="N553" s="250"/>
      <c r="O553" s="250"/>
      <c r="P553" s="250"/>
      <c r="Q553" s="441"/>
      <c r="R553" s="441"/>
      <c r="S553" s="441"/>
      <c r="T553" s="441"/>
      <c r="U553" s="442"/>
      <c r="V553" s="250"/>
      <c r="W553" s="250"/>
      <c r="X553" s="441"/>
      <c r="Y553" s="441"/>
      <c r="Z553" s="250"/>
      <c r="AA553" s="250"/>
      <c r="AB553" s="250"/>
      <c r="AC553" s="250"/>
      <c r="AD553" s="250"/>
      <c r="AE553" s="441"/>
      <c r="AF553" s="250"/>
      <c r="AG553" s="250"/>
      <c r="AH553" s="250"/>
      <c r="AI553" s="250"/>
      <c r="AJ553" s="250"/>
      <c r="AK553" s="441"/>
      <c r="AL553" s="441"/>
      <c r="AM553" s="441"/>
      <c r="AN553" s="441"/>
      <c r="AO553" s="441"/>
      <c r="AP553" s="441"/>
      <c r="AQ553" s="441"/>
      <c r="AR553" s="441"/>
      <c r="AS553" s="441"/>
      <c r="AT553" s="441"/>
      <c r="AU553" s="441"/>
      <c r="AV553" s="250"/>
      <c r="AW553" s="250"/>
      <c r="AX553" s="250"/>
      <c r="AY553" s="250"/>
      <c r="AZ553" s="250"/>
      <c r="BA553" s="250"/>
      <c r="BB553" s="250"/>
      <c r="BC553" s="250"/>
      <c r="BD553" s="250"/>
      <c r="BE553" s="250"/>
      <c r="BF553" s="250"/>
      <c r="BG553" s="250"/>
      <c r="BH553" s="250"/>
      <c r="BI553" s="250"/>
      <c r="BJ553" s="250"/>
      <c r="BK553" s="250"/>
      <c r="BL553" s="250"/>
      <c r="BM553" s="250"/>
      <c r="BN553" s="250"/>
      <c r="BO553" s="250"/>
      <c r="BP553" s="250"/>
      <c r="BQ553" s="250"/>
      <c r="BR553" s="250"/>
      <c r="BS553" s="250"/>
      <c r="BT553" s="250"/>
      <c r="BU553" s="250"/>
      <c r="BV553" s="250"/>
      <c r="BW553" s="250"/>
      <c r="BX553" s="250"/>
    </row>
    <row r="554" spans="1:76">
      <c r="A554" s="1078"/>
      <c r="B554" s="250"/>
      <c r="C554" s="250"/>
      <c r="D554" s="250"/>
      <c r="E554" s="441"/>
      <c r="F554" s="441"/>
      <c r="G554" s="441"/>
      <c r="H554" s="441"/>
      <c r="I554" s="441"/>
      <c r="J554" s="441"/>
      <c r="K554" s="441"/>
      <c r="L554" s="250"/>
      <c r="M554" s="250"/>
      <c r="N554" s="250"/>
      <c r="O554" s="250"/>
      <c r="P554" s="250"/>
      <c r="Q554" s="441"/>
      <c r="R554" s="441"/>
      <c r="S554" s="441"/>
      <c r="T554" s="441"/>
      <c r="U554" s="442"/>
      <c r="V554" s="250"/>
      <c r="W554" s="250"/>
      <c r="X554" s="441"/>
      <c r="Y554" s="441"/>
      <c r="Z554" s="250"/>
      <c r="AA554" s="250"/>
      <c r="AB554" s="250"/>
      <c r="AC554" s="250"/>
      <c r="AD554" s="250"/>
      <c r="AE554" s="441"/>
      <c r="AF554" s="250"/>
      <c r="AG554" s="250"/>
      <c r="AH554" s="250"/>
      <c r="AI554" s="250"/>
      <c r="AJ554" s="250"/>
      <c r="AK554" s="441"/>
      <c r="AL554" s="441"/>
      <c r="AM554" s="441"/>
      <c r="AN554" s="441"/>
      <c r="AO554" s="441"/>
      <c r="AP554" s="441"/>
      <c r="AQ554" s="441"/>
      <c r="AR554" s="441"/>
      <c r="AS554" s="441"/>
      <c r="AT554" s="441"/>
      <c r="AU554" s="441"/>
      <c r="AV554" s="250"/>
      <c r="AW554" s="250"/>
      <c r="AX554" s="250"/>
      <c r="AY554" s="250"/>
      <c r="AZ554" s="250"/>
      <c r="BA554" s="250"/>
      <c r="BB554" s="250"/>
      <c r="BC554" s="250"/>
      <c r="BD554" s="250"/>
      <c r="BE554" s="250"/>
      <c r="BF554" s="250"/>
      <c r="BG554" s="250"/>
      <c r="BH554" s="250"/>
      <c r="BI554" s="250"/>
      <c r="BJ554" s="250"/>
      <c r="BK554" s="250"/>
      <c r="BL554" s="250"/>
      <c r="BM554" s="250"/>
      <c r="BN554" s="250"/>
      <c r="BO554" s="250"/>
      <c r="BP554" s="250"/>
      <c r="BQ554" s="250"/>
      <c r="BR554" s="250"/>
      <c r="BS554" s="250"/>
      <c r="BT554" s="250"/>
      <c r="BU554" s="250"/>
      <c r="BV554" s="250"/>
      <c r="BW554" s="250"/>
      <c r="BX554" s="250"/>
    </row>
    <row r="555" spans="1:76">
      <c r="A555" s="1078"/>
      <c r="B555" s="250"/>
      <c r="C555" s="250"/>
      <c r="D555" s="250"/>
      <c r="E555" s="441"/>
      <c r="F555" s="441"/>
      <c r="G555" s="441"/>
      <c r="H555" s="441"/>
      <c r="I555" s="441"/>
      <c r="J555" s="441"/>
      <c r="K555" s="441"/>
      <c r="L555" s="250"/>
      <c r="M555" s="250"/>
      <c r="N555" s="250"/>
      <c r="O555" s="250"/>
      <c r="P555" s="250"/>
      <c r="Q555" s="441"/>
      <c r="R555" s="441"/>
      <c r="S555" s="441"/>
      <c r="T555" s="441"/>
      <c r="U555" s="442"/>
      <c r="V555" s="250"/>
      <c r="W555" s="250"/>
      <c r="X555" s="441"/>
      <c r="Y555" s="441"/>
      <c r="Z555" s="250"/>
      <c r="AA555" s="250"/>
      <c r="AB555" s="250"/>
      <c r="AC555" s="250"/>
      <c r="AD555" s="250"/>
      <c r="AE555" s="441"/>
      <c r="AF555" s="250"/>
      <c r="AG555" s="250"/>
      <c r="AH555" s="250"/>
      <c r="AI555" s="250"/>
      <c r="AJ555" s="250"/>
      <c r="AK555" s="441"/>
      <c r="AL555" s="441"/>
      <c r="AM555" s="441"/>
      <c r="AN555" s="441"/>
      <c r="AO555" s="441"/>
      <c r="AP555" s="441"/>
      <c r="AQ555" s="441"/>
      <c r="AR555" s="441"/>
      <c r="AS555" s="441"/>
      <c r="AT555" s="441"/>
      <c r="AU555" s="441"/>
      <c r="AV555" s="250"/>
      <c r="AW555" s="250"/>
      <c r="AX555" s="250"/>
      <c r="AY555" s="250"/>
      <c r="AZ555" s="250"/>
      <c r="BA555" s="250"/>
      <c r="BB555" s="250"/>
      <c r="BC555" s="250"/>
      <c r="BD555" s="250"/>
      <c r="BE555" s="250"/>
      <c r="BF555" s="250"/>
      <c r="BG555" s="250"/>
      <c r="BH555" s="250"/>
      <c r="BI555" s="250"/>
      <c r="BJ555" s="250"/>
      <c r="BK555" s="250"/>
      <c r="BL555" s="250"/>
      <c r="BM555" s="250"/>
      <c r="BN555" s="250"/>
      <c r="BO555" s="250"/>
      <c r="BP555" s="250"/>
      <c r="BQ555" s="250"/>
      <c r="BR555" s="250"/>
      <c r="BS555" s="250"/>
      <c r="BT555" s="250"/>
      <c r="BU555" s="250"/>
      <c r="BV555" s="250"/>
      <c r="BW555" s="250"/>
      <c r="BX555" s="250"/>
    </row>
    <row r="556" spans="1:76">
      <c r="A556" s="1078"/>
      <c r="B556" s="250"/>
      <c r="C556" s="250"/>
      <c r="D556" s="250"/>
      <c r="E556" s="441"/>
      <c r="F556" s="441"/>
      <c r="G556" s="441"/>
      <c r="H556" s="441"/>
      <c r="I556" s="441"/>
      <c r="J556" s="441"/>
      <c r="K556" s="441"/>
      <c r="L556" s="250"/>
      <c r="M556" s="250"/>
      <c r="N556" s="250"/>
      <c r="O556" s="250"/>
      <c r="P556" s="250"/>
      <c r="Q556" s="441"/>
      <c r="R556" s="441"/>
      <c r="S556" s="441"/>
      <c r="T556" s="441"/>
      <c r="U556" s="442"/>
      <c r="V556" s="250"/>
      <c r="W556" s="250"/>
      <c r="X556" s="441"/>
      <c r="Y556" s="441"/>
      <c r="Z556" s="250"/>
      <c r="AA556" s="250"/>
      <c r="AB556" s="250"/>
      <c r="AC556" s="250"/>
      <c r="AD556" s="250"/>
      <c r="AE556" s="441"/>
      <c r="AF556" s="250"/>
      <c r="AG556" s="250"/>
      <c r="AH556" s="250"/>
      <c r="AI556" s="250"/>
      <c r="AJ556" s="250"/>
      <c r="AK556" s="441"/>
      <c r="AL556" s="441"/>
      <c r="AM556" s="441"/>
      <c r="AN556" s="441"/>
      <c r="AO556" s="441"/>
      <c r="AP556" s="441"/>
      <c r="AQ556" s="441"/>
      <c r="AR556" s="441"/>
      <c r="AS556" s="441"/>
      <c r="AT556" s="441"/>
      <c r="AU556" s="441"/>
      <c r="AV556" s="250"/>
      <c r="AW556" s="250"/>
      <c r="AX556" s="250"/>
      <c r="AY556" s="250"/>
      <c r="AZ556" s="250"/>
      <c r="BA556" s="250"/>
      <c r="BB556" s="250"/>
      <c r="BC556" s="250"/>
      <c r="BD556" s="250"/>
      <c r="BE556" s="250"/>
      <c r="BF556" s="250"/>
      <c r="BG556" s="250"/>
      <c r="BH556" s="250"/>
      <c r="BI556" s="250"/>
      <c r="BJ556" s="250"/>
      <c r="BK556" s="250"/>
      <c r="BL556" s="250"/>
      <c r="BM556" s="250"/>
      <c r="BN556" s="250"/>
      <c r="BO556" s="250"/>
      <c r="BP556" s="250"/>
      <c r="BQ556" s="250"/>
      <c r="BR556" s="250"/>
      <c r="BS556" s="250"/>
      <c r="BT556" s="250"/>
      <c r="BU556" s="250"/>
      <c r="BV556" s="250"/>
      <c r="BW556" s="250"/>
      <c r="BX556" s="250"/>
    </row>
    <row r="557" spans="1:76">
      <c r="A557" s="1078"/>
      <c r="B557" s="250"/>
      <c r="C557" s="250"/>
      <c r="D557" s="250"/>
      <c r="E557" s="441"/>
      <c r="F557" s="441"/>
      <c r="G557" s="441"/>
      <c r="H557" s="441"/>
      <c r="I557" s="441"/>
      <c r="J557" s="441"/>
      <c r="K557" s="441"/>
      <c r="L557" s="250"/>
      <c r="M557" s="250"/>
      <c r="N557" s="250"/>
      <c r="O557" s="250"/>
      <c r="P557" s="250"/>
      <c r="Q557" s="441"/>
      <c r="R557" s="441"/>
      <c r="S557" s="441"/>
      <c r="T557" s="441"/>
      <c r="U557" s="442"/>
      <c r="V557" s="250"/>
      <c r="W557" s="250"/>
      <c r="X557" s="441"/>
      <c r="Y557" s="441"/>
      <c r="Z557" s="250"/>
      <c r="AA557" s="250"/>
      <c r="AB557" s="250"/>
      <c r="AC557" s="250"/>
      <c r="AD557" s="250"/>
      <c r="AE557" s="441"/>
      <c r="AF557" s="250"/>
      <c r="AG557" s="250"/>
      <c r="AH557" s="250"/>
      <c r="AI557" s="250"/>
      <c r="AJ557" s="250"/>
      <c r="AK557" s="441"/>
      <c r="AL557" s="441"/>
      <c r="AM557" s="441"/>
      <c r="AN557" s="441"/>
      <c r="AO557" s="441"/>
      <c r="AP557" s="441"/>
      <c r="AQ557" s="441"/>
      <c r="AR557" s="441"/>
      <c r="AS557" s="441"/>
      <c r="AT557" s="441"/>
      <c r="AU557" s="441"/>
      <c r="AV557" s="250"/>
      <c r="AW557" s="250"/>
      <c r="AX557" s="250"/>
      <c r="AY557" s="250"/>
      <c r="AZ557" s="250"/>
      <c r="BA557" s="250"/>
      <c r="BB557" s="250"/>
      <c r="BC557" s="250"/>
      <c r="BD557" s="250"/>
      <c r="BE557" s="250"/>
      <c r="BF557" s="250"/>
      <c r="BG557" s="250"/>
      <c r="BH557" s="250"/>
      <c r="BI557" s="250"/>
      <c r="BJ557" s="250"/>
      <c r="BK557" s="250"/>
      <c r="BL557" s="250"/>
      <c r="BM557" s="250"/>
      <c r="BN557" s="250"/>
      <c r="BO557" s="250"/>
      <c r="BP557" s="250"/>
      <c r="BQ557" s="250"/>
      <c r="BR557" s="250"/>
      <c r="BS557" s="250"/>
      <c r="BT557" s="250"/>
      <c r="BU557" s="250"/>
      <c r="BV557" s="250"/>
      <c r="BW557" s="250"/>
      <c r="BX557" s="250"/>
    </row>
    <row r="558" spans="1:76">
      <c r="A558" s="1078"/>
      <c r="B558" s="250"/>
      <c r="C558" s="250"/>
      <c r="D558" s="250"/>
      <c r="E558" s="441"/>
      <c r="F558" s="441"/>
      <c r="G558" s="441"/>
      <c r="H558" s="441"/>
      <c r="I558" s="441"/>
      <c r="J558" s="441"/>
      <c r="K558" s="441"/>
      <c r="L558" s="250"/>
      <c r="M558" s="250"/>
      <c r="N558" s="250"/>
      <c r="O558" s="250"/>
      <c r="P558" s="250"/>
      <c r="Q558" s="441"/>
      <c r="R558" s="441"/>
      <c r="S558" s="441"/>
      <c r="T558" s="441"/>
      <c r="U558" s="442"/>
      <c r="V558" s="250"/>
      <c r="W558" s="250"/>
      <c r="X558" s="441"/>
      <c r="Y558" s="441"/>
      <c r="Z558" s="250"/>
      <c r="AA558" s="250"/>
      <c r="AB558" s="250"/>
      <c r="AC558" s="250"/>
      <c r="AD558" s="250"/>
      <c r="AE558" s="441"/>
      <c r="AF558" s="250"/>
      <c r="AG558" s="250"/>
      <c r="AH558" s="250"/>
      <c r="AI558" s="250"/>
      <c r="AJ558" s="250"/>
      <c r="AK558" s="441"/>
      <c r="AL558" s="441"/>
      <c r="AM558" s="441"/>
      <c r="AN558" s="441"/>
      <c r="AO558" s="441"/>
      <c r="AP558" s="441"/>
      <c r="AQ558" s="441"/>
      <c r="AR558" s="441"/>
      <c r="AS558" s="441"/>
      <c r="AT558" s="441"/>
      <c r="AU558" s="441"/>
      <c r="AV558" s="250"/>
      <c r="AW558" s="250"/>
      <c r="AX558" s="250"/>
      <c r="AY558" s="250"/>
      <c r="AZ558" s="250"/>
      <c r="BA558" s="250"/>
      <c r="BB558" s="250"/>
      <c r="BC558" s="250"/>
      <c r="BD558" s="250"/>
      <c r="BE558" s="250"/>
      <c r="BF558" s="250"/>
      <c r="BG558" s="250"/>
      <c r="BH558" s="250"/>
      <c r="BI558" s="250"/>
      <c r="BJ558" s="250"/>
      <c r="BK558" s="250"/>
      <c r="BL558" s="250"/>
      <c r="BM558" s="250"/>
      <c r="BN558" s="250"/>
      <c r="BO558" s="250"/>
      <c r="BP558" s="250"/>
      <c r="BQ558" s="250"/>
      <c r="BR558" s="250"/>
      <c r="BS558" s="250"/>
      <c r="BT558" s="250"/>
      <c r="BU558" s="250"/>
      <c r="BV558" s="250"/>
      <c r="BW558" s="250"/>
      <c r="BX558" s="250"/>
    </row>
    <row r="559" spans="1:76">
      <c r="A559" s="1078"/>
      <c r="B559" s="250"/>
      <c r="C559" s="250"/>
      <c r="D559" s="250"/>
      <c r="E559" s="441"/>
      <c r="F559" s="441"/>
      <c r="G559" s="441"/>
      <c r="H559" s="441"/>
      <c r="I559" s="441"/>
      <c r="J559" s="441"/>
      <c r="K559" s="441"/>
      <c r="L559" s="250"/>
      <c r="M559" s="250"/>
      <c r="N559" s="250"/>
      <c r="O559" s="250"/>
      <c r="P559" s="250"/>
      <c r="Q559" s="441"/>
      <c r="R559" s="441"/>
      <c r="S559" s="441"/>
      <c r="T559" s="441"/>
      <c r="U559" s="442"/>
      <c r="V559" s="250"/>
      <c r="W559" s="250"/>
      <c r="X559" s="441"/>
      <c r="Y559" s="441"/>
      <c r="Z559" s="250"/>
      <c r="AA559" s="250"/>
      <c r="AB559" s="250"/>
      <c r="AC559" s="250"/>
      <c r="AD559" s="250"/>
      <c r="AE559" s="441"/>
      <c r="AF559" s="250"/>
      <c r="AG559" s="250"/>
      <c r="AH559" s="250"/>
      <c r="AI559" s="250"/>
      <c r="AJ559" s="250"/>
      <c r="AK559" s="441"/>
      <c r="AL559" s="441"/>
      <c r="AM559" s="441"/>
      <c r="AN559" s="441"/>
      <c r="AO559" s="441"/>
      <c r="AP559" s="441"/>
      <c r="AQ559" s="441"/>
      <c r="AR559" s="441"/>
      <c r="AS559" s="441"/>
      <c r="AT559" s="441"/>
      <c r="AU559" s="441"/>
      <c r="AV559" s="250"/>
      <c r="AW559" s="250"/>
      <c r="AX559" s="250"/>
      <c r="AY559" s="250"/>
      <c r="AZ559" s="250"/>
      <c r="BA559" s="250"/>
      <c r="BB559" s="250"/>
      <c r="BC559" s="250"/>
      <c r="BD559" s="250"/>
      <c r="BE559" s="250"/>
      <c r="BF559" s="250"/>
      <c r="BG559" s="250"/>
      <c r="BH559" s="250"/>
      <c r="BI559" s="250"/>
      <c r="BJ559" s="250"/>
      <c r="BK559" s="250"/>
      <c r="BL559" s="250"/>
      <c r="BM559" s="250"/>
      <c r="BN559" s="250"/>
      <c r="BO559" s="250"/>
      <c r="BP559" s="250"/>
      <c r="BQ559" s="250"/>
      <c r="BR559" s="250"/>
      <c r="BS559" s="250"/>
      <c r="BT559" s="250"/>
      <c r="BU559" s="250"/>
      <c r="BV559" s="250"/>
      <c r="BW559" s="250"/>
      <c r="BX559" s="250"/>
    </row>
    <row r="560" spans="1:76">
      <c r="A560" s="1078"/>
      <c r="B560" s="250"/>
      <c r="C560" s="250"/>
      <c r="D560" s="250"/>
      <c r="E560" s="441"/>
      <c r="F560" s="441"/>
      <c r="G560" s="441"/>
      <c r="H560" s="441"/>
      <c r="I560" s="441"/>
      <c r="J560" s="441"/>
      <c r="K560" s="441"/>
      <c r="L560" s="250"/>
      <c r="M560" s="250"/>
      <c r="N560" s="250"/>
      <c r="O560" s="250"/>
      <c r="P560" s="250"/>
      <c r="Q560" s="441"/>
      <c r="R560" s="441"/>
      <c r="S560" s="441"/>
      <c r="T560" s="441"/>
      <c r="U560" s="442"/>
      <c r="V560" s="250"/>
      <c r="W560" s="250"/>
      <c r="X560" s="441"/>
      <c r="Y560" s="441"/>
      <c r="Z560" s="250"/>
      <c r="AA560" s="250"/>
      <c r="AB560" s="250"/>
      <c r="AC560" s="250"/>
      <c r="AD560" s="250"/>
      <c r="AE560" s="441"/>
      <c r="AF560" s="250"/>
      <c r="AG560" s="250"/>
      <c r="AH560" s="250"/>
      <c r="AI560" s="250"/>
      <c r="AJ560" s="250"/>
      <c r="AK560" s="441"/>
      <c r="AL560" s="441"/>
      <c r="AM560" s="441"/>
      <c r="AN560" s="441"/>
      <c r="AO560" s="441"/>
      <c r="AP560" s="441"/>
      <c r="AQ560" s="441"/>
      <c r="AR560" s="441"/>
      <c r="AS560" s="441"/>
      <c r="AT560" s="441"/>
      <c r="AU560" s="441"/>
      <c r="AV560" s="250"/>
      <c r="AW560" s="250"/>
      <c r="AX560" s="250"/>
      <c r="AY560" s="250"/>
      <c r="AZ560" s="250"/>
      <c r="BA560" s="250"/>
      <c r="BB560" s="250"/>
      <c r="BC560" s="250"/>
      <c r="BD560" s="250"/>
      <c r="BE560" s="250"/>
      <c r="BF560" s="250"/>
      <c r="BG560" s="250"/>
      <c r="BH560" s="250"/>
      <c r="BI560" s="250"/>
      <c r="BJ560" s="250"/>
      <c r="BK560" s="250"/>
      <c r="BL560" s="250"/>
      <c r="BM560" s="250"/>
      <c r="BN560" s="250"/>
      <c r="BO560" s="250"/>
      <c r="BP560" s="250"/>
      <c r="BQ560" s="250"/>
      <c r="BR560" s="250"/>
      <c r="BS560" s="250"/>
      <c r="BT560" s="250"/>
      <c r="BU560" s="250"/>
      <c r="BV560" s="250"/>
      <c r="BW560" s="250"/>
      <c r="BX560" s="250"/>
    </row>
    <row r="561" spans="1:76">
      <c r="A561" s="1078"/>
      <c r="B561" s="250"/>
      <c r="C561" s="250"/>
      <c r="D561" s="250"/>
      <c r="E561" s="441"/>
      <c r="F561" s="441"/>
      <c r="G561" s="441"/>
      <c r="H561" s="441"/>
      <c r="I561" s="441"/>
      <c r="J561" s="441"/>
      <c r="K561" s="441"/>
      <c r="L561" s="250"/>
      <c r="M561" s="250"/>
      <c r="N561" s="250"/>
      <c r="O561" s="250"/>
      <c r="P561" s="250"/>
      <c r="Q561" s="441"/>
      <c r="R561" s="441"/>
      <c r="S561" s="441"/>
      <c r="T561" s="441"/>
      <c r="U561" s="442"/>
      <c r="V561" s="250"/>
      <c r="W561" s="250"/>
      <c r="X561" s="441"/>
      <c r="Y561" s="441"/>
      <c r="Z561" s="250"/>
      <c r="AA561" s="250"/>
      <c r="AB561" s="250"/>
      <c r="AC561" s="250"/>
      <c r="AD561" s="250"/>
      <c r="AE561" s="441"/>
      <c r="AF561" s="250"/>
      <c r="AG561" s="250"/>
      <c r="AH561" s="250"/>
      <c r="AI561" s="250"/>
      <c r="AJ561" s="250"/>
      <c r="AK561" s="441"/>
      <c r="AL561" s="441"/>
      <c r="AM561" s="441"/>
      <c r="AN561" s="441"/>
      <c r="AO561" s="441"/>
      <c r="AP561" s="441"/>
      <c r="AQ561" s="441"/>
      <c r="AR561" s="441"/>
      <c r="AS561" s="441"/>
      <c r="AT561" s="441"/>
      <c r="AU561" s="441"/>
      <c r="AV561" s="250"/>
      <c r="AW561" s="250"/>
      <c r="AX561" s="250"/>
      <c r="AY561" s="250"/>
      <c r="AZ561" s="250"/>
      <c r="BA561" s="250"/>
      <c r="BB561" s="250"/>
      <c r="BC561" s="250"/>
      <c r="BD561" s="250"/>
      <c r="BE561" s="250"/>
      <c r="BF561" s="250"/>
      <c r="BG561" s="250"/>
      <c r="BH561" s="250"/>
      <c r="BI561" s="250"/>
      <c r="BJ561" s="250"/>
      <c r="BK561" s="250"/>
      <c r="BL561" s="250"/>
      <c r="BM561" s="250"/>
      <c r="BN561" s="250"/>
      <c r="BO561" s="250"/>
      <c r="BP561" s="250"/>
      <c r="BQ561" s="250"/>
      <c r="BR561" s="250"/>
      <c r="BS561" s="250"/>
      <c r="BT561" s="250"/>
      <c r="BU561" s="250"/>
      <c r="BV561" s="250"/>
      <c r="BW561" s="250"/>
      <c r="BX561" s="250"/>
    </row>
    <row r="562" spans="1:76">
      <c r="A562" s="1078"/>
      <c r="B562" s="250"/>
      <c r="C562" s="250"/>
      <c r="D562" s="250"/>
      <c r="E562" s="441"/>
      <c r="F562" s="441"/>
      <c r="G562" s="441"/>
      <c r="H562" s="441"/>
      <c r="I562" s="441"/>
      <c r="J562" s="441"/>
      <c r="K562" s="441"/>
      <c r="L562" s="250"/>
      <c r="M562" s="250"/>
      <c r="N562" s="250"/>
      <c r="O562" s="250"/>
      <c r="P562" s="250"/>
      <c r="Q562" s="441"/>
      <c r="R562" s="441"/>
      <c r="S562" s="441"/>
      <c r="T562" s="441"/>
      <c r="U562" s="442"/>
      <c r="V562" s="250"/>
      <c r="W562" s="250"/>
      <c r="X562" s="441"/>
      <c r="Y562" s="441"/>
      <c r="Z562" s="250"/>
      <c r="AA562" s="250"/>
      <c r="AB562" s="250"/>
      <c r="AC562" s="250"/>
      <c r="AD562" s="250"/>
      <c r="AE562" s="441"/>
      <c r="AF562" s="250"/>
      <c r="AG562" s="250"/>
      <c r="AH562" s="250"/>
      <c r="AI562" s="250"/>
      <c r="AJ562" s="250"/>
      <c r="AK562" s="441"/>
      <c r="AL562" s="441"/>
      <c r="AM562" s="441"/>
      <c r="AN562" s="441"/>
      <c r="AO562" s="441"/>
      <c r="AP562" s="441"/>
      <c r="AQ562" s="441"/>
      <c r="AR562" s="441"/>
      <c r="AS562" s="441"/>
      <c r="AT562" s="441"/>
      <c r="AU562" s="441"/>
      <c r="AV562" s="250"/>
      <c r="AW562" s="250"/>
      <c r="AX562" s="250"/>
      <c r="AY562" s="250"/>
      <c r="AZ562" s="250"/>
      <c r="BA562" s="250"/>
      <c r="BB562" s="250"/>
      <c r="BC562" s="250"/>
      <c r="BD562" s="250"/>
      <c r="BE562" s="250"/>
      <c r="BF562" s="250"/>
      <c r="BG562" s="250"/>
      <c r="BH562" s="250"/>
      <c r="BI562" s="250"/>
      <c r="BJ562" s="250"/>
      <c r="BK562" s="250"/>
      <c r="BL562" s="250"/>
      <c r="BM562" s="250"/>
      <c r="BN562" s="250"/>
      <c r="BO562" s="250"/>
      <c r="BP562" s="250"/>
      <c r="BQ562" s="250"/>
      <c r="BR562" s="250"/>
      <c r="BS562" s="250"/>
      <c r="BT562" s="250"/>
      <c r="BU562" s="250"/>
      <c r="BV562" s="250"/>
      <c r="BW562" s="250"/>
      <c r="BX562" s="250"/>
    </row>
    <row r="563" spans="1:76">
      <c r="A563" s="1078"/>
      <c r="B563" s="250"/>
      <c r="C563" s="250"/>
      <c r="D563" s="250"/>
      <c r="E563" s="441"/>
      <c r="F563" s="441"/>
      <c r="G563" s="441"/>
      <c r="H563" s="441"/>
      <c r="I563" s="441"/>
      <c r="J563" s="441"/>
      <c r="K563" s="441"/>
      <c r="L563" s="250"/>
      <c r="M563" s="250"/>
      <c r="N563" s="250"/>
      <c r="O563" s="250"/>
      <c r="P563" s="250"/>
      <c r="Q563" s="441"/>
      <c r="R563" s="441"/>
      <c r="S563" s="441"/>
      <c r="T563" s="441"/>
      <c r="U563" s="442"/>
      <c r="V563" s="250"/>
      <c r="W563" s="250"/>
      <c r="X563" s="441"/>
      <c r="Y563" s="441"/>
      <c r="Z563" s="250"/>
      <c r="AA563" s="250"/>
      <c r="AB563" s="250"/>
      <c r="AC563" s="250"/>
      <c r="AD563" s="250"/>
      <c r="AE563" s="441"/>
      <c r="AF563" s="250"/>
      <c r="AG563" s="250"/>
      <c r="AH563" s="250"/>
      <c r="AI563" s="250"/>
      <c r="AJ563" s="250"/>
      <c r="AK563" s="441"/>
      <c r="AL563" s="441"/>
      <c r="AM563" s="441"/>
      <c r="AN563" s="441"/>
      <c r="AO563" s="441"/>
      <c r="AP563" s="441"/>
      <c r="AQ563" s="441"/>
      <c r="AR563" s="441"/>
      <c r="AS563" s="441"/>
      <c r="AT563" s="441"/>
      <c r="AU563" s="441"/>
      <c r="AV563" s="250"/>
      <c r="AW563" s="250"/>
      <c r="AX563" s="250"/>
      <c r="AY563" s="250"/>
      <c r="AZ563" s="250"/>
      <c r="BA563" s="250"/>
      <c r="BB563" s="250"/>
      <c r="BC563" s="250"/>
      <c r="BD563" s="250"/>
      <c r="BE563" s="250"/>
      <c r="BF563" s="250"/>
      <c r="BG563" s="250"/>
      <c r="BH563" s="250"/>
      <c r="BI563" s="250"/>
      <c r="BJ563" s="250"/>
      <c r="BK563" s="250"/>
      <c r="BL563" s="250"/>
      <c r="BM563" s="250"/>
      <c r="BN563" s="250"/>
      <c r="BO563" s="250"/>
      <c r="BP563" s="250"/>
      <c r="BQ563" s="250"/>
      <c r="BR563" s="250"/>
      <c r="BS563" s="250"/>
      <c r="BT563" s="250"/>
      <c r="BU563" s="250"/>
      <c r="BV563" s="250"/>
      <c r="BW563" s="250"/>
      <c r="BX563" s="250"/>
    </row>
    <row r="564" spans="1:76">
      <c r="A564" s="1078"/>
      <c r="B564" s="250"/>
      <c r="C564" s="250"/>
      <c r="D564" s="250"/>
      <c r="E564" s="441"/>
      <c r="F564" s="441"/>
      <c r="G564" s="441"/>
      <c r="H564" s="441"/>
      <c r="I564" s="441"/>
      <c r="J564" s="441"/>
      <c r="K564" s="441"/>
      <c r="L564" s="250"/>
      <c r="M564" s="250"/>
      <c r="N564" s="250"/>
      <c r="O564" s="250"/>
      <c r="P564" s="250"/>
      <c r="Q564" s="441"/>
      <c r="R564" s="441"/>
      <c r="S564" s="441"/>
      <c r="T564" s="441"/>
      <c r="U564" s="442"/>
      <c r="V564" s="250"/>
      <c r="W564" s="250"/>
      <c r="X564" s="441"/>
      <c r="Y564" s="441"/>
      <c r="Z564" s="250"/>
      <c r="AA564" s="250"/>
      <c r="AB564" s="250"/>
      <c r="AC564" s="250"/>
      <c r="AD564" s="250"/>
      <c r="AE564" s="441"/>
      <c r="AF564" s="250"/>
      <c r="AG564" s="250"/>
      <c r="AH564" s="250"/>
      <c r="AI564" s="250"/>
      <c r="AJ564" s="250"/>
      <c r="AK564" s="441"/>
      <c r="AL564" s="441"/>
      <c r="AM564" s="441"/>
      <c r="AN564" s="441"/>
      <c r="AO564" s="441"/>
      <c r="AP564" s="441"/>
      <c r="AQ564" s="441"/>
      <c r="AR564" s="441"/>
      <c r="AS564" s="441"/>
      <c r="AT564" s="441"/>
      <c r="AU564" s="441"/>
      <c r="AV564" s="250"/>
      <c r="AW564" s="250"/>
      <c r="AX564" s="250"/>
      <c r="AY564" s="250"/>
      <c r="AZ564" s="250"/>
      <c r="BA564" s="250"/>
      <c r="BB564" s="250"/>
      <c r="BC564" s="250"/>
      <c r="BD564" s="250"/>
      <c r="BE564" s="250"/>
      <c r="BF564" s="250"/>
      <c r="BG564" s="250"/>
      <c r="BH564" s="250"/>
      <c r="BI564" s="250"/>
      <c r="BJ564" s="250"/>
      <c r="BK564" s="250"/>
      <c r="BL564" s="250"/>
      <c r="BM564" s="250"/>
      <c r="BN564" s="250"/>
      <c r="BO564" s="250"/>
      <c r="BP564" s="250"/>
      <c r="BQ564" s="250"/>
      <c r="BR564" s="250"/>
      <c r="BS564" s="250"/>
      <c r="BT564" s="250"/>
      <c r="BU564" s="250"/>
      <c r="BV564" s="250"/>
      <c r="BW564" s="250"/>
      <c r="BX564" s="250"/>
    </row>
    <row r="565" spans="1:76">
      <c r="A565" s="1078"/>
      <c r="B565" s="250"/>
      <c r="C565" s="250"/>
      <c r="D565" s="250"/>
      <c r="E565" s="441"/>
      <c r="F565" s="441"/>
      <c r="G565" s="441"/>
      <c r="H565" s="441"/>
      <c r="I565" s="441"/>
      <c r="J565" s="441"/>
      <c r="K565" s="441"/>
      <c r="L565" s="250"/>
      <c r="M565" s="250"/>
      <c r="N565" s="250"/>
      <c r="O565" s="250"/>
      <c r="P565" s="250"/>
      <c r="Q565" s="441"/>
      <c r="R565" s="441"/>
      <c r="S565" s="441"/>
      <c r="T565" s="441"/>
      <c r="U565" s="442"/>
      <c r="V565" s="250"/>
      <c r="W565" s="250"/>
      <c r="X565" s="441"/>
      <c r="Y565" s="441"/>
      <c r="Z565" s="250"/>
      <c r="AA565" s="250"/>
      <c r="AB565" s="250"/>
      <c r="AC565" s="250"/>
      <c r="AD565" s="250"/>
      <c r="AE565" s="441"/>
      <c r="AF565" s="250"/>
      <c r="AG565" s="250"/>
      <c r="AH565" s="250"/>
      <c r="AI565" s="250"/>
      <c r="AJ565" s="250"/>
      <c r="AK565" s="441"/>
      <c r="AL565" s="441"/>
      <c r="AM565" s="441"/>
      <c r="AN565" s="441"/>
      <c r="AO565" s="441"/>
      <c r="AP565" s="441"/>
      <c r="AQ565" s="441"/>
      <c r="AR565" s="441"/>
      <c r="AS565" s="441"/>
      <c r="AT565" s="441"/>
      <c r="AU565" s="441"/>
      <c r="AV565" s="250"/>
      <c r="AW565" s="250"/>
      <c r="AX565" s="250"/>
      <c r="AY565" s="250"/>
      <c r="AZ565" s="250"/>
      <c r="BA565" s="250"/>
      <c r="BB565" s="250"/>
      <c r="BC565" s="250"/>
      <c r="BD565" s="250"/>
      <c r="BE565" s="250"/>
      <c r="BF565" s="250"/>
      <c r="BG565" s="250"/>
      <c r="BH565" s="250"/>
      <c r="BI565" s="250"/>
      <c r="BJ565" s="250"/>
      <c r="BK565" s="250"/>
      <c r="BL565" s="250"/>
      <c r="BM565" s="250"/>
      <c r="BN565" s="250"/>
      <c r="BO565" s="250"/>
      <c r="BP565" s="250"/>
      <c r="BQ565" s="250"/>
      <c r="BR565" s="250"/>
      <c r="BS565" s="250"/>
      <c r="BT565" s="250"/>
      <c r="BU565" s="250"/>
      <c r="BV565" s="250"/>
      <c r="BW565" s="250"/>
      <c r="BX565" s="250"/>
    </row>
    <row r="566" spans="1:76">
      <c r="A566" s="1078"/>
      <c r="B566" s="250"/>
      <c r="C566" s="250"/>
      <c r="D566" s="250"/>
      <c r="E566" s="441"/>
      <c r="F566" s="441"/>
      <c r="G566" s="441"/>
      <c r="H566" s="441"/>
      <c r="I566" s="441"/>
      <c r="J566" s="441"/>
      <c r="K566" s="441"/>
      <c r="L566" s="250"/>
      <c r="M566" s="250"/>
      <c r="N566" s="250"/>
      <c r="O566" s="250"/>
      <c r="P566" s="250"/>
      <c r="Q566" s="441"/>
      <c r="R566" s="441"/>
      <c r="S566" s="441"/>
      <c r="T566" s="441"/>
      <c r="U566" s="442"/>
      <c r="V566" s="250"/>
      <c r="W566" s="250"/>
      <c r="X566" s="441"/>
      <c r="Y566" s="441"/>
      <c r="Z566" s="250"/>
      <c r="AA566" s="250"/>
      <c r="AB566" s="250"/>
      <c r="AC566" s="250"/>
      <c r="AD566" s="250"/>
      <c r="AE566" s="441"/>
      <c r="AF566" s="250"/>
      <c r="AG566" s="250"/>
      <c r="AH566" s="250"/>
      <c r="AI566" s="250"/>
      <c r="AJ566" s="250"/>
      <c r="AK566" s="441"/>
      <c r="AL566" s="441"/>
      <c r="AM566" s="441"/>
      <c r="AN566" s="441"/>
      <c r="AO566" s="441"/>
      <c r="AP566" s="441"/>
      <c r="AQ566" s="441"/>
      <c r="AR566" s="441"/>
      <c r="AS566" s="441"/>
      <c r="AT566" s="441"/>
      <c r="AU566" s="441"/>
      <c r="AV566" s="250"/>
      <c r="AW566" s="250"/>
      <c r="AX566" s="250"/>
      <c r="AY566" s="250"/>
      <c r="AZ566" s="250"/>
      <c r="BA566" s="250"/>
      <c r="BB566" s="250"/>
      <c r="BC566" s="250"/>
      <c r="BD566" s="250"/>
      <c r="BE566" s="250"/>
      <c r="BF566" s="250"/>
      <c r="BG566" s="250"/>
      <c r="BH566" s="250"/>
      <c r="BI566" s="250"/>
      <c r="BJ566" s="250"/>
      <c r="BK566" s="250"/>
      <c r="BL566" s="250"/>
      <c r="BM566" s="250"/>
      <c r="BN566" s="250"/>
      <c r="BO566" s="250"/>
      <c r="BP566" s="250"/>
      <c r="BQ566" s="250"/>
      <c r="BR566" s="250"/>
      <c r="BS566" s="250"/>
      <c r="BT566" s="250"/>
      <c r="BU566" s="250"/>
      <c r="BV566" s="250"/>
      <c r="BW566" s="250"/>
      <c r="BX566" s="250"/>
    </row>
    <row r="567" spans="1:76">
      <c r="A567" s="1078"/>
      <c r="B567" s="250"/>
      <c r="C567" s="250"/>
      <c r="D567" s="250"/>
      <c r="E567" s="441"/>
      <c r="F567" s="441"/>
      <c r="G567" s="441"/>
      <c r="H567" s="441"/>
      <c r="I567" s="441"/>
      <c r="J567" s="441"/>
      <c r="K567" s="441"/>
      <c r="L567" s="250"/>
      <c r="M567" s="250"/>
      <c r="N567" s="250"/>
      <c r="O567" s="250"/>
      <c r="P567" s="250"/>
      <c r="Q567" s="441"/>
      <c r="R567" s="441"/>
      <c r="S567" s="441"/>
      <c r="T567" s="441"/>
      <c r="U567" s="442"/>
      <c r="V567" s="250"/>
      <c r="W567" s="250"/>
      <c r="X567" s="441"/>
      <c r="Y567" s="441"/>
      <c r="Z567" s="250"/>
      <c r="AA567" s="250"/>
      <c r="AB567" s="250"/>
      <c r="AC567" s="250"/>
      <c r="AD567" s="250"/>
      <c r="AE567" s="441"/>
      <c r="AF567" s="250"/>
      <c r="AG567" s="250"/>
      <c r="AH567" s="250"/>
      <c r="AI567" s="250"/>
      <c r="AJ567" s="250"/>
      <c r="AK567" s="441"/>
      <c r="AL567" s="441"/>
      <c r="AM567" s="441"/>
      <c r="AN567" s="441"/>
      <c r="AO567" s="441"/>
      <c r="AP567" s="441"/>
      <c r="AQ567" s="441"/>
      <c r="AR567" s="441"/>
      <c r="AS567" s="441"/>
      <c r="AT567" s="441"/>
      <c r="AU567" s="441"/>
      <c r="AV567" s="250"/>
      <c r="AW567" s="250"/>
      <c r="AX567" s="250"/>
      <c r="AY567" s="250"/>
      <c r="AZ567" s="250"/>
      <c r="BA567" s="250"/>
      <c r="BB567" s="250"/>
      <c r="BC567" s="250"/>
      <c r="BD567" s="250"/>
      <c r="BE567" s="250"/>
      <c r="BF567" s="250"/>
      <c r="BG567" s="250"/>
      <c r="BH567" s="250"/>
      <c r="BI567" s="250"/>
      <c r="BJ567" s="250"/>
      <c r="BK567" s="250"/>
      <c r="BL567" s="250"/>
      <c r="BM567" s="250"/>
      <c r="BN567" s="250"/>
      <c r="BO567" s="250"/>
      <c r="BP567" s="250"/>
      <c r="BQ567" s="250"/>
      <c r="BR567" s="250"/>
      <c r="BS567" s="250"/>
      <c r="BT567" s="250"/>
      <c r="BU567" s="250"/>
      <c r="BV567" s="250"/>
      <c r="BW567" s="250"/>
      <c r="BX567" s="250"/>
    </row>
    <row r="568" spans="1:76">
      <c r="A568" s="1078"/>
      <c r="B568" s="250"/>
      <c r="C568" s="250"/>
      <c r="D568" s="250"/>
      <c r="E568" s="441"/>
      <c r="F568" s="441"/>
      <c r="G568" s="441"/>
      <c r="H568" s="441"/>
      <c r="I568" s="441"/>
      <c r="J568" s="441"/>
      <c r="K568" s="441"/>
      <c r="L568" s="250"/>
      <c r="M568" s="250"/>
      <c r="N568" s="250"/>
      <c r="O568" s="250"/>
      <c r="P568" s="250"/>
      <c r="Q568" s="441"/>
      <c r="R568" s="441"/>
      <c r="S568" s="441"/>
      <c r="T568" s="441"/>
      <c r="U568" s="442"/>
      <c r="V568" s="250"/>
      <c r="W568" s="250"/>
      <c r="X568" s="441"/>
      <c r="Y568" s="441"/>
      <c r="Z568" s="250"/>
      <c r="AA568" s="250"/>
      <c r="AB568" s="250"/>
      <c r="AC568" s="250"/>
      <c r="AD568" s="250"/>
      <c r="AE568" s="441"/>
      <c r="AF568" s="250"/>
      <c r="AG568" s="250"/>
      <c r="AH568" s="250"/>
      <c r="AI568" s="250"/>
      <c r="AJ568" s="250"/>
      <c r="AK568" s="441"/>
      <c r="AL568" s="441"/>
      <c r="AM568" s="441"/>
      <c r="AN568" s="441"/>
      <c r="AO568" s="441"/>
      <c r="AP568" s="441"/>
      <c r="AQ568" s="441"/>
      <c r="AR568" s="441"/>
      <c r="AS568" s="441"/>
      <c r="AT568" s="441"/>
      <c r="AU568" s="441"/>
      <c r="AV568" s="250"/>
      <c r="AW568" s="250"/>
      <c r="AX568" s="250"/>
      <c r="AY568" s="250"/>
      <c r="AZ568" s="250"/>
      <c r="BA568" s="250"/>
      <c r="BB568" s="250"/>
      <c r="BC568" s="250"/>
      <c r="BD568" s="250"/>
      <c r="BE568" s="250"/>
      <c r="BF568" s="250"/>
      <c r="BG568" s="250"/>
      <c r="BH568" s="250"/>
      <c r="BI568" s="250"/>
      <c r="BJ568" s="250"/>
      <c r="BK568" s="250"/>
      <c r="BL568" s="250"/>
      <c r="BM568" s="250"/>
      <c r="BN568" s="250"/>
      <c r="BO568" s="250"/>
      <c r="BP568" s="250"/>
      <c r="BQ568" s="250"/>
      <c r="BR568" s="250"/>
      <c r="BS568" s="250"/>
      <c r="BT568" s="250"/>
      <c r="BU568" s="250"/>
      <c r="BV568" s="250"/>
      <c r="BW568" s="250"/>
      <c r="BX568" s="250"/>
    </row>
    <row r="569" spans="1:76">
      <c r="A569" s="1078"/>
      <c r="B569" s="250"/>
      <c r="C569" s="250"/>
      <c r="D569" s="250"/>
      <c r="E569" s="441"/>
      <c r="F569" s="441"/>
      <c r="G569" s="441"/>
      <c r="H569" s="441"/>
      <c r="I569" s="441"/>
      <c r="J569" s="441"/>
      <c r="K569" s="441"/>
      <c r="L569" s="250"/>
      <c r="M569" s="250"/>
      <c r="N569" s="250"/>
      <c r="O569" s="250"/>
      <c r="P569" s="250"/>
      <c r="Q569" s="441"/>
      <c r="R569" s="441"/>
      <c r="S569" s="441"/>
      <c r="T569" s="441"/>
      <c r="U569" s="442"/>
      <c r="V569" s="250"/>
      <c r="W569" s="250"/>
      <c r="X569" s="441"/>
      <c r="Y569" s="441"/>
      <c r="Z569" s="250"/>
      <c r="AA569" s="250"/>
      <c r="AB569" s="250"/>
      <c r="AC569" s="250"/>
      <c r="AD569" s="250"/>
      <c r="AE569" s="441"/>
      <c r="AF569" s="250"/>
      <c r="AG569" s="250"/>
      <c r="AH569" s="250"/>
      <c r="AI569" s="250"/>
      <c r="AJ569" s="250"/>
      <c r="AK569" s="441"/>
      <c r="AL569" s="441"/>
      <c r="AM569" s="441"/>
      <c r="AN569" s="441"/>
      <c r="AO569" s="441"/>
      <c r="AP569" s="441"/>
      <c r="AQ569" s="441"/>
      <c r="AR569" s="441"/>
      <c r="AS569" s="441"/>
      <c r="AT569" s="441"/>
      <c r="AU569" s="441"/>
      <c r="AV569" s="250"/>
      <c r="AW569" s="250"/>
      <c r="AX569" s="250"/>
      <c r="AY569" s="250"/>
      <c r="AZ569" s="250"/>
      <c r="BA569" s="250"/>
      <c r="BB569" s="250"/>
      <c r="BC569" s="250"/>
      <c r="BD569" s="250"/>
      <c r="BE569" s="250"/>
      <c r="BF569" s="250"/>
      <c r="BG569" s="250"/>
      <c r="BH569" s="250"/>
      <c r="BI569" s="250"/>
      <c r="BJ569" s="250"/>
      <c r="BK569" s="250"/>
      <c r="BL569" s="250"/>
      <c r="BM569" s="250"/>
      <c r="BN569" s="250"/>
      <c r="BO569" s="250"/>
      <c r="BP569" s="250"/>
      <c r="BQ569" s="250"/>
      <c r="BR569" s="250"/>
      <c r="BS569" s="250"/>
      <c r="BT569" s="250"/>
      <c r="BU569" s="250"/>
      <c r="BV569" s="250"/>
      <c r="BW569" s="250"/>
      <c r="BX569" s="250"/>
    </row>
    <row r="570" spans="1:76">
      <c r="A570" s="1078"/>
      <c r="B570" s="250"/>
      <c r="C570" s="250"/>
      <c r="D570" s="250"/>
      <c r="E570" s="441"/>
      <c r="F570" s="441"/>
      <c r="G570" s="441"/>
      <c r="H570" s="441"/>
      <c r="I570" s="441"/>
      <c r="J570" s="441"/>
      <c r="K570" s="441"/>
      <c r="L570" s="250"/>
      <c r="M570" s="250"/>
      <c r="N570" s="250"/>
      <c r="O570" s="250"/>
      <c r="P570" s="250"/>
      <c r="Q570" s="441"/>
      <c r="R570" s="441"/>
      <c r="S570" s="441"/>
      <c r="T570" s="441"/>
      <c r="U570" s="442"/>
      <c r="V570" s="250"/>
      <c r="W570" s="250"/>
      <c r="X570" s="441"/>
      <c r="Y570" s="441"/>
      <c r="Z570" s="250"/>
      <c r="AA570" s="250"/>
      <c r="AB570" s="250"/>
      <c r="AC570" s="250"/>
      <c r="AD570" s="250"/>
      <c r="AE570" s="441"/>
      <c r="AF570" s="250"/>
      <c r="AG570" s="250"/>
      <c r="AH570" s="250"/>
      <c r="AI570" s="250"/>
      <c r="AJ570" s="250"/>
      <c r="AK570" s="441"/>
      <c r="AL570" s="441"/>
      <c r="AM570" s="441"/>
      <c r="AN570" s="441"/>
      <c r="AO570" s="441"/>
      <c r="AP570" s="441"/>
      <c r="AQ570" s="441"/>
      <c r="AR570" s="441"/>
      <c r="AS570" s="441"/>
      <c r="AT570" s="441"/>
      <c r="AU570" s="441"/>
      <c r="AV570" s="250"/>
      <c r="AW570" s="250"/>
      <c r="AX570" s="250"/>
      <c r="AY570" s="250"/>
      <c r="AZ570" s="250"/>
      <c r="BA570" s="250"/>
      <c r="BB570" s="250"/>
      <c r="BC570" s="250"/>
      <c r="BD570" s="250"/>
      <c r="BE570" s="250"/>
      <c r="BF570" s="250"/>
      <c r="BG570" s="250"/>
      <c r="BH570" s="250"/>
      <c r="BI570" s="250"/>
      <c r="BJ570" s="250"/>
      <c r="BK570" s="250"/>
      <c r="BL570" s="250"/>
      <c r="BM570" s="250"/>
      <c r="BN570" s="250"/>
      <c r="BO570" s="250"/>
      <c r="BP570" s="250"/>
      <c r="BQ570" s="250"/>
      <c r="BR570" s="250"/>
      <c r="BS570" s="250"/>
      <c r="BT570" s="250"/>
      <c r="BU570" s="250"/>
      <c r="BV570" s="250"/>
      <c r="BW570" s="250"/>
      <c r="BX570" s="250"/>
    </row>
    <row r="571" spans="1:76">
      <c r="A571" s="1078"/>
      <c r="B571" s="250"/>
      <c r="C571" s="250"/>
      <c r="D571" s="250"/>
      <c r="E571" s="441"/>
      <c r="F571" s="441"/>
      <c r="G571" s="441"/>
      <c r="H571" s="441"/>
      <c r="I571" s="441"/>
      <c r="J571" s="441"/>
      <c r="K571" s="441"/>
      <c r="L571" s="250"/>
      <c r="M571" s="250"/>
      <c r="N571" s="250"/>
      <c r="O571" s="250"/>
      <c r="P571" s="250"/>
      <c r="Q571" s="441"/>
      <c r="R571" s="441"/>
      <c r="S571" s="441"/>
      <c r="T571" s="441"/>
      <c r="U571" s="442"/>
      <c r="V571" s="250"/>
      <c r="W571" s="250"/>
      <c r="X571" s="441"/>
      <c r="Y571" s="441"/>
      <c r="Z571" s="250"/>
      <c r="AA571" s="250"/>
      <c r="AB571" s="250"/>
      <c r="AC571" s="250"/>
      <c r="AD571" s="250"/>
      <c r="AE571" s="441"/>
      <c r="AF571" s="250"/>
      <c r="AG571" s="250"/>
      <c r="AH571" s="250"/>
      <c r="AI571" s="250"/>
      <c r="AJ571" s="250"/>
      <c r="AK571" s="441"/>
      <c r="AL571" s="441"/>
      <c r="AM571" s="441"/>
      <c r="AN571" s="441"/>
      <c r="AO571" s="441"/>
      <c r="AP571" s="441"/>
      <c r="AQ571" s="441"/>
      <c r="AR571" s="441"/>
      <c r="AS571" s="441"/>
      <c r="AT571" s="441"/>
      <c r="AU571" s="441"/>
      <c r="AV571" s="250"/>
      <c r="AW571" s="250"/>
      <c r="AX571" s="250"/>
      <c r="AY571" s="250"/>
      <c r="AZ571" s="250"/>
      <c r="BA571" s="250"/>
      <c r="BB571" s="250"/>
      <c r="BC571" s="250"/>
      <c r="BD571" s="250"/>
      <c r="BE571" s="250"/>
      <c r="BF571" s="250"/>
      <c r="BG571" s="250"/>
      <c r="BH571" s="250"/>
      <c r="BI571" s="250"/>
      <c r="BJ571" s="250"/>
      <c r="BK571" s="250"/>
      <c r="BL571" s="250"/>
      <c r="BM571" s="250"/>
      <c r="BN571" s="250"/>
      <c r="BO571" s="250"/>
      <c r="BP571" s="250"/>
      <c r="BQ571" s="250"/>
      <c r="BR571" s="250"/>
      <c r="BS571" s="250"/>
      <c r="BT571" s="250"/>
      <c r="BU571" s="250"/>
      <c r="BV571" s="250"/>
      <c r="BW571" s="250"/>
      <c r="BX571" s="250"/>
    </row>
    <row r="572" spans="1:76">
      <c r="A572" s="1078"/>
      <c r="B572" s="250"/>
      <c r="C572" s="250"/>
      <c r="D572" s="250"/>
      <c r="E572" s="441"/>
      <c r="F572" s="441"/>
      <c r="G572" s="441"/>
      <c r="H572" s="441"/>
      <c r="I572" s="441"/>
      <c r="J572" s="441"/>
      <c r="K572" s="441"/>
      <c r="L572" s="250"/>
      <c r="M572" s="250"/>
      <c r="N572" s="250"/>
      <c r="O572" s="250"/>
      <c r="P572" s="250"/>
      <c r="Q572" s="441"/>
      <c r="R572" s="441"/>
      <c r="S572" s="441"/>
      <c r="T572" s="441"/>
      <c r="U572" s="442"/>
      <c r="V572" s="250"/>
      <c r="W572" s="250"/>
      <c r="X572" s="441"/>
      <c r="Y572" s="441"/>
      <c r="Z572" s="250"/>
      <c r="AA572" s="250"/>
      <c r="AB572" s="250"/>
      <c r="AC572" s="250"/>
      <c r="AD572" s="250"/>
      <c r="AE572" s="441"/>
      <c r="AF572" s="250"/>
      <c r="AG572" s="250"/>
      <c r="AH572" s="250"/>
      <c r="AI572" s="250"/>
      <c r="AJ572" s="250"/>
      <c r="AK572" s="441"/>
      <c r="AL572" s="441"/>
      <c r="AM572" s="441"/>
      <c r="AN572" s="441"/>
      <c r="AO572" s="441"/>
      <c r="AP572" s="441"/>
      <c r="AQ572" s="441"/>
      <c r="AR572" s="441"/>
      <c r="AS572" s="441"/>
      <c r="AT572" s="441"/>
      <c r="AU572" s="441"/>
      <c r="AV572" s="250"/>
      <c r="AW572" s="250"/>
      <c r="AX572" s="250"/>
      <c r="AY572" s="250"/>
      <c r="AZ572" s="250"/>
      <c r="BA572" s="250"/>
      <c r="BB572" s="250"/>
      <c r="BC572" s="250"/>
      <c r="BD572" s="250"/>
      <c r="BE572" s="250"/>
      <c r="BF572" s="250"/>
      <c r="BG572" s="250"/>
      <c r="BH572" s="250"/>
      <c r="BI572" s="250"/>
      <c r="BJ572" s="250"/>
      <c r="BK572" s="250"/>
      <c r="BL572" s="250"/>
      <c r="BM572" s="250"/>
      <c r="BN572" s="250"/>
      <c r="BO572" s="250"/>
      <c r="BP572" s="250"/>
      <c r="BQ572" s="250"/>
      <c r="BR572" s="250"/>
      <c r="BS572" s="250"/>
      <c r="BT572" s="250"/>
      <c r="BU572" s="250"/>
      <c r="BV572" s="250"/>
      <c r="BW572" s="250"/>
      <c r="BX572" s="250"/>
    </row>
    <row r="573" spans="1:76">
      <c r="A573" s="1078"/>
      <c r="B573" s="250"/>
      <c r="C573" s="250"/>
      <c r="D573" s="250"/>
      <c r="E573" s="441"/>
      <c r="F573" s="441"/>
      <c r="G573" s="441"/>
      <c r="H573" s="441"/>
      <c r="I573" s="441"/>
      <c r="J573" s="441"/>
      <c r="K573" s="441"/>
      <c r="L573" s="250"/>
      <c r="M573" s="250"/>
      <c r="N573" s="250"/>
      <c r="O573" s="250"/>
      <c r="P573" s="250"/>
      <c r="Q573" s="441"/>
      <c r="R573" s="441"/>
      <c r="S573" s="441"/>
      <c r="T573" s="441"/>
      <c r="U573" s="442"/>
      <c r="V573" s="250"/>
      <c r="W573" s="250"/>
      <c r="X573" s="441"/>
      <c r="Y573" s="441"/>
      <c r="Z573" s="250"/>
      <c r="AA573" s="250"/>
      <c r="AB573" s="250"/>
      <c r="AC573" s="250"/>
      <c r="AD573" s="250"/>
      <c r="AE573" s="441"/>
      <c r="AF573" s="250"/>
      <c r="AG573" s="250"/>
      <c r="AH573" s="250"/>
      <c r="AI573" s="250"/>
      <c r="AJ573" s="250"/>
      <c r="AK573" s="441"/>
      <c r="AL573" s="441"/>
      <c r="AM573" s="441"/>
      <c r="AN573" s="441"/>
      <c r="AO573" s="441"/>
      <c r="AP573" s="441"/>
      <c r="AQ573" s="441"/>
      <c r="AR573" s="441"/>
      <c r="AS573" s="441"/>
      <c r="AT573" s="441"/>
      <c r="AU573" s="441"/>
      <c r="AV573" s="250"/>
      <c r="AW573" s="250"/>
      <c r="AX573" s="250"/>
      <c r="AY573" s="250"/>
      <c r="AZ573" s="250"/>
      <c r="BA573" s="250"/>
      <c r="BB573" s="250"/>
      <c r="BC573" s="250"/>
      <c r="BD573" s="250"/>
      <c r="BE573" s="250"/>
      <c r="BF573" s="250"/>
      <c r="BG573" s="250"/>
      <c r="BH573" s="250"/>
      <c r="BI573" s="250"/>
      <c r="BJ573" s="250"/>
      <c r="BK573" s="250"/>
      <c r="BL573" s="250"/>
      <c r="BM573" s="250"/>
      <c r="BN573" s="250"/>
      <c r="BO573" s="250"/>
      <c r="BP573" s="250"/>
      <c r="BQ573" s="250"/>
      <c r="BR573" s="250"/>
      <c r="BS573" s="250"/>
      <c r="BT573" s="250"/>
      <c r="BU573" s="250"/>
      <c r="BV573" s="250"/>
      <c r="BW573" s="250"/>
      <c r="BX573" s="250"/>
    </row>
    <row r="574" spans="1:76">
      <c r="A574" s="1078"/>
      <c r="B574" s="250"/>
      <c r="C574" s="250"/>
      <c r="D574" s="250"/>
      <c r="E574" s="441"/>
      <c r="F574" s="441"/>
      <c r="G574" s="441"/>
      <c r="H574" s="441"/>
      <c r="I574" s="441"/>
      <c r="J574" s="441"/>
      <c r="K574" s="441"/>
      <c r="L574" s="250"/>
      <c r="M574" s="250"/>
      <c r="N574" s="250"/>
      <c r="O574" s="250"/>
      <c r="P574" s="250"/>
      <c r="Q574" s="441"/>
      <c r="R574" s="441"/>
      <c r="S574" s="441"/>
      <c r="T574" s="441"/>
      <c r="U574" s="442"/>
      <c r="V574" s="250"/>
      <c r="W574" s="250"/>
      <c r="X574" s="441"/>
      <c r="Y574" s="441"/>
      <c r="Z574" s="250"/>
      <c r="AA574" s="250"/>
      <c r="AB574" s="250"/>
      <c r="AC574" s="250"/>
      <c r="AD574" s="250"/>
      <c r="AE574" s="441"/>
      <c r="AF574" s="250"/>
      <c r="AG574" s="250"/>
      <c r="AH574" s="250"/>
      <c r="AI574" s="250"/>
      <c r="AJ574" s="250"/>
      <c r="AK574" s="441"/>
      <c r="AL574" s="441"/>
      <c r="AM574" s="441"/>
      <c r="AN574" s="441"/>
      <c r="AO574" s="441"/>
      <c r="AP574" s="441"/>
      <c r="AQ574" s="441"/>
      <c r="AR574" s="441"/>
      <c r="AS574" s="441"/>
      <c r="AT574" s="441"/>
      <c r="AU574" s="441"/>
      <c r="AV574" s="250"/>
      <c r="AW574" s="250"/>
      <c r="AX574" s="250"/>
      <c r="AY574" s="250"/>
      <c r="AZ574" s="250"/>
      <c r="BA574" s="250"/>
      <c r="BB574" s="250"/>
      <c r="BC574" s="250"/>
      <c r="BD574" s="250"/>
      <c r="BE574" s="250"/>
      <c r="BF574" s="250"/>
      <c r="BG574" s="250"/>
      <c r="BH574" s="250"/>
      <c r="BI574" s="250"/>
      <c r="BJ574" s="250"/>
      <c r="BK574" s="250"/>
      <c r="BL574" s="250"/>
      <c r="BM574" s="250"/>
      <c r="BN574" s="250"/>
      <c r="BO574" s="250"/>
      <c r="BP574" s="250"/>
      <c r="BQ574" s="250"/>
      <c r="BR574" s="250"/>
      <c r="BS574" s="250"/>
      <c r="BT574" s="250"/>
      <c r="BU574" s="250"/>
      <c r="BV574" s="250"/>
      <c r="BW574" s="250"/>
      <c r="BX574" s="250"/>
    </row>
    <row r="575" spans="1:76">
      <c r="A575" s="1078"/>
      <c r="B575" s="250"/>
      <c r="C575" s="250"/>
      <c r="D575" s="250"/>
      <c r="E575" s="441"/>
      <c r="F575" s="441"/>
      <c r="G575" s="441"/>
      <c r="H575" s="441"/>
      <c r="I575" s="441"/>
      <c r="J575" s="441"/>
      <c r="K575" s="441"/>
      <c r="L575" s="250"/>
      <c r="M575" s="250"/>
      <c r="N575" s="250"/>
      <c r="O575" s="250"/>
      <c r="P575" s="250"/>
      <c r="Q575" s="441"/>
      <c r="R575" s="441"/>
      <c r="S575" s="441"/>
      <c r="T575" s="441"/>
      <c r="U575" s="442"/>
      <c r="V575" s="250"/>
      <c r="W575" s="250"/>
      <c r="X575" s="441"/>
      <c r="Y575" s="441"/>
      <c r="Z575" s="250"/>
      <c r="AA575" s="250"/>
      <c r="AB575" s="250"/>
      <c r="AC575" s="250"/>
      <c r="AD575" s="250"/>
      <c r="AE575" s="441"/>
      <c r="AF575" s="250"/>
      <c r="AG575" s="250"/>
      <c r="AH575" s="250"/>
      <c r="AI575" s="250"/>
      <c r="AJ575" s="250"/>
      <c r="AK575" s="441"/>
      <c r="AL575" s="441"/>
      <c r="AM575" s="441"/>
      <c r="AN575" s="441"/>
      <c r="AO575" s="441"/>
      <c r="AP575" s="441"/>
      <c r="AQ575" s="441"/>
      <c r="AR575" s="441"/>
      <c r="AS575" s="441"/>
      <c r="AT575" s="441"/>
      <c r="AU575" s="441"/>
      <c r="AV575" s="250"/>
      <c r="AW575" s="250"/>
      <c r="AX575" s="250"/>
      <c r="AY575" s="250"/>
      <c r="AZ575" s="250"/>
      <c r="BA575" s="250"/>
      <c r="BB575" s="250"/>
      <c r="BC575" s="250"/>
      <c r="BD575" s="250"/>
      <c r="BE575" s="250"/>
      <c r="BF575" s="250"/>
      <c r="BG575" s="250"/>
      <c r="BH575" s="250"/>
      <c r="BI575" s="250"/>
      <c r="BJ575" s="250"/>
      <c r="BK575" s="250"/>
      <c r="BL575" s="250"/>
      <c r="BM575" s="250"/>
      <c r="BN575" s="250"/>
      <c r="BO575" s="250"/>
      <c r="BP575" s="250"/>
      <c r="BQ575" s="250"/>
      <c r="BR575" s="250"/>
      <c r="BS575" s="250"/>
      <c r="BT575" s="250"/>
      <c r="BU575" s="250"/>
      <c r="BV575" s="250"/>
      <c r="BW575" s="250"/>
      <c r="BX575" s="250"/>
    </row>
    <row r="576" spans="1:76">
      <c r="A576" s="1078"/>
      <c r="B576" s="250"/>
      <c r="C576" s="250"/>
      <c r="D576" s="250"/>
      <c r="E576" s="441"/>
      <c r="F576" s="441"/>
      <c r="G576" s="441"/>
      <c r="H576" s="441"/>
      <c r="I576" s="441"/>
      <c r="J576" s="441"/>
      <c r="K576" s="441"/>
      <c r="L576" s="250"/>
      <c r="M576" s="250"/>
      <c r="N576" s="250"/>
      <c r="O576" s="250"/>
      <c r="P576" s="250"/>
      <c r="Q576" s="441"/>
      <c r="R576" s="441"/>
      <c r="S576" s="441"/>
      <c r="T576" s="441"/>
      <c r="U576" s="442"/>
      <c r="V576" s="250"/>
      <c r="W576" s="250"/>
      <c r="X576" s="441"/>
      <c r="Y576" s="441"/>
      <c r="Z576" s="250"/>
      <c r="AA576" s="250"/>
      <c r="AB576" s="250"/>
      <c r="AC576" s="250"/>
      <c r="AD576" s="250"/>
      <c r="AE576" s="441"/>
      <c r="AF576" s="250"/>
      <c r="AG576" s="250"/>
      <c r="AH576" s="250"/>
      <c r="AI576" s="250"/>
      <c r="AJ576" s="250"/>
      <c r="AK576" s="441"/>
      <c r="AL576" s="441"/>
      <c r="AM576" s="441"/>
      <c r="AN576" s="441"/>
      <c r="AO576" s="441"/>
      <c r="AP576" s="441"/>
      <c r="AQ576" s="441"/>
      <c r="AR576" s="441"/>
      <c r="AS576" s="441"/>
      <c r="AT576" s="441"/>
      <c r="AU576" s="441"/>
      <c r="AV576" s="250"/>
      <c r="AW576" s="250"/>
      <c r="AX576" s="250"/>
      <c r="AY576" s="250"/>
      <c r="AZ576" s="250"/>
      <c r="BA576" s="250"/>
      <c r="BB576" s="250"/>
      <c r="BC576" s="250"/>
      <c r="BD576" s="250"/>
      <c r="BE576" s="250"/>
      <c r="BF576" s="250"/>
      <c r="BG576" s="250"/>
      <c r="BH576" s="250"/>
      <c r="BI576" s="250"/>
      <c r="BJ576" s="250"/>
      <c r="BK576" s="250"/>
      <c r="BL576" s="250"/>
      <c r="BM576" s="250"/>
      <c r="BN576" s="250"/>
      <c r="BO576" s="250"/>
      <c r="BP576" s="250"/>
      <c r="BQ576" s="250"/>
      <c r="BR576" s="250"/>
      <c r="BS576" s="250"/>
      <c r="BT576" s="250"/>
      <c r="BU576" s="250"/>
      <c r="BV576" s="250"/>
      <c r="BW576" s="250"/>
      <c r="BX576" s="250"/>
    </row>
    <row r="577" spans="1:76">
      <c r="A577" s="1078"/>
      <c r="B577" s="250"/>
      <c r="C577" s="250"/>
      <c r="D577" s="250"/>
      <c r="E577" s="441"/>
      <c r="F577" s="441"/>
      <c r="G577" s="441"/>
      <c r="H577" s="441"/>
      <c r="I577" s="441"/>
      <c r="J577" s="441"/>
      <c r="K577" s="441"/>
      <c r="L577" s="250"/>
      <c r="M577" s="250"/>
      <c r="N577" s="250"/>
      <c r="O577" s="250"/>
      <c r="P577" s="250"/>
      <c r="Q577" s="441"/>
      <c r="R577" s="441"/>
      <c r="S577" s="441"/>
      <c r="T577" s="441"/>
      <c r="U577" s="442"/>
      <c r="V577" s="250"/>
      <c r="W577" s="250"/>
      <c r="X577" s="441"/>
      <c r="Y577" s="441"/>
      <c r="Z577" s="250"/>
      <c r="AA577" s="250"/>
      <c r="AB577" s="250"/>
      <c r="AC577" s="250"/>
      <c r="AD577" s="250"/>
      <c r="AE577" s="441"/>
      <c r="AF577" s="250"/>
      <c r="AG577" s="250"/>
      <c r="AH577" s="250"/>
      <c r="AI577" s="250"/>
      <c r="AJ577" s="250"/>
      <c r="AK577" s="441"/>
      <c r="AL577" s="441"/>
      <c r="AM577" s="441"/>
      <c r="AN577" s="441"/>
      <c r="AO577" s="441"/>
      <c r="AP577" s="441"/>
      <c r="AQ577" s="441"/>
      <c r="AR577" s="441"/>
      <c r="AS577" s="441"/>
      <c r="AT577" s="441"/>
      <c r="AU577" s="441"/>
      <c r="AV577" s="250"/>
      <c r="AW577" s="250"/>
      <c r="AX577" s="250"/>
      <c r="AY577" s="250"/>
      <c r="AZ577" s="250"/>
      <c r="BA577" s="250"/>
      <c r="BB577" s="250"/>
      <c r="BC577" s="250"/>
      <c r="BD577" s="250"/>
      <c r="BE577" s="250"/>
      <c r="BF577" s="250"/>
      <c r="BG577" s="250"/>
      <c r="BH577" s="250"/>
      <c r="BI577" s="250"/>
      <c r="BJ577" s="250"/>
      <c r="BK577" s="250"/>
      <c r="BL577" s="250"/>
      <c r="BM577" s="250"/>
      <c r="BN577" s="250"/>
      <c r="BO577" s="250"/>
      <c r="BP577" s="250"/>
      <c r="BQ577" s="250"/>
      <c r="BR577" s="250"/>
      <c r="BS577" s="250"/>
      <c r="BT577" s="250"/>
      <c r="BU577" s="250"/>
      <c r="BV577" s="250"/>
      <c r="BW577" s="250"/>
      <c r="BX577" s="250"/>
    </row>
    <row r="578" spans="1:76">
      <c r="A578" s="1078"/>
      <c r="B578" s="250"/>
      <c r="C578" s="250"/>
      <c r="D578" s="250"/>
      <c r="E578" s="441"/>
      <c r="F578" s="441"/>
      <c r="G578" s="441"/>
      <c r="H578" s="441"/>
      <c r="I578" s="441"/>
      <c r="J578" s="441"/>
      <c r="K578" s="441"/>
      <c r="L578" s="250"/>
      <c r="M578" s="250"/>
      <c r="N578" s="250"/>
      <c r="O578" s="250"/>
      <c r="P578" s="250"/>
      <c r="Q578" s="441"/>
      <c r="R578" s="441"/>
      <c r="S578" s="441"/>
      <c r="T578" s="441"/>
      <c r="U578" s="442"/>
      <c r="V578" s="250"/>
      <c r="W578" s="250"/>
      <c r="X578" s="441"/>
      <c r="Y578" s="441"/>
      <c r="Z578" s="250"/>
      <c r="AA578" s="250"/>
      <c r="AB578" s="250"/>
      <c r="AC578" s="250"/>
      <c r="AD578" s="250"/>
      <c r="AE578" s="441"/>
      <c r="AF578" s="250"/>
      <c r="AG578" s="250"/>
      <c r="AH578" s="250"/>
      <c r="AI578" s="250"/>
      <c r="AJ578" s="250"/>
      <c r="AK578" s="441"/>
      <c r="AL578" s="441"/>
      <c r="AM578" s="441"/>
      <c r="AN578" s="441"/>
      <c r="AO578" s="441"/>
      <c r="AP578" s="441"/>
      <c r="AQ578" s="441"/>
      <c r="AR578" s="441"/>
      <c r="AS578" s="441"/>
      <c r="AT578" s="441"/>
      <c r="AU578" s="441"/>
      <c r="AV578" s="250"/>
      <c r="AW578" s="250"/>
      <c r="AX578" s="250"/>
      <c r="AY578" s="250"/>
      <c r="AZ578" s="250"/>
      <c r="BA578" s="250"/>
      <c r="BB578" s="250"/>
      <c r="BC578" s="250"/>
      <c r="BD578" s="250"/>
      <c r="BE578" s="250"/>
      <c r="BF578" s="250"/>
      <c r="BG578" s="250"/>
      <c r="BH578" s="250"/>
      <c r="BI578" s="250"/>
      <c r="BJ578" s="250"/>
      <c r="BK578" s="250"/>
      <c r="BL578" s="250"/>
      <c r="BM578" s="250"/>
      <c r="BN578" s="250"/>
      <c r="BO578" s="250"/>
      <c r="BP578" s="250"/>
      <c r="BQ578" s="250"/>
      <c r="BR578" s="250"/>
      <c r="BS578" s="250"/>
      <c r="BT578" s="250"/>
      <c r="BU578" s="250"/>
      <c r="BV578" s="250"/>
      <c r="BW578" s="250"/>
      <c r="BX578" s="250"/>
    </row>
    <row r="579" spans="1:76">
      <c r="A579" s="1078"/>
      <c r="B579" s="250"/>
      <c r="C579" s="250"/>
      <c r="D579" s="250"/>
      <c r="E579" s="441"/>
      <c r="F579" s="441"/>
      <c r="G579" s="441"/>
      <c r="H579" s="441"/>
      <c r="I579" s="441"/>
      <c r="J579" s="441"/>
      <c r="K579" s="441"/>
      <c r="L579" s="250"/>
      <c r="M579" s="250"/>
      <c r="N579" s="250"/>
      <c r="O579" s="250"/>
      <c r="P579" s="250"/>
      <c r="Q579" s="441"/>
      <c r="R579" s="441"/>
      <c r="S579" s="441"/>
      <c r="T579" s="441"/>
      <c r="U579" s="442"/>
      <c r="V579" s="250"/>
      <c r="W579" s="250"/>
      <c r="X579" s="441"/>
      <c r="Y579" s="441"/>
      <c r="Z579" s="250"/>
      <c r="AA579" s="250"/>
      <c r="AB579" s="250"/>
      <c r="AC579" s="250"/>
      <c r="AD579" s="250"/>
      <c r="AE579" s="441"/>
      <c r="AF579" s="250"/>
      <c r="AG579" s="250"/>
      <c r="AH579" s="250"/>
      <c r="AI579" s="250"/>
      <c r="AJ579" s="250"/>
      <c r="AK579" s="441"/>
      <c r="AL579" s="441"/>
      <c r="AM579" s="441"/>
      <c r="AN579" s="441"/>
      <c r="AO579" s="441"/>
      <c r="AP579" s="441"/>
      <c r="AQ579" s="441"/>
      <c r="AR579" s="441"/>
      <c r="AS579" s="441"/>
      <c r="AT579" s="441"/>
      <c r="AU579" s="441"/>
      <c r="AV579" s="250"/>
      <c r="AW579" s="250"/>
      <c r="AX579" s="250"/>
      <c r="AY579" s="250"/>
      <c r="AZ579" s="250"/>
      <c r="BA579" s="250"/>
      <c r="BB579" s="250"/>
      <c r="BC579" s="250"/>
      <c r="BD579" s="250"/>
      <c r="BE579" s="250"/>
      <c r="BF579" s="250"/>
      <c r="BG579" s="250"/>
      <c r="BH579" s="250"/>
      <c r="BI579" s="250"/>
      <c r="BJ579" s="250"/>
      <c r="BK579" s="250"/>
      <c r="BL579" s="250"/>
      <c r="BM579" s="250"/>
      <c r="BN579" s="250"/>
      <c r="BO579" s="250"/>
      <c r="BP579" s="250"/>
      <c r="BQ579" s="250"/>
      <c r="BR579" s="250"/>
      <c r="BS579" s="250"/>
      <c r="BT579" s="250"/>
      <c r="BU579" s="250"/>
      <c r="BV579" s="250"/>
      <c r="BW579" s="250"/>
      <c r="BX579" s="250"/>
    </row>
    <row r="580" spans="1:76">
      <c r="A580" s="1078"/>
      <c r="B580" s="250"/>
      <c r="C580" s="250"/>
      <c r="D580" s="250"/>
      <c r="E580" s="441"/>
      <c r="F580" s="441"/>
      <c r="G580" s="441"/>
      <c r="H580" s="441"/>
      <c r="I580" s="441"/>
      <c r="J580" s="441"/>
      <c r="K580" s="441"/>
      <c r="L580" s="250"/>
      <c r="M580" s="250"/>
      <c r="N580" s="250"/>
      <c r="O580" s="250"/>
      <c r="P580" s="250"/>
      <c r="Q580" s="441"/>
      <c r="R580" s="441"/>
      <c r="S580" s="441"/>
      <c r="T580" s="441"/>
      <c r="U580" s="442"/>
      <c r="V580" s="250"/>
      <c r="W580" s="250"/>
      <c r="X580" s="441"/>
      <c r="Y580" s="441"/>
      <c r="Z580" s="250"/>
      <c r="AA580" s="250"/>
      <c r="AB580" s="250"/>
      <c r="AC580" s="250"/>
      <c r="AD580" s="250"/>
      <c r="AE580" s="441"/>
      <c r="AF580" s="250"/>
      <c r="AG580" s="250"/>
      <c r="AH580" s="250"/>
      <c r="AI580" s="250"/>
      <c r="AJ580" s="250"/>
      <c r="AK580" s="441"/>
      <c r="AL580" s="441"/>
      <c r="AM580" s="441"/>
      <c r="AN580" s="441"/>
      <c r="AO580" s="441"/>
      <c r="AP580" s="441"/>
      <c r="AQ580" s="441"/>
      <c r="AR580" s="441"/>
      <c r="AS580" s="441"/>
      <c r="AT580" s="441"/>
      <c r="AU580" s="441"/>
      <c r="AV580" s="250"/>
      <c r="AW580" s="250"/>
      <c r="AX580" s="250"/>
      <c r="AY580" s="250"/>
      <c r="AZ580" s="250"/>
      <c r="BA580" s="250"/>
      <c r="BB580" s="250"/>
      <c r="BC580" s="250"/>
      <c r="BD580" s="250"/>
      <c r="BE580" s="250"/>
      <c r="BF580" s="250"/>
      <c r="BG580" s="250"/>
      <c r="BH580" s="250"/>
      <c r="BI580" s="250"/>
      <c r="BJ580" s="250"/>
      <c r="BK580" s="250"/>
      <c r="BL580" s="250"/>
      <c r="BM580" s="250"/>
      <c r="BN580" s="250"/>
      <c r="BO580" s="250"/>
      <c r="BP580" s="250"/>
      <c r="BQ580" s="250"/>
      <c r="BR580" s="250"/>
      <c r="BS580" s="250"/>
      <c r="BT580" s="250"/>
      <c r="BU580" s="250"/>
      <c r="BV580" s="250"/>
      <c r="BW580" s="250"/>
      <c r="BX580" s="250"/>
    </row>
    <row r="581" spans="1:76">
      <c r="A581" s="1078"/>
      <c r="B581" s="250"/>
      <c r="C581" s="250"/>
      <c r="D581" s="250"/>
      <c r="E581" s="441"/>
      <c r="F581" s="441"/>
      <c r="G581" s="441"/>
      <c r="H581" s="441"/>
      <c r="I581" s="441"/>
      <c r="J581" s="441"/>
      <c r="K581" s="441"/>
      <c r="L581" s="250"/>
      <c r="M581" s="250"/>
      <c r="N581" s="250"/>
      <c r="O581" s="250"/>
      <c r="P581" s="250"/>
      <c r="Q581" s="441"/>
      <c r="R581" s="441"/>
      <c r="S581" s="441"/>
      <c r="T581" s="441"/>
      <c r="U581" s="442"/>
      <c r="V581" s="250"/>
      <c r="W581" s="250"/>
      <c r="X581" s="441"/>
      <c r="Y581" s="441"/>
      <c r="Z581" s="250"/>
      <c r="AA581" s="250"/>
      <c r="AB581" s="250"/>
      <c r="AC581" s="250"/>
      <c r="AD581" s="250"/>
      <c r="AE581" s="441"/>
      <c r="AF581" s="250"/>
      <c r="AG581" s="250"/>
      <c r="AH581" s="250"/>
      <c r="AI581" s="250"/>
      <c r="AJ581" s="250"/>
      <c r="AK581" s="441"/>
      <c r="AL581" s="441"/>
      <c r="AM581" s="441"/>
      <c r="AN581" s="441"/>
      <c r="AO581" s="441"/>
      <c r="AP581" s="441"/>
      <c r="AQ581" s="441"/>
      <c r="AR581" s="441"/>
      <c r="AS581" s="441"/>
      <c r="AT581" s="441"/>
      <c r="AU581" s="441"/>
      <c r="AV581" s="250"/>
      <c r="AW581" s="250"/>
      <c r="AX581" s="250"/>
      <c r="AY581" s="250"/>
      <c r="AZ581" s="250"/>
      <c r="BA581" s="250"/>
      <c r="BB581" s="250"/>
      <c r="BC581" s="250"/>
      <c r="BD581" s="250"/>
      <c r="BE581" s="250"/>
      <c r="BF581" s="250"/>
      <c r="BG581" s="250"/>
      <c r="BH581" s="250"/>
      <c r="BI581" s="250"/>
      <c r="BJ581" s="250"/>
      <c r="BK581" s="250"/>
      <c r="BL581" s="250"/>
      <c r="BM581" s="250"/>
      <c r="BN581" s="250"/>
      <c r="BO581" s="250"/>
      <c r="BP581" s="250"/>
      <c r="BQ581" s="250"/>
      <c r="BR581" s="250"/>
      <c r="BS581" s="250"/>
      <c r="BT581" s="250"/>
      <c r="BU581" s="250"/>
      <c r="BV581" s="250"/>
      <c r="BW581" s="250"/>
      <c r="BX581" s="250"/>
    </row>
    <row r="582" spans="1:76">
      <c r="A582" s="1078"/>
      <c r="B582" s="250"/>
      <c r="C582" s="250"/>
      <c r="D582" s="250"/>
      <c r="E582" s="441"/>
      <c r="F582" s="441"/>
      <c r="G582" s="441"/>
      <c r="H582" s="441"/>
      <c r="I582" s="441"/>
      <c r="J582" s="441"/>
      <c r="K582" s="441"/>
      <c r="L582" s="250"/>
      <c r="M582" s="250"/>
      <c r="N582" s="250"/>
      <c r="O582" s="250"/>
      <c r="P582" s="250"/>
      <c r="Q582" s="441"/>
      <c r="R582" s="441"/>
      <c r="S582" s="441"/>
      <c r="T582" s="441"/>
      <c r="U582" s="442"/>
      <c r="V582" s="250"/>
      <c r="W582" s="250"/>
      <c r="X582" s="441"/>
      <c r="Y582" s="441"/>
      <c r="Z582" s="250"/>
      <c r="AA582" s="250"/>
      <c r="AB582" s="250"/>
      <c r="AC582" s="250"/>
      <c r="AD582" s="250"/>
      <c r="AE582" s="441"/>
      <c r="AF582" s="250"/>
      <c r="AG582" s="250"/>
      <c r="AH582" s="250"/>
      <c r="AI582" s="250"/>
      <c r="AJ582" s="250"/>
      <c r="AK582" s="441"/>
      <c r="AL582" s="441"/>
      <c r="AM582" s="441"/>
      <c r="AN582" s="441"/>
      <c r="AO582" s="441"/>
      <c r="AP582" s="441"/>
      <c r="AQ582" s="441"/>
      <c r="AR582" s="441"/>
      <c r="AS582" s="441"/>
      <c r="AT582" s="441"/>
      <c r="AU582" s="441"/>
      <c r="AV582" s="250"/>
      <c r="AW582" s="250"/>
      <c r="AX582" s="250"/>
      <c r="AY582" s="250"/>
      <c r="AZ582" s="250"/>
      <c r="BA582" s="250"/>
      <c r="BB582" s="250"/>
      <c r="BC582" s="250"/>
      <c r="BD582" s="250"/>
      <c r="BE582" s="250"/>
      <c r="BF582" s="250"/>
      <c r="BG582" s="250"/>
      <c r="BH582" s="250"/>
      <c r="BI582" s="250"/>
      <c r="BJ582" s="250"/>
      <c r="BK582" s="250"/>
      <c r="BL582" s="250"/>
      <c r="BM582" s="250"/>
      <c r="BN582" s="250"/>
      <c r="BO582" s="250"/>
      <c r="BP582" s="250"/>
      <c r="BQ582" s="250"/>
      <c r="BR582" s="250"/>
      <c r="BS582" s="250"/>
      <c r="BT582" s="250"/>
      <c r="BU582" s="250"/>
      <c r="BV582" s="250"/>
      <c r="BW582" s="250"/>
      <c r="BX582" s="250"/>
    </row>
    <row r="583" spans="1:76">
      <c r="A583" s="1078"/>
      <c r="B583" s="250"/>
      <c r="C583" s="250"/>
      <c r="D583" s="250"/>
      <c r="E583" s="441"/>
      <c r="F583" s="441"/>
      <c r="G583" s="441"/>
      <c r="H583" s="441"/>
      <c r="I583" s="441"/>
      <c r="J583" s="441"/>
      <c r="K583" s="441"/>
      <c r="L583" s="250"/>
      <c r="M583" s="250"/>
      <c r="N583" s="250"/>
      <c r="O583" s="250"/>
      <c r="P583" s="250"/>
      <c r="Q583" s="441"/>
      <c r="R583" s="441"/>
      <c r="S583" s="441"/>
      <c r="T583" s="441"/>
      <c r="U583" s="442"/>
      <c r="V583" s="250"/>
      <c r="W583" s="250"/>
      <c r="X583" s="441"/>
      <c r="Y583" s="441"/>
      <c r="Z583" s="250"/>
      <c r="AA583" s="250"/>
      <c r="AB583" s="250"/>
      <c r="AC583" s="250"/>
      <c r="AD583" s="250"/>
      <c r="AE583" s="441"/>
      <c r="AF583" s="250"/>
      <c r="AG583" s="250"/>
      <c r="AH583" s="250"/>
      <c r="AI583" s="250"/>
      <c r="AJ583" s="250"/>
      <c r="AK583" s="441"/>
      <c r="AL583" s="441"/>
      <c r="AM583" s="441"/>
      <c r="AN583" s="441"/>
      <c r="AO583" s="441"/>
      <c r="AP583" s="441"/>
      <c r="AQ583" s="441"/>
      <c r="AR583" s="441"/>
      <c r="AS583" s="441"/>
      <c r="AT583" s="441"/>
      <c r="AU583" s="441"/>
      <c r="AV583" s="250"/>
      <c r="AW583" s="250"/>
      <c r="AX583" s="250"/>
      <c r="AY583" s="250"/>
      <c r="AZ583" s="250"/>
      <c r="BA583" s="250"/>
      <c r="BB583" s="250"/>
      <c r="BC583" s="250"/>
      <c r="BD583" s="250"/>
      <c r="BE583" s="250"/>
      <c r="BF583" s="250"/>
      <c r="BG583" s="250"/>
      <c r="BH583" s="250"/>
      <c r="BI583" s="250"/>
      <c r="BJ583" s="250"/>
      <c r="BK583" s="250"/>
      <c r="BL583" s="250"/>
      <c r="BM583" s="250"/>
      <c r="BN583" s="250"/>
      <c r="BO583" s="250"/>
      <c r="BP583" s="250"/>
      <c r="BQ583" s="250"/>
      <c r="BR583" s="250"/>
      <c r="BS583" s="250"/>
      <c r="BT583" s="250"/>
      <c r="BU583" s="250"/>
      <c r="BV583" s="250"/>
      <c r="BW583" s="250"/>
      <c r="BX583" s="250"/>
    </row>
    <row r="584" spans="1:76">
      <c r="A584" s="1078"/>
      <c r="B584" s="250"/>
      <c r="C584" s="250"/>
      <c r="D584" s="250"/>
      <c r="E584" s="441"/>
      <c r="F584" s="441"/>
      <c r="G584" s="441"/>
      <c r="H584" s="441"/>
      <c r="I584" s="441"/>
      <c r="J584" s="441"/>
      <c r="K584" s="441"/>
      <c r="L584" s="250"/>
      <c r="M584" s="250"/>
      <c r="N584" s="250"/>
      <c r="O584" s="250"/>
      <c r="P584" s="250"/>
      <c r="Q584" s="441"/>
      <c r="R584" s="441"/>
      <c r="S584" s="441"/>
      <c r="T584" s="441"/>
      <c r="U584" s="442"/>
      <c r="V584" s="250"/>
      <c r="W584" s="250"/>
      <c r="X584" s="441"/>
      <c r="Y584" s="441"/>
      <c r="Z584" s="250"/>
      <c r="AA584" s="250"/>
      <c r="AB584" s="250"/>
      <c r="AC584" s="250"/>
      <c r="AD584" s="250"/>
      <c r="AE584" s="441"/>
      <c r="AF584" s="250"/>
      <c r="AG584" s="250"/>
      <c r="AH584" s="250"/>
      <c r="AI584" s="250"/>
      <c r="AJ584" s="250"/>
      <c r="AK584" s="441"/>
      <c r="AL584" s="441"/>
      <c r="AM584" s="441"/>
      <c r="AN584" s="441"/>
      <c r="AO584" s="441"/>
      <c r="AP584" s="441"/>
      <c r="AQ584" s="441"/>
      <c r="AR584" s="441"/>
      <c r="AS584" s="441"/>
      <c r="AT584" s="441"/>
      <c r="AU584" s="441"/>
      <c r="AV584" s="250"/>
      <c r="AW584" s="250"/>
      <c r="AX584" s="250"/>
      <c r="AY584" s="250"/>
      <c r="AZ584" s="250"/>
      <c r="BA584" s="250"/>
      <c r="BB584" s="250"/>
      <c r="BC584" s="250"/>
      <c r="BD584" s="250"/>
      <c r="BE584" s="250"/>
      <c r="BF584" s="250"/>
      <c r="BG584" s="250"/>
      <c r="BH584" s="250"/>
      <c r="BI584" s="250"/>
      <c r="BJ584" s="250"/>
      <c r="BK584" s="250"/>
      <c r="BL584" s="250"/>
      <c r="BM584" s="250"/>
      <c r="BN584" s="250"/>
      <c r="BO584" s="250"/>
      <c r="BP584" s="250"/>
      <c r="BQ584" s="250"/>
      <c r="BR584" s="250"/>
      <c r="BS584" s="250"/>
      <c r="BT584" s="250"/>
      <c r="BU584" s="250"/>
      <c r="BV584" s="250"/>
      <c r="BW584" s="250"/>
      <c r="BX584" s="250"/>
    </row>
    <row r="585" spans="1:76">
      <c r="A585" s="1078"/>
      <c r="B585" s="250"/>
      <c r="C585" s="250"/>
      <c r="D585" s="250"/>
      <c r="E585" s="441"/>
      <c r="F585" s="441"/>
      <c r="G585" s="441"/>
      <c r="H585" s="441"/>
      <c r="I585" s="441"/>
      <c r="J585" s="441"/>
      <c r="K585" s="441"/>
      <c r="L585" s="250"/>
      <c r="M585" s="250"/>
      <c r="N585" s="250"/>
      <c r="O585" s="250"/>
      <c r="P585" s="250"/>
      <c r="Q585" s="441"/>
      <c r="R585" s="441"/>
      <c r="S585" s="441"/>
      <c r="T585" s="441"/>
      <c r="U585" s="442"/>
      <c r="V585" s="250"/>
      <c r="W585" s="250"/>
      <c r="X585" s="441"/>
      <c r="Y585" s="441"/>
      <c r="Z585" s="250"/>
      <c r="AA585" s="250"/>
      <c r="AB585" s="250"/>
      <c r="AC585" s="250"/>
      <c r="AD585" s="250"/>
      <c r="AE585" s="441"/>
      <c r="AF585" s="250"/>
      <c r="AG585" s="250"/>
      <c r="AH585" s="250"/>
      <c r="AI585" s="250"/>
      <c r="AJ585" s="250"/>
      <c r="AK585" s="441"/>
      <c r="AL585" s="441"/>
      <c r="AM585" s="441"/>
      <c r="AN585" s="441"/>
      <c r="AO585" s="441"/>
      <c r="AP585" s="441"/>
      <c r="AQ585" s="441"/>
      <c r="AR585" s="441"/>
      <c r="AS585" s="441"/>
      <c r="AT585" s="441"/>
      <c r="AU585" s="441"/>
      <c r="AV585" s="250"/>
      <c r="AW585" s="250"/>
      <c r="AX585" s="250"/>
      <c r="AY585" s="250"/>
      <c r="AZ585" s="250"/>
      <c r="BA585" s="250"/>
      <c r="BB585" s="250"/>
      <c r="BC585" s="250"/>
      <c r="BD585" s="250"/>
      <c r="BE585" s="250"/>
      <c r="BF585" s="250"/>
      <c r="BG585" s="250"/>
      <c r="BH585" s="250"/>
      <c r="BI585" s="250"/>
      <c r="BJ585" s="250"/>
      <c r="BK585" s="250"/>
      <c r="BL585" s="250"/>
      <c r="BM585" s="250"/>
      <c r="BN585" s="250"/>
      <c r="BO585" s="250"/>
      <c r="BP585" s="250"/>
      <c r="BQ585" s="250"/>
      <c r="BR585" s="250"/>
      <c r="BS585" s="250"/>
      <c r="BT585" s="250"/>
      <c r="BU585" s="250"/>
      <c r="BV585" s="250"/>
      <c r="BW585" s="250"/>
      <c r="BX585" s="250"/>
    </row>
    <row r="586" spans="1:76">
      <c r="A586" s="1078"/>
      <c r="B586" s="250"/>
      <c r="C586" s="250"/>
      <c r="D586" s="250"/>
      <c r="E586" s="441"/>
      <c r="F586" s="441"/>
      <c r="G586" s="441"/>
      <c r="H586" s="441"/>
      <c r="I586" s="441"/>
      <c r="J586" s="441"/>
      <c r="K586" s="441"/>
      <c r="L586" s="250"/>
      <c r="M586" s="250"/>
      <c r="N586" s="250"/>
      <c r="O586" s="250"/>
      <c r="P586" s="250"/>
      <c r="Q586" s="441"/>
      <c r="R586" s="441"/>
      <c r="S586" s="441"/>
      <c r="T586" s="441"/>
      <c r="U586" s="442"/>
      <c r="V586" s="250"/>
      <c r="W586" s="250"/>
      <c r="X586" s="441"/>
      <c r="Y586" s="441"/>
      <c r="Z586" s="250"/>
      <c r="AA586" s="250"/>
      <c r="AB586" s="250"/>
      <c r="AC586" s="250"/>
      <c r="AD586" s="250"/>
      <c r="AE586" s="441"/>
      <c r="AF586" s="250"/>
      <c r="AG586" s="250"/>
      <c r="AH586" s="250"/>
      <c r="AI586" s="250"/>
      <c r="AJ586" s="250"/>
      <c r="AK586" s="441"/>
      <c r="AL586" s="441"/>
      <c r="AM586" s="441"/>
      <c r="AN586" s="441"/>
      <c r="AO586" s="441"/>
      <c r="AP586" s="441"/>
      <c r="AQ586" s="441"/>
      <c r="AR586" s="441"/>
      <c r="AS586" s="441"/>
      <c r="AT586" s="441"/>
      <c r="AU586" s="441"/>
      <c r="AV586" s="250"/>
      <c r="AW586" s="250"/>
      <c r="AX586" s="250"/>
      <c r="AY586" s="250"/>
      <c r="AZ586" s="250"/>
      <c r="BA586" s="250"/>
      <c r="BB586" s="250"/>
      <c r="BC586" s="250"/>
      <c r="BD586" s="250"/>
      <c r="BE586" s="250"/>
      <c r="BF586" s="250"/>
      <c r="BG586" s="250"/>
      <c r="BH586" s="250"/>
      <c r="BI586" s="250"/>
      <c r="BJ586" s="250"/>
      <c r="BK586" s="250"/>
      <c r="BL586" s="250"/>
      <c r="BM586" s="250"/>
      <c r="BN586" s="250"/>
      <c r="BO586" s="250"/>
      <c r="BP586" s="250"/>
      <c r="BQ586" s="250"/>
      <c r="BR586" s="250"/>
      <c r="BS586" s="250"/>
      <c r="BT586" s="250"/>
      <c r="BU586" s="250"/>
      <c r="BV586" s="250"/>
      <c r="BW586" s="250"/>
      <c r="BX586" s="250"/>
    </row>
    <row r="587" spans="1:76">
      <c r="A587" s="1078"/>
      <c r="B587" s="250"/>
      <c r="C587" s="250"/>
      <c r="D587" s="250"/>
      <c r="E587" s="441"/>
      <c r="F587" s="441"/>
      <c r="G587" s="441"/>
      <c r="H587" s="441"/>
      <c r="I587" s="441"/>
      <c r="J587" s="441"/>
      <c r="K587" s="441"/>
      <c r="L587" s="250"/>
      <c r="M587" s="250"/>
      <c r="N587" s="250"/>
      <c r="O587" s="250"/>
      <c r="P587" s="250"/>
      <c r="Q587" s="441"/>
      <c r="R587" s="441"/>
      <c r="S587" s="441"/>
      <c r="T587" s="441"/>
      <c r="U587" s="442"/>
      <c r="V587" s="250"/>
      <c r="W587" s="250"/>
      <c r="X587" s="441"/>
      <c r="Y587" s="441"/>
      <c r="Z587" s="250"/>
      <c r="AA587" s="250"/>
      <c r="AB587" s="250"/>
      <c r="AC587" s="250"/>
      <c r="AD587" s="250"/>
      <c r="AE587" s="441"/>
      <c r="AF587" s="250"/>
      <c r="AG587" s="250"/>
      <c r="AH587" s="250"/>
      <c r="AI587" s="250"/>
      <c r="AJ587" s="250"/>
      <c r="AK587" s="441"/>
      <c r="AL587" s="441"/>
      <c r="AM587" s="441"/>
      <c r="AN587" s="441"/>
      <c r="AO587" s="441"/>
      <c r="AP587" s="441"/>
      <c r="AQ587" s="441"/>
      <c r="AR587" s="441"/>
      <c r="AS587" s="441"/>
      <c r="AT587" s="441"/>
      <c r="AU587" s="441"/>
      <c r="AV587" s="250"/>
      <c r="AW587" s="250"/>
      <c r="AX587" s="250"/>
      <c r="AY587" s="250"/>
      <c r="AZ587" s="250"/>
      <c r="BA587" s="250"/>
      <c r="BB587" s="250"/>
      <c r="BC587" s="250"/>
      <c r="BD587" s="250"/>
      <c r="BE587" s="250"/>
      <c r="BF587" s="250"/>
      <c r="BG587" s="250"/>
      <c r="BH587" s="250"/>
      <c r="BI587" s="250"/>
      <c r="BJ587" s="250"/>
      <c r="BK587" s="250"/>
      <c r="BL587" s="250"/>
      <c r="BM587" s="250"/>
      <c r="BN587" s="250"/>
      <c r="BO587" s="250"/>
      <c r="BP587" s="250"/>
      <c r="BQ587" s="250"/>
      <c r="BR587" s="250"/>
      <c r="BS587" s="250"/>
      <c r="BT587" s="250"/>
      <c r="BU587" s="250"/>
      <c r="BV587" s="250"/>
      <c r="BW587" s="250"/>
      <c r="BX587" s="250"/>
    </row>
    <row r="588" spans="1:76">
      <c r="A588" s="1078"/>
      <c r="B588" s="250"/>
      <c r="C588" s="250"/>
      <c r="D588" s="250"/>
      <c r="E588" s="441"/>
      <c r="F588" s="441"/>
      <c r="G588" s="441"/>
      <c r="H588" s="441"/>
      <c r="I588" s="441"/>
      <c r="J588" s="441"/>
      <c r="K588" s="441"/>
      <c r="L588" s="250"/>
      <c r="M588" s="250"/>
      <c r="N588" s="250"/>
      <c r="O588" s="250"/>
      <c r="P588" s="250"/>
      <c r="Q588" s="441"/>
      <c r="R588" s="441"/>
      <c r="S588" s="441"/>
      <c r="T588" s="441"/>
      <c r="U588" s="442"/>
      <c r="V588" s="250"/>
      <c r="W588" s="250"/>
      <c r="X588" s="441"/>
      <c r="Y588" s="441"/>
      <c r="Z588" s="250"/>
      <c r="AA588" s="250"/>
      <c r="AB588" s="250"/>
      <c r="AC588" s="250"/>
      <c r="AD588" s="250"/>
      <c r="AE588" s="441"/>
      <c r="AF588" s="250"/>
      <c r="AG588" s="250"/>
      <c r="AH588" s="250"/>
      <c r="AI588" s="250"/>
      <c r="AJ588" s="250"/>
      <c r="AK588" s="441"/>
      <c r="AL588" s="441"/>
      <c r="AM588" s="441"/>
      <c r="AN588" s="441"/>
      <c r="AO588" s="441"/>
      <c r="AP588" s="441"/>
      <c r="AQ588" s="441"/>
      <c r="AR588" s="441"/>
      <c r="AS588" s="441"/>
      <c r="AT588" s="441"/>
      <c r="AU588" s="441"/>
      <c r="AV588" s="250"/>
      <c r="AW588" s="250"/>
      <c r="AX588" s="250"/>
      <c r="AY588" s="250"/>
      <c r="AZ588" s="250"/>
      <c r="BA588" s="250"/>
      <c r="BB588" s="250"/>
      <c r="BC588" s="250"/>
      <c r="BD588" s="250"/>
      <c r="BE588" s="250"/>
      <c r="BF588" s="250"/>
      <c r="BG588" s="250"/>
      <c r="BH588" s="250"/>
      <c r="BI588" s="250"/>
      <c r="BJ588" s="250"/>
      <c r="BK588" s="250"/>
      <c r="BL588" s="250"/>
      <c r="BM588" s="250"/>
      <c r="BN588" s="250"/>
      <c r="BO588" s="250"/>
      <c r="BP588" s="250"/>
      <c r="BQ588" s="250"/>
      <c r="BR588" s="250"/>
      <c r="BS588" s="250"/>
      <c r="BT588" s="250"/>
      <c r="BU588" s="250"/>
      <c r="BV588" s="250"/>
      <c r="BW588" s="250"/>
      <c r="BX588" s="250"/>
    </row>
    <row r="589" spans="1:76">
      <c r="A589" s="1078"/>
      <c r="B589" s="250"/>
      <c r="C589" s="250"/>
      <c r="D589" s="250"/>
      <c r="E589" s="441"/>
      <c r="F589" s="441"/>
      <c r="G589" s="441"/>
      <c r="H589" s="441"/>
      <c r="I589" s="441"/>
      <c r="J589" s="441"/>
      <c r="K589" s="441"/>
      <c r="L589" s="250"/>
      <c r="M589" s="250"/>
      <c r="N589" s="250"/>
      <c r="O589" s="250"/>
      <c r="P589" s="250"/>
      <c r="Q589" s="441"/>
      <c r="R589" s="441"/>
      <c r="S589" s="441"/>
      <c r="T589" s="441"/>
      <c r="U589" s="442"/>
      <c r="V589" s="250"/>
      <c r="W589" s="250"/>
      <c r="X589" s="441"/>
      <c r="Y589" s="441"/>
      <c r="Z589" s="250"/>
      <c r="AA589" s="250"/>
      <c r="AB589" s="250"/>
      <c r="AC589" s="250"/>
      <c r="AD589" s="250"/>
      <c r="AE589" s="441"/>
      <c r="AF589" s="250"/>
      <c r="AG589" s="250"/>
      <c r="AH589" s="250"/>
      <c r="AI589" s="250"/>
      <c r="AJ589" s="250"/>
      <c r="AK589" s="441"/>
      <c r="AL589" s="441"/>
      <c r="AM589" s="441"/>
      <c r="AN589" s="441"/>
      <c r="AO589" s="441"/>
      <c r="AP589" s="441"/>
      <c r="AQ589" s="441"/>
      <c r="AR589" s="441"/>
      <c r="AS589" s="441"/>
      <c r="AT589" s="441"/>
      <c r="AU589" s="441"/>
      <c r="AV589" s="250"/>
      <c r="AW589" s="250"/>
      <c r="AX589" s="250"/>
      <c r="AY589" s="250"/>
      <c r="AZ589" s="250"/>
      <c r="BA589" s="250"/>
      <c r="BB589" s="250"/>
      <c r="BC589" s="250"/>
      <c r="BD589" s="250"/>
      <c r="BE589" s="250"/>
      <c r="BF589" s="250"/>
      <c r="BG589" s="250"/>
      <c r="BH589" s="250"/>
      <c r="BI589" s="250"/>
      <c r="BJ589" s="250"/>
      <c r="BK589" s="250"/>
      <c r="BL589" s="250"/>
      <c r="BM589" s="250"/>
      <c r="BN589" s="250"/>
      <c r="BO589" s="250"/>
      <c r="BP589" s="250"/>
      <c r="BQ589" s="250"/>
      <c r="BR589" s="250"/>
      <c r="BS589" s="250"/>
      <c r="BT589" s="250"/>
      <c r="BU589" s="250"/>
      <c r="BV589" s="250"/>
      <c r="BW589" s="250"/>
      <c r="BX589" s="250"/>
    </row>
    <row r="590" spans="1:76">
      <c r="A590" s="1078"/>
      <c r="B590" s="250"/>
      <c r="C590" s="250"/>
      <c r="D590" s="250"/>
      <c r="E590" s="441"/>
      <c r="F590" s="441"/>
      <c r="G590" s="441"/>
      <c r="H590" s="441"/>
      <c r="I590" s="441"/>
      <c r="J590" s="441"/>
      <c r="K590" s="441"/>
      <c r="L590" s="250"/>
      <c r="M590" s="250"/>
      <c r="N590" s="250"/>
      <c r="O590" s="250"/>
      <c r="P590" s="250"/>
      <c r="Q590" s="441"/>
      <c r="R590" s="441"/>
      <c r="S590" s="441"/>
      <c r="T590" s="441"/>
      <c r="U590" s="442"/>
      <c r="V590" s="250"/>
      <c r="W590" s="250"/>
      <c r="X590" s="441"/>
      <c r="Y590" s="441"/>
      <c r="Z590" s="250"/>
      <c r="AA590" s="250"/>
      <c r="AB590" s="250"/>
      <c r="AC590" s="250"/>
      <c r="AD590" s="250"/>
      <c r="AE590" s="441"/>
      <c r="AF590" s="250"/>
      <c r="AG590" s="250"/>
      <c r="AH590" s="250"/>
      <c r="AI590" s="250"/>
      <c r="AJ590" s="250"/>
      <c r="AK590" s="441"/>
      <c r="AL590" s="441"/>
      <c r="AM590" s="441"/>
      <c r="AN590" s="441"/>
      <c r="AO590" s="441"/>
      <c r="AP590" s="441"/>
      <c r="AQ590" s="441"/>
      <c r="AR590" s="441"/>
      <c r="AS590" s="441"/>
      <c r="AT590" s="441"/>
      <c r="AU590" s="441"/>
      <c r="AV590" s="250"/>
      <c r="AW590" s="250"/>
      <c r="AX590" s="250"/>
      <c r="AY590" s="250"/>
      <c r="AZ590" s="250"/>
      <c r="BA590" s="250"/>
      <c r="BB590" s="250"/>
      <c r="BC590" s="250"/>
      <c r="BD590" s="250"/>
      <c r="BE590" s="250"/>
      <c r="BF590" s="250"/>
      <c r="BG590" s="250"/>
      <c r="BH590" s="250"/>
      <c r="BI590" s="250"/>
      <c r="BJ590" s="250"/>
      <c r="BK590" s="250"/>
      <c r="BL590" s="250"/>
      <c r="BM590" s="250"/>
      <c r="BN590" s="250"/>
      <c r="BO590" s="250"/>
      <c r="BP590" s="250"/>
      <c r="BQ590" s="250"/>
      <c r="BR590" s="250"/>
      <c r="BS590" s="250"/>
      <c r="BT590" s="250"/>
      <c r="BU590" s="250"/>
      <c r="BV590" s="250"/>
      <c r="BW590" s="250"/>
      <c r="BX590" s="250"/>
    </row>
    <row r="591" spans="1:76">
      <c r="A591" s="1078"/>
      <c r="B591" s="250"/>
      <c r="C591" s="250"/>
      <c r="D591" s="250"/>
      <c r="E591" s="441"/>
      <c r="F591" s="441"/>
      <c r="G591" s="441"/>
      <c r="H591" s="441"/>
      <c r="I591" s="441"/>
      <c r="J591" s="441"/>
      <c r="K591" s="441"/>
      <c r="L591" s="250"/>
      <c r="M591" s="250"/>
      <c r="N591" s="250"/>
      <c r="O591" s="250"/>
      <c r="P591" s="250"/>
      <c r="Q591" s="441"/>
      <c r="R591" s="441"/>
      <c r="S591" s="441"/>
      <c r="T591" s="441"/>
      <c r="U591" s="442"/>
      <c r="V591" s="250"/>
      <c r="W591" s="250"/>
      <c r="X591" s="441"/>
      <c r="Y591" s="441"/>
      <c r="Z591" s="250"/>
      <c r="AA591" s="250"/>
      <c r="AB591" s="250"/>
      <c r="AC591" s="250"/>
      <c r="AD591" s="250"/>
      <c r="AE591" s="441"/>
      <c r="AF591" s="250"/>
      <c r="AG591" s="250"/>
      <c r="AH591" s="250"/>
      <c r="AI591" s="250"/>
      <c r="AJ591" s="250"/>
      <c r="AK591" s="441"/>
      <c r="AL591" s="441"/>
      <c r="AM591" s="441"/>
      <c r="AN591" s="441"/>
      <c r="AO591" s="441"/>
      <c r="AP591" s="441"/>
      <c r="AQ591" s="441"/>
      <c r="AR591" s="441"/>
      <c r="AS591" s="441"/>
      <c r="AT591" s="441"/>
      <c r="AU591" s="441"/>
      <c r="AV591" s="250"/>
      <c r="AW591" s="250"/>
      <c r="AX591" s="250"/>
      <c r="AY591" s="250"/>
      <c r="AZ591" s="250"/>
      <c r="BA591" s="250"/>
      <c r="BB591" s="250"/>
      <c r="BC591" s="250"/>
      <c r="BD591" s="250"/>
      <c r="BE591" s="250"/>
      <c r="BF591" s="250"/>
      <c r="BG591" s="250"/>
      <c r="BH591" s="250"/>
      <c r="BI591" s="250"/>
      <c r="BJ591" s="250"/>
      <c r="BK591" s="250"/>
      <c r="BL591" s="250"/>
      <c r="BM591" s="250"/>
      <c r="BN591" s="250"/>
      <c r="BO591" s="250"/>
      <c r="BP591" s="250"/>
      <c r="BQ591" s="250"/>
      <c r="BR591" s="250"/>
      <c r="BS591" s="250"/>
      <c r="BT591" s="250"/>
      <c r="BU591" s="250"/>
      <c r="BV591" s="250"/>
      <c r="BW591" s="250"/>
      <c r="BX591" s="250"/>
    </row>
    <row r="592" spans="1:76">
      <c r="A592" s="1078"/>
      <c r="B592" s="250"/>
      <c r="C592" s="250"/>
      <c r="D592" s="250"/>
      <c r="E592" s="441"/>
      <c r="F592" s="441"/>
      <c r="G592" s="441"/>
      <c r="H592" s="441"/>
      <c r="I592" s="441"/>
      <c r="J592" s="441"/>
      <c r="K592" s="441"/>
      <c r="L592" s="250"/>
      <c r="M592" s="250"/>
      <c r="N592" s="250"/>
      <c r="O592" s="250"/>
      <c r="P592" s="250"/>
      <c r="Q592" s="441"/>
      <c r="R592" s="441"/>
      <c r="S592" s="441"/>
      <c r="T592" s="441"/>
      <c r="U592" s="442"/>
      <c r="V592" s="250"/>
      <c r="W592" s="250"/>
      <c r="X592" s="441"/>
      <c r="Y592" s="441"/>
      <c r="Z592" s="250"/>
      <c r="AA592" s="250"/>
      <c r="AB592" s="250"/>
      <c r="AC592" s="250"/>
      <c r="AD592" s="250"/>
      <c r="AE592" s="441"/>
      <c r="AF592" s="250"/>
      <c r="AG592" s="250"/>
      <c r="AH592" s="250"/>
      <c r="AI592" s="250"/>
      <c r="AJ592" s="250"/>
      <c r="AK592" s="441"/>
      <c r="AL592" s="441"/>
      <c r="AM592" s="441"/>
      <c r="AN592" s="441"/>
      <c r="AO592" s="441"/>
      <c r="AP592" s="441"/>
      <c r="AQ592" s="441"/>
      <c r="AR592" s="441"/>
      <c r="AS592" s="441"/>
      <c r="AT592" s="441"/>
      <c r="AU592" s="441"/>
      <c r="AV592" s="250"/>
      <c r="AW592" s="250"/>
      <c r="AX592" s="250"/>
      <c r="AY592" s="250"/>
      <c r="AZ592" s="250"/>
      <c r="BA592" s="250"/>
      <c r="BB592" s="250"/>
      <c r="BC592" s="250"/>
      <c r="BD592" s="250"/>
      <c r="BE592" s="250"/>
      <c r="BF592" s="250"/>
      <c r="BG592" s="250"/>
      <c r="BH592" s="250"/>
      <c r="BI592" s="250"/>
      <c r="BJ592" s="250"/>
      <c r="BK592" s="250"/>
      <c r="BL592" s="250"/>
      <c r="BM592" s="250"/>
      <c r="BN592" s="250"/>
      <c r="BO592" s="250"/>
      <c r="BP592" s="250"/>
      <c r="BQ592" s="250"/>
      <c r="BR592" s="250"/>
      <c r="BS592" s="250"/>
      <c r="BT592" s="250"/>
      <c r="BU592" s="250"/>
      <c r="BV592" s="250"/>
      <c r="BW592" s="250"/>
      <c r="BX592" s="250"/>
    </row>
    <row r="593" spans="1:76">
      <c r="A593" s="1078"/>
      <c r="B593" s="250"/>
      <c r="C593" s="250"/>
      <c r="D593" s="250"/>
      <c r="E593" s="441"/>
      <c r="F593" s="441"/>
      <c r="G593" s="441"/>
      <c r="H593" s="441"/>
      <c r="I593" s="441"/>
      <c r="J593" s="441"/>
      <c r="K593" s="441"/>
      <c r="L593" s="250"/>
      <c r="M593" s="250"/>
      <c r="N593" s="250"/>
      <c r="O593" s="250"/>
      <c r="P593" s="250"/>
      <c r="Q593" s="441"/>
      <c r="R593" s="441"/>
      <c r="S593" s="441"/>
      <c r="T593" s="441"/>
      <c r="U593" s="442"/>
      <c r="V593" s="250"/>
      <c r="W593" s="250"/>
      <c r="X593" s="441"/>
      <c r="Y593" s="441"/>
      <c r="Z593" s="250"/>
      <c r="AA593" s="250"/>
      <c r="AB593" s="250"/>
      <c r="AC593" s="250"/>
      <c r="AD593" s="250"/>
      <c r="AE593" s="441"/>
      <c r="AF593" s="250"/>
      <c r="AG593" s="250"/>
      <c r="AH593" s="250"/>
      <c r="AI593" s="250"/>
      <c r="AJ593" s="250"/>
      <c r="AK593" s="441"/>
      <c r="AL593" s="441"/>
      <c r="AM593" s="441"/>
      <c r="AN593" s="441"/>
      <c r="AO593" s="441"/>
      <c r="AP593" s="441"/>
      <c r="AQ593" s="441"/>
      <c r="AR593" s="441"/>
      <c r="AS593" s="441"/>
      <c r="AT593" s="441"/>
      <c r="AU593" s="441"/>
      <c r="AV593" s="250"/>
      <c r="AW593" s="250"/>
      <c r="AX593" s="250"/>
      <c r="AY593" s="250"/>
      <c r="AZ593" s="250"/>
      <c r="BA593" s="250"/>
      <c r="BB593" s="250"/>
      <c r="BC593" s="250"/>
      <c r="BD593" s="250"/>
      <c r="BE593" s="250"/>
      <c r="BF593" s="250"/>
      <c r="BG593" s="250"/>
      <c r="BH593" s="250"/>
      <c r="BI593" s="250"/>
      <c r="BJ593" s="250"/>
      <c r="BK593" s="250"/>
      <c r="BL593" s="250"/>
      <c r="BM593" s="250"/>
      <c r="BN593" s="250"/>
      <c r="BO593" s="250"/>
      <c r="BP593" s="250"/>
      <c r="BQ593" s="250"/>
      <c r="BR593" s="250"/>
      <c r="BS593" s="250"/>
      <c r="BT593" s="250"/>
      <c r="BU593" s="250"/>
      <c r="BV593" s="250"/>
      <c r="BW593" s="250"/>
      <c r="BX593" s="250"/>
    </row>
    <row r="594" spans="1:76">
      <c r="A594" s="1078"/>
      <c r="B594" s="250"/>
      <c r="C594" s="250"/>
      <c r="D594" s="250"/>
      <c r="E594" s="441"/>
      <c r="F594" s="441"/>
      <c r="G594" s="441"/>
      <c r="H594" s="441"/>
      <c r="I594" s="441"/>
      <c r="J594" s="441"/>
      <c r="K594" s="441"/>
      <c r="L594" s="250"/>
      <c r="M594" s="250"/>
      <c r="N594" s="250"/>
      <c r="O594" s="250"/>
      <c r="P594" s="250"/>
      <c r="Q594" s="441"/>
      <c r="R594" s="441"/>
      <c r="S594" s="441"/>
      <c r="T594" s="441"/>
      <c r="U594" s="442"/>
      <c r="V594" s="250"/>
      <c r="W594" s="250"/>
      <c r="X594" s="441"/>
      <c r="Y594" s="441"/>
      <c r="Z594" s="250"/>
      <c r="AA594" s="250"/>
      <c r="AB594" s="250"/>
      <c r="AC594" s="250"/>
      <c r="AD594" s="250"/>
      <c r="AE594" s="441"/>
      <c r="AF594" s="250"/>
      <c r="AG594" s="250"/>
      <c r="AH594" s="250"/>
      <c r="AI594" s="250"/>
      <c r="AJ594" s="250"/>
      <c r="AK594" s="441"/>
      <c r="AL594" s="441"/>
      <c r="AM594" s="441"/>
      <c r="AN594" s="441"/>
      <c r="AO594" s="441"/>
      <c r="AP594" s="441"/>
      <c r="AQ594" s="441"/>
      <c r="AR594" s="441"/>
      <c r="AS594" s="441"/>
      <c r="AT594" s="441"/>
      <c r="AU594" s="441"/>
      <c r="AV594" s="250"/>
      <c r="AW594" s="250"/>
      <c r="AX594" s="250"/>
      <c r="AY594" s="250"/>
      <c r="AZ594" s="250"/>
      <c r="BA594" s="250"/>
      <c r="BB594" s="250"/>
      <c r="BC594" s="250"/>
      <c r="BD594" s="250"/>
      <c r="BE594" s="250"/>
      <c r="BF594" s="250"/>
      <c r="BG594" s="250"/>
      <c r="BH594" s="250"/>
      <c r="BI594" s="250"/>
      <c r="BJ594" s="250"/>
      <c r="BK594" s="250"/>
      <c r="BL594" s="250"/>
      <c r="BM594" s="250"/>
      <c r="BN594" s="250"/>
      <c r="BO594" s="250"/>
      <c r="BP594" s="250"/>
      <c r="BQ594" s="250"/>
      <c r="BR594" s="250"/>
      <c r="BS594" s="250"/>
      <c r="BT594" s="250"/>
      <c r="BU594" s="250"/>
      <c r="BV594" s="250"/>
      <c r="BW594" s="250"/>
      <c r="BX594" s="250"/>
    </row>
    <row r="595" spans="1:76">
      <c r="A595" s="1078"/>
      <c r="B595" s="250"/>
      <c r="C595" s="250"/>
      <c r="D595" s="250"/>
      <c r="E595" s="441"/>
      <c r="F595" s="441"/>
      <c r="G595" s="441"/>
      <c r="H595" s="441"/>
      <c r="I595" s="441"/>
      <c r="J595" s="441"/>
      <c r="K595" s="441"/>
      <c r="L595" s="250"/>
      <c r="M595" s="250"/>
      <c r="N595" s="250"/>
      <c r="O595" s="250"/>
      <c r="P595" s="250"/>
      <c r="Q595" s="441"/>
      <c r="R595" s="441"/>
      <c r="S595" s="441"/>
      <c r="T595" s="441"/>
      <c r="U595" s="442"/>
      <c r="V595" s="250"/>
      <c r="W595" s="250"/>
      <c r="X595" s="441"/>
      <c r="Y595" s="441"/>
      <c r="Z595" s="250"/>
      <c r="AA595" s="250"/>
      <c r="AB595" s="250"/>
      <c r="AC595" s="250"/>
      <c r="AD595" s="250"/>
      <c r="AE595" s="441"/>
      <c r="AF595" s="250"/>
      <c r="AG595" s="250"/>
      <c r="AH595" s="250"/>
      <c r="AI595" s="250"/>
      <c r="AJ595" s="250"/>
      <c r="AK595" s="441"/>
      <c r="AL595" s="441"/>
      <c r="AM595" s="441"/>
      <c r="AN595" s="441"/>
      <c r="AO595" s="441"/>
      <c r="AP595" s="441"/>
      <c r="AQ595" s="441"/>
      <c r="AR595" s="441"/>
      <c r="AS595" s="441"/>
      <c r="AT595" s="441"/>
      <c r="AU595" s="441"/>
      <c r="AV595" s="250"/>
      <c r="AW595" s="250"/>
      <c r="AX595" s="250"/>
      <c r="AY595" s="250"/>
      <c r="AZ595" s="250"/>
      <c r="BA595" s="250"/>
      <c r="BB595" s="250"/>
      <c r="BC595" s="250"/>
      <c r="BD595" s="250"/>
      <c r="BE595" s="250"/>
      <c r="BF595" s="250"/>
      <c r="BG595" s="250"/>
      <c r="BH595" s="250"/>
      <c r="BI595" s="250"/>
      <c r="BJ595" s="250"/>
      <c r="BK595" s="250"/>
      <c r="BL595" s="250"/>
      <c r="BM595" s="250"/>
      <c r="BN595" s="250"/>
      <c r="BO595" s="250"/>
      <c r="BP595" s="250"/>
      <c r="BQ595" s="250"/>
      <c r="BR595" s="250"/>
      <c r="BS595" s="250"/>
      <c r="BT595" s="250"/>
      <c r="BU595" s="250"/>
      <c r="BV595" s="250"/>
      <c r="BW595" s="250"/>
      <c r="BX595" s="250"/>
    </row>
    <row r="596" spans="1:76">
      <c r="A596" s="1078"/>
      <c r="B596" s="250"/>
      <c r="C596" s="250"/>
      <c r="D596" s="250"/>
      <c r="E596" s="441"/>
      <c r="F596" s="441"/>
      <c r="G596" s="441"/>
      <c r="H596" s="441"/>
      <c r="I596" s="441"/>
      <c r="J596" s="441"/>
      <c r="K596" s="441"/>
      <c r="L596" s="250"/>
      <c r="M596" s="250"/>
      <c r="N596" s="250"/>
      <c r="O596" s="250"/>
      <c r="P596" s="250"/>
      <c r="Q596" s="441"/>
      <c r="R596" s="441"/>
      <c r="S596" s="441"/>
      <c r="T596" s="441"/>
      <c r="U596" s="442"/>
      <c r="V596" s="250"/>
      <c r="W596" s="250"/>
      <c r="X596" s="441"/>
      <c r="Y596" s="441"/>
      <c r="Z596" s="250"/>
      <c r="AA596" s="250"/>
      <c r="AB596" s="250"/>
      <c r="AC596" s="250"/>
      <c r="AD596" s="250"/>
      <c r="AE596" s="441"/>
      <c r="AF596" s="250"/>
      <c r="AG596" s="250"/>
      <c r="AH596" s="250"/>
      <c r="AI596" s="250"/>
      <c r="AJ596" s="250"/>
      <c r="AK596" s="441"/>
      <c r="AL596" s="441"/>
      <c r="AM596" s="441"/>
      <c r="AN596" s="441"/>
      <c r="AO596" s="441"/>
      <c r="AP596" s="441"/>
      <c r="AQ596" s="441"/>
      <c r="AR596" s="441"/>
      <c r="AS596" s="441"/>
      <c r="AT596" s="441"/>
      <c r="AU596" s="441"/>
      <c r="AV596" s="250"/>
      <c r="AW596" s="250"/>
      <c r="AX596" s="250"/>
      <c r="AY596" s="250"/>
      <c r="AZ596" s="250"/>
      <c r="BA596" s="250"/>
      <c r="BB596" s="250"/>
      <c r="BC596" s="250"/>
      <c r="BD596" s="250"/>
      <c r="BE596" s="250"/>
      <c r="BF596" s="250"/>
      <c r="BG596" s="250"/>
      <c r="BH596" s="250"/>
      <c r="BI596" s="250"/>
      <c r="BJ596" s="250"/>
      <c r="BK596" s="250"/>
      <c r="BL596" s="250"/>
      <c r="BM596" s="250"/>
      <c r="BN596" s="250"/>
      <c r="BO596" s="250"/>
      <c r="BP596" s="250"/>
      <c r="BQ596" s="250"/>
      <c r="BR596" s="250"/>
      <c r="BS596" s="250"/>
      <c r="BT596" s="250"/>
      <c r="BU596" s="250"/>
      <c r="BV596" s="250"/>
      <c r="BW596" s="250"/>
      <c r="BX596" s="250"/>
    </row>
    <row r="597" spans="1:76">
      <c r="A597" s="1078"/>
      <c r="B597" s="250"/>
      <c r="C597" s="250"/>
      <c r="D597" s="250"/>
      <c r="E597" s="441"/>
      <c r="F597" s="441"/>
      <c r="G597" s="441"/>
      <c r="H597" s="441"/>
      <c r="I597" s="441"/>
      <c r="J597" s="441"/>
      <c r="K597" s="441"/>
      <c r="L597" s="250"/>
      <c r="M597" s="250"/>
      <c r="N597" s="250"/>
      <c r="O597" s="250"/>
      <c r="P597" s="250"/>
      <c r="Q597" s="441"/>
      <c r="R597" s="441"/>
      <c r="S597" s="441"/>
      <c r="T597" s="441"/>
      <c r="U597" s="442"/>
      <c r="V597" s="250"/>
      <c r="W597" s="250"/>
      <c r="X597" s="441"/>
      <c r="Y597" s="441"/>
      <c r="Z597" s="250"/>
      <c r="AA597" s="250"/>
      <c r="AB597" s="250"/>
      <c r="AC597" s="250"/>
      <c r="AD597" s="250"/>
      <c r="AE597" s="441"/>
      <c r="AF597" s="250"/>
      <c r="AG597" s="250"/>
      <c r="AH597" s="250"/>
      <c r="AI597" s="250"/>
      <c r="AJ597" s="250"/>
      <c r="AK597" s="441"/>
      <c r="AL597" s="441"/>
      <c r="AM597" s="441"/>
      <c r="AN597" s="441"/>
      <c r="AO597" s="441"/>
      <c r="AP597" s="441"/>
      <c r="AQ597" s="441"/>
      <c r="AR597" s="441"/>
      <c r="AS597" s="441"/>
      <c r="AT597" s="441"/>
      <c r="AU597" s="441"/>
      <c r="AV597" s="250"/>
      <c r="AW597" s="250"/>
      <c r="AX597" s="250"/>
      <c r="AY597" s="250"/>
      <c r="AZ597" s="250"/>
      <c r="BA597" s="250"/>
      <c r="BB597" s="250"/>
      <c r="BC597" s="250"/>
      <c r="BD597" s="250"/>
      <c r="BE597" s="250"/>
      <c r="BF597" s="250"/>
      <c r="BG597" s="250"/>
      <c r="BH597" s="250"/>
      <c r="BI597" s="250"/>
      <c r="BJ597" s="250"/>
      <c r="BK597" s="250"/>
      <c r="BL597" s="250"/>
      <c r="BM597" s="250"/>
      <c r="BN597" s="250"/>
      <c r="BO597" s="250"/>
      <c r="BP597" s="250"/>
      <c r="BQ597" s="250"/>
      <c r="BR597" s="250"/>
      <c r="BS597" s="250"/>
      <c r="BT597" s="250"/>
      <c r="BU597" s="250"/>
      <c r="BV597" s="250"/>
      <c r="BW597" s="250"/>
      <c r="BX597" s="250"/>
    </row>
    <row r="598" spans="1:76">
      <c r="A598" s="1078"/>
      <c r="B598" s="250"/>
      <c r="C598" s="250"/>
      <c r="D598" s="250"/>
      <c r="E598" s="441"/>
      <c r="F598" s="441"/>
      <c r="G598" s="441"/>
      <c r="H598" s="441"/>
      <c r="I598" s="441"/>
      <c r="J598" s="441"/>
      <c r="K598" s="441"/>
      <c r="L598" s="250"/>
      <c r="M598" s="250"/>
      <c r="N598" s="250"/>
      <c r="O598" s="250"/>
      <c r="P598" s="250"/>
      <c r="Q598" s="441"/>
      <c r="R598" s="441"/>
      <c r="S598" s="441"/>
      <c r="T598" s="441"/>
      <c r="U598" s="442"/>
      <c r="V598" s="250"/>
      <c r="W598" s="250"/>
      <c r="X598" s="441"/>
      <c r="Y598" s="441"/>
      <c r="Z598" s="250"/>
      <c r="AA598" s="250"/>
      <c r="AB598" s="250"/>
      <c r="AC598" s="250"/>
      <c r="AD598" s="250"/>
      <c r="AE598" s="441"/>
      <c r="AF598" s="250"/>
      <c r="AG598" s="250"/>
      <c r="AH598" s="250"/>
      <c r="AI598" s="250"/>
      <c r="AJ598" s="250"/>
      <c r="AK598" s="441"/>
      <c r="AL598" s="441"/>
      <c r="AM598" s="441"/>
      <c r="AN598" s="441"/>
      <c r="AO598" s="441"/>
      <c r="AP598" s="441"/>
      <c r="AQ598" s="441"/>
      <c r="AR598" s="441"/>
      <c r="AS598" s="441"/>
      <c r="AT598" s="441"/>
      <c r="AU598" s="441"/>
      <c r="AV598" s="250"/>
      <c r="AW598" s="250"/>
      <c r="AX598" s="250"/>
      <c r="AY598" s="250"/>
      <c r="AZ598" s="250"/>
      <c r="BA598" s="250"/>
      <c r="BB598" s="250"/>
      <c r="BC598" s="250"/>
      <c r="BD598" s="250"/>
      <c r="BE598" s="250"/>
      <c r="BF598" s="250"/>
      <c r="BG598" s="250"/>
      <c r="BH598" s="250"/>
      <c r="BI598" s="250"/>
      <c r="BJ598" s="250"/>
      <c r="BK598" s="250"/>
      <c r="BL598" s="250"/>
      <c r="BM598" s="250"/>
      <c r="BN598" s="250"/>
      <c r="BO598" s="250"/>
      <c r="BP598" s="250"/>
      <c r="BQ598" s="250"/>
      <c r="BR598" s="250"/>
      <c r="BS598" s="250"/>
      <c r="BT598" s="250"/>
      <c r="BU598" s="250"/>
      <c r="BV598" s="250"/>
      <c r="BW598" s="250"/>
      <c r="BX598" s="250"/>
    </row>
    <row r="599" spans="1:76">
      <c r="A599" s="1078"/>
      <c r="B599" s="250"/>
      <c r="C599" s="250"/>
      <c r="D599" s="250"/>
      <c r="E599" s="441"/>
      <c r="F599" s="441"/>
      <c r="G599" s="441"/>
      <c r="H599" s="441"/>
      <c r="I599" s="441"/>
      <c r="J599" s="441"/>
      <c r="K599" s="441"/>
      <c r="L599" s="250"/>
      <c r="M599" s="250"/>
      <c r="N599" s="250"/>
      <c r="O599" s="250"/>
      <c r="P599" s="250"/>
      <c r="Q599" s="441"/>
      <c r="R599" s="441"/>
      <c r="S599" s="441"/>
      <c r="T599" s="441"/>
      <c r="U599" s="442"/>
      <c r="V599" s="250"/>
      <c r="W599" s="250"/>
      <c r="X599" s="441"/>
      <c r="Y599" s="441"/>
      <c r="Z599" s="250"/>
      <c r="AA599" s="250"/>
      <c r="AB599" s="250"/>
      <c r="AC599" s="250"/>
      <c r="AD599" s="250"/>
      <c r="AE599" s="441"/>
      <c r="AF599" s="250"/>
      <c r="AG599" s="250"/>
      <c r="AH599" s="250"/>
      <c r="AI599" s="250"/>
      <c r="AJ599" s="250"/>
      <c r="AK599" s="441"/>
      <c r="AL599" s="441"/>
      <c r="AM599" s="441"/>
      <c r="AN599" s="441"/>
      <c r="AO599" s="441"/>
      <c r="AP599" s="441"/>
      <c r="AQ599" s="441"/>
      <c r="AR599" s="441"/>
      <c r="AS599" s="441"/>
      <c r="AT599" s="441"/>
      <c r="AU599" s="441"/>
      <c r="AV599" s="250"/>
      <c r="AW599" s="250"/>
      <c r="AX599" s="250"/>
      <c r="AY599" s="250"/>
      <c r="AZ599" s="250"/>
      <c r="BA599" s="250"/>
      <c r="BB599" s="250"/>
      <c r="BC599" s="250"/>
      <c r="BD599" s="250"/>
      <c r="BE599" s="250"/>
      <c r="BF599" s="250"/>
      <c r="BG599" s="250"/>
      <c r="BH599" s="250"/>
      <c r="BI599" s="250"/>
      <c r="BJ599" s="250"/>
      <c r="BK599" s="250"/>
      <c r="BL599" s="250"/>
      <c r="BM599" s="250"/>
      <c r="BN599" s="250"/>
      <c r="BO599" s="250"/>
      <c r="BP599" s="250"/>
      <c r="BQ599" s="250"/>
      <c r="BR599" s="250"/>
      <c r="BS599" s="250"/>
      <c r="BT599" s="250"/>
      <c r="BU599" s="250"/>
      <c r="BV599" s="250"/>
      <c r="BW599" s="250"/>
      <c r="BX599" s="250"/>
    </row>
    <row r="600" spans="1:76">
      <c r="A600" s="1078"/>
      <c r="B600" s="250"/>
      <c r="C600" s="250"/>
      <c r="D600" s="250"/>
      <c r="E600" s="441"/>
      <c r="F600" s="441"/>
      <c r="G600" s="441"/>
      <c r="H600" s="441"/>
      <c r="I600" s="441"/>
      <c r="J600" s="441"/>
      <c r="K600" s="441"/>
      <c r="L600" s="250"/>
      <c r="M600" s="250"/>
      <c r="N600" s="250"/>
      <c r="O600" s="250"/>
      <c r="P600" s="250"/>
      <c r="Q600" s="441"/>
      <c r="R600" s="441"/>
      <c r="S600" s="441"/>
      <c r="T600" s="441"/>
      <c r="U600" s="442"/>
      <c r="V600" s="250"/>
      <c r="W600" s="250"/>
      <c r="X600" s="441"/>
      <c r="Y600" s="441"/>
      <c r="Z600" s="250"/>
      <c r="AA600" s="250"/>
      <c r="AB600" s="250"/>
      <c r="AC600" s="250"/>
      <c r="AD600" s="250"/>
      <c r="AE600" s="441"/>
      <c r="AF600" s="250"/>
      <c r="AG600" s="250"/>
      <c r="AH600" s="250"/>
      <c r="AI600" s="250"/>
      <c r="AJ600" s="250"/>
      <c r="AK600" s="441"/>
      <c r="AL600" s="441"/>
      <c r="AM600" s="441"/>
      <c r="AN600" s="441"/>
      <c r="AO600" s="441"/>
      <c r="AP600" s="441"/>
      <c r="AQ600" s="441"/>
      <c r="AR600" s="441"/>
      <c r="AS600" s="441"/>
      <c r="AT600" s="441"/>
      <c r="AU600" s="441"/>
      <c r="AV600" s="250"/>
      <c r="AW600" s="250"/>
      <c r="AX600" s="250"/>
      <c r="AY600" s="250"/>
      <c r="AZ600" s="250"/>
      <c r="BA600" s="250"/>
      <c r="BB600" s="250"/>
      <c r="BC600" s="250"/>
      <c r="BD600" s="250"/>
      <c r="BE600" s="250"/>
      <c r="BF600" s="250"/>
      <c r="BG600" s="250"/>
      <c r="BH600" s="250"/>
      <c r="BI600" s="250"/>
      <c r="BJ600" s="250"/>
      <c r="BK600" s="250"/>
      <c r="BL600" s="250"/>
      <c r="BM600" s="250"/>
      <c r="BN600" s="250"/>
      <c r="BO600" s="250"/>
      <c r="BP600" s="250"/>
      <c r="BQ600" s="250"/>
      <c r="BR600" s="250"/>
      <c r="BS600" s="250"/>
      <c r="BT600" s="250"/>
      <c r="BU600" s="250"/>
      <c r="BV600" s="250"/>
      <c r="BW600" s="250"/>
      <c r="BX600" s="250"/>
    </row>
    <row r="601" spans="1:76">
      <c r="A601" s="1078"/>
      <c r="B601" s="250"/>
      <c r="C601" s="250"/>
      <c r="D601" s="250"/>
      <c r="E601" s="441"/>
      <c r="F601" s="441"/>
      <c r="G601" s="441"/>
      <c r="H601" s="441"/>
      <c r="I601" s="441"/>
      <c r="J601" s="441"/>
      <c r="K601" s="441"/>
      <c r="L601" s="250"/>
      <c r="M601" s="250"/>
      <c r="N601" s="250"/>
      <c r="O601" s="250"/>
      <c r="P601" s="250"/>
      <c r="Q601" s="441"/>
      <c r="R601" s="441"/>
      <c r="S601" s="441"/>
      <c r="T601" s="441"/>
      <c r="U601" s="442"/>
      <c r="V601" s="250"/>
      <c r="W601" s="250"/>
      <c r="X601" s="441"/>
      <c r="Y601" s="441"/>
      <c r="Z601" s="250"/>
      <c r="AA601" s="250"/>
      <c r="AB601" s="250"/>
      <c r="AC601" s="250"/>
      <c r="AD601" s="250"/>
      <c r="AE601" s="441"/>
      <c r="AF601" s="250"/>
      <c r="AG601" s="250"/>
      <c r="AH601" s="250"/>
      <c r="AI601" s="250"/>
      <c r="AJ601" s="250"/>
      <c r="AK601" s="441"/>
      <c r="AL601" s="441"/>
      <c r="AM601" s="441"/>
      <c r="AN601" s="441"/>
      <c r="AO601" s="441"/>
      <c r="AP601" s="441"/>
      <c r="AQ601" s="441"/>
      <c r="AR601" s="441"/>
      <c r="AS601" s="441"/>
      <c r="AT601" s="441"/>
      <c r="AU601" s="441"/>
      <c r="AV601" s="250"/>
      <c r="AW601" s="250"/>
      <c r="AX601" s="250"/>
      <c r="AY601" s="250"/>
      <c r="AZ601" s="250"/>
      <c r="BA601" s="250"/>
      <c r="BB601" s="250"/>
      <c r="BC601" s="250"/>
      <c r="BD601" s="250"/>
      <c r="BE601" s="250"/>
      <c r="BF601" s="250"/>
      <c r="BG601" s="250"/>
      <c r="BH601" s="250"/>
      <c r="BI601" s="250"/>
      <c r="BJ601" s="250"/>
      <c r="BK601" s="250"/>
      <c r="BL601" s="250"/>
      <c r="BM601" s="250"/>
      <c r="BN601" s="250"/>
      <c r="BO601" s="250"/>
      <c r="BP601" s="250"/>
      <c r="BQ601" s="250"/>
      <c r="BR601" s="250"/>
      <c r="BS601" s="250"/>
      <c r="BT601" s="250"/>
      <c r="BU601" s="250"/>
      <c r="BV601" s="250"/>
      <c r="BW601" s="250"/>
      <c r="BX601" s="250"/>
    </row>
    <row r="602" spans="1:76">
      <c r="A602" s="1078"/>
      <c r="B602" s="250"/>
      <c r="C602" s="250"/>
      <c r="D602" s="250"/>
      <c r="E602" s="441"/>
      <c r="F602" s="441"/>
      <c r="G602" s="441"/>
      <c r="H602" s="441"/>
      <c r="I602" s="441"/>
      <c r="J602" s="441"/>
      <c r="K602" s="441"/>
      <c r="L602" s="250"/>
      <c r="M602" s="250"/>
      <c r="N602" s="250"/>
      <c r="O602" s="250"/>
      <c r="P602" s="250"/>
      <c r="Q602" s="441"/>
      <c r="R602" s="441"/>
      <c r="S602" s="441"/>
      <c r="T602" s="441"/>
      <c r="U602" s="442"/>
      <c r="V602" s="250"/>
      <c r="W602" s="250"/>
      <c r="X602" s="441"/>
      <c r="Y602" s="441"/>
      <c r="Z602" s="250"/>
      <c r="AA602" s="250"/>
      <c r="AB602" s="250"/>
      <c r="AC602" s="250"/>
      <c r="AD602" s="250"/>
      <c r="AE602" s="441"/>
      <c r="AF602" s="250"/>
      <c r="AG602" s="250"/>
      <c r="AH602" s="250"/>
      <c r="AI602" s="250"/>
      <c r="AJ602" s="250"/>
      <c r="AK602" s="441"/>
      <c r="AL602" s="441"/>
      <c r="AM602" s="441"/>
      <c r="AN602" s="441"/>
      <c r="AO602" s="441"/>
      <c r="AP602" s="441"/>
      <c r="AQ602" s="441"/>
      <c r="AR602" s="441"/>
      <c r="AS602" s="441"/>
      <c r="AT602" s="441"/>
      <c r="AU602" s="441"/>
      <c r="AV602" s="250"/>
      <c r="AW602" s="250"/>
      <c r="AX602" s="250"/>
      <c r="AY602" s="250"/>
      <c r="AZ602" s="250"/>
      <c r="BA602" s="250"/>
      <c r="BB602" s="250"/>
      <c r="BC602" s="250"/>
      <c r="BD602" s="250"/>
      <c r="BE602" s="250"/>
      <c r="BF602" s="250"/>
      <c r="BG602" s="250"/>
      <c r="BH602" s="250"/>
      <c r="BI602" s="250"/>
      <c r="BJ602" s="250"/>
      <c r="BK602" s="250"/>
      <c r="BL602" s="250"/>
      <c r="BM602" s="250"/>
      <c r="BN602" s="250"/>
      <c r="BO602" s="250"/>
      <c r="BP602" s="250"/>
      <c r="BQ602" s="250"/>
      <c r="BR602" s="250"/>
      <c r="BS602" s="250"/>
      <c r="BT602" s="250"/>
      <c r="BU602" s="250"/>
      <c r="BV602" s="250"/>
      <c r="BW602" s="250"/>
      <c r="BX602" s="250"/>
    </row>
    <row r="603" spans="1:76">
      <c r="A603" s="1078"/>
      <c r="B603" s="250"/>
      <c r="C603" s="250"/>
      <c r="D603" s="250"/>
      <c r="E603" s="441"/>
      <c r="F603" s="441"/>
      <c r="G603" s="441"/>
      <c r="H603" s="441"/>
      <c r="I603" s="441"/>
      <c r="J603" s="441"/>
      <c r="K603" s="441"/>
      <c r="L603" s="250"/>
      <c r="M603" s="250"/>
      <c r="N603" s="250"/>
      <c r="O603" s="250"/>
      <c r="P603" s="250"/>
      <c r="Q603" s="441"/>
      <c r="R603" s="441"/>
      <c r="S603" s="441"/>
      <c r="T603" s="441"/>
      <c r="U603" s="442"/>
      <c r="V603" s="250"/>
      <c r="W603" s="250"/>
      <c r="X603" s="441"/>
      <c r="Y603" s="441"/>
      <c r="Z603" s="250"/>
      <c r="AA603" s="250"/>
      <c r="AB603" s="250"/>
      <c r="AC603" s="250"/>
      <c r="AD603" s="250"/>
      <c r="AE603" s="441"/>
      <c r="AF603" s="250"/>
      <c r="AG603" s="250"/>
      <c r="AH603" s="250"/>
      <c r="AI603" s="250"/>
      <c r="AJ603" s="250"/>
      <c r="AK603" s="441"/>
      <c r="AL603" s="441"/>
      <c r="AM603" s="441"/>
      <c r="AN603" s="441"/>
      <c r="AO603" s="441"/>
      <c r="AP603" s="441"/>
      <c r="AQ603" s="441"/>
      <c r="AR603" s="441"/>
      <c r="AS603" s="441"/>
      <c r="AT603" s="441"/>
      <c r="AU603" s="441"/>
      <c r="AV603" s="250"/>
      <c r="AW603" s="250"/>
      <c r="AX603" s="250"/>
      <c r="AY603" s="250"/>
      <c r="AZ603" s="250"/>
      <c r="BA603" s="250"/>
      <c r="BB603" s="250"/>
      <c r="BC603" s="250"/>
      <c r="BD603" s="250"/>
      <c r="BE603" s="250"/>
      <c r="BF603" s="250"/>
      <c r="BG603" s="250"/>
      <c r="BH603" s="250"/>
      <c r="BI603" s="250"/>
      <c r="BJ603" s="250"/>
      <c r="BK603" s="250"/>
      <c r="BL603" s="250"/>
      <c r="BM603" s="250"/>
      <c r="BN603" s="250"/>
      <c r="BO603" s="250"/>
      <c r="BP603" s="250"/>
      <c r="BQ603" s="250"/>
      <c r="BR603" s="250"/>
      <c r="BS603" s="250"/>
      <c r="BT603" s="250"/>
      <c r="BU603" s="250"/>
      <c r="BV603" s="250"/>
      <c r="BW603" s="250"/>
      <c r="BX603" s="250"/>
    </row>
    <row r="604" spans="1:76">
      <c r="A604" s="1078"/>
      <c r="B604" s="250"/>
      <c r="C604" s="250"/>
      <c r="D604" s="250"/>
      <c r="E604" s="441"/>
      <c r="F604" s="441"/>
      <c r="G604" s="441"/>
      <c r="H604" s="441"/>
      <c r="I604" s="441"/>
      <c r="J604" s="441"/>
      <c r="K604" s="441"/>
      <c r="L604" s="250"/>
      <c r="M604" s="250"/>
      <c r="N604" s="250"/>
      <c r="O604" s="250"/>
      <c r="P604" s="250"/>
      <c r="Q604" s="441"/>
      <c r="R604" s="441"/>
      <c r="S604" s="441"/>
      <c r="T604" s="441"/>
      <c r="U604" s="442"/>
      <c r="V604" s="250"/>
      <c r="W604" s="250"/>
      <c r="X604" s="441"/>
      <c r="Y604" s="441"/>
      <c r="Z604" s="250"/>
      <c r="AA604" s="250"/>
      <c r="AB604" s="250"/>
      <c r="AC604" s="250"/>
      <c r="AD604" s="250"/>
      <c r="AE604" s="441"/>
      <c r="AF604" s="250"/>
      <c r="AG604" s="250"/>
      <c r="AH604" s="250"/>
      <c r="AI604" s="250"/>
      <c r="AJ604" s="250"/>
      <c r="AK604" s="441"/>
      <c r="AL604" s="441"/>
      <c r="AM604" s="441"/>
      <c r="AN604" s="441"/>
      <c r="AO604" s="441"/>
      <c r="AP604" s="441"/>
      <c r="AQ604" s="441"/>
      <c r="AR604" s="441"/>
      <c r="AS604" s="441"/>
      <c r="AT604" s="441"/>
      <c r="AU604" s="441"/>
      <c r="AV604" s="250"/>
      <c r="AW604" s="250"/>
      <c r="AX604" s="250"/>
      <c r="AY604" s="250"/>
      <c r="AZ604" s="250"/>
      <c r="BA604" s="250"/>
      <c r="BB604" s="250"/>
      <c r="BC604" s="250"/>
      <c r="BD604" s="250"/>
      <c r="BE604" s="250"/>
      <c r="BF604" s="250"/>
      <c r="BG604" s="250"/>
      <c r="BH604" s="250"/>
      <c r="BI604" s="250"/>
      <c r="BJ604" s="250"/>
      <c r="BK604" s="250"/>
      <c r="BL604" s="250"/>
      <c r="BM604" s="250"/>
      <c r="BN604" s="250"/>
      <c r="BO604" s="250"/>
      <c r="BP604" s="250"/>
      <c r="BQ604" s="250"/>
      <c r="BR604" s="250"/>
      <c r="BS604" s="250"/>
      <c r="BT604" s="250"/>
      <c r="BU604" s="250"/>
      <c r="BV604" s="250"/>
      <c r="BW604" s="250"/>
      <c r="BX604" s="250"/>
    </row>
    <row r="605" spans="1:76">
      <c r="A605" s="1078"/>
      <c r="B605" s="250"/>
      <c r="C605" s="250"/>
      <c r="D605" s="250"/>
      <c r="E605" s="441"/>
      <c r="F605" s="441"/>
      <c r="G605" s="441"/>
      <c r="H605" s="441"/>
      <c r="I605" s="441"/>
      <c r="J605" s="441"/>
      <c r="K605" s="441"/>
      <c r="L605" s="250"/>
      <c r="M605" s="250"/>
      <c r="N605" s="250"/>
      <c r="O605" s="250"/>
      <c r="P605" s="250"/>
      <c r="Q605" s="441"/>
      <c r="R605" s="441"/>
      <c r="S605" s="441"/>
      <c r="T605" s="441"/>
      <c r="U605" s="442"/>
      <c r="V605" s="250"/>
      <c r="W605" s="250"/>
      <c r="X605" s="441"/>
      <c r="Y605" s="441"/>
      <c r="Z605" s="250"/>
      <c r="AA605" s="250"/>
      <c r="AB605" s="250"/>
      <c r="AC605" s="250"/>
      <c r="AD605" s="250"/>
      <c r="AE605" s="441"/>
      <c r="AF605" s="250"/>
      <c r="AG605" s="250"/>
      <c r="AH605" s="250"/>
      <c r="AI605" s="250"/>
      <c r="AJ605" s="250"/>
      <c r="AK605" s="441"/>
      <c r="AL605" s="441"/>
      <c r="AM605" s="441"/>
      <c r="AN605" s="441"/>
      <c r="AO605" s="441"/>
      <c r="AP605" s="441"/>
      <c r="AQ605" s="441"/>
      <c r="AR605" s="441"/>
      <c r="AS605" s="441"/>
      <c r="AT605" s="441"/>
      <c r="AU605" s="441"/>
      <c r="AV605" s="250"/>
      <c r="AW605" s="250"/>
      <c r="AX605" s="250"/>
      <c r="AY605" s="250"/>
      <c r="AZ605" s="250"/>
      <c r="BA605" s="250"/>
      <c r="BB605" s="250"/>
      <c r="BC605" s="250"/>
      <c r="BD605" s="250"/>
      <c r="BE605" s="250"/>
      <c r="BF605" s="250"/>
      <c r="BG605" s="250"/>
      <c r="BH605" s="250"/>
      <c r="BI605" s="250"/>
      <c r="BJ605" s="250"/>
      <c r="BK605" s="250"/>
      <c r="BL605" s="250"/>
      <c r="BM605" s="250"/>
      <c r="BN605" s="250"/>
      <c r="BO605" s="250"/>
      <c r="BP605" s="250"/>
      <c r="BQ605" s="250"/>
      <c r="BR605" s="250"/>
      <c r="BS605" s="250"/>
      <c r="BT605" s="250"/>
      <c r="BU605" s="250"/>
      <c r="BV605" s="250"/>
      <c r="BW605" s="250"/>
      <c r="BX605" s="250"/>
    </row>
    <row r="606" spans="1:76">
      <c r="A606" s="1078"/>
      <c r="B606" s="250"/>
      <c r="C606" s="250"/>
      <c r="D606" s="250"/>
      <c r="E606" s="441"/>
      <c r="F606" s="441"/>
      <c r="G606" s="441"/>
      <c r="H606" s="441"/>
      <c r="I606" s="441"/>
      <c r="J606" s="441"/>
      <c r="K606" s="441"/>
      <c r="L606" s="250"/>
      <c r="M606" s="250"/>
      <c r="N606" s="250"/>
      <c r="O606" s="250"/>
      <c r="P606" s="250"/>
      <c r="Q606" s="441"/>
      <c r="R606" s="441"/>
      <c r="S606" s="441"/>
      <c r="T606" s="441"/>
      <c r="U606" s="442"/>
      <c r="V606" s="250"/>
      <c r="W606" s="250"/>
      <c r="X606" s="441"/>
      <c r="Y606" s="441"/>
      <c r="Z606" s="250"/>
      <c r="AA606" s="250"/>
      <c r="AB606" s="250"/>
      <c r="AC606" s="250"/>
      <c r="AD606" s="250"/>
      <c r="AE606" s="441"/>
      <c r="AF606" s="250"/>
      <c r="AG606" s="250"/>
      <c r="AH606" s="250"/>
      <c r="AI606" s="250"/>
      <c r="AJ606" s="250"/>
      <c r="AK606" s="441"/>
      <c r="AL606" s="441"/>
      <c r="AM606" s="441"/>
      <c r="AN606" s="441"/>
      <c r="AO606" s="441"/>
      <c r="AP606" s="441"/>
      <c r="AQ606" s="441"/>
      <c r="AR606" s="441"/>
      <c r="AS606" s="441"/>
      <c r="AT606" s="441"/>
      <c r="AU606" s="441"/>
      <c r="AV606" s="250"/>
      <c r="AW606" s="250"/>
      <c r="AX606" s="250"/>
      <c r="AY606" s="250"/>
      <c r="AZ606" s="250"/>
      <c r="BA606" s="250"/>
      <c r="BB606" s="250"/>
      <c r="BC606" s="250"/>
      <c r="BD606" s="250"/>
      <c r="BE606" s="250"/>
      <c r="BF606" s="250"/>
      <c r="BG606" s="250"/>
      <c r="BH606" s="250"/>
      <c r="BI606" s="250"/>
      <c r="BJ606" s="250"/>
      <c r="BK606" s="250"/>
      <c r="BL606" s="250"/>
      <c r="BM606" s="250"/>
      <c r="BN606" s="250"/>
      <c r="BO606" s="250"/>
      <c r="BP606" s="250"/>
      <c r="BQ606" s="250"/>
      <c r="BR606" s="250"/>
      <c r="BS606" s="250"/>
      <c r="BT606" s="250"/>
      <c r="BU606" s="250"/>
      <c r="BV606" s="250"/>
      <c r="BW606" s="250"/>
      <c r="BX606" s="250"/>
    </row>
    <row r="607" spans="1:76">
      <c r="A607" s="1078"/>
      <c r="B607" s="250"/>
      <c r="C607" s="250"/>
      <c r="D607" s="250"/>
      <c r="E607" s="441"/>
      <c r="F607" s="441"/>
      <c r="G607" s="441"/>
      <c r="H607" s="441"/>
      <c r="I607" s="441"/>
      <c r="J607" s="441"/>
      <c r="K607" s="441"/>
      <c r="L607" s="250"/>
      <c r="M607" s="250"/>
      <c r="N607" s="250"/>
      <c r="O607" s="250"/>
      <c r="P607" s="250"/>
      <c r="Q607" s="441"/>
      <c r="R607" s="441"/>
      <c r="S607" s="441"/>
      <c r="T607" s="441"/>
      <c r="U607" s="442"/>
      <c r="V607" s="250"/>
      <c r="W607" s="250"/>
      <c r="X607" s="441"/>
      <c r="Y607" s="441"/>
      <c r="Z607" s="250"/>
      <c r="AA607" s="250"/>
      <c r="AB607" s="250"/>
      <c r="AC607" s="250"/>
      <c r="AD607" s="250"/>
      <c r="AE607" s="441"/>
      <c r="AF607" s="250"/>
      <c r="AG607" s="250"/>
      <c r="AH607" s="250"/>
      <c r="AI607" s="250"/>
      <c r="AJ607" s="250"/>
      <c r="AK607" s="441"/>
      <c r="AL607" s="441"/>
      <c r="AM607" s="441"/>
      <c r="AN607" s="441"/>
      <c r="AO607" s="441"/>
      <c r="AP607" s="441"/>
      <c r="AQ607" s="441"/>
      <c r="AR607" s="441"/>
      <c r="AS607" s="441"/>
      <c r="AT607" s="441"/>
      <c r="AU607" s="441"/>
      <c r="AV607" s="250"/>
      <c r="AW607" s="250"/>
      <c r="AX607" s="250"/>
      <c r="AY607" s="250"/>
      <c r="AZ607" s="250"/>
      <c r="BA607" s="250"/>
      <c r="BB607" s="250"/>
      <c r="BC607" s="250"/>
      <c r="BD607" s="250"/>
      <c r="BE607" s="250"/>
      <c r="BF607" s="250"/>
      <c r="BG607" s="250"/>
      <c r="BH607" s="250"/>
      <c r="BI607" s="250"/>
      <c r="BJ607" s="250"/>
      <c r="BK607" s="250"/>
      <c r="BL607" s="250"/>
      <c r="BM607" s="250"/>
      <c r="BN607" s="250"/>
      <c r="BO607" s="250"/>
      <c r="BP607" s="250"/>
      <c r="BQ607" s="250"/>
      <c r="BR607" s="250"/>
      <c r="BS607" s="250"/>
      <c r="BT607" s="250"/>
      <c r="BU607" s="250"/>
      <c r="BV607" s="250"/>
      <c r="BW607" s="250"/>
      <c r="BX607" s="250"/>
    </row>
    <row r="608" spans="1:76">
      <c r="A608" s="1078"/>
      <c r="B608" s="250"/>
      <c r="C608" s="250"/>
      <c r="D608" s="250"/>
      <c r="E608" s="441"/>
      <c r="F608" s="441"/>
      <c r="G608" s="441"/>
      <c r="H608" s="441"/>
      <c r="I608" s="441"/>
      <c r="J608" s="441"/>
      <c r="K608" s="441"/>
      <c r="L608" s="250"/>
      <c r="M608" s="250"/>
      <c r="N608" s="250"/>
      <c r="O608" s="250"/>
      <c r="P608" s="250"/>
      <c r="Q608" s="441"/>
      <c r="R608" s="441"/>
      <c r="S608" s="441"/>
      <c r="T608" s="441"/>
      <c r="U608" s="442"/>
      <c r="V608" s="250"/>
      <c r="W608" s="250"/>
      <c r="X608" s="441"/>
      <c r="Y608" s="441"/>
      <c r="Z608" s="250"/>
      <c r="AA608" s="250"/>
      <c r="AB608" s="250"/>
      <c r="AC608" s="250"/>
      <c r="AD608" s="250"/>
      <c r="AE608" s="441"/>
      <c r="AF608" s="250"/>
      <c r="AG608" s="250"/>
      <c r="AH608" s="250"/>
      <c r="AI608" s="250"/>
      <c r="AJ608" s="250"/>
      <c r="AK608" s="441"/>
      <c r="AL608" s="441"/>
      <c r="AM608" s="441"/>
      <c r="AN608" s="441"/>
      <c r="AO608" s="441"/>
      <c r="AP608" s="441"/>
      <c r="AQ608" s="441"/>
      <c r="AR608" s="441"/>
      <c r="AS608" s="441"/>
      <c r="AT608" s="441"/>
      <c r="AU608" s="441"/>
      <c r="AV608" s="250"/>
      <c r="AW608" s="250"/>
      <c r="AX608" s="250"/>
      <c r="AY608" s="250"/>
      <c r="AZ608" s="250"/>
      <c r="BA608" s="250"/>
      <c r="BB608" s="250"/>
      <c r="BC608" s="250"/>
      <c r="BD608" s="250"/>
      <c r="BE608" s="250"/>
      <c r="BF608" s="250"/>
      <c r="BG608" s="250"/>
      <c r="BH608" s="250"/>
      <c r="BI608" s="250"/>
      <c r="BJ608" s="250"/>
      <c r="BK608" s="250"/>
      <c r="BL608" s="250"/>
      <c r="BM608" s="250"/>
      <c r="BN608" s="250"/>
      <c r="BO608" s="250"/>
      <c r="BP608" s="250"/>
      <c r="BQ608" s="250"/>
      <c r="BR608" s="250"/>
      <c r="BS608" s="250"/>
      <c r="BT608" s="250"/>
      <c r="BU608" s="250"/>
      <c r="BV608" s="250"/>
      <c r="BW608" s="250"/>
      <c r="BX608" s="250"/>
    </row>
  </sheetData>
  <mergeCells count="3">
    <mergeCell ref="L9:O12"/>
    <mergeCell ref="G10:I10"/>
    <mergeCell ref="G11:I11"/>
  </mergeCells>
  <conditionalFormatting sqref="BK18:BK517">
    <cfRule type="expression" dxfId="35" priority="1" stopIfTrue="1">
      <formula>AND(X18&gt;0,Z18&gt;0,AN18&gt;0,AW18&gt;0,$BK18&lt;0.2)</formula>
    </cfRule>
    <cfRule type="cellIs" dxfId="34" priority="2" stopIfTrue="1" operator="greaterThan">
      <formula>0.6499</formula>
    </cfRule>
    <cfRule type="cellIs" dxfId="33" priority="3" stopIfTrue="1" operator="between">
      <formula>0.4999</formula>
      <formula>0.65</formula>
    </cfRule>
  </conditionalFormatting>
  <conditionalFormatting sqref="AO18:AP517 AT18:AU517">
    <cfRule type="expression" dxfId="32" priority="10" stopIfTrue="1">
      <formula>$Y18&gt;0</formula>
    </cfRule>
  </conditionalFormatting>
  <conditionalFormatting sqref="Q18:Q517 F21:G517">
    <cfRule type="expression" dxfId="31" priority="11" stopIfTrue="1">
      <formula>$E18="exterior"</formula>
    </cfRule>
  </conditionalFormatting>
  <conditionalFormatting sqref="L9:O12">
    <cfRule type="expression" dxfId="30" priority="9" stopIfTrue="1">
      <formula>$P$14=FALSE</formula>
    </cfRule>
  </conditionalFormatting>
  <conditionalFormatting sqref="AV18:AV517">
    <cfRule type="expression" dxfId="29" priority="8" stopIfTrue="1">
      <formula>SUM($AT18:$AU18)&gt;0</formula>
    </cfRule>
  </conditionalFormatting>
  <conditionalFormatting sqref="AV4:AV10">
    <cfRule type="expression" dxfId="28" priority="7" stopIfTrue="1">
      <formula>$AT4&gt;0</formula>
    </cfRule>
  </conditionalFormatting>
  <conditionalFormatting sqref="AQ18:AQ517">
    <cfRule type="expression" dxfId="27" priority="6" stopIfTrue="1">
      <formula>AND($Y18&gt;0,$AO18&lt;&gt;"")</formula>
    </cfRule>
  </conditionalFormatting>
  <conditionalFormatting sqref="G10:I10">
    <cfRule type="expression" dxfId="26" priority="5" stopIfTrue="1">
      <formula>AND($F10&gt;=1,$D10="")</formula>
    </cfRule>
  </conditionalFormatting>
  <conditionalFormatting sqref="G11:I11">
    <cfRule type="expression" dxfId="25" priority="12" stopIfTrue="1">
      <formula>AND($F10&gt;=1,$D11="")</formula>
    </cfRule>
  </conditionalFormatting>
  <conditionalFormatting sqref="AP8:AP9">
    <cfRule type="expression" dxfId="24" priority="4" stopIfTrue="1">
      <formula>$AU8&gt;0</formula>
    </cfRule>
  </conditionalFormatting>
  <pageMargins left="0.75" right="0.75" top="1" bottom="1" header="0.5" footer="0.5"/>
  <pageSetup paperSize="9" orientation="portrait"/>
  <legacyDrawing r:id="rId1"/>
</worksheet>
</file>

<file path=xl/worksheets/sheet13.xml><?xml version="1.0" encoding="utf-8"?>
<worksheet xmlns="http://schemas.openxmlformats.org/spreadsheetml/2006/main" xmlns:r="http://schemas.openxmlformats.org/officeDocument/2006/relationships">
  <sheetPr codeName="Sheet13"/>
  <dimension ref="A1:Q93"/>
  <sheetViews>
    <sheetView showGridLines="0" workbookViewId="0">
      <pane xSplit="2" ySplit="5" topLeftCell="C6" activePane="bottomRight" state="frozen"/>
      <selection pane="topRight" activeCell="C1" sqref="C1"/>
      <selection pane="bottomLeft" activeCell="A6" sqref="A6"/>
      <selection pane="bottomRight" activeCell="C6" sqref="C6"/>
    </sheetView>
  </sheetViews>
  <sheetFormatPr defaultColWidth="9.140625" defaultRowHeight="12.75" outlineLevelRow="1" outlineLevelCol="1"/>
  <cols>
    <col min="1" max="1" width="20.42578125" style="1080" hidden="1" customWidth="1" outlineLevel="1"/>
    <col min="2" max="2" width="19" style="1080" customWidth="1" collapsed="1"/>
    <col min="3" max="3" width="13.140625" style="1080" customWidth="1"/>
    <col min="4" max="4" width="14" style="1080" customWidth="1"/>
    <col min="5" max="5" width="12.5703125" style="1080" customWidth="1"/>
    <col min="6" max="7" width="10.7109375" style="1080" customWidth="1"/>
    <col min="8" max="8" width="9.85546875" style="1080" customWidth="1"/>
    <col min="9" max="9" width="14.28515625" style="1080" bestFit="1" customWidth="1"/>
    <col min="10" max="11" width="14.28515625" style="1080" hidden="1" customWidth="1"/>
    <col min="12" max="15" width="14.28515625" style="1080" customWidth="1"/>
    <col min="16" max="16" width="10.5703125" style="1080" customWidth="1"/>
    <col min="17" max="23" width="9.140625" style="1080"/>
    <col min="24" max="24" width="11.42578125" style="1080" bestFit="1" customWidth="1"/>
    <col min="25" max="256" width="9.140625" style="1080"/>
    <col min="257" max="257" width="0" style="1080" hidden="1" customWidth="1"/>
    <col min="258" max="258" width="19" style="1080" customWidth="1"/>
    <col min="259" max="259" width="13.140625" style="1080" customWidth="1"/>
    <col min="260" max="260" width="14" style="1080" customWidth="1"/>
    <col min="261" max="261" width="12.5703125" style="1080" customWidth="1"/>
    <col min="262" max="263" width="10.7109375" style="1080" customWidth="1"/>
    <col min="264" max="264" width="9.85546875" style="1080" customWidth="1"/>
    <col min="265" max="265" width="14.28515625" style="1080" bestFit="1" customWidth="1"/>
    <col min="266" max="267" width="0" style="1080" hidden="1" customWidth="1"/>
    <col min="268" max="271" width="14.28515625" style="1080" customWidth="1"/>
    <col min="272" max="272" width="10.5703125" style="1080" customWidth="1"/>
    <col min="273" max="279" width="9.140625" style="1080"/>
    <col min="280" max="280" width="11.42578125" style="1080" bestFit="1" customWidth="1"/>
    <col min="281" max="512" width="9.140625" style="1080"/>
    <col min="513" max="513" width="0" style="1080" hidden="1" customWidth="1"/>
    <col min="514" max="514" width="19" style="1080" customWidth="1"/>
    <col min="515" max="515" width="13.140625" style="1080" customWidth="1"/>
    <col min="516" max="516" width="14" style="1080" customWidth="1"/>
    <col min="517" max="517" width="12.5703125" style="1080" customWidth="1"/>
    <col min="518" max="519" width="10.7109375" style="1080" customWidth="1"/>
    <col min="520" max="520" width="9.85546875" style="1080" customWidth="1"/>
    <col min="521" max="521" width="14.28515625" style="1080" bestFit="1" customWidth="1"/>
    <col min="522" max="523" width="0" style="1080" hidden="1" customWidth="1"/>
    <col min="524" max="527" width="14.28515625" style="1080" customWidth="1"/>
    <col min="528" max="528" width="10.5703125" style="1080" customWidth="1"/>
    <col min="529" max="535" width="9.140625" style="1080"/>
    <col min="536" max="536" width="11.42578125" style="1080" bestFit="1" customWidth="1"/>
    <col min="537" max="768" width="9.140625" style="1080"/>
    <col min="769" max="769" width="0" style="1080" hidden="1" customWidth="1"/>
    <col min="770" max="770" width="19" style="1080" customWidth="1"/>
    <col min="771" max="771" width="13.140625" style="1080" customWidth="1"/>
    <col min="772" max="772" width="14" style="1080" customWidth="1"/>
    <col min="773" max="773" width="12.5703125" style="1080" customWidth="1"/>
    <col min="774" max="775" width="10.7109375" style="1080" customWidth="1"/>
    <col min="776" max="776" width="9.85546875" style="1080" customWidth="1"/>
    <col min="777" max="777" width="14.28515625" style="1080" bestFit="1" customWidth="1"/>
    <col min="778" max="779" width="0" style="1080" hidden="1" customWidth="1"/>
    <col min="780" max="783" width="14.28515625" style="1080" customWidth="1"/>
    <col min="784" max="784" width="10.5703125" style="1080" customWidth="1"/>
    <col min="785" max="791" width="9.140625" style="1080"/>
    <col min="792" max="792" width="11.42578125" style="1080" bestFit="1" customWidth="1"/>
    <col min="793" max="1024" width="9.140625" style="1080"/>
    <col min="1025" max="1025" width="0" style="1080" hidden="1" customWidth="1"/>
    <col min="1026" max="1026" width="19" style="1080" customWidth="1"/>
    <col min="1027" max="1027" width="13.140625" style="1080" customWidth="1"/>
    <col min="1028" max="1028" width="14" style="1080" customWidth="1"/>
    <col min="1029" max="1029" width="12.5703125" style="1080" customWidth="1"/>
    <col min="1030" max="1031" width="10.7109375" style="1080" customWidth="1"/>
    <col min="1032" max="1032" width="9.85546875" style="1080" customWidth="1"/>
    <col min="1033" max="1033" width="14.28515625" style="1080" bestFit="1" customWidth="1"/>
    <col min="1034" max="1035" width="0" style="1080" hidden="1" customWidth="1"/>
    <col min="1036" max="1039" width="14.28515625" style="1080" customWidth="1"/>
    <col min="1040" max="1040" width="10.5703125" style="1080" customWidth="1"/>
    <col min="1041" max="1047" width="9.140625" style="1080"/>
    <col min="1048" max="1048" width="11.42578125" style="1080" bestFit="1" customWidth="1"/>
    <col min="1049" max="1280" width="9.140625" style="1080"/>
    <col min="1281" max="1281" width="0" style="1080" hidden="1" customWidth="1"/>
    <col min="1282" max="1282" width="19" style="1080" customWidth="1"/>
    <col min="1283" max="1283" width="13.140625" style="1080" customWidth="1"/>
    <col min="1284" max="1284" width="14" style="1080" customWidth="1"/>
    <col min="1285" max="1285" width="12.5703125" style="1080" customWidth="1"/>
    <col min="1286" max="1287" width="10.7109375" style="1080" customWidth="1"/>
    <col min="1288" max="1288" width="9.85546875" style="1080" customWidth="1"/>
    <col min="1289" max="1289" width="14.28515625" style="1080" bestFit="1" customWidth="1"/>
    <col min="1290" max="1291" width="0" style="1080" hidden="1" customWidth="1"/>
    <col min="1292" max="1295" width="14.28515625" style="1080" customWidth="1"/>
    <col min="1296" max="1296" width="10.5703125" style="1080" customWidth="1"/>
    <col min="1297" max="1303" width="9.140625" style="1080"/>
    <col min="1304" max="1304" width="11.42578125" style="1080" bestFit="1" customWidth="1"/>
    <col min="1305" max="1536" width="9.140625" style="1080"/>
    <col min="1537" max="1537" width="0" style="1080" hidden="1" customWidth="1"/>
    <col min="1538" max="1538" width="19" style="1080" customWidth="1"/>
    <col min="1539" max="1539" width="13.140625" style="1080" customWidth="1"/>
    <col min="1540" max="1540" width="14" style="1080" customWidth="1"/>
    <col min="1541" max="1541" width="12.5703125" style="1080" customWidth="1"/>
    <col min="1542" max="1543" width="10.7109375" style="1080" customWidth="1"/>
    <col min="1544" max="1544" width="9.85546875" style="1080" customWidth="1"/>
    <col min="1545" max="1545" width="14.28515625" style="1080" bestFit="1" customWidth="1"/>
    <col min="1546" max="1547" width="0" style="1080" hidden="1" customWidth="1"/>
    <col min="1548" max="1551" width="14.28515625" style="1080" customWidth="1"/>
    <col min="1552" max="1552" width="10.5703125" style="1080" customWidth="1"/>
    <col min="1553" max="1559" width="9.140625" style="1080"/>
    <col min="1560" max="1560" width="11.42578125" style="1080" bestFit="1" customWidth="1"/>
    <col min="1561" max="1792" width="9.140625" style="1080"/>
    <col min="1793" max="1793" width="0" style="1080" hidden="1" customWidth="1"/>
    <col min="1794" max="1794" width="19" style="1080" customWidth="1"/>
    <col min="1795" max="1795" width="13.140625" style="1080" customWidth="1"/>
    <col min="1796" max="1796" width="14" style="1080" customWidth="1"/>
    <col min="1797" max="1797" width="12.5703125" style="1080" customWidth="1"/>
    <col min="1798" max="1799" width="10.7109375" style="1080" customWidth="1"/>
    <col min="1800" max="1800" width="9.85546875" style="1080" customWidth="1"/>
    <col min="1801" max="1801" width="14.28515625" style="1080" bestFit="1" customWidth="1"/>
    <col min="1802" max="1803" width="0" style="1080" hidden="1" customWidth="1"/>
    <col min="1804" max="1807" width="14.28515625" style="1080" customWidth="1"/>
    <col min="1808" max="1808" width="10.5703125" style="1080" customWidth="1"/>
    <col min="1809" max="1815" width="9.140625" style="1080"/>
    <col min="1816" max="1816" width="11.42578125" style="1080" bestFit="1" customWidth="1"/>
    <col min="1817" max="2048" width="9.140625" style="1080"/>
    <col min="2049" max="2049" width="0" style="1080" hidden="1" customWidth="1"/>
    <col min="2050" max="2050" width="19" style="1080" customWidth="1"/>
    <col min="2051" max="2051" width="13.140625" style="1080" customWidth="1"/>
    <col min="2052" max="2052" width="14" style="1080" customWidth="1"/>
    <col min="2053" max="2053" width="12.5703125" style="1080" customWidth="1"/>
    <col min="2054" max="2055" width="10.7109375" style="1080" customWidth="1"/>
    <col min="2056" max="2056" width="9.85546875" style="1080" customWidth="1"/>
    <col min="2057" max="2057" width="14.28515625" style="1080" bestFit="1" customWidth="1"/>
    <col min="2058" max="2059" width="0" style="1080" hidden="1" customWidth="1"/>
    <col min="2060" max="2063" width="14.28515625" style="1080" customWidth="1"/>
    <col min="2064" max="2064" width="10.5703125" style="1080" customWidth="1"/>
    <col min="2065" max="2071" width="9.140625" style="1080"/>
    <col min="2072" max="2072" width="11.42578125" style="1080" bestFit="1" customWidth="1"/>
    <col min="2073" max="2304" width="9.140625" style="1080"/>
    <col min="2305" max="2305" width="0" style="1080" hidden="1" customWidth="1"/>
    <col min="2306" max="2306" width="19" style="1080" customWidth="1"/>
    <col min="2307" max="2307" width="13.140625" style="1080" customWidth="1"/>
    <col min="2308" max="2308" width="14" style="1080" customWidth="1"/>
    <col min="2309" max="2309" width="12.5703125" style="1080" customWidth="1"/>
    <col min="2310" max="2311" width="10.7109375" style="1080" customWidth="1"/>
    <col min="2312" max="2312" width="9.85546875" style="1080" customWidth="1"/>
    <col min="2313" max="2313" width="14.28515625" style="1080" bestFit="1" customWidth="1"/>
    <col min="2314" max="2315" width="0" style="1080" hidden="1" customWidth="1"/>
    <col min="2316" max="2319" width="14.28515625" style="1080" customWidth="1"/>
    <col min="2320" max="2320" width="10.5703125" style="1080" customWidth="1"/>
    <col min="2321" max="2327" width="9.140625" style="1080"/>
    <col min="2328" max="2328" width="11.42578125" style="1080" bestFit="1" customWidth="1"/>
    <col min="2329" max="2560" width="9.140625" style="1080"/>
    <col min="2561" max="2561" width="0" style="1080" hidden="1" customWidth="1"/>
    <col min="2562" max="2562" width="19" style="1080" customWidth="1"/>
    <col min="2563" max="2563" width="13.140625" style="1080" customWidth="1"/>
    <col min="2564" max="2564" width="14" style="1080" customWidth="1"/>
    <col min="2565" max="2565" width="12.5703125" style="1080" customWidth="1"/>
    <col min="2566" max="2567" width="10.7109375" style="1080" customWidth="1"/>
    <col min="2568" max="2568" width="9.85546875" style="1080" customWidth="1"/>
    <col min="2569" max="2569" width="14.28515625" style="1080" bestFit="1" customWidth="1"/>
    <col min="2570" max="2571" width="0" style="1080" hidden="1" customWidth="1"/>
    <col min="2572" max="2575" width="14.28515625" style="1080" customWidth="1"/>
    <col min="2576" max="2576" width="10.5703125" style="1080" customWidth="1"/>
    <col min="2577" max="2583" width="9.140625" style="1080"/>
    <col min="2584" max="2584" width="11.42578125" style="1080" bestFit="1" customWidth="1"/>
    <col min="2585" max="2816" width="9.140625" style="1080"/>
    <col min="2817" max="2817" width="0" style="1080" hidden="1" customWidth="1"/>
    <col min="2818" max="2818" width="19" style="1080" customWidth="1"/>
    <col min="2819" max="2819" width="13.140625" style="1080" customWidth="1"/>
    <col min="2820" max="2820" width="14" style="1080" customWidth="1"/>
    <col min="2821" max="2821" width="12.5703125" style="1080" customWidth="1"/>
    <col min="2822" max="2823" width="10.7109375" style="1080" customWidth="1"/>
    <col min="2824" max="2824" width="9.85546875" style="1080" customWidth="1"/>
    <col min="2825" max="2825" width="14.28515625" style="1080" bestFit="1" customWidth="1"/>
    <col min="2826" max="2827" width="0" style="1080" hidden="1" customWidth="1"/>
    <col min="2828" max="2831" width="14.28515625" style="1080" customWidth="1"/>
    <col min="2832" max="2832" width="10.5703125" style="1080" customWidth="1"/>
    <col min="2833" max="2839" width="9.140625" style="1080"/>
    <col min="2840" max="2840" width="11.42578125" style="1080" bestFit="1" customWidth="1"/>
    <col min="2841" max="3072" width="9.140625" style="1080"/>
    <col min="3073" max="3073" width="0" style="1080" hidden="1" customWidth="1"/>
    <col min="3074" max="3074" width="19" style="1080" customWidth="1"/>
    <col min="3075" max="3075" width="13.140625" style="1080" customWidth="1"/>
    <col min="3076" max="3076" width="14" style="1080" customWidth="1"/>
    <col min="3077" max="3077" width="12.5703125" style="1080" customWidth="1"/>
    <col min="3078" max="3079" width="10.7109375" style="1080" customWidth="1"/>
    <col min="3080" max="3080" width="9.85546875" style="1080" customWidth="1"/>
    <col min="3081" max="3081" width="14.28515625" style="1080" bestFit="1" customWidth="1"/>
    <col min="3082" max="3083" width="0" style="1080" hidden="1" customWidth="1"/>
    <col min="3084" max="3087" width="14.28515625" style="1080" customWidth="1"/>
    <col min="3088" max="3088" width="10.5703125" style="1080" customWidth="1"/>
    <col min="3089" max="3095" width="9.140625" style="1080"/>
    <col min="3096" max="3096" width="11.42578125" style="1080" bestFit="1" customWidth="1"/>
    <col min="3097" max="3328" width="9.140625" style="1080"/>
    <col min="3329" max="3329" width="0" style="1080" hidden="1" customWidth="1"/>
    <col min="3330" max="3330" width="19" style="1080" customWidth="1"/>
    <col min="3331" max="3331" width="13.140625" style="1080" customWidth="1"/>
    <col min="3332" max="3332" width="14" style="1080" customWidth="1"/>
    <col min="3333" max="3333" width="12.5703125" style="1080" customWidth="1"/>
    <col min="3334" max="3335" width="10.7109375" style="1080" customWidth="1"/>
    <col min="3336" max="3336" width="9.85546875" style="1080" customWidth="1"/>
    <col min="3337" max="3337" width="14.28515625" style="1080" bestFit="1" customWidth="1"/>
    <col min="3338" max="3339" width="0" style="1080" hidden="1" customWidth="1"/>
    <col min="3340" max="3343" width="14.28515625" style="1080" customWidth="1"/>
    <col min="3344" max="3344" width="10.5703125" style="1080" customWidth="1"/>
    <col min="3345" max="3351" width="9.140625" style="1080"/>
    <col min="3352" max="3352" width="11.42578125" style="1080" bestFit="1" customWidth="1"/>
    <col min="3353" max="3584" width="9.140625" style="1080"/>
    <col min="3585" max="3585" width="0" style="1080" hidden="1" customWidth="1"/>
    <col min="3586" max="3586" width="19" style="1080" customWidth="1"/>
    <col min="3587" max="3587" width="13.140625" style="1080" customWidth="1"/>
    <col min="3588" max="3588" width="14" style="1080" customWidth="1"/>
    <col min="3589" max="3589" width="12.5703125" style="1080" customWidth="1"/>
    <col min="3590" max="3591" width="10.7109375" style="1080" customWidth="1"/>
    <col min="3592" max="3592" width="9.85546875" style="1080" customWidth="1"/>
    <col min="3593" max="3593" width="14.28515625" style="1080" bestFit="1" customWidth="1"/>
    <col min="3594" max="3595" width="0" style="1080" hidden="1" customWidth="1"/>
    <col min="3596" max="3599" width="14.28515625" style="1080" customWidth="1"/>
    <col min="3600" max="3600" width="10.5703125" style="1080" customWidth="1"/>
    <col min="3601" max="3607" width="9.140625" style="1080"/>
    <col min="3608" max="3608" width="11.42578125" style="1080" bestFit="1" customWidth="1"/>
    <col min="3609" max="3840" width="9.140625" style="1080"/>
    <col min="3841" max="3841" width="0" style="1080" hidden="1" customWidth="1"/>
    <col min="3842" max="3842" width="19" style="1080" customWidth="1"/>
    <col min="3843" max="3843" width="13.140625" style="1080" customWidth="1"/>
    <col min="3844" max="3844" width="14" style="1080" customWidth="1"/>
    <col min="3845" max="3845" width="12.5703125" style="1080" customWidth="1"/>
    <col min="3846" max="3847" width="10.7109375" style="1080" customWidth="1"/>
    <col min="3848" max="3848" width="9.85546875" style="1080" customWidth="1"/>
    <col min="3849" max="3849" width="14.28515625" style="1080" bestFit="1" customWidth="1"/>
    <col min="3850" max="3851" width="0" style="1080" hidden="1" customWidth="1"/>
    <col min="3852" max="3855" width="14.28515625" style="1080" customWidth="1"/>
    <col min="3856" max="3856" width="10.5703125" style="1080" customWidth="1"/>
    <col min="3857" max="3863" width="9.140625" style="1080"/>
    <col min="3864" max="3864" width="11.42578125" style="1080" bestFit="1" customWidth="1"/>
    <col min="3865" max="4096" width="9.140625" style="1080"/>
    <col min="4097" max="4097" width="0" style="1080" hidden="1" customWidth="1"/>
    <col min="4098" max="4098" width="19" style="1080" customWidth="1"/>
    <col min="4099" max="4099" width="13.140625" style="1080" customWidth="1"/>
    <col min="4100" max="4100" width="14" style="1080" customWidth="1"/>
    <col min="4101" max="4101" width="12.5703125" style="1080" customWidth="1"/>
    <col min="4102" max="4103" width="10.7109375" style="1080" customWidth="1"/>
    <col min="4104" max="4104" width="9.85546875" style="1080" customWidth="1"/>
    <col min="4105" max="4105" width="14.28515625" style="1080" bestFit="1" customWidth="1"/>
    <col min="4106" max="4107" width="0" style="1080" hidden="1" customWidth="1"/>
    <col min="4108" max="4111" width="14.28515625" style="1080" customWidth="1"/>
    <col min="4112" max="4112" width="10.5703125" style="1080" customWidth="1"/>
    <col min="4113" max="4119" width="9.140625" style="1080"/>
    <col min="4120" max="4120" width="11.42578125" style="1080" bestFit="1" customWidth="1"/>
    <col min="4121" max="4352" width="9.140625" style="1080"/>
    <col min="4353" max="4353" width="0" style="1080" hidden="1" customWidth="1"/>
    <col min="4354" max="4354" width="19" style="1080" customWidth="1"/>
    <col min="4355" max="4355" width="13.140625" style="1080" customWidth="1"/>
    <col min="4356" max="4356" width="14" style="1080" customWidth="1"/>
    <col min="4357" max="4357" width="12.5703125" style="1080" customWidth="1"/>
    <col min="4358" max="4359" width="10.7109375" style="1080" customWidth="1"/>
    <col min="4360" max="4360" width="9.85546875" style="1080" customWidth="1"/>
    <col min="4361" max="4361" width="14.28515625" style="1080" bestFit="1" customWidth="1"/>
    <col min="4362" max="4363" width="0" style="1080" hidden="1" customWidth="1"/>
    <col min="4364" max="4367" width="14.28515625" style="1080" customWidth="1"/>
    <col min="4368" max="4368" width="10.5703125" style="1080" customWidth="1"/>
    <col min="4369" max="4375" width="9.140625" style="1080"/>
    <col min="4376" max="4376" width="11.42578125" style="1080" bestFit="1" customWidth="1"/>
    <col min="4377" max="4608" width="9.140625" style="1080"/>
    <col min="4609" max="4609" width="0" style="1080" hidden="1" customWidth="1"/>
    <col min="4610" max="4610" width="19" style="1080" customWidth="1"/>
    <col min="4611" max="4611" width="13.140625" style="1080" customWidth="1"/>
    <col min="4612" max="4612" width="14" style="1080" customWidth="1"/>
    <col min="4613" max="4613" width="12.5703125" style="1080" customWidth="1"/>
    <col min="4614" max="4615" width="10.7109375" style="1080" customWidth="1"/>
    <col min="4616" max="4616" width="9.85546875" style="1080" customWidth="1"/>
    <col min="4617" max="4617" width="14.28515625" style="1080" bestFit="1" customWidth="1"/>
    <col min="4618" max="4619" width="0" style="1080" hidden="1" customWidth="1"/>
    <col min="4620" max="4623" width="14.28515625" style="1080" customWidth="1"/>
    <col min="4624" max="4624" width="10.5703125" style="1080" customWidth="1"/>
    <col min="4625" max="4631" width="9.140625" style="1080"/>
    <col min="4632" max="4632" width="11.42578125" style="1080" bestFit="1" customWidth="1"/>
    <col min="4633" max="4864" width="9.140625" style="1080"/>
    <col min="4865" max="4865" width="0" style="1080" hidden="1" customWidth="1"/>
    <col min="4866" max="4866" width="19" style="1080" customWidth="1"/>
    <col min="4867" max="4867" width="13.140625" style="1080" customWidth="1"/>
    <col min="4868" max="4868" width="14" style="1080" customWidth="1"/>
    <col min="4869" max="4869" width="12.5703125" style="1080" customWidth="1"/>
    <col min="4870" max="4871" width="10.7109375" style="1080" customWidth="1"/>
    <col min="4872" max="4872" width="9.85546875" style="1080" customWidth="1"/>
    <col min="4873" max="4873" width="14.28515625" style="1080" bestFit="1" customWidth="1"/>
    <col min="4874" max="4875" width="0" style="1080" hidden="1" customWidth="1"/>
    <col min="4876" max="4879" width="14.28515625" style="1080" customWidth="1"/>
    <col min="4880" max="4880" width="10.5703125" style="1080" customWidth="1"/>
    <col min="4881" max="4887" width="9.140625" style="1080"/>
    <col min="4888" max="4888" width="11.42578125" style="1080" bestFit="1" customWidth="1"/>
    <col min="4889" max="5120" width="9.140625" style="1080"/>
    <col min="5121" max="5121" width="0" style="1080" hidden="1" customWidth="1"/>
    <col min="5122" max="5122" width="19" style="1080" customWidth="1"/>
    <col min="5123" max="5123" width="13.140625" style="1080" customWidth="1"/>
    <col min="5124" max="5124" width="14" style="1080" customWidth="1"/>
    <col min="5125" max="5125" width="12.5703125" style="1080" customWidth="1"/>
    <col min="5126" max="5127" width="10.7109375" style="1080" customWidth="1"/>
    <col min="5128" max="5128" width="9.85546875" style="1080" customWidth="1"/>
    <col min="5129" max="5129" width="14.28515625" style="1080" bestFit="1" customWidth="1"/>
    <col min="5130" max="5131" width="0" style="1080" hidden="1" customWidth="1"/>
    <col min="5132" max="5135" width="14.28515625" style="1080" customWidth="1"/>
    <col min="5136" max="5136" width="10.5703125" style="1080" customWidth="1"/>
    <col min="5137" max="5143" width="9.140625" style="1080"/>
    <col min="5144" max="5144" width="11.42578125" style="1080" bestFit="1" customWidth="1"/>
    <col min="5145" max="5376" width="9.140625" style="1080"/>
    <col min="5377" max="5377" width="0" style="1080" hidden="1" customWidth="1"/>
    <col min="5378" max="5378" width="19" style="1080" customWidth="1"/>
    <col min="5379" max="5379" width="13.140625" style="1080" customWidth="1"/>
    <col min="5380" max="5380" width="14" style="1080" customWidth="1"/>
    <col min="5381" max="5381" width="12.5703125" style="1080" customWidth="1"/>
    <col min="5382" max="5383" width="10.7109375" style="1080" customWidth="1"/>
    <col min="5384" max="5384" width="9.85546875" style="1080" customWidth="1"/>
    <col min="5385" max="5385" width="14.28515625" style="1080" bestFit="1" customWidth="1"/>
    <col min="5386" max="5387" width="0" style="1080" hidden="1" customWidth="1"/>
    <col min="5388" max="5391" width="14.28515625" style="1080" customWidth="1"/>
    <col min="5392" max="5392" width="10.5703125" style="1080" customWidth="1"/>
    <col min="5393" max="5399" width="9.140625" style="1080"/>
    <col min="5400" max="5400" width="11.42578125" style="1080" bestFit="1" customWidth="1"/>
    <col min="5401" max="5632" width="9.140625" style="1080"/>
    <col min="5633" max="5633" width="0" style="1080" hidden="1" customWidth="1"/>
    <col min="5634" max="5634" width="19" style="1080" customWidth="1"/>
    <col min="5635" max="5635" width="13.140625" style="1080" customWidth="1"/>
    <col min="5636" max="5636" width="14" style="1080" customWidth="1"/>
    <col min="5637" max="5637" width="12.5703125" style="1080" customWidth="1"/>
    <col min="5638" max="5639" width="10.7109375" style="1080" customWidth="1"/>
    <col min="5640" max="5640" width="9.85546875" style="1080" customWidth="1"/>
    <col min="5641" max="5641" width="14.28515625" style="1080" bestFit="1" customWidth="1"/>
    <col min="5642" max="5643" width="0" style="1080" hidden="1" customWidth="1"/>
    <col min="5644" max="5647" width="14.28515625" style="1080" customWidth="1"/>
    <col min="5648" max="5648" width="10.5703125" style="1080" customWidth="1"/>
    <col min="5649" max="5655" width="9.140625" style="1080"/>
    <col min="5656" max="5656" width="11.42578125" style="1080" bestFit="1" customWidth="1"/>
    <col min="5657" max="5888" width="9.140625" style="1080"/>
    <col min="5889" max="5889" width="0" style="1080" hidden="1" customWidth="1"/>
    <col min="5890" max="5890" width="19" style="1080" customWidth="1"/>
    <col min="5891" max="5891" width="13.140625" style="1080" customWidth="1"/>
    <col min="5892" max="5892" width="14" style="1080" customWidth="1"/>
    <col min="5893" max="5893" width="12.5703125" style="1080" customWidth="1"/>
    <col min="5894" max="5895" width="10.7109375" style="1080" customWidth="1"/>
    <col min="5896" max="5896" width="9.85546875" style="1080" customWidth="1"/>
    <col min="5897" max="5897" width="14.28515625" style="1080" bestFit="1" customWidth="1"/>
    <col min="5898" max="5899" width="0" style="1080" hidden="1" customWidth="1"/>
    <col min="5900" max="5903" width="14.28515625" style="1080" customWidth="1"/>
    <col min="5904" max="5904" width="10.5703125" style="1080" customWidth="1"/>
    <col min="5905" max="5911" width="9.140625" style="1080"/>
    <col min="5912" max="5912" width="11.42578125" style="1080" bestFit="1" customWidth="1"/>
    <col min="5913" max="6144" width="9.140625" style="1080"/>
    <col min="6145" max="6145" width="0" style="1080" hidden="1" customWidth="1"/>
    <col min="6146" max="6146" width="19" style="1080" customWidth="1"/>
    <col min="6147" max="6147" width="13.140625" style="1080" customWidth="1"/>
    <col min="6148" max="6148" width="14" style="1080" customWidth="1"/>
    <col min="6149" max="6149" width="12.5703125" style="1080" customWidth="1"/>
    <col min="6150" max="6151" width="10.7109375" style="1080" customWidth="1"/>
    <col min="6152" max="6152" width="9.85546875" style="1080" customWidth="1"/>
    <col min="6153" max="6153" width="14.28515625" style="1080" bestFit="1" customWidth="1"/>
    <col min="6154" max="6155" width="0" style="1080" hidden="1" customWidth="1"/>
    <col min="6156" max="6159" width="14.28515625" style="1080" customWidth="1"/>
    <col min="6160" max="6160" width="10.5703125" style="1080" customWidth="1"/>
    <col min="6161" max="6167" width="9.140625" style="1080"/>
    <col min="6168" max="6168" width="11.42578125" style="1080" bestFit="1" customWidth="1"/>
    <col min="6169" max="6400" width="9.140625" style="1080"/>
    <col min="6401" max="6401" width="0" style="1080" hidden="1" customWidth="1"/>
    <col min="6402" max="6402" width="19" style="1080" customWidth="1"/>
    <col min="6403" max="6403" width="13.140625" style="1080" customWidth="1"/>
    <col min="6404" max="6404" width="14" style="1080" customWidth="1"/>
    <col min="6405" max="6405" width="12.5703125" style="1080" customWidth="1"/>
    <col min="6406" max="6407" width="10.7109375" style="1080" customWidth="1"/>
    <col min="6408" max="6408" width="9.85546875" style="1080" customWidth="1"/>
    <col min="6409" max="6409" width="14.28515625" style="1080" bestFit="1" customWidth="1"/>
    <col min="6410" max="6411" width="0" style="1080" hidden="1" customWidth="1"/>
    <col min="6412" max="6415" width="14.28515625" style="1080" customWidth="1"/>
    <col min="6416" max="6416" width="10.5703125" style="1080" customWidth="1"/>
    <col min="6417" max="6423" width="9.140625" style="1080"/>
    <col min="6424" max="6424" width="11.42578125" style="1080" bestFit="1" customWidth="1"/>
    <col min="6425" max="6656" width="9.140625" style="1080"/>
    <col min="6657" max="6657" width="0" style="1080" hidden="1" customWidth="1"/>
    <col min="6658" max="6658" width="19" style="1080" customWidth="1"/>
    <col min="6659" max="6659" width="13.140625" style="1080" customWidth="1"/>
    <col min="6660" max="6660" width="14" style="1080" customWidth="1"/>
    <col min="6661" max="6661" width="12.5703125" style="1080" customWidth="1"/>
    <col min="6662" max="6663" width="10.7109375" style="1080" customWidth="1"/>
    <col min="6664" max="6664" width="9.85546875" style="1080" customWidth="1"/>
    <col min="6665" max="6665" width="14.28515625" style="1080" bestFit="1" customWidth="1"/>
    <col min="6666" max="6667" width="0" style="1080" hidden="1" customWidth="1"/>
    <col min="6668" max="6671" width="14.28515625" style="1080" customWidth="1"/>
    <col min="6672" max="6672" width="10.5703125" style="1080" customWidth="1"/>
    <col min="6673" max="6679" width="9.140625" style="1080"/>
    <col min="6680" max="6680" width="11.42578125" style="1080" bestFit="1" customWidth="1"/>
    <col min="6681" max="6912" width="9.140625" style="1080"/>
    <col min="6913" max="6913" width="0" style="1080" hidden="1" customWidth="1"/>
    <col min="6914" max="6914" width="19" style="1080" customWidth="1"/>
    <col min="6915" max="6915" width="13.140625" style="1080" customWidth="1"/>
    <col min="6916" max="6916" width="14" style="1080" customWidth="1"/>
    <col min="6917" max="6917" width="12.5703125" style="1080" customWidth="1"/>
    <col min="6918" max="6919" width="10.7109375" style="1080" customWidth="1"/>
    <col min="6920" max="6920" width="9.85546875" style="1080" customWidth="1"/>
    <col min="6921" max="6921" width="14.28515625" style="1080" bestFit="1" customWidth="1"/>
    <col min="6922" max="6923" width="0" style="1080" hidden="1" customWidth="1"/>
    <col min="6924" max="6927" width="14.28515625" style="1080" customWidth="1"/>
    <col min="6928" max="6928" width="10.5703125" style="1080" customWidth="1"/>
    <col min="6929" max="6935" width="9.140625" style="1080"/>
    <col min="6936" max="6936" width="11.42578125" style="1080" bestFit="1" customWidth="1"/>
    <col min="6937" max="7168" width="9.140625" style="1080"/>
    <col min="7169" max="7169" width="0" style="1080" hidden="1" customWidth="1"/>
    <col min="7170" max="7170" width="19" style="1080" customWidth="1"/>
    <col min="7171" max="7171" width="13.140625" style="1080" customWidth="1"/>
    <col min="7172" max="7172" width="14" style="1080" customWidth="1"/>
    <col min="7173" max="7173" width="12.5703125" style="1080" customWidth="1"/>
    <col min="7174" max="7175" width="10.7109375" style="1080" customWidth="1"/>
    <col min="7176" max="7176" width="9.85546875" style="1080" customWidth="1"/>
    <col min="7177" max="7177" width="14.28515625" style="1080" bestFit="1" customWidth="1"/>
    <col min="7178" max="7179" width="0" style="1080" hidden="1" customWidth="1"/>
    <col min="7180" max="7183" width="14.28515625" style="1080" customWidth="1"/>
    <col min="7184" max="7184" width="10.5703125" style="1080" customWidth="1"/>
    <col min="7185" max="7191" width="9.140625" style="1080"/>
    <col min="7192" max="7192" width="11.42578125" style="1080" bestFit="1" customWidth="1"/>
    <col min="7193" max="7424" width="9.140625" style="1080"/>
    <col min="7425" max="7425" width="0" style="1080" hidden="1" customWidth="1"/>
    <col min="7426" max="7426" width="19" style="1080" customWidth="1"/>
    <col min="7427" max="7427" width="13.140625" style="1080" customWidth="1"/>
    <col min="7428" max="7428" width="14" style="1080" customWidth="1"/>
    <col min="7429" max="7429" width="12.5703125" style="1080" customWidth="1"/>
    <col min="7430" max="7431" width="10.7109375" style="1080" customWidth="1"/>
    <col min="7432" max="7432" width="9.85546875" style="1080" customWidth="1"/>
    <col min="7433" max="7433" width="14.28515625" style="1080" bestFit="1" customWidth="1"/>
    <col min="7434" max="7435" width="0" style="1080" hidden="1" customWidth="1"/>
    <col min="7436" max="7439" width="14.28515625" style="1080" customWidth="1"/>
    <col min="7440" max="7440" width="10.5703125" style="1080" customWidth="1"/>
    <col min="7441" max="7447" width="9.140625" style="1080"/>
    <col min="7448" max="7448" width="11.42578125" style="1080" bestFit="1" customWidth="1"/>
    <col min="7449" max="7680" width="9.140625" style="1080"/>
    <col min="7681" max="7681" width="0" style="1080" hidden="1" customWidth="1"/>
    <col min="7682" max="7682" width="19" style="1080" customWidth="1"/>
    <col min="7683" max="7683" width="13.140625" style="1080" customWidth="1"/>
    <col min="7684" max="7684" width="14" style="1080" customWidth="1"/>
    <col min="7685" max="7685" width="12.5703125" style="1080" customWidth="1"/>
    <col min="7686" max="7687" width="10.7109375" style="1080" customWidth="1"/>
    <col min="7688" max="7688" width="9.85546875" style="1080" customWidth="1"/>
    <col min="7689" max="7689" width="14.28515625" style="1080" bestFit="1" customWidth="1"/>
    <col min="7690" max="7691" width="0" style="1080" hidden="1" customWidth="1"/>
    <col min="7692" max="7695" width="14.28515625" style="1080" customWidth="1"/>
    <col min="7696" max="7696" width="10.5703125" style="1080" customWidth="1"/>
    <col min="7697" max="7703" width="9.140625" style="1080"/>
    <col min="7704" max="7704" width="11.42578125" style="1080" bestFit="1" customWidth="1"/>
    <col min="7705" max="7936" width="9.140625" style="1080"/>
    <col min="7937" max="7937" width="0" style="1080" hidden="1" customWidth="1"/>
    <col min="7938" max="7938" width="19" style="1080" customWidth="1"/>
    <col min="7939" max="7939" width="13.140625" style="1080" customWidth="1"/>
    <col min="7940" max="7940" width="14" style="1080" customWidth="1"/>
    <col min="7941" max="7941" width="12.5703125" style="1080" customWidth="1"/>
    <col min="7942" max="7943" width="10.7109375" style="1080" customWidth="1"/>
    <col min="7944" max="7944" width="9.85546875" style="1080" customWidth="1"/>
    <col min="7945" max="7945" width="14.28515625" style="1080" bestFit="1" customWidth="1"/>
    <col min="7946" max="7947" width="0" style="1080" hidden="1" customWidth="1"/>
    <col min="7948" max="7951" width="14.28515625" style="1080" customWidth="1"/>
    <col min="7952" max="7952" width="10.5703125" style="1080" customWidth="1"/>
    <col min="7953" max="7959" width="9.140625" style="1080"/>
    <col min="7960" max="7960" width="11.42578125" style="1080" bestFit="1" customWidth="1"/>
    <col min="7961" max="8192" width="9.140625" style="1080"/>
    <col min="8193" max="8193" width="0" style="1080" hidden="1" customWidth="1"/>
    <col min="8194" max="8194" width="19" style="1080" customWidth="1"/>
    <col min="8195" max="8195" width="13.140625" style="1080" customWidth="1"/>
    <col min="8196" max="8196" width="14" style="1080" customWidth="1"/>
    <col min="8197" max="8197" width="12.5703125" style="1080" customWidth="1"/>
    <col min="8198" max="8199" width="10.7109375" style="1080" customWidth="1"/>
    <col min="8200" max="8200" width="9.85546875" style="1080" customWidth="1"/>
    <col min="8201" max="8201" width="14.28515625" style="1080" bestFit="1" customWidth="1"/>
    <col min="8202" max="8203" width="0" style="1080" hidden="1" customWidth="1"/>
    <col min="8204" max="8207" width="14.28515625" style="1080" customWidth="1"/>
    <col min="8208" max="8208" width="10.5703125" style="1080" customWidth="1"/>
    <col min="8209" max="8215" width="9.140625" style="1080"/>
    <col min="8216" max="8216" width="11.42578125" style="1080" bestFit="1" customWidth="1"/>
    <col min="8217" max="8448" width="9.140625" style="1080"/>
    <col min="8449" max="8449" width="0" style="1080" hidden="1" customWidth="1"/>
    <col min="8450" max="8450" width="19" style="1080" customWidth="1"/>
    <col min="8451" max="8451" width="13.140625" style="1080" customWidth="1"/>
    <col min="8452" max="8452" width="14" style="1080" customWidth="1"/>
    <col min="8453" max="8453" width="12.5703125" style="1080" customWidth="1"/>
    <col min="8454" max="8455" width="10.7109375" style="1080" customWidth="1"/>
    <col min="8456" max="8456" width="9.85546875" style="1080" customWidth="1"/>
    <col min="8457" max="8457" width="14.28515625" style="1080" bestFit="1" customWidth="1"/>
    <col min="8458" max="8459" width="0" style="1080" hidden="1" customWidth="1"/>
    <col min="8460" max="8463" width="14.28515625" style="1080" customWidth="1"/>
    <col min="8464" max="8464" width="10.5703125" style="1080" customWidth="1"/>
    <col min="8465" max="8471" width="9.140625" style="1080"/>
    <col min="8472" max="8472" width="11.42578125" style="1080" bestFit="1" customWidth="1"/>
    <col min="8473" max="8704" width="9.140625" style="1080"/>
    <col min="8705" max="8705" width="0" style="1080" hidden="1" customWidth="1"/>
    <col min="8706" max="8706" width="19" style="1080" customWidth="1"/>
    <col min="8707" max="8707" width="13.140625" style="1080" customWidth="1"/>
    <col min="8708" max="8708" width="14" style="1080" customWidth="1"/>
    <col min="8709" max="8709" width="12.5703125" style="1080" customWidth="1"/>
    <col min="8710" max="8711" width="10.7109375" style="1080" customWidth="1"/>
    <col min="8712" max="8712" width="9.85546875" style="1080" customWidth="1"/>
    <col min="8713" max="8713" width="14.28515625" style="1080" bestFit="1" customWidth="1"/>
    <col min="8714" max="8715" width="0" style="1080" hidden="1" customWidth="1"/>
    <col min="8716" max="8719" width="14.28515625" style="1080" customWidth="1"/>
    <col min="8720" max="8720" width="10.5703125" style="1080" customWidth="1"/>
    <col min="8721" max="8727" width="9.140625" style="1080"/>
    <col min="8728" max="8728" width="11.42578125" style="1080" bestFit="1" customWidth="1"/>
    <col min="8729" max="8960" width="9.140625" style="1080"/>
    <col min="8961" max="8961" width="0" style="1080" hidden="1" customWidth="1"/>
    <col min="8962" max="8962" width="19" style="1080" customWidth="1"/>
    <col min="8963" max="8963" width="13.140625" style="1080" customWidth="1"/>
    <col min="8964" max="8964" width="14" style="1080" customWidth="1"/>
    <col min="8965" max="8965" width="12.5703125" style="1080" customWidth="1"/>
    <col min="8966" max="8967" width="10.7109375" style="1080" customWidth="1"/>
    <col min="8968" max="8968" width="9.85546875" style="1080" customWidth="1"/>
    <col min="8969" max="8969" width="14.28515625" style="1080" bestFit="1" customWidth="1"/>
    <col min="8970" max="8971" width="0" style="1080" hidden="1" customWidth="1"/>
    <col min="8972" max="8975" width="14.28515625" style="1080" customWidth="1"/>
    <col min="8976" max="8976" width="10.5703125" style="1080" customWidth="1"/>
    <col min="8977" max="8983" width="9.140625" style="1080"/>
    <col min="8984" max="8984" width="11.42578125" style="1080" bestFit="1" customWidth="1"/>
    <col min="8985" max="9216" width="9.140625" style="1080"/>
    <col min="9217" max="9217" width="0" style="1080" hidden="1" customWidth="1"/>
    <col min="9218" max="9218" width="19" style="1080" customWidth="1"/>
    <col min="9219" max="9219" width="13.140625" style="1080" customWidth="1"/>
    <col min="9220" max="9220" width="14" style="1080" customWidth="1"/>
    <col min="9221" max="9221" width="12.5703125" style="1080" customWidth="1"/>
    <col min="9222" max="9223" width="10.7109375" style="1080" customWidth="1"/>
    <col min="9224" max="9224" width="9.85546875" style="1080" customWidth="1"/>
    <col min="9225" max="9225" width="14.28515625" style="1080" bestFit="1" customWidth="1"/>
    <col min="9226" max="9227" width="0" style="1080" hidden="1" customWidth="1"/>
    <col min="9228" max="9231" width="14.28515625" style="1080" customWidth="1"/>
    <col min="9232" max="9232" width="10.5703125" style="1080" customWidth="1"/>
    <col min="9233" max="9239" width="9.140625" style="1080"/>
    <col min="9240" max="9240" width="11.42578125" style="1080" bestFit="1" customWidth="1"/>
    <col min="9241" max="9472" width="9.140625" style="1080"/>
    <col min="9473" max="9473" width="0" style="1080" hidden="1" customWidth="1"/>
    <col min="9474" max="9474" width="19" style="1080" customWidth="1"/>
    <col min="9475" max="9475" width="13.140625" style="1080" customWidth="1"/>
    <col min="9476" max="9476" width="14" style="1080" customWidth="1"/>
    <col min="9477" max="9477" width="12.5703125" style="1080" customWidth="1"/>
    <col min="9478" max="9479" width="10.7109375" style="1080" customWidth="1"/>
    <col min="9480" max="9480" width="9.85546875" style="1080" customWidth="1"/>
    <col min="9481" max="9481" width="14.28515625" style="1080" bestFit="1" customWidth="1"/>
    <col min="9482" max="9483" width="0" style="1080" hidden="1" customWidth="1"/>
    <col min="9484" max="9487" width="14.28515625" style="1080" customWidth="1"/>
    <col min="9488" max="9488" width="10.5703125" style="1080" customWidth="1"/>
    <col min="9489" max="9495" width="9.140625" style="1080"/>
    <col min="9496" max="9496" width="11.42578125" style="1080" bestFit="1" customWidth="1"/>
    <col min="9497" max="9728" width="9.140625" style="1080"/>
    <col min="9729" max="9729" width="0" style="1080" hidden="1" customWidth="1"/>
    <col min="9730" max="9730" width="19" style="1080" customWidth="1"/>
    <col min="9731" max="9731" width="13.140625" style="1080" customWidth="1"/>
    <col min="9732" max="9732" width="14" style="1080" customWidth="1"/>
    <col min="9733" max="9733" width="12.5703125" style="1080" customWidth="1"/>
    <col min="9734" max="9735" width="10.7109375" style="1080" customWidth="1"/>
    <col min="9736" max="9736" width="9.85546875" style="1080" customWidth="1"/>
    <col min="9737" max="9737" width="14.28515625" style="1080" bestFit="1" customWidth="1"/>
    <col min="9738" max="9739" width="0" style="1080" hidden="1" customWidth="1"/>
    <col min="9740" max="9743" width="14.28515625" style="1080" customWidth="1"/>
    <col min="9744" max="9744" width="10.5703125" style="1080" customWidth="1"/>
    <col min="9745" max="9751" width="9.140625" style="1080"/>
    <col min="9752" max="9752" width="11.42578125" style="1080" bestFit="1" customWidth="1"/>
    <col min="9753" max="9984" width="9.140625" style="1080"/>
    <col min="9985" max="9985" width="0" style="1080" hidden="1" customWidth="1"/>
    <col min="9986" max="9986" width="19" style="1080" customWidth="1"/>
    <col min="9987" max="9987" width="13.140625" style="1080" customWidth="1"/>
    <col min="9988" max="9988" width="14" style="1080" customWidth="1"/>
    <col min="9989" max="9989" width="12.5703125" style="1080" customWidth="1"/>
    <col min="9990" max="9991" width="10.7109375" style="1080" customWidth="1"/>
    <col min="9992" max="9992" width="9.85546875" style="1080" customWidth="1"/>
    <col min="9993" max="9993" width="14.28515625" style="1080" bestFit="1" customWidth="1"/>
    <col min="9994" max="9995" width="0" style="1080" hidden="1" customWidth="1"/>
    <col min="9996" max="9999" width="14.28515625" style="1080" customWidth="1"/>
    <col min="10000" max="10000" width="10.5703125" style="1080" customWidth="1"/>
    <col min="10001" max="10007" width="9.140625" style="1080"/>
    <col min="10008" max="10008" width="11.42578125" style="1080" bestFit="1" customWidth="1"/>
    <col min="10009" max="10240" width="9.140625" style="1080"/>
    <col min="10241" max="10241" width="0" style="1080" hidden="1" customWidth="1"/>
    <col min="10242" max="10242" width="19" style="1080" customWidth="1"/>
    <col min="10243" max="10243" width="13.140625" style="1080" customWidth="1"/>
    <col min="10244" max="10244" width="14" style="1080" customWidth="1"/>
    <col min="10245" max="10245" width="12.5703125" style="1080" customWidth="1"/>
    <col min="10246" max="10247" width="10.7109375" style="1080" customWidth="1"/>
    <col min="10248" max="10248" width="9.85546875" style="1080" customWidth="1"/>
    <col min="10249" max="10249" width="14.28515625" style="1080" bestFit="1" customWidth="1"/>
    <col min="10250" max="10251" width="0" style="1080" hidden="1" customWidth="1"/>
    <col min="10252" max="10255" width="14.28515625" style="1080" customWidth="1"/>
    <col min="10256" max="10256" width="10.5703125" style="1080" customWidth="1"/>
    <col min="10257" max="10263" width="9.140625" style="1080"/>
    <col min="10264" max="10264" width="11.42578125" style="1080" bestFit="1" customWidth="1"/>
    <col min="10265" max="10496" width="9.140625" style="1080"/>
    <col min="10497" max="10497" width="0" style="1080" hidden="1" customWidth="1"/>
    <col min="10498" max="10498" width="19" style="1080" customWidth="1"/>
    <col min="10499" max="10499" width="13.140625" style="1080" customWidth="1"/>
    <col min="10500" max="10500" width="14" style="1080" customWidth="1"/>
    <col min="10501" max="10501" width="12.5703125" style="1080" customWidth="1"/>
    <col min="10502" max="10503" width="10.7109375" style="1080" customWidth="1"/>
    <col min="10504" max="10504" width="9.85546875" style="1080" customWidth="1"/>
    <col min="10505" max="10505" width="14.28515625" style="1080" bestFit="1" customWidth="1"/>
    <col min="10506" max="10507" width="0" style="1080" hidden="1" customWidth="1"/>
    <col min="10508" max="10511" width="14.28515625" style="1080" customWidth="1"/>
    <col min="10512" max="10512" width="10.5703125" style="1080" customWidth="1"/>
    <col min="10513" max="10519" width="9.140625" style="1080"/>
    <col min="10520" max="10520" width="11.42578125" style="1080" bestFit="1" customWidth="1"/>
    <col min="10521" max="10752" width="9.140625" style="1080"/>
    <col min="10753" max="10753" width="0" style="1080" hidden="1" customWidth="1"/>
    <col min="10754" max="10754" width="19" style="1080" customWidth="1"/>
    <col min="10755" max="10755" width="13.140625" style="1080" customWidth="1"/>
    <col min="10756" max="10756" width="14" style="1080" customWidth="1"/>
    <col min="10757" max="10757" width="12.5703125" style="1080" customWidth="1"/>
    <col min="10758" max="10759" width="10.7109375" style="1080" customWidth="1"/>
    <col min="10760" max="10760" width="9.85546875" style="1080" customWidth="1"/>
    <col min="10761" max="10761" width="14.28515625" style="1080" bestFit="1" customWidth="1"/>
    <col min="10762" max="10763" width="0" style="1080" hidden="1" customWidth="1"/>
    <col min="10764" max="10767" width="14.28515625" style="1080" customWidth="1"/>
    <col min="10768" max="10768" width="10.5703125" style="1080" customWidth="1"/>
    <col min="10769" max="10775" width="9.140625" style="1080"/>
    <col min="10776" max="10776" width="11.42578125" style="1080" bestFit="1" customWidth="1"/>
    <col min="10777" max="11008" width="9.140625" style="1080"/>
    <col min="11009" max="11009" width="0" style="1080" hidden="1" customWidth="1"/>
    <col min="11010" max="11010" width="19" style="1080" customWidth="1"/>
    <col min="11011" max="11011" width="13.140625" style="1080" customWidth="1"/>
    <col min="11012" max="11012" width="14" style="1080" customWidth="1"/>
    <col min="11013" max="11013" width="12.5703125" style="1080" customWidth="1"/>
    <col min="11014" max="11015" width="10.7109375" style="1080" customWidth="1"/>
    <col min="11016" max="11016" width="9.85546875" style="1080" customWidth="1"/>
    <col min="11017" max="11017" width="14.28515625" style="1080" bestFit="1" customWidth="1"/>
    <col min="11018" max="11019" width="0" style="1080" hidden="1" customWidth="1"/>
    <col min="11020" max="11023" width="14.28515625" style="1080" customWidth="1"/>
    <col min="11024" max="11024" width="10.5703125" style="1080" customWidth="1"/>
    <col min="11025" max="11031" width="9.140625" style="1080"/>
    <col min="11032" max="11032" width="11.42578125" style="1080" bestFit="1" customWidth="1"/>
    <col min="11033" max="11264" width="9.140625" style="1080"/>
    <col min="11265" max="11265" width="0" style="1080" hidden="1" customWidth="1"/>
    <col min="11266" max="11266" width="19" style="1080" customWidth="1"/>
    <col min="11267" max="11267" width="13.140625" style="1080" customWidth="1"/>
    <col min="11268" max="11268" width="14" style="1080" customWidth="1"/>
    <col min="11269" max="11269" width="12.5703125" style="1080" customWidth="1"/>
    <col min="11270" max="11271" width="10.7109375" style="1080" customWidth="1"/>
    <col min="11272" max="11272" width="9.85546875" style="1080" customWidth="1"/>
    <col min="11273" max="11273" width="14.28515625" style="1080" bestFit="1" customWidth="1"/>
    <col min="11274" max="11275" width="0" style="1080" hidden="1" customWidth="1"/>
    <col min="11276" max="11279" width="14.28515625" style="1080" customWidth="1"/>
    <col min="11280" max="11280" width="10.5703125" style="1080" customWidth="1"/>
    <col min="11281" max="11287" width="9.140625" style="1080"/>
    <col min="11288" max="11288" width="11.42578125" style="1080" bestFit="1" customWidth="1"/>
    <col min="11289" max="11520" width="9.140625" style="1080"/>
    <col min="11521" max="11521" width="0" style="1080" hidden="1" customWidth="1"/>
    <col min="11522" max="11522" width="19" style="1080" customWidth="1"/>
    <col min="11523" max="11523" width="13.140625" style="1080" customWidth="1"/>
    <col min="11524" max="11524" width="14" style="1080" customWidth="1"/>
    <col min="11525" max="11525" width="12.5703125" style="1080" customWidth="1"/>
    <col min="11526" max="11527" width="10.7109375" style="1080" customWidth="1"/>
    <col min="11528" max="11528" width="9.85546875" style="1080" customWidth="1"/>
    <col min="11529" max="11529" width="14.28515625" style="1080" bestFit="1" customWidth="1"/>
    <col min="11530" max="11531" width="0" style="1080" hidden="1" customWidth="1"/>
    <col min="11532" max="11535" width="14.28515625" style="1080" customWidth="1"/>
    <col min="11536" max="11536" width="10.5703125" style="1080" customWidth="1"/>
    <col min="11537" max="11543" width="9.140625" style="1080"/>
    <col min="11544" max="11544" width="11.42578125" style="1080" bestFit="1" customWidth="1"/>
    <col min="11545" max="11776" width="9.140625" style="1080"/>
    <col min="11777" max="11777" width="0" style="1080" hidden="1" customWidth="1"/>
    <col min="11778" max="11778" width="19" style="1080" customWidth="1"/>
    <col min="11779" max="11779" width="13.140625" style="1080" customWidth="1"/>
    <col min="11780" max="11780" width="14" style="1080" customWidth="1"/>
    <col min="11781" max="11781" width="12.5703125" style="1080" customWidth="1"/>
    <col min="11782" max="11783" width="10.7109375" style="1080" customWidth="1"/>
    <col min="11784" max="11784" width="9.85546875" style="1080" customWidth="1"/>
    <col min="11785" max="11785" width="14.28515625" style="1080" bestFit="1" customWidth="1"/>
    <col min="11786" max="11787" width="0" style="1080" hidden="1" customWidth="1"/>
    <col min="11788" max="11791" width="14.28515625" style="1080" customWidth="1"/>
    <col min="11792" max="11792" width="10.5703125" style="1080" customWidth="1"/>
    <col min="11793" max="11799" width="9.140625" style="1080"/>
    <col min="11800" max="11800" width="11.42578125" style="1080" bestFit="1" customWidth="1"/>
    <col min="11801" max="12032" width="9.140625" style="1080"/>
    <col min="12033" max="12033" width="0" style="1080" hidden="1" customWidth="1"/>
    <col min="12034" max="12034" width="19" style="1080" customWidth="1"/>
    <col min="12035" max="12035" width="13.140625" style="1080" customWidth="1"/>
    <col min="12036" max="12036" width="14" style="1080" customWidth="1"/>
    <col min="12037" max="12037" width="12.5703125" style="1080" customWidth="1"/>
    <col min="12038" max="12039" width="10.7109375" style="1080" customWidth="1"/>
    <col min="12040" max="12040" width="9.85546875" style="1080" customWidth="1"/>
    <col min="12041" max="12041" width="14.28515625" style="1080" bestFit="1" customWidth="1"/>
    <col min="12042" max="12043" width="0" style="1080" hidden="1" customWidth="1"/>
    <col min="12044" max="12047" width="14.28515625" style="1080" customWidth="1"/>
    <col min="12048" max="12048" width="10.5703125" style="1080" customWidth="1"/>
    <col min="12049" max="12055" width="9.140625" style="1080"/>
    <col min="12056" max="12056" width="11.42578125" style="1080" bestFit="1" customWidth="1"/>
    <col min="12057" max="12288" width="9.140625" style="1080"/>
    <col min="12289" max="12289" width="0" style="1080" hidden="1" customWidth="1"/>
    <col min="12290" max="12290" width="19" style="1080" customWidth="1"/>
    <col min="12291" max="12291" width="13.140625" style="1080" customWidth="1"/>
    <col min="12292" max="12292" width="14" style="1080" customWidth="1"/>
    <col min="12293" max="12293" width="12.5703125" style="1080" customWidth="1"/>
    <col min="12294" max="12295" width="10.7109375" style="1080" customWidth="1"/>
    <col min="12296" max="12296" width="9.85546875" style="1080" customWidth="1"/>
    <col min="12297" max="12297" width="14.28515625" style="1080" bestFit="1" customWidth="1"/>
    <col min="12298" max="12299" width="0" style="1080" hidden="1" customWidth="1"/>
    <col min="12300" max="12303" width="14.28515625" style="1080" customWidth="1"/>
    <col min="12304" max="12304" width="10.5703125" style="1080" customWidth="1"/>
    <col min="12305" max="12311" width="9.140625" style="1080"/>
    <col min="12312" max="12312" width="11.42578125" style="1080" bestFit="1" customWidth="1"/>
    <col min="12313" max="12544" width="9.140625" style="1080"/>
    <col min="12545" max="12545" width="0" style="1080" hidden="1" customWidth="1"/>
    <col min="12546" max="12546" width="19" style="1080" customWidth="1"/>
    <col min="12547" max="12547" width="13.140625" style="1080" customWidth="1"/>
    <col min="12548" max="12548" width="14" style="1080" customWidth="1"/>
    <col min="12549" max="12549" width="12.5703125" style="1080" customWidth="1"/>
    <col min="12550" max="12551" width="10.7109375" style="1080" customWidth="1"/>
    <col min="12552" max="12552" width="9.85546875" style="1080" customWidth="1"/>
    <col min="12553" max="12553" width="14.28515625" style="1080" bestFit="1" customWidth="1"/>
    <col min="12554" max="12555" width="0" style="1080" hidden="1" customWidth="1"/>
    <col min="12556" max="12559" width="14.28515625" style="1080" customWidth="1"/>
    <col min="12560" max="12560" width="10.5703125" style="1080" customWidth="1"/>
    <col min="12561" max="12567" width="9.140625" style="1080"/>
    <col min="12568" max="12568" width="11.42578125" style="1080" bestFit="1" customWidth="1"/>
    <col min="12569" max="12800" width="9.140625" style="1080"/>
    <col min="12801" max="12801" width="0" style="1080" hidden="1" customWidth="1"/>
    <col min="12802" max="12802" width="19" style="1080" customWidth="1"/>
    <col min="12803" max="12803" width="13.140625" style="1080" customWidth="1"/>
    <col min="12804" max="12804" width="14" style="1080" customWidth="1"/>
    <col min="12805" max="12805" width="12.5703125" style="1080" customWidth="1"/>
    <col min="12806" max="12807" width="10.7109375" style="1080" customWidth="1"/>
    <col min="12808" max="12808" width="9.85546875" style="1080" customWidth="1"/>
    <col min="12809" max="12809" width="14.28515625" style="1080" bestFit="1" customWidth="1"/>
    <col min="12810" max="12811" width="0" style="1080" hidden="1" customWidth="1"/>
    <col min="12812" max="12815" width="14.28515625" style="1080" customWidth="1"/>
    <col min="12816" max="12816" width="10.5703125" style="1080" customWidth="1"/>
    <col min="12817" max="12823" width="9.140625" style="1080"/>
    <col min="12824" max="12824" width="11.42578125" style="1080" bestFit="1" customWidth="1"/>
    <col min="12825" max="13056" width="9.140625" style="1080"/>
    <col min="13057" max="13057" width="0" style="1080" hidden="1" customWidth="1"/>
    <col min="13058" max="13058" width="19" style="1080" customWidth="1"/>
    <col min="13059" max="13059" width="13.140625" style="1080" customWidth="1"/>
    <col min="13060" max="13060" width="14" style="1080" customWidth="1"/>
    <col min="13061" max="13061" width="12.5703125" style="1080" customWidth="1"/>
    <col min="13062" max="13063" width="10.7109375" style="1080" customWidth="1"/>
    <col min="13064" max="13064" width="9.85546875" style="1080" customWidth="1"/>
    <col min="13065" max="13065" width="14.28515625" style="1080" bestFit="1" customWidth="1"/>
    <col min="13066" max="13067" width="0" style="1080" hidden="1" customWidth="1"/>
    <col min="13068" max="13071" width="14.28515625" style="1080" customWidth="1"/>
    <col min="13072" max="13072" width="10.5703125" style="1080" customWidth="1"/>
    <col min="13073" max="13079" width="9.140625" style="1080"/>
    <col min="13080" max="13080" width="11.42578125" style="1080" bestFit="1" customWidth="1"/>
    <col min="13081" max="13312" width="9.140625" style="1080"/>
    <col min="13313" max="13313" width="0" style="1080" hidden="1" customWidth="1"/>
    <col min="13314" max="13314" width="19" style="1080" customWidth="1"/>
    <col min="13315" max="13315" width="13.140625" style="1080" customWidth="1"/>
    <col min="13316" max="13316" width="14" style="1080" customWidth="1"/>
    <col min="13317" max="13317" width="12.5703125" style="1080" customWidth="1"/>
    <col min="13318" max="13319" width="10.7109375" style="1080" customWidth="1"/>
    <col min="13320" max="13320" width="9.85546875" style="1080" customWidth="1"/>
    <col min="13321" max="13321" width="14.28515625" style="1080" bestFit="1" customWidth="1"/>
    <col min="13322" max="13323" width="0" style="1080" hidden="1" customWidth="1"/>
    <col min="13324" max="13327" width="14.28515625" style="1080" customWidth="1"/>
    <col min="13328" max="13328" width="10.5703125" style="1080" customWidth="1"/>
    <col min="13329" max="13335" width="9.140625" style="1080"/>
    <col min="13336" max="13336" width="11.42578125" style="1080" bestFit="1" customWidth="1"/>
    <col min="13337" max="13568" width="9.140625" style="1080"/>
    <col min="13569" max="13569" width="0" style="1080" hidden="1" customWidth="1"/>
    <col min="13570" max="13570" width="19" style="1080" customWidth="1"/>
    <col min="13571" max="13571" width="13.140625" style="1080" customWidth="1"/>
    <col min="13572" max="13572" width="14" style="1080" customWidth="1"/>
    <col min="13573" max="13573" width="12.5703125" style="1080" customWidth="1"/>
    <col min="13574" max="13575" width="10.7109375" style="1080" customWidth="1"/>
    <col min="13576" max="13576" width="9.85546875" style="1080" customWidth="1"/>
    <col min="13577" max="13577" width="14.28515625" style="1080" bestFit="1" customWidth="1"/>
    <col min="13578" max="13579" width="0" style="1080" hidden="1" customWidth="1"/>
    <col min="13580" max="13583" width="14.28515625" style="1080" customWidth="1"/>
    <col min="13584" max="13584" width="10.5703125" style="1080" customWidth="1"/>
    <col min="13585" max="13591" width="9.140625" style="1080"/>
    <col min="13592" max="13592" width="11.42578125" style="1080" bestFit="1" customWidth="1"/>
    <col min="13593" max="13824" width="9.140625" style="1080"/>
    <col min="13825" max="13825" width="0" style="1080" hidden="1" customWidth="1"/>
    <col min="13826" max="13826" width="19" style="1080" customWidth="1"/>
    <col min="13827" max="13827" width="13.140625" style="1080" customWidth="1"/>
    <col min="13828" max="13828" width="14" style="1080" customWidth="1"/>
    <col min="13829" max="13829" width="12.5703125" style="1080" customWidth="1"/>
    <col min="13830" max="13831" width="10.7109375" style="1080" customWidth="1"/>
    <col min="13832" max="13832" width="9.85546875" style="1080" customWidth="1"/>
    <col min="13833" max="13833" width="14.28515625" style="1080" bestFit="1" customWidth="1"/>
    <col min="13834" max="13835" width="0" style="1080" hidden="1" customWidth="1"/>
    <col min="13836" max="13839" width="14.28515625" style="1080" customWidth="1"/>
    <col min="13840" max="13840" width="10.5703125" style="1080" customWidth="1"/>
    <col min="13841" max="13847" width="9.140625" style="1080"/>
    <col min="13848" max="13848" width="11.42578125" style="1080" bestFit="1" customWidth="1"/>
    <col min="13849" max="14080" width="9.140625" style="1080"/>
    <col min="14081" max="14081" width="0" style="1080" hidden="1" customWidth="1"/>
    <col min="14082" max="14082" width="19" style="1080" customWidth="1"/>
    <col min="14083" max="14083" width="13.140625" style="1080" customWidth="1"/>
    <col min="14084" max="14084" width="14" style="1080" customWidth="1"/>
    <col min="14085" max="14085" width="12.5703125" style="1080" customWidth="1"/>
    <col min="14086" max="14087" width="10.7109375" style="1080" customWidth="1"/>
    <col min="14088" max="14088" width="9.85546875" style="1080" customWidth="1"/>
    <col min="14089" max="14089" width="14.28515625" style="1080" bestFit="1" customWidth="1"/>
    <col min="14090" max="14091" width="0" style="1080" hidden="1" customWidth="1"/>
    <col min="14092" max="14095" width="14.28515625" style="1080" customWidth="1"/>
    <col min="14096" max="14096" width="10.5703125" style="1080" customWidth="1"/>
    <col min="14097" max="14103" width="9.140625" style="1080"/>
    <col min="14104" max="14104" width="11.42578125" style="1080" bestFit="1" customWidth="1"/>
    <col min="14105" max="14336" width="9.140625" style="1080"/>
    <col min="14337" max="14337" width="0" style="1080" hidden="1" customWidth="1"/>
    <col min="14338" max="14338" width="19" style="1080" customWidth="1"/>
    <col min="14339" max="14339" width="13.140625" style="1080" customWidth="1"/>
    <col min="14340" max="14340" width="14" style="1080" customWidth="1"/>
    <col min="14341" max="14341" width="12.5703125" style="1080" customWidth="1"/>
    <col min="14342" max="14343" width="10.7109375" style="1080" customWidth="1"/>
    <col min="14344" max="14344" width="9.85546875" style="1080" customWidth="1"/>
    <col min="14345" max="14345" width="14.28515625" style="1080" bestFit="1" customWidth="1"/>
    <col min="14346" max="14347" width="0" style="1080" hidden="1" customWidth="1"/>
    <col min="14348" max="14351" width="14.28515625" style="1080" customWidth="1"/>
    <col min="14352" max="14352" width="10.5703125" style="1080" customWidth="1"/>
    <col min="14353" max="14359" width="9.140625" style="1080"/>
    <col min="14360" max="14360" width="11.42578125" style="1080" bestFit="1" customWidth="1"/>
    <col min="14361" max="14592" width="9.140625" style="1080"/>
    <col min="14593" max="14593" width="0" style="1080" hidden="1" customWidth="1"/>
    <col min="14594" max="14594" width="19" style="1080" customWidth="1"/>
    <col min="14595" max="14595" width="13.140625" style="1080" customWidth="1"/>
    <col min="14596" max="14596" width="14" style="1080" customWidth="1"/>
    <col min="14597" max="14597" width="12.5703125" style="1080" customWidth="1"/>
    <col min="14598" max="14599" width="10.7109375" style="1080" customWidth="1"/>
    <col min="14600" max="14600" width="9.85546875" style="1080" customWidth="1"/>
    <col min="14601" max="14601" width="14.28515625" style="1080" bestFit="1" customWidth="1"/>
    <col min="14602" max="14603" width="0" style="1080" hidden="1" customWidth="1"/>
    <col min="14604" max="14607" width="14.28515625" style="1080" customWidth="1"/>
    <col min="14608" max="14608" width="10.5703125" style="1080" customWidth="1"/>
    <col min="14609" max="14615" width="9.140625" style="1080"/>
    <col min="14616" max="14616" width="11.42578125" style="1080" bestFit="1" customWidth="1"/>
    <col min="14617" max="14848" width="9.140625" style="1080"/>
    <col min="14849" max="14849" width="0" style="1080" hidden="1" customWidth="1"/>
    <col min="14850" max="14850" width="19" style="1080" customWidth="1"/>
    <col min="14851" max="14851" width="13.140625" style="1080" customWidth="1"/>
    <col min="14852" max="14852" width="14" style="1080" customWidth="1"/>
    <col min="14853" max="14853" width="12.5703125" style="1080" customWidth="1"/>
    <col min="14854" max="14855" width="10.7109375" style="1080" customWidth="1"/>
    <col min="14856" max="14856" width="9.85546875" style="1080" customWidth="1"/>
    <col min="14857" max="14857" width="14.28515625" style="1080" bestFit="1" customWidth="1"/>
    <col min="14858" max="14859" width="0" style="1080" hidden="1" customWidth="1"/>
    <col min="14860" max="14863" width="14.28515625" style="1080" customWidth="1"/>
    <col min="14864" max="14864" width="10.5703125" style="1080" customWidth="1"/>
    <col min="14865" max="14871" width="9.140625" style="1080"/>
    <col min="14872" max="14872" width="11.42578125" style="1080" bestFit="1" customWidth="1"/>
    <col min="14873" max="15104" width="9.140625" style="1080"/>
    <col min="15105" max="15105" width="0" style="1080" hidden="1" customWidth="1"/>
    <col min="15106" max="15106" width="19" style="1080" customWidth="1"/>
    <col min="15107" max="15107" width="13.140625" style="1080" customWidth="1"/>
    <col min="15108" max="15108" width="14" style="1080" customWidth="1"/>
    <col min="15109" max="15109" width="12.5703125" style="1080" customWidth="1"/>
    <col min="15110" max="15111" width="10.7109375" style="1080" customWidth="1"/>
    <col min="15112" max="15112" width="9.85546875" style="1080" customWidth="1"/>
    <col min="15113" max="15113" width="14.28515625" style="1080" bestFit="1" customWidth="1"/>
    <col min="15114" max="15115" width="0" style="1080" hidden="1" customWidth="1"/>
    <col min="15116" max="15119" width="14.28515625" style="1080" customWidth="1"/>
    <col min="15120" max="15120" width="10.5703125" style="1080" customWidth="1"/>
    <col min="15121" max="15127" width="9.140625" style="1080"/>
    <col min="15128" max="15128" width="11.42578125" style="1080" bestFit="1" customWidth="1"/>
    <col min="15129" max="15360" width="9.140625" style="1080"/>
    <col min="15361" max="15361" width="0" style="1080" hidden="1" customWidth="1"/>
    <col min="15362" max="15362" width="19" style="1080" customWidth="1"/>
    <col min="15363" max="15363" width="13.140625" style="1080" customWidth="1"/>
    <col min="15364" max="15364" width="14" style="1080" customWidth="1"/>
    <col min="15365" max="15365" width="12.5703125" style="1080" customWidth="1"/>
    <col min="15366" max="15367" width="10.7109375" style="1080" customWidth="1"/>
    <col min="15368" max="15368" width="9.85546875" style="1080" customWidth="1"/>
    <col min="15369" max="15369" width="14.28515625" style="1080" bestFit="1" customWidth="1"/>
    <col min="15370" max="15371" width="0" style="1080" hidden="1" customWidth="1"/>
    <col min="15372" max="15375" width="14.28515625" style="1080" customWidth="1"/>
    <col min="15376" max="15376" width="10.5703125" style="1080" customWidth="1"/>
    <col min="15377" max="15383" width="9.140625" style="1080"/>
    <col min="15384" max="15384" width="11.42578125" style="1080" bestFit="1" customWidth="1"/>
    <col min="15385" max="15616" width="9.140625" style="1080"/>
    <col min="15617" max="15617" width="0" style="1080" hidden="1" customWidth="1"/>
    <col min="15618" max="15618" width="19" style="1080" customWidth="1"/>
    <col min="15619" max="15619" width="13.140625" style="1080" customWidth="1"/>
    <col min="15620" max="15620" width="14" style="1080" customWidth="1"/>
    <col min="15621" max="15621" width="12.5703125" style="1080" customWidth="1"/>
    <col min="15622" max="15623" width="10.7109375" style="1080" customWidth="1"/>
    <col min="15624" max="15624" width="9.85546875" style="1080" customWidth="1"/>
    <col min="15625" max="15625" width="14.28515625" style="1080" bestFit="1" customWidth="1"/>
    <col min="15626" max="15627" width="0" style="1080" hidden="1" customWidth="1"/>
    <col min="15628" max="15631" width="14.28515625" style="1080" customWidth="1"/>
    <col min="15632" max="15632" width="10.5703125" style="1080" customWidth="1"/>
    <col min="15633" max="15639" width="9.140625" style="1080"/>
    <col min="15640" max="15640" width="11.42578125" style="1080" bestFit="1" customWidth="1"/>
    <col min="15641" max="15872" width="9.140625" style="1080"/>
    <col min="15873" max="15873" width="0" style="1080" hidden="1" customWidth="1"/>
    <col min="15874" max="15874" width="19" style="1080" customWidth="1"/>
    <col min="15875" max="15875" width="13.140625" style="1080" customWidth="1"/>
    <col min="15876" max="15876" width="14" style="1080" customWidth="1"/>
    <col min="15877" max="15877" width="12.5703125" style="1080" customWidth="1"/>
    <col min="15878" max="15879" width="10.7109375" style="1080" customWidth="1"/>
    <col min="15880" max="15880" width="9.85546875" style="1080" customWidth="1"/>
    <col min="15881" max="15881" width="14.28515625" style="1080" bestFit="1" customWidth="1"/>
    <col min="15882" max="15883" width="0" style="1080" hidden="1" customWidth="1"/>
    <col min="15884" max="15887" width="14.28515625" style="1080" customWidth="1"/>
    <col min="15888" max="15888" width="10.5703125" style="1080" customWidth="1"/>
    <col min="15889" max="15895" width="9.140625" style="1080"/>
    <col min="15896" max="15896" width="11.42578125" style="1080" bestFit="1" customWidth="1"/>
    <col min="15897" max="16128" width="9.140625" style="1080"/>
    <col min="16129" max="16129" width="0" style="1080" hidden="1" customWidth="1"/>
    <col min="16130" max="16130" width="19" style="1080" customWidth="1"/>
    <col min="16131" max="16131" width="13.140625" style="1080" customWidth="1"/>
    <col min="16132" max="16132" width="14" style="1080" customWidth="1"/>
    <col min="16133" max="16133" width="12.5703125" style="1080" customWidth="1"/>
    <col min="16134" max="16135" width="10.7109375" style="1080" customWidth="1"/>
    <col min="16136" max="16136" width="9.85546875" style="1080" customWidth="1"/>
    <col min="16137" max="16137" width="14.28515625" style="1080" bestFit="1" customWidth="1"/>
    <col min="16138" max="16139" width="0" style="1080" hidden="1" customWidth="1"/>
    <col min="16140" max="16143" width="14.28515625" style="1080" customWidth="1"/>
    <col min="16144" max="16144" width="10.5703125" style="1080" customWidth="1"/>
    <col min="16145" max="16151" width="9.140625" style="1080"/>
    <col min="16152" max="16152" width="11.42578125" style="1080" bestFit="1" customWidth="1"/>
    <col min="16153" max="16384" width="9.140625" style="1080"/>
  </cols>
  <sheetData>
    <row r="1" spans="1:16" ht="15">
      <c r="B1" s="1081" t="str">
        <f>'Standard Table Instructions'!B2</f>
        <v>Pepco Commercial &amp; Industrial Energy Savings Program</v>
      </c>
    </row>
    <row r="2" spans="1:16" ht="11.25" customHeight="1" thickBot="1"/>
    <row r="3" spans="1:16" s="1082" customFormat="1" ht="15.75" thickBot="1">
      <c r="B3" s="1083" t="s">
        <v>2351</v>
      </c>
      <c r="C3" s="1084"/>
      <c r="D3" s="1084"/>
      <c r="E3" s="1084"/>
      <c r="F3" s="1084"/>
      <c r="G3" s="1084"/>
      <c r="H3" s="1084"/>
      <c r="I3" s="1084"/>
      <c r="J3" s="1084"/>
      <c r="K3" s="1084"/>
      <c r="L3" s="1084"/>
      <c r="M3" s="1085"/>
      <c r="N3" s="1085"/>
      <c r="O3" s="1086"/>
    </row>
    <row r="4" spans="1:16" s="1087" customFormat="1" ht="21.75" customHeight="1" thickBot="1">
      <c r="B4" s="1088" t="s">
        <v>2352</v>
      </c>
      <c r="C4" s="1089" t="str">
        <f>IF(('Standard Table'!C7&lt;&gt;""),'Standard Table'!C7,"")</f>
        <v/>
      </c>
      <c r="J4" s="1090" t="s">
        <v>2353</v>
      </c>
      <c r="K4" s="1090" t="s">
        <v>2353</v>
      </c>
      <c r="P4" s="1082"/>
    </row>
    <row r="5" spans="1:16" s="1094" customFormat="1" ht="75.75" thickBot="1">
      <c r="A5" s="1091" t="s">
        <v>2354</v>
      </c>
      <c r="B5" s="1091" t="s">
        <v>24</v>
      </c>
      <c r="C5" s="1092" t="s">
        <v>2355</v>
      </c>
      <c r="D5" s="1092" t="s">
        <v>2356</v>
      </c>
      <c r="E5" s="1092" t="s">
        <v>2357</v>
      </c>
      <c r="F5" s="1092" t="s">
        <v>2358</v>
      </c>
      <c r="G5" s="1092" t="s">
        <v>2359</v>
      </c>
      <c r="H5" s="1092" t="s">
        <v>2360</v>
      </c>
      <c r="I5" s="1092" t="s">
        <v>2361</v>
      </c>
      <c r="J5" s="1092" t="s">
        <v>2362</v>
      </c>
      <c r="K5" s="1092" t="s">
        <v>2363</v>
      </c>
      <c r="L5" s="1092" t="s">
        <v>2364</v>
      </c>
      <c r="M5" s="1092" t="s">
        <v>2365</v>
      </c>
      <c r="N5" s="1092" t="s">
        <v>2366</v>
      </c>
      <c r="O5" s="1093" t="s">
        <v>2367</v>
      </c>
      <c r="P5" s="1082"/>
    </row>
    <row r="6" spans="1:16" ht="15">
      <c r="A6" s="1095"/>
      <c r="B6" s="1095" t="s">
        <v>2368</v>
      </c>
      <c r="C6" s="1096"/>
      <c r="D6" s="1096"/>
      <c r="E6" s="1096"/>
      <c r="F6" s="1096"/>
      <c r="G6" s="1096"/>
      <c r="H6" s="1096"/>
      <c r="I6" s="1096"/>
      <c r="J6" s="1096"/>
      <c r="K6" s="1096"/>
      <c r="L6" s="1096"/>
      <c r="M6" s="1097"/>
      <c r="N6" s="1097"/>
      <c r="O6" s="1098"/>
      <c r="P6" s="1082"/>
    </row>
    <row r="7" spans="1:16">
      <c r="A7" s="1099" t="str">
        <f>VLOOKUP(B7,'Ref3'!$B$3:$E$46,4,FALSE)</f>
        <v>SBLTN1</v>
      </c>
      <c r="B7" s="1099" t="str">
        <f>'Eligible Measures &amp; Incentives'!D16</f>
        <v>LTN1</v>
      </c>
      <c r="C7" s="1097">
        <f>SUMIF('Standard Table'!V$19:V$602,Summary!B7,'Standard Table'!AC$19:AC$602)</f>
        <v>0</v>
      </c>
      <c r="D7" s="1097"/>
      <c r="E7" s="1100">
        <f>SUMIF('Standard Table'!$V$19:$V$602,Summary!$B7,'Standard Table'!AR$19:AR$602)</f>
        <v>0</v>
      </c>
      <c r="F7" s="1101">
        <f>SUMIF('Standard Table'!$V$19:$V$602,Summary!$B7,'Standard Table'!AS$19:AS$602)</f>
        <v>0</v>
      </c>
      <c r="G7" s="1102">
        <f>SUMIF('Standard Table'!$V$19:$V$602,Summary!$B7,'Standard Table'!AT$19:AT$602)</f>
        <v>0</v>
      </c>
      <c r="H7" s="1102">
        <f>SUMIF('Standard Table'!$V$19:$V$602,Summary!$B7,'Standard Table'!AU$19:AU$602)</f>
        <v>0</v>
      </c>
      <c r="I7" s="1103">
        <f>SUMIF('Standard Table'!$V$19:$V$602,Summary!B7,'Standard Table'!AW$19:AW$602)</f>
        <v>0</v>
      </c>
      <c r="J7" s="1103"/>
      <c r="L7" s="1103">
        <f t="shared" ref="L7:L38" si="0">I7</f>
        <v>0</v>
      </c>
      <c r="M7" s="1103">
        <f>SUMIF('Standard Table'!$V$19:$V$602,Summary!$B7,'Standard Table'!AX$19:AX$602)</f>
        <v>0</v>
      </c>
      <c r="N7" s="1103">
        <f>SUMIF('Standard Table'!$V$19:$V$602,Summary!$B7,'Standard Table'!AY$19:AY$602)</f>
        <v>0</v>
      </c>
      <c r="O7" s="1104">
        <f>SUMIF('Standard Table'!$V$19:$V$602,Summary!$B7,'Standard Table'!AZ$19:AZ$602)</f>
        <v>0</v>
      </c>
      <c r="P7" s="1082"/>
    </row>
    <row r="8" spans="1:16">
      <c r="A8" s="1099" t="str">
        <f>VLOOKUP(B8,'Ref3'!$B$3:$E$46,4,FALSE)</f>
        <v>SBLTN2</v>
      </c>
      <c r="B8" s="1099" t="str">
        <f>'Eligible Measures &amp; Incentives'!D17</f>
        <v>LTN2</v>
      </c>
      <c r="C8" s="1097">
        <f>SUMIF('Standard Table'!V$19:V$602,Summary!B8,'Standard Table'!AC$19:AC$602)</f>
        <v>0</v>
      </c>
      <c r="D8" s="1097"/>
      <c r="E8" s="1100">
        <f>SUMIF('Standard Table'!$V$19:$V$602,Summary!$B8,'Standard Table'!AR$19:AR$602)</f>
        <v>0</v>
      </c>
      <c r="F8" s="1101">
        <f>SUMIF('Standard Table'!$V$19:$V$602,Summary!$B8,'Standard Table'!AS$19:AS$602)</f>
        <v>0</v>
      </c>
      <c r="G8" s="1102">
        <f>SUMIF('Standard Table'!$V$19:$V$602,Summary!$B8,'Standard Table'!AT$19:AT$602)</f>
        <v>0</v>
      </c>
      <c r="H8" s="1102">
        <f>SUMIF('Standard Table'!$V$19:$V$602,Summary!$B8,'Standard Table'!AU$19:AU$602)</f>
        <v>0</v>
      </c>
      <c r="I8" s="1103">
        <f>SUMIF('Standard Table'!$V$19:$V$602,Summary!B8,'Standard Table'!AW$19:AW$602)</f>
        <v>0</v>
      </c>
      <c r="J8" s="1103"/>
      <c r="L8" s="1103">
        <f t="shared" si="0"/>
        <v>0</v>
      </c>
      <c r="M8" s="1103">
        <f>SUMIF('Standard Table'!$V$19:$V$602,Summary!$B8,'Standard Table'!AX$19:AX$602)</f>
        <v>0</v>
      </c>
      <c r="N8" s="1103">
        <f>SUMIF('Standard Table'!$V$19:$V$602,Summary!$B8,'Standard Table'!AY$19:AY$602)</f>
        <v>0</v>
      </c>
      <c r="O8" s="1104">
        <f>SUMIF('Standard Table'!$V$19:$V$602,Summary!$B8,'Standard Table'!AZ$19:AZ$602)</f>
        <v>0</v>
      </c>
      <c r="P8" s="1082"/>
    </row>
    <row r="9" spans="1:16">
      <c r="A9" s="1099" t="str">
        <f>VLOOKUP(B9,'Ref3'!$B$3:$E$46,4,FALSE)</f>
        <v>SBLTN3</v>
      </c>
      <c r="B9" s="1099" t="str">
        <f>'Eligible Measures &amp; Incentives'!D18</f>
        <v>LTN3</v>
      </c>
      <c r="C9" s="1097">
        <f>SUMIF('Standard Table'!V$19:V$602,Summary!B9,'Standard Table'!AC$19:AC$602)</f>
        <v>0</v>
      </c>
      <c r="D9" s="1097"/>
      <c r="E9" s="1100">
        <f>SUMIF('Standard Table'!$V$19:$V$602,Summary!$B9,'Standard Table'!AR$19:AR$602)</f>
        <v>0</v>
      </c>
      <c r="F9" s="1101">
        <f>SUMIF('Standard Table'!$V$19:$V$602,Summary!$B9,'Standard Table'!AS$19:AS$602)</f>
        <v>0</v>
      </c>
      <c r="G9" s="1102">
        <f>SUMIF('Standard Table'!$V$19:$V$602,Summary!$B9,'Standard Table'!AT$19:AT$602)</f>
        <v>0</v>
      </c>
      <c r="H9" s="1102">
        <f>SUMIF('Standard Table'!$V$19:$V$602,Summary!$B9,'Standard Table'!AU$19:AU$602)</f>
        <v>0</v>
      </c>
      <c r="I9" s="1103">
        <f>SUMIF('Standard Table'!$V$19:$V$602,Summary!B9,'Standard Table'!AW$19:AW$602)</f>
        <v>0</v>
      </c>
      <c r="J9" s="1103"/>
      <c r="L9" s="1103">
        <f t="shared" si="0"/>
        <v>0</v>
      </c>
      <c r="M9" s="1103">
        <f>SUMIF('Standard Table'!$V$19:$V$602,Summary!$B9,'Standard Table'!AX$19:AX$602)</f>
        <v>0</v>
      </c>
      <c r="N9" s="1103">
        <f>SUMIF('Standard Table'!$V$19:$V$602,Summary!$B9,'Standard Table'!AY$19:AY$602)</f>
        <v>0</v>
      </c>
      <c r="O9" s="1104">
        <f>SUMIF('Standard Table'!$V$19:$V$602,Summary!$B9,'Standard Table'!AZ$19:AZ$602)</f>
        <v>0</v>
      </c>
      <c r="P9" s="1082"/>
    </row>
    <row r="10" spans="1:16">
      <c r="A10" s="1099" t="str">
        <f>VLOOKUP(B10,'Ref3'!$B$3:$E$46,4,FALSE)</f>
        <v>SBLTN4</v>
      </c>
      <c r="B10" s="1099" t="str">
        <f>'Eligible Measures &amp; Incentives'!D19</f>
        <v>LTN4</v>
      </c>
      <c r="C10" s="1097">
        <f>SUMIF('Standard Table'!V$19:V$602,Summary!B10,'Standard Table'!AC$19:AC$602)</f>
        <v>0</v>
      </c>
      <c r="D10" s="1097"/>
      <c r="E10" s="1100">
        <f>SUMIF('Standard Table'!$V$19:$V$602,Summary!$B10,'Standard Table'!AR$19:AR$602)</f>
        <v>0</v>
      </c>
      <c r="F10" s="1101">
        <f>SUMIF('Standard Table'!$V$19:$V$602,Summary!$B10,'Standard Table'!AS$19:AS$602)</f>
        <v>0</v>
      </c>
      <c r="G10" s="1102">
        <f>SUMIF('Standard Table'!$V$19:$V$602,Summary!$B10,'Standard Table'!AT$19:AT$602)</f>
        <v>0</v>
      </c>
      <c r="H10" s="1102">
        <f>SUMIF('Standard Table'!$V$19:$V$602,Summary!$B10,'Standard Table'!AU$19:AU$602)</f>
        <v>0</v>
      </c>
      <c r="I10" s="1103">
        <f>SUMIF('Standard Table'!$V$19:$V$602,Summary!B10,'Standard Table'!AW$19:AW$602)</f>
        <v>0</v>
      </c>
      <c r="J10" s="1103"/>
      <c r="L10" s="1103">
        <f t="shared" si="0"/>
        <v>0</v>
      </c>
      <c r="M10" s="1103">
        <f>SUMIF('Standard Table'!$V$19:$V$602,Summary!$B10,'Standard Table'!AX$19:AX$602)</f>
        <v>0</v>
      </c>
      <c r="N10" s="1103">
        <f>SUMIF('Standard Table'!$V$19:$V$602,Summary!$B10,'Standard Table'!AY$19:AY$602)</f>
        <v>0</v>
      </c>
      <c r="O10" s="1104">
        <f>SUMIF('Standard Table'!$V$19:$V$602,Summary!$B10,'Standard Table'!AZ$19:AZ$602)</f>
        <v>0</v>
      </c>
      <c r="P10" s="1082"/>
    </row>
    <row r="11" spans="1:16">
      <c r="A11" s="1099" t="str">
        <f>VLOOKUP(B11,'Ref3'!$B$3:$E$46,4,FALSE)</f>
        <v>SBLTN5</v>
      </c>
      <c r="B11" s="1099" t="str">
        <f>'Eligible Measures &amp; Incentives'!D20</f>
        <v>LTN5</v>
      </c>
      <c r="C11" s="1097">
        <f>SUMIF('Standard Table'!V$19:V$602,Summary!B11,'Standard Table'!AC$19:AC$602)</f>
        <v>0</v>
      </c>
      <c r="D11" s="1097"/>
      <c r="E11" s="1100">
        <f>SUMIF('Standard Table'!$V$19:$V$602,Summary!$B11,'Standard Table'!AR$19:AR$602)</f>
        <v>0</v>
      </c>
      <c r="F11" s="1101">
        <f>SUMIF('Standard Table'!$V$19:$V$602,Summary!$B11,'Standard Table'!AS$19:AS$602)</f>
        <v>0</v>
      </c>
      <c r="G11" s="1102">
        <f>SUMIF('Standard Table'!$V$19:$V$602,Summary!$B11,'Standard Table'!AT$19:AT$602)</f>
        <v>0</v>
      </c>
      <c r="H11" s="1102">
        <f>SUMIF('Standard Table'!$V$19:$V$602,Summary!$B11,'Standard Table'!AU$19:AU$602)</f>
        <v>0</v>
      </c>
      <c r="I11" s="1103">
        <f>SUMIF('Standard Table'!$V$19:$V$602,Summary!B11,'Standard Table'!AW$19:AW$602)</f>
        <v>0</v>
      </c>
      <c r="J11" s="1103"/>
      <c r="L11" s="1103">
        <f t="shared" si="0"/>
        <v>0</v>
      </c>
      <c r="M11" s="1103">
        <f>SUMIF('Standard Table'!$V$19:$V$602,Summary!$B11,'Standard Table'!AX$19:AX$602)</f>
        <v>0</v>
      </c>
      <c r="N11" s="1103">
        <f>SUMIF('Standard Table'!$V$19:$V$602,Summary!$B11,'Standard Table'!AY$19:AY$602)</f>
        <v>0</v>
      </c>
      <c r="O11" s="1104">
        <f>SUMIF('Standard Table'!$V$19:$V$602,Summary!$B11,'Standard Table'!AZ$19:AZ$602)</f>
        <v>0</v>
      </c>
      <c r="P11" s="1082"/>
    </row>
    <row r="12" spans="1:16">
      <c r="A12" s="1099" t="str">
        <f>VLOOKUP(B12,'Ref3'!$B$3:$E$46,4,FALSE)</f>
        <v>SBLTN6</v>
      </c>
      <c r="B12" s="1099" t="str">
        <f>'Eligible Measures &amp; Incentives'!D21</f>
        <v>LTN6</v>
      </c>
      <c r="C12" s="1097">
        <f>SUMIF('Standard Table'!V$19:V$602,Summary!B12,'Standard Table'!AC$19:AC$602)</f>
        <v>0</v>
      </c>
      <c r="D12" s="1097"/>
      <c r="E12" s="1100">
        <f>SUMIF('Standard Table'!$V$19:$V$602,Summary!$B12,'Standard Table'!AR$19:AR$602)</f>
        <v>0</v>
      </c>
      <c r="F12" s="1101">
        <f>SUMIF('Standard Table'!$V$19:$V$602,Summary!$B12,'Standard Table'!AS$19:AS$602)</f>
        <v>0</v>
      </c>
      <c r="G12" s="1102">
        <f>SUMIF('Standard Table'!$V$19:$V$602,Summary!$B12,'Standard Table'!AT$19:AT$602)</f>
        <v>0</v>
      </c>
      <c r="H12" s="1102">
        <f>SUMIF('Standard Table'!$V$19:$V$602,Summary!$B12,'Standard Table'!AU$19:AU$602)</f>
        <v>0</v>
      </c>
      <c r="I12" s="1103">
        <f>SUMIF('Standard Table'!$V$19:$V$602,Summary!B12,'Standard Table'!AW$19:AW$602)</f>
        <v>0</v>
      </c>
      <c r="J12" s="1103"/>
      <c r="L12" s="1103">
        <f t="shared" si="0"/>
        <v>0</v>
      </c>
      <c r="M12" s="1103">
        <f>SUMIF('Standard Table'!$V$19:$V$602,Summary!$B12,'Standard Table'!AX$19:AX$602)</f>
        <v>0</v>
      </c>
      <c r="N12" s="1103">
        <f>SUMIF('Standard Table'!$V$19:$V$602,Summary!$B12,'Standard Table'!AY$19:AY$602)</f>
        <v>0</v>
      </c>
      <c r="O12" s="1104">
        <f>SUMIF('Standard Table'!$V$19:$V$602,Summary!$B12,'Standard Table'!AZ$19:AZ$602)</f>
        <v>0</v>
      </c>
      <c r="P12" s="1082"/>
    </row>
    <row r="13" spans="1:16">
      <c r="A13" s="1099" t="str">
        <f>VLOOKUP(B13,'Ref3'!$B$3:$E$46,4,FALSE)</f>
        <v>SBLTN7</v>
      </c>
      <c r="B13" s="1099" t="str">
        <f>'Eligible Measures &amp; Incentives'!D22</f>
        <v>LTN7</v>
      </c>
      <c r="C13" s="1097">
        <f>SUMIF('Standard Table'!V$19:V$602,Summary!B13,'Standard Table'!AC$19:AC$602)</f>
        <v>0</v>
      </c>
      <c r="D13" s="1097"/>
      <c r="E13" s="1100">
        <f>SUMIF('Standard Table'!$V$19:$V$602,Summary!$B13,'Standard Table'!AR$19:AR$602)</f>
        <v>0</v>
      </c>
      <c r="F13" s="1101">
        <f>SUMIF('Standard Table'!$V$19:$V$602,Summary!$B13,'Standard Table'!AS$19:AS$602)</f>
        <v>0</v>
      </c>
      <c r="G13" s="1102">
        <f>SUMIF('Standard Table'!$V$19:$V$602,Summary!$B13,'Standard Table'!AT$19:AT$602)</f>
        <v>0</v>
      </c>
      <c r="H13" s="1102">
        <f>SUMIF('Standard Table'!$V$19:$V$602,Summary!$B13,'Standard Table'!AU$19:AU$602)</f>
        <v>0</v>
      </c>
      <c r="I13" s="1103">
        <f>SUMIF('Standard Table'!$V$19:$V$602,Summary!B13,'Standard Table'!AW$19:AW$602)</f>
        <v>0</v>
      </c>
      <c r="J13" s="1103"/>
      <c r="L13" s="1103">
        <f t="shared" si="0"/>
        <v>0</v>
      </c>
      <c r="M13" s="1103">
        <f>SUMIF('Standard Table'!$V$19:$V$602,Summary!$B13,'Standard Table'!AX$19:AX$602)</f>
        <v>0</v>
      </c>
      <c r="N13" s="1103">
        <f>SUMIF('Standard Table'!$V$19:$V$602,Summary!$B13,'Standard Table'!AY$19:AY$602)</f>
        <v>0</v>
      </c>
      <c r="O13" s="1104">
        <f>SUMIF('Standard Table'!$V$19:$V$602,Summary!$B13,'Standard Table'!AZ$19:AZ$602)</f>
        <v>0</v>
      </c>
      <c r="P13" s="1082"/>
    </row>
    <row r="14" spans="1:16">
      <c r="A14" s="1099" t="str">
        <f>VLOOKUP(B14,'Ref3'!$B$3:$E$46,4,FALSE)</f>
        <v>SBLTN9</v>
      </c>
      <c r="B14" s="1099" t="str">
        <f>'Eligible Measures &amp; Incentives'!D23</f>
        <v>LTN9</v>
      </c>
      <c r="C14" s="1097">
        <f>SUMIF('Standard Table'!V$19:V$602,Summary!B14,'Standard Table'!AC$19:AC$602)</f>
        <v>0</v>
      </c>
      <c r="D14" s="1097"/>
      <c r="E14" s="1100">
        <f>SUMIF('Standard Table'!$V$19:$V$602,Summary!$B14,'Standard Table'!AR$19:AR$602)</f>
        <v>0</v>
      </c>
      <c r="F14" s="1101">
        <f>SUMIF('Standard Table'!$V$19:$V$602,Summary!$B14,'Standard Table'!AS$19:AS$602)</f>
        <v>0</v>
      </c>
      <c r="G14" s="1102">
        <f>SUMIF('Standard Table'!$V$19:$V$602,Summary!$B14,'Standard Table'!AT$19:AT$602)</f>
        <v>0</v>
      </c>
      <c r="H14" s="1102">
        <f>SUMIF('Standard Table'!$V$19:$V$602,Summary!$B14,'Standard Table'!AU$19:AU$602)</f>
        <v>0</v>
      </c>
      <c r="I14" s="1103">
        <f>SUMIF('Standard Table'!$V$19:$V$602,Summary!B14,'Standard Table'!AW$19:AW$602)</f>
        <v>0</v>
      </c>
      <c r="J14" s="1103"/>
      <c r="L14" s="1103">
        <f t="shared" si="0"/>
        <v>0</v>
      </c>
      <c r="M14" s="1103">
        <f>SUMIF('Standard Table'!$V$19:$V$602,Summary!$B14,'Standard Table'!AX$19:AX$602)</f>
        <v>0</v>
      </c>
      <c r="N14" s="1103">
        <f>SUMIF('Standard Table'!$V$19:$V$602,Summary!$B14,'Standard Table'!AY$19:AY$602)</f>
        <v>0</v>
      </c>
      <c r="O14" s="1104">
        <f>SUMIF('Standard Table'!$V$19:$V$602,Summary!$B14,'Standard Table'!AZ$19:AZ$602)</f>
        <v>0</v>
      </c>
      <c r="P14" s="1082"/>
    </row>
    <row r="15" spans="1:16">
      <c r="A15" s="1099" t="str">
        <f>VLOOKUP(B15,'Ref3'!$B$3:$E$46,4,FALSE)</f>
        <v>SBLTN10</v>
      </c>
      <c r="B15" s="1099" t="str">
        <f>'Eligible Measures &amp; Incentives'!D24</f>
        <v>LTN10</v>
      </c>
      <c r="C15" s="1097">
        <f>SUMIF('Standard Table'!V$19:V$602,Summary!B15,'Standard Table'!AC$19:AC$602)</f>
        <v>0</v>
      </c>
      <c r="D15" s="1097"/>
      <c r="E15" s="1100">
        <f>SUMIF('Standard Table'!$V$19:$V$602,Summary!$B15,'Standard Table'!AR$19:AR$602)</f>
        <v>0</v>
      </c>
      <c r="F15" s="1101">
        <f>SUMIF('Standard Table'!$V$19:$V$602,Summary!$B15,'Standard Table'!AS$19:AS$602)</f>
        <v>0</v>
      </c>
      <c r="G15" s="1102">
        <f>SUMIF('Standard Table'!$V$19:$V$602,Summary!$B15,'Standard Table'!AT$19:AT$602)</f>
        <v>0</v>
      </c>
      <c r="H15" s="1102">
        <f>SUMIF('Standard Table'!$V$19:$V$602,Summary!$B15,'Standard Table'!AU$19:AU$602)</f>
        <v>0</v>
      </c>
      <c r="I15" s="1103">
        <f>SUMIF('Standard Table'!$V$19:$V$602,Summary!B15,'Standard Table'!AW$19:AW$602)</f>
        <v>0</v>
      </c>
      <c r="J15" s="1103"/>
      <c r="L15" s="1103">
        <f t="shared" si="0"/>
        <v>0</v>
      </c>
      <c r="M15" s="1103">
        <f>SUMIF('Standard Table'!$V$19:$V$602,Summary!$B15,'Standard Table'!AX$19:AX$602)</f>
        <v>0</v>
      </c>
      <c r="N15" s="1103">
        <f>SUMIF('Standard Table'!$V$19:$V$602,Summary!$B15,'Standard Table'!AY$19:AY$602)</f>
        <v>0</v>
      </c>
      <c r="O15" s="1104">
        <f>SUMIF('Standard Table'!$V$19:$V$602,Summary!$B15,'Standard Table'!AZ$19:AZ$602)</f>
        <v>0</v>
      </c>
      <c r="P15" s="1082"/>
    </row>
    <row r="16" spans="1:16">
      <c r="A16" s="1099" t="str">
        <f>VLOOKUP(B16,'Ref3'!$B$3:$E$46,4,FALSE)</f>
        <v>SBLTN11</v>
      </c>
      <c r="B16" s="1099" t="str">
        <f>'Eligible Measures &amp; Incentives'!D25</f>
        <v>LTN11</v>
      </c>
      <c r="C16" s="1097">
        <f>SUMIF('Standard Table'!V$19:V$602,Summary!B16,'Standard Table'!AC$19:AC$602)</f>
        <v>0</v>
      </c>
      <c r="D16" s="1097"/>
      <c r="E16" s="1100">
        <f>SUMIF('Standard Table'!$V$19:$V$602,Summary!$B16,'Standard Table'!AR$19:AR$602)</f>
        <v>0</v>
      </c>
      <c r="F16" s="1101">
        <f>SUMIF('Standard Table'!$V$19:$V$602,Summary!$B16,'Standard Table'!AS$19:AS$602)</f>
        <v>0</v>
      </c>
      <c r="G16" s="1102">
        <f>SUMIF('Standard Table'!$V$19:$V$602,Summary!$B16,'Standard Table'!AT$19:AT$602)</f>
        <v>0</v>
      </c>
      <c r="H16" s="1102">
        <f>SUMIF('Standard Table'!$V$19:$V$602,Summary!$B16,'Standard Table'!AU$19:AU$602)</f>
        <v>0</v>
      </c>
      <c r="I16" s="1103">
        <f>SUMIF('Standard Table'!$V$19:$V$602,Summary!B16,'Standard Table'!AW$19:AW$602)</f>
        <v>0</v>
      </c>
      <c r="J16" s="1103"/>
      <c r="L16" s="1103">
        <f t="shared" si="0"/>
        <v>0</v>
      </c>
      <c r="M16" s="1103">
        <f>SUMIF('Standard Table'!$V$19:$V$602,Summary!$B16,'Standard Table'!AX$19:AX$602)</f>
        <v>0</v>
      </c>
      <c r="N16" s="1103">
        <f>SUMIF('Standard Table'!$V$19:$V$602,Summary!$B16,'Standard Table'!AY$19:AY$602)</f>
        <v>0</v>
      </c>
      <c r="O16" s="1104">
        <f>SUMIF('Standard Table'!$V$19:$V$602,Summary!$B16,'Standard Table'!AZ$19:AZ$602)</f>
        <v>0</v>
      </c>
      <c r="P16" s="1082"/>
    </row>
    <row r="17" spans="1:17">
      <c r="A17" s="1099" t="str">
        <f>VLOOKUP(B17,'Ref3'!$B$3:$E$46,4,FALSE)</f>
        <v>SBLTN12</v>
      </c>
      <c r="B17" s="1099" t="str">
        <f>'Eligible Measures &amp; Incentives'!D26</f>
        <v>LTN12</v>
      </c>
      <c r="C17" s="1097">
        <f>SUMIF('Standard Table'!V$19:V$602,Summary!B17,'Standard Table'!AC$19:AC$602)</f>
        <v>0</v>
      </c>
      <c r="D17" s="1097"/>
      <c r="E17" s="1100">
        <f>SUMIF('Standard Table'!$V$19:$V$602,Summary!$B17,'Standard Table'!AR$19:AR$602)</f>
        <v>0</v>
      </c>
      <c r="F17" s="1101">
        <f>SUMIF('Standard Table'!$V$19:$V$602,Summary!$B17,'Standard Table'!AS$19:AS$602)</f>
        <v>0</v>
      </c>
      <c r="G17" s="1102">
        <f>SUMIF('Standard Table'!$V$19:$V$602,Summary!$B17,'Standard Table'!AT$19:AT$602)</f>
        <v>0</v>
      </c>
      <c r="H17" s="1102">
        <f>SUMIF('Standard Table'!$V$19:$V$602,Summary!$B17,'Standard Table'!AU$19:AU$602)</f>
        <v>0</v>
      </c>
      <c r="I17" s="1103">
        <f>SUMIF('Standard Table'!$V$19:$V$602,Summary!B17,'Standard Table'!AW$19:AW$602)</f>
        <v>0</v>
      </c>
      <c r="J17" s="1103"/>
      <c r="L17" s="1103">
        <f t="shared" si="0"/>
        <v>0</v>
      </c>
      <c r="M17" s="1103">
        <f>SUMIF('Standard Table'!$V$19:$V$602,Summary!$B17,'Standard Table'!AX$19:AX$602)</f>
        <v>0</v>
      </c>
      <c r="N17" s="1103">
        <f>SUMIF('Standard Table'!$V$19:$V$602,Summary!$B17,'Standard Table'!AY$19:AY$602)</f>
        <v>0</v>
      </c>
      <c r="O17" s="1104">
        <f>SUMIF('Standard Table'!$V$19:$V$602,Summary!$B17,'Standard Table'!AZ$19:AZ$602)</f>
        <v>0</v>
      </c>
      <c r="P17" s="1082"/>
    </row>
    <row r="18" spans="1:17">
      <c r="A18" s="1099" t="str">
        <f>VLOOKUP(B18,'Ref3'!$B$3:$E$46,4,FALSE)</f>
        <v>SBLTR1</v>
      </c>
      <c r="B18" s="1099" t="str">
        <f>'Eligible Measures &amp; Incentives'!D28</f>
        <v>LTR1</v>
      </c>
      <c r="C18" s="1097">
        <f>SUMIF('Standard Table'!V$19:V$602,Summary!B18,'Standard Table'!AC$19:AC$602)</f>
        <v>0</v>
      </c>
      <c r="D18" s="1097"/>
      <c r="E18" s="1100">
        <f>SUMIF('Standard Table'!$V$19:$V$602,Summary!$B18,'Standard Table'!AR$19:AR$602)</f>
        <v>0</v>
      </c>
      <c r="F18" s="1101">
        <f>SUMIF('Standard Table'!$V$19:$V$602,Summary!$B18,'Standard Table'!AS$19:AS$602)</f>
        <v>0</v>
      </c>
      <c r="G18" s="1102">
        <f>SUMIF('Standard Table'!$V$19:$V$602,Summary!$B18,'Standard Table'!AT$19:AT$602)</f>
        <v>0</v>
      </c>
      <c r="H18" s="1102">
        <f>SUMIF('Standard Table'!$V$19:$V$602,Summary!$B18,'Standard Table'!AU$19:AU$602)</f>
        <v>0</v>
      </c>
      <c r="I18" s="1103">
        <f>SUMIF('Standard Table'!$V$19:$V$602,Summary!B18,'Standard Table'!AW$19:AW$602)</f>
        <v>0</v>
      </c>
      <c r="J18" s="1103"/>
      <c r="L18" s="1103">
        <f t="shared" si="0"/>
        <v>0</v>
      </c>
      <c r="M18" s="1103">
        <f>SUMIF('Standard Table'!$V$19:$V$602,Summary!$B18,'Standard Table'!AX$19:AX$602)</f>
        <v>0</v>
      </c>
      <c r="N18" s="1103">
        <f>SUMIF('Standard Table'!$V$19:$V$602,Summary!$B18,'Standard Table'!AY$19:AY$602)</f>
        <v>0</v>
      </c>
      <c r="O18" s="1104">
        <f>SUMIF('Standard Table'!$V$19:$V$602,Summary!$B18,'Standard Table'!AZ$19:AZ$602)</f>
        <v>0</v>
      </c>
      <c r="P18" s="1082"/>
    </row>
    <row r="19" spans="1:17">
      <c r="A19" s="1099" t="str">
        <f>VLOOKUP(B19,'Ref3'!$B$3:$E$46,4,FALSE)</f>
        <v>SBLTR2</v>
      </c>
      <c r="B19" s="1099" t="str">
        <f>'Eligible Measures &amp; Incentives'!D29</f>
        <v>LTR2</v>
      </c>
      <c r="C19" s="1097">
        <f>SUMIF('Standard Table'!V$19:V$602,Summary!B19,'Standard Table'!AC$19:AC$602)</f>
        <v>0</v>
      </c>
      <c r="D19" s="1097"/>
      <c r="E19" s="1100">
        <f>SUMIF('Standard Table'!$V$19:$V$602,Summary!$B19,'Standard Table'!AR$19:AR$602)</f>
        <v>0</v>
      </c>
      <c r="F19" s="1101">
        <f>SUMIF('Standard Table'!$V$19:$V$602,Summary!$B19,'Standard Table'!AS$19:AS$602)</f>
        <v>0</v>
      </c>
      <c r="G19" s="1102">
        <f>SUMIF('Standard Table'!$V$19:$V$602,Summary!$B19,'Standard Table'!AT$19:AT$602)</f>
        <v>0</v>
      </c>
      <c r="H19" s="1102">
        <f>SUMIF('Standard Table'!$V$19:$V$602,Summary!$B19,'Standard Table'!AU$19:AU$602)</f>
        <v>0</v>
      </c>
      <c r="I19" s="1103">
        <f>SUMIF('Standard Table'!$V$19:$V$602,Summary!B19,'Standard Table'!AW$19:AW$602)</f>
        <v>0</v>
      </c>
      <c r="J19" s="1103"/>
      <c r="L19" s="1103">
        <f t="shared" si="0"/>
        <v>0</v>
      </c>
      <c r="M19" s="1103">
        <f>SUMIF('Standard Table'!$V$19:$V$602,Summary!$B19,'Standard Table'!AX$19:AX$602)</f>
        <v>0</v>
      </c>
      <c r="N19" s="1103">
        <f>SUMIF('Standard Table'!$V$19:$V$602,Summary!$B19,'Standard Table'!AY$19:AY$602)</f>
        <v>0</v>
      </c>
      <c r="O19" s="1104">
        <f>SUMIF('Standard Table'!$V$19:$V$602,Summary!$B19,'Standard Table'!AZ$19:AZ$602)</f>
        <v>0</v>
      </c>
      <c r="P19" s="1082"/>
    </row>
    <row r="20" spans="1:17">
      <c r="A20" s="1099" t="str">
        <f>VLOOKUP(B20,'Ref3'!$B$3:$E$46,4,FALSE)</f>
        <v>SBLTR3</v>
      </c>
      <c r="B20" s="1099" t="str">
        <f>'Eligible Measures &amp; Incentives'!D30</f>
        <v>LTR3</v>
      </c>
      <c r="C20" s="1097">
        <f>SUMIF('Standard Table'!V$19:V$602,Summary!B20,'Standard Table'!AC$19:AC$602)</f>
        <v>0</v>
      </c>
      <c r="D20" s="1097"/>
      <c r="E20" s="1100">
        <f>SUMIF('Standard Table'!$V$19:$V$602,Summary!$B20,'Standard Table'!AR$19:AR$602)</f>
        <v>0</v>
      </c>
      <c r="F20" s="1101">
        <f>SUMIF('Standard Table'!$V$19:$V$602,Summary!$B20,'Standard Table'!AS$19:AS$602)</f>
        <v>0</v>
      </c>
      <c r="G20" s="1102">
        <f>SUMIF('Standard Table'!$V$19:$V$602,Summary!$B20,'Standard Table'!AT$19:AT$602)</f>
        <v>0</v>
      </c>
      <c r="H20" s="1102">
        <f>SUMIF('Standard Table'!$V$19:$V$602,Summary!$B20,'Standard Table'!AU$19:AU$602)</f>
        <v>0</v>
      </c>
      <c r="I20" s="1103">
        <f>SUMIF('Standard Table'!$V$19:$V$602,Summary!B20,'Standard Table'!AW$19:AW$602)</f>
        <v>0</v>
      </c>
      <c r="J20" s="1103"/>
      <c r="L20" s="1103">
        <f t="shared" si="0"/>
        <v>0</v>
      </c>
      <c r="M20" s="1103">
        <f>SUMIF('Standard Table'!$V$19:$V$602,Summary!$B20,'Standard Table'!AX$19:AX$602)</f>
        <v>0</v>
      </c>
      <c r="N20" s="1103">
        <f>SUMIF('Standard Table'!$V$19:$V$602,Summary!$B20,'Standard Table'!AY$19:AY$602)</f>
        <v>0</v>
      </c>
      <c r="O20" s="1104">
        <f>SUMIF('Standard Table'!$V$19:$V$602,Summary!$B20,'Standard Table'!AZ$19:AZ$602)</f>
        <v>0</v>
      </c>
      <c r="P20" s="1082"/>
    </row>
    <row r="21" spans="1:17">
      <c r="A21" s="1099" t="str">
        <f>VLOOKUP(B21,'Ref3'!$B$3:$E$46,4,FALSE)</f>
        <v>SBLTR4</v>
      </c>
      <c r="B21" s="1099" t="str">
        <f>'Eligible Measures &amp; Incentives'!D31</f>
        <v>LTR4</v>
      </c>
      <c r="C21" s="1097">
        <f>SUMIF('Standard Table'!V$19:V$602,Summary!B21,'Standard Table'!AC$19:AC$602)</f>
        <v>0</v>
      </c>
      <c r="D21" s="1097"/>
      <c r="E21" s="1100">
        <f>SUMIF('Standard Table'!$V$19:$V$602,Summary!$B21,'Standard Table'!AR$19:AR$602)</f>
        <v>0</v>
      </c>
      <c r="F21" s="1101">
        <f>SUMIF('Standard Table'!$V$19:$V$602,Summary!$B21,'Standard Table'!AS$19:AS$602)</f>
        <v>0</v>
      </c>
      <c r="G21" s="1102">
        <f>SUMIF('Standard Table'!$V$19:$V$602,Summary!$B21,'Standard Table'!AT$19:AT$602)</f>
        <v>0</v>
      </c>
      <c r="H21" s="1102">
        <f>SUMIF('Standard Table'!$V$19:$V$602,Summary!$B21,'Standard Table'!AU$19:AU$602)</f>
        <v>0</v>
      </c>
      <c r="I21" s="1103">
        <f>SUMIF('Standard Table'!$V$19:$V$602,Summary!B21,'Standard Table'!AW$19:AW$602)</f>
        <v>0</v>
      </c>
      <c r="J21" s="1103"/>
      <c r="L21" s="1103">
        <f t="shared" si="0"/>
        <v>0</v>
      </c>
      <c r="M21" s="1103">
        <f>SUMIF('Standard Table'!$V$19:$V$602,Summary!$B21,'Standard Table'!AX$19:AX$602)</f>
        <v>0</v>
      </c>
      <c r="N21" s="1103">
        <f>SUMIF('Standard Table'!$V$19:$V$602,Summary!$B21,'Standard Table'!AY$19:AY$602)</f>
        <v>0</v>
      </c>
      <c r="O21" s="1104">
        <f>SUMIF('Standard Table'!$V$19:$V$602,Summary!$B21,'Standard Table'!AZ$19:AZ$602)</f>
        <v>0</v>
      </c>
      <c r="P21" s="1082"/>
    </row>
    <row r="22" spans="1:17">
      <c r="A22" s="1099" t="str">
        <f>VLOOKUP(B22,'Ref3'!$B$3:$E$46,4,FALSE)</f>
        <v>SBLTR5</v>
      </c>
      <c r="B22" s="1099" t="str">
        <f>'Eligible Measures &amp; Incentives'!D32</f>
        <v>LTR5</v>
      </c>
      <c r="C22" s="1097">
        <f>SUMIF('Standard Table'!V$19:V$602,Summary!B22,'Standard Table'!AC$19:AC$602)</f>
        <v>0</v>
      </c>
      <c r="D22" s="1097"/>
      <c r="E22" s="1100">
        <f>SUMIF('Standard Table'!$V$19:$V$602,Summary!$B22,'Standard Table'!AR$19:AR$602)</f>
        <v>0</v>
      </c>
      <c r="F22" s="1101">
        <f>SUMIF('Standard Table'!$V$19:$V$602,Summary!$B22,'Standard Table'!AS$19:AS$602)</f>
        <v>0</v>
      </c>
      <c r="G22" s="1102">
        <f>SUMIF('Standard Table'!$V$19:$V$602,Summary!$B22,'Standard Table'!AT$19:AT$602)</f>
        <v>0</v>
      </c>
      <c r="H22" s="1102">
        <f>SUMIF('Standard Table'!$V$19:$V$602,Summary!$B22,'Standard Table'!AU$19:AU$602)</f>
        <v>0</v>
      </c>
      <c r="I22" s="1103">
        <f>SUMIF('Standard Table'!$V$19:$V$602,Summary!B22,'Standard Table'!AW$19:AW$602)</f>
        <v>0</v>
      </c>
      <c r="J22" s="1103"/>
      <c r="L22" s="1103">
        <f t="shared" si="0"/>
        <v>0</v>
      </c>
      <c r="M22" s="1103">
        <f>SUMIF('Standard Table'!$V$19:$V$602,Summary!$B22,'Standard Table'!AX$19:AX$602)</f>
        <v>0</v>
      </c>
      <c r="N22" s="1103">
        <f>SUMIF('Standard Table'!$V$19:$V$602,Summary!$B22,'Standard Table'!AY$19:AY$602)</f>
        <v>0</v>
      </c>
      <c r="O22" s="1104">
        <f>SUMIF('Standard Table'!$V$19:$V$602,Summary!$B22,'Standard Table'!AZ$19:AZ$602)</f>
        <v>0</v>
      </c>
      <c r="P22" s="1082"/>
    </row>
    <row r="23" spans="1:17">
      <c r="A23" s="1099" t="str">
        <f>VLOOKUP(B23,'Ref3'!$B$3:$E$46,4,FALSE)</f>
        <v>SBLTR6</v>
      </c>
      <c r="B23" s="1099" t="str">
        <f>'Eligible Measures &amp; Incentives'!D33</f>
        <v>LTR6</v>
      </c>
      <c r="C23" s="1097">
        <f>SUMIF('Standard Table'!V$19:V$602,Summary!B23,'Standard Table'!AC$19:AC$602)</f>
        <v>1378</v>
      </c>
      <c r="D23" s="1097"/>
      <c r="E23" s="1100">
        <f>SUMIF('Standard Table'!$V$19:$V$602,Summary!$B23,'Standard Table'!AR$19:AR$602)</f>
        <v>0</v>
      </c>
      <c r="F23" s="1101">
        <f>SUMIF('Standard Table'!$V$19:$V$602,Summary!$B23,'Standard Table'!AS$19:AS$602)</f>
        <v>0</v>
      </c>
      <c r="G23" s="1102">
        <f>SUMIF('Standard Table'!$V$19:$V$602,Summary!$B23,'Standard Table'!AT$19:AT$602)</f>
        <v>0</v>
      </c>
      <c r="H23" s="1102">
        <f>SUMIF('Standard Table'!$V$19:$V$602,Summary!$B23,'Standard Table'!AU$19:AU$602)</f>
        <v>0</v>
      </c>
      <c r="I23" s="1103">
        <f>SUMIF('Standard Table'!$V$19:$V$602,Summary!B23,'Standard Table'!AW$19:AW$602)</f>
        <v>48230</v>
      </c>
      <c r="J23" s="1103"/>
      <c r="L23" s="1103">
        <f t="shared" si="0"/>
        <v>48230</v>
      </c>
      <c r="M23" s="1103">
        <f>SUMIF('Standard Table'!$V$19:$V$602,Summary!$B23,'Standard Table'!AX$19:AX$602)</f>
        <v>32153.333333333332</v>
      </c>
      <c r="N23" s="1103">
        <f>SUMIF('Standard Table'!$V$19:$V$602,Summary!$B23,'Standard Table'!AY$19:AY$602)</f>
        <v>16076.666666666666</v>
      </c>
      <c r="O23" s="1104">
        <f>SUMIF('Standard Table'!$V$19:$V$602,Summary!$B23,'Standard Table'!AZ$19:AZ$602)</f>
        <v>48230</v>
      </c>
      <c r="P23" s="1082"/>
    </row>
    <row r="24" spans="1:17">
      <c r="A24" s="1099" t="str">
        <f>VLOOKUP(B24,'Ref3'!$B$3:$E$46,4,FALSE)</f>
        <v>SBLTR7</v>
      </c>
      <c r="B24" s="1099" t="str">
        <f>'Eligible Measures &amp; Incentives'!D34</f>
        <v>LTR7</v>
      </c>
      <c r="C24" s="1097">
        <f>SUMIF('Standard Table'!V$19:V$602,Summary!B24,'Standard Table'!AC$19:AC$602)</f>
        <v>0</v>
      </c>
      <c r="D24" s="1097"/>
      <c r="E24" s="1100">
        <f>SUMIF('Standard Table'!$V$19:$V$602,Summary!$B24,'Standard Table'!AR$19:AR$602)</f>
        <v>0</v>
      </c>
      <c r="F24" s="1101">
        <f>SUMIF('Standard Table'!$V$19:$V$602,Summary!$B24,'Standard Table'!AS$19:AS$602)</f>
        <v>0</v>
      </c>
      <c r="G24" s="1102">
        <f>SUMIF('Standard Table'!$V$19:$V$602,Summary!$B24,'Standard Table'!AT$19:AT$602)</f>
        <v>0</v>
      </c>
      <c r="H24" s="1102">
        <f>SUMIF('Standard Table'!$V$19:$V$602,Summary!$B24,'Standard Table'!AU$19:AU$602)</f>
        <v>0</v>
      </c>
      <c r="I24" s="1103">
        <f>SUMIF('Standard Table'!$V$19:$V$602,Summary!B24,'Standard Table'!AW$19:AW$602)</f>
        <v>0</v>
      </c>
      <c r="J24" s="1103"/>
      <c r="L24" s="1103">
        <f t="shared" si="0"/>
        <v>0</v>
      </c>
      <c r="M24" s="1103">
        <f>SUMIF('Standard Table'!$V$19:$V$602,Summary!$B24,'Standard Table'!AX$19:AX$602)</f>
        <v>0</v>
      </c>
      <c r="N24" s="1103">
        <f>SUMIF('Standard Table'!$V$19:$V$602,Summary!$B24,'Standard Table'!AY$19:AY$602)</f>
        <v>0</v>
      </c>
      <c r="O24" s="1104">
        <f>SUMIF('Standard Table'!$V$19:$V$602,Summary!$B24,'Standard Table'!AZ$19:AZ$602)</f>
        <v>0</v>
      </c>
      <c r="P24" s="1082"/>
    </row>
    <row r="25" spans="1:17">
      <c r="A25" s="1099" t="str">
        <f>VLOOKUP(B25,'Ref3'!$B$3:$E$46,4,FALSE)</f>
        <v>SBLTR8</v>
      </c>
      <c r="B25" s="1099" t="str">
        <f>'Eligible Measures &amp; Incentives'!D35</f>
        <v>LTR8</v>
      </c>
      <c r="C25" s="1097">
        <f>SUMIF('Standard Table'!V$19:V$602,Summary!B25,'Standard Table'!AC$19:AC$602)</f>
        <v>0</v>
      </c>
      <c r="D25" s="1097"/>
      <c r="E25" s="1100">
        <f>SUMIF('Standard Table'!$V$19:$V$602,Summary!$B25,'Standard Table'!AR$19:AR$602)</f>
        <v>0</v>
      </c>
      <c r="F25" s="1101">
        <f>SUMIF('Standard Table'!$V$19:$V$602,Summary!$B25,'Standard Table'!AS$19:AS$602)</f>
        <v>0</v>
      </c>
      <c r="G25" s="1102">
        <f>SUMIF('Standard Table'!$V$19:$V$602,Summary!$B25,'Standard Table'!AT$19:AT$602)</f>
        <v>0</v>
      </c>
      <c r="H25" s="1102">
        <f>SUMIF('Standard Table'!$V$19:$V$602,Summary!$B25,'Standard Table'!AU$19:AU$602)</f>
        <v>0</v>
      </c>
      <c r="I25" s="1103">
        <f>SUMIF('Standard Table'!$V$19:$V$602,Summary!B25,'Standard Table'!AW$19:AW$602)</f>
        <v>0</v>
      </c>
      <c r="J25" s="1103"/>
      <c r="L25" s="1103">
        <f t="shared" si="0"/>
        <v>0</v>
      </c>
      <c r="M25" s="1103">
        <f>SUMIF('Standard Table'!$V$19:$V$602,Summary!$B25,'Standard Table'!AX$19:AX$602)</f>
        <v>0</v>
      </c>
      <c r="N25" s="1103">
        <f>SUMIF('Standard Table'!$V$19:$V$602,Summary!$B25,'Standard Table'!AY$19:AY$602)</f>
        <v>0</v>
      </c>
      <c r="O25" s="1104">
        <f>SUMIF('Standard Table'!$V$19:$V$602,Summary!$B25,'Standard Table'!AZ$19:AZ$602)</f>
        <v>0</v>
      </c>
      <c r="P25" s="1082"/>
    </row>
    <row r="26" spans="1:17">
      <c r="A26" s="1099" t="str">
        <f>VLOOKUP(B26,'Ref3'!$B$3:$E$46,4,FALSE)</f>
        <v>SBLTD1</v>
      </c>
      <c r="B26" s="1099" t="str">
        <f>'Eligible Measures &amp; Incentives'!D37</f>
        <v>LTD1</v>
      </c>
      <c r="C26" s="1097">
        <f>SUMIF('Standard Table'!V$19:V$602,Summary!B26,'Standard Table'!AC$19:AC$602)</f>
        <v>0</v>
      </c>
      <c r="D26" s="1097"/>
      <c r="E26" s="1100">
        <f>SUMIF('Standard Table'!$V$19:$V$602,Summary!$B26,'Standard Table'!AR$19:AR$602)</f>
        <v>0</v>
      </c>
      <c r="F26" s="1101">
        <f>SUMIF('Standard Table'!$V$19:$V$602,Summary!$B26,'Standard Table'!AS$19:AS$602)</f>
        <v>0</v>
      </c>
      <c r="G26" s="1102">
        <f>SUMIF('Standard Table'!$V$19:$V$602,Summary!$B26,'Standard Table'!AT$19:AT$602)</f>
        <v>0</v>
      </c>
      <c r="H26" s="1102">
        <f>SUMIF('Standard Table'!$V$19:$V$602,Summary!$B26,'Standard Table'!AU$19:AU$602)</f>
        <v>0</v>
      </c>
      <c r="I26" s="1103">
        <f>SUMIF('Standard Table'!$V$19:$V$602,Summary!B26,'Standard Table'!AW$19:AW$602)</f>
        <v>0</v>
      </c>
      <c r="J26" s="1103"/>
      <c r="L26" s="1103">
        <f t="shared" si="0"/>
        <v>0</v>
      </c>
      <c r="M26" s="1103">
        <f>SUMIF('Standard Table'!$V$19:$V$602,Summary!$B26,'Standard Table'!AX$19:AX$602)</f>
        <v>0</v>
      </c>
      <c r="N26" s="1103">
        <f>SUMIF('Standard Table'!$V$19:$V$602,Summary!$B26,'Standard Table'!AY$19:AY$602)</f>
        <v>0</v>
      </c>
      <c r="O26" s="1104">
        <f>SUMIF('Standard Table'!$V$19:$V$602,Summary!$B26,'Standard Table'!AZ$19:AZ$602)</f>
        <v>0</v>
      </c>
      <c r="P26" s="1082"/>
    </row>
    <row r="27" spans="1:17">
      <c r="A27" s="1099" t="str">
        <f>VLOOKUP(B27,'Ref3'!$B$3:$E$46,4,FALSE)</f>
        <v>SBLTD2</v>
      </c>
      <c r="B27" s="1099" t="str">
        <f>'Eligible Measures &amp; Incentives'!D38</f>
        <v>LTD2</v>
      </c>
      <c r="C27" s="1097">
        <f>SUMIF('Standard Table'!V$19:V$602,Summary!B27,'Standard Table'!AC$19:AC$602)</f>
        <v>0</v>
      </c>
      <c r="D27" s="1097"/>
      <c r="E27" s="1100">
        <f>SUMIF('Standard Table'!$V$19:$V$602,Summary!$B27,'Standard Table'!AR$19:AR$602)</f>
        <v>0</v>
      </c>
      <c r="F27" s="1101">
        <f>SUMIF('Standard Table'!$V$19:$V$602,Summary!$B27,'Standard Table'!AS$19:AS$602)</f>
        <v>0</v>
      </c>
      <c r="G27" s="1102">
        <f>SUMIF('Standard Table'!$V$19:$V$602,Summary!$B27,'Standard Table'!AT$19:AT$602)</f>
        <v>0</v>
      </c>
      <c r="H27" s="1102">
        <f>SUMIF('Standard Table'!$V$19:$V$602,Summary!$B27,'Standard Table'!AU$19:AU$602)</f>
        <v>0</v>
      </c>
      <c r="I27" s="1103">
        <f>SUMIF('Standard Table'!$V$19:$V$602,Summary!B27,'Standard Table'!AW$19:AW$602)</f>
        <v>0</v>
      </c>
      <c r="J27" s="1103"/>
      <c r="L27" s="1103">
        <f t="shared" si="0"/>
        <v>0</v>
      </c>
      <c r="M27" s="1103">
        <f>SUMIF('Standard Table'!$V$19:$V$602,Summary!$B27,'Standard Table'!AX$19:AX$602)</f>
        <v>0</v>
      </c>
      <c r="N27" s="1103">
        <f>SUMIF('Standard Table'!$V$19:$V$602,Summary!$B27,'Standard Table'!AY$19:AY$602)</f>
        <v>0</v>
      </c>
      <c r="O27" s="1104">
        <f>SUMIF('Standard Table'!$V$19:$V$602,Summary!$B27,'Standard Table'!AZ$19:AZ$602)</f>
        <v>0</v>
      </c>
      <c r="P27" s="1082"/>
    </row>
    <row r="28" spans="1:17">
      <c r="A28" s="1099" t="str">
        <f>VLOOKUP(B28,'Ref3'!$B$3:$E$46,4,FALSE)</f>
        <v>SBLTD3</v>
      </c>
      <c r="B28" s="1099" t="str">
        <f>'Eligible Measures &amp; Incentives'!D39</f>
        <v>LTD3</v>
      </c>
      <c r="C28" s="1097">
        <f>SUMIF('Standard Table'!V$19:V$602,Summary!B28,'Standard Table'!AC$19:AC$602)</f>
        <v>0</v>
      </c>
      <c r="D28" s="1097"/>
      <c r="E28" s="1100">
        <f>SUMIF('Standard Table'!$V$19:$V$602,Summary!$B28,'Standard Table'!AR$19:AR$602)</f>
        <v>0</v>
      </c>
      <c r="F28" s="1101">
        <f>SUMIF('Standard Table'!$V$19:$V$602,Summary!$B28,'Standard Table'!AS$19:AS$602)</f>
        <v>0</v>
      </c>
      <c r="G28" s="1102">
        <f>SUMIF('Standard Table'!$V$19:$V$602,Summary!$B28,'Standard Table'!AT$19:AT$602)</f>
        <v>0</v>
      </c>
      <c r="H28" s="1102">
        <f>SUMIF('Standard Table'!$V$19:$V$602,Summary!$B28,'Standard Table'!AU$19:AU$602)</f>
        <v>0</v>
      </c>
      <c r="I28" s="1103">
        <f>SUMIF('Standard Table'!$V$19:$V$602,Summary!B28,'Standard Table'!AW$19:AW$602)</f>
        <v>0</v>
      </c>
      <c r="J28" s="1103"/>
      <c r="L28" s="1103">
        <f t="shared" si="0"/>
        <v>0</v>
      </c>
      <c r="M28" s="1103">
        <f>SUMIF('Standard Table'!$V$19:$V$602,Summary!$B28,'Standard Table'!AX$19:AX$602)</f>
        <v>0</v>
      </c>
      <c r="N28" s="1103">
        <f>SUMIF('Standard Table'!$V$19:$V$602,Summary!$B28,'Standard Table'!AY$19:AY$602)</f>
        <v>0</v>
      </c>
      <c r="O28" s="1104">
        <f>SUMIF('Standard Table'!$V$19:$V$602,Summary!$B28,'Standard Table'!AZ$19:AZ$602)</f>
        <v>0</v>
      </c>
      <c r="P28" s="1082"/>
    </row>
    <row r="29" spans="1:17">
      <c r="A29" s="1099" t="str">
        <f>VLOOKUP(B29,'Ref3'!$B$3:$E$46,4,FALSE)</f>
        <v>SBLTD4</v>
      </c>
      <c r="B29" s="1099" t="str">
        <f>'Eligible Measures &amp; Incentives'!D40</f>
        <v>LTD4</v>
      </c>
      <c r="C29" s="1097">
        <f>SUMIF('Standard Table'!V$19:V$602,Summary!B29,'Standard Table'!AC$19:AC$602)</f>
        <v>0</v>
      </c>
      <c r="D29" s="1097"/>
      <c r="E29" s="1100">
        <f>SUMIF('Standard Table'!$V$19:$V$602,Summary!$B29,'Standard Table'!AR$19:AR$602)</f>
        <v>0</v>
      </c>
      <c r="F29" s="1101">
        <f>SUMIF('Standard Table'!$V$19:$V$602,Summary!$B29,'Standard Table'!AS$19:AS$602)</f>
        <v>0</v>
      </c>
      <c r="G29" s="1102">
        <f>SUMIF('Standard Table'!$V$19:$V$602,Summary!$B29,'Standard Table'!AT$19:AT$602)</f>
        <v>0</v>
      </c>
      <c r="H29" s="1102">
        <f>SUMIF('Standard Table'!$V$19:$V$602,Summary!$B29,'Standard Table'!AU$19:AU$602)</f>
        <v>0</v>
      </c>
      <c r="I29" s="1103">
        <f>SUMIF('Standard Table'!$V$19:$V$602,Summary!B29,'Standard Table'!AW$19:AW$602)</f>
        <v>0</v>
      </c>
      <c r="J29" s="1103"/>
      <c r="L29" s="1103">
        <f t="shared" si="0"/>
        <v>0</v>
      </c>
      <c r="M29" s="1103">
        <f>SUMIF('Standard Table'!$V$19:$V$602,Summary!$B29,'Standard Table'!AX$19:AX$602)</f>
        <v>0</v>
      </c>
      <c r="N29" s="1103">
        <f>SUMIF('Standard Table'!$V$19:$V$602,Summary!$B29,'Standard Table'!AY$19:AY$602)</f>
        <v>0</v>
      </c>
      <c r="O29" s="1104">
        <f>SUMIF('Standard Table'!$V$19:$V$602,Summary!$B29,'Standard Table'!AZ$19:AZ$602)</f>
        <v>0</v>
      </c>
      <c r="P29" s="1082"/>
    </row>
    <row r="30" spans="1:17">
      <c r="A30" s="1099" t="str">
        <f>VLOOKUP(B30,'Ref3'!$B$3:$E$46,4,FALSE)</f>
        <v>SBLTH1</v>
      </c>
      <c r="B30" s="1099" t="str">
        <f>'Eligible Measures &amp; Incentives'!D42</f>
        <v>LTH1</v>
      </c>
      <c r="C30" s="1097">
        <f>SUMIF('Standard Table'!V$19:V$602,Summary!B30,'Standard Table'!AC$19:AC$602)</f>
        <v>0</v>
      </c>
      <c r="D30" s="1097"/>
      <c r="E30" s="1100">
        <f>SUMIF('Standard Table'!$V$19:$V$602,Summary!$B30,'Standard Table'!AR$19:AR$602)</f>
        <v>0</v>
      </c>
      <c r="F30" s="1101">
        <f>SUMIF('Standard Table'!$V$19:$V$602,Summary!$B30,'Standard Table'!AS$19:AS$602)</f>
        <v>0</v>
      </c>
      <c r="G30" s="1102">
        <f>SUMIF('Standard Table'!$V$19:$V$602,Summary!$B30,'Standard Table'!AT$19:AT$602)</f>
        <v>0</v>
      </c>
      <c r="H30" s="1102">
        <f>SUMIF('Standard Table'!$V$19:$V$602,Summary!$B30,'Standard Table'!AU$19:AU$602)</f>
        <v>0</v>
      </c>
      <c r="I30" s="1103">
        <f>SUMIF('Standard Table'!$V$19:$V$602,Summary!B30,'Standard Table'!AW$19:AW$602)</f>
        <v>0</v>
      </c>
      <c r="J30" s="1103"/>
      <c r="L30" s="1103">
        <f t="shared" si="0"/>
        <v>0</v>
      </c>
      <c r="M30" s="1103">
        <f>SUMIF('Standard Table'!$V$19:$V$602,Summary!$B30,'Standard Table'!AX$19:AX$602)</f>
        <v>0</v>
      </c>
      <c r="N30" s="1103">
        <f>SUMIF('Standard Table'!$V$19:$V$602,Summary!$B30,'Standard Table'!AY$19:AY$602)</f>
        <v>0</v>
      </c>
      <c r="O30" s="1104">
        <f>SUMIF('Standard Table'!$V$19:$V$602,Summary!$B30,'Standard Table'!AZ$19:AZ$602)</f>
        <v>0</v>
      </c>
      <c r="P30" s="1082"/>
    </row>
    <row r="31" spans="1:17">
      <c r="A31" s="1099" t="str">
        <f>VLOOKUP(B31,'Ref3'!$B$3:$E$46,4,FALSE)</f>
        <v>SBLTH2</v>
      </c>
      <c r="B31" s="1099" t="str">
        <f>'Eligible Measures &amp; Incentives'!D43</f>
        <v>LTH2</v>
      </c>
      <c r="C31" s="1097">
        <f>SUMIF('Standard Table'!V$19:V$602,Summary!B31,'Standard Table'!AC$19:AC$602)</f>
        <v>0</v>
      </c>
      <c r="D31" s="1097"/>
      <c r="E31" s="1100">
        <f>SUMIF('Standard Table'!$V$19:$V$602,Summary!$B31,'Standard Table'!AR$19:AR$602)</f>
        <v>0</v>
      </c>
      <c r="F31" s="1101">
        <f>SUMIF('Standard Table'!$V$19:$V$602,Summary!$B31,'Standard Table'!AS$19:AS$602)</f>
        <v>0</v>
      </c>
      <c r="G31" s="1102">
        <f>SUMIF('Standard Table'!$V$19:$V$602,Summary!$B31,'Standard Table'!AT$19:AT$602)</f>
        <v>0</v>
      </c>
      <c r="H31" s="1102">
        <f>SUMIF('Standard Table'!$V$19:$V$602,Summary!$B31,'Standard Table'!AU$19:AU$602)</f>
        <v>0</v>
      </c>
      <c r="I31" s="1103">
        <f>SUMIF('Standard Table'!$V$19:$V$602,Summary!B31,'Standard Table'!AW$19:AW$602)</f>
        <v>0</v>
      </c>
      <c r="J31" s="1103"/>
      <c r="L31" s="1103">
        <f t="shared" si="0"/>
        <v>0</v>
      </c>
      <c r="M31" s="1103">
        <f>SUMIF('Standard Table'!$V$19:$V$602,Summary!$B31,'Standard Table'!AX$19:AX$602)</f>
        <v>0</v>
      </c>
      <c r="N31" s="1103">
        <f>SUMIF('Standard Table'!$V$19:$V$602,Summary!$B31,'Standard Table'!AY$19:AY$602)</f>
        <v>0</v>
      </c>
      <c r="O31" s="1104">
        <f>SUMIF('Standard Table'!$V$19:$V$602,Summary!$B31,'Standard Table'!AZ$19:AZ$602)</f>
        <v>0</v>
      </c>
      <c r="P31" s="1082"/>
      <c r="Q31" s="1097"/>
    </row>
    <row r="32" spans="1:17">
      <c r="A32" s="1099" t="str">
        <f>VLOOKUP(B32,'Ref3'!$B$3:$E$46,4,FALSE)</f>
        <v>SBLTL1</v>
      </c>
      <c r="B32" s="1099" t="str">
        <f>'Eligible Measures &amp; Incentives'!D45</f>
        <v>LTL1</v>
      </c>
      <c r="C32" s="1097">
        <f>SUMIF('Standard Table'!V$19:V$602,Summary!B32,'Standard Table'!AC$19:AC$602)</f>
        <v>0</v>
      </c>
      <c r="D32" s="1097"/>
      <c r="E32" s="1100">
        <f>SUMIF('Standard Table'!$V$19:$V$602,Summary!$B32,'Standard Table'!AR$19:AR$602)</f>
        <v>0</v>
      </c>
      <c r="F32" s="1101">
        <f>SUMIF('Standard Table'!$V$19:$V$602,Summary!$B32,'Standard Table'!AS$19:AS$602)</f>
        <v>0</v>
      </c>
      <c r="G32" s="1102">
        <f>SUMIF('Standard Table'!$V$19:$V$602,Summary!$B32,'Standard Table'!AT$19:AT$602)</f>
        <v>0</v>
      </c>
      <c r="H32" s="1102">
        <f>SUMIF('Standard Table'!$V$19:$V$602,Summary!$B32,'Standard Table'!AU$19:AU$602)</f>
        <v>0</v>
      </c>
      <c r="I32" s="1103">
        <f>SUMIF('Standard Table'!$V$19:$V$602,Summary!B32,'Standard Table'!AW$19:AW$602)</f>
        <v>0</v>
      </c>
      <c r="J32" s="1103"/>
      <c r="L32" s="1103">
        <f t="shared" si="0"/>
        <v>0</v>
      </c>
      <c r="M32" s="1103">
        <f>SUMIF('Standard Table'!$V$19:$V$602,Summary!$B32,'Standard Table'!AX$19:AX$602)</f>
        <v>0</v>
      </c>
      <c r="N32" s="1103">
        <f>SUMIF('Standard Table'!$V$19:$V$602,Summary!$B32,'Standard Table'!AY$19:AY$602)</f>
        <v>0</v>
      </c>
      <c r="O32" s="1104">
        <f>SUMIF('Standard Table'!$V$19:$V$602,Summary!$B32,'Standard Table'!AZ$19:AZ$602)</f>
        <v>0</v>
      </c>
      <c r="P32" s="1082"/>
      <c r="Q32" s="1097"/>
    </row>
    <row r="33" spans="1:17">
      <c r="A33" s="1099" t="str">
        <f>VLOOKUP(B33,'Ref3'!$B$3:$E$46,4,FALSE)</f>
        <v>SBLTL2</v>
      </c>
      <c r="B33" s="1099" t="str">
        <f>'Eligible Measures &amp; Incentives'!D46</f>
        <v>LTL2</v>
      </c>
      <c r="C33" s="1097">
        <f>SUMIF('Standard Table'!V$19:V$602,Summary!B33,'Standard Table'!AC$19:AC$602)</f>
        <v>0</v>
      </c>
      <c r="D33" s="1097"/>
      <c r="E33" s="1100">
        <f>SUMIF('Standard Table'!$V$19:$V$602,Summary!$B33,'Standard Table'!AR$19:AR$602)</f>
        <v>0</v>
      </c>
      <c r="F33" s="1101">
        <f>SUMIF('Standard Table'!$V$19:$V$602,Summary!$B33,'Standard Table'!AS$19:AS$602)</f>
        <v>0</v>
      </c>
      <c r="G33" s="1102">
        <f>SUMIF('Standard Table'!$V$19:$V$602,Summary!$B33,'Standard Table'!AT$19:AT$602)</f>
        <v>0</v>
      </c>
      <c r="H33" s="1102">
        <f>SUMIF('Standard Table'!$V$19:$V$602,Summary!$B33,'Standard Table'!AU$19:AU$602)</f>
        <v>0</v>
      </c>
      <c r="I33" s="1103">
        <f>SUMIF('Standard Table'!$V$19:$V$602,Summary!B33,'Standard Table'!AW$19:AW$602)</f>
        <v>0</v>
      </c>
      <c r="J33" s="1103"/>
      <c r="L33" s="1103">
        <f t="shared" si="0"/>
        <v>0</v>
      </c>
      <c r="M33" s="1103">
        <f>SUMIF('Standard Table'!$V$19:$V$602,Summary!$B33,'Standard Table'!AX$19:AX$602)</f>
        <v>0</v>
      </c>
      <c r="N33" s="1103">
        <f>SUMIF('Standard Table'!$V$19:$V$602,Summary!$B33,'Standard Table'!AY$19:AY$602)</f>
        <v>0</v>
      </c>
      <c r="O33" s="1104">
        <f>SUMIF('Standard Table'!$V$19:$V$602,Summary!$B33,'Standard Table'!AZ$19:AZ$602)</f>
        <v>0</v>
      </c>
      <c r="P33" s="1082"/>
      <c r="Q33" s="1097"/>
    </row>
    <row r="34" spans="1:17">
      <c r="A34" s="1099" t="str">
        <f>VLOOKUP(B34,'Ref3'!$B$3:$E$46,4,FALSE)</f>
        <v>SBLTL3</v>
      </c>
      <c r="B34" s="1099" t="str">
        <f>'Eligible Measures &amp; Incentives'!D47</f>
        <v>LTL3</v>
      </c>
      <c r="C34" s="1097">
        <f>SUMIF('Standard Table'!V$19:V$602,Summary!B34,'Standard Table'!AC$19:AC$602)</f>
        <v>0</v>
      </c>
      <c r="D34" s="1097"/>
      <c r="E34" s="1100">
        <f>SUMIF('Standard Table'!$V$19:$V$602,Summary!$B34,'Standard Table'!AR$19:AR$602)</f>
        <v>0</v>
      </c>
      <c r="F34" s="1101">
        <f>SUMIF('Standard Table'!$V$19:$V$602,Summary!$B34,'Standard Table'!AS$19:AS$602)</f>
        <v>0</v>
      </c>
      <c r="G34" s="1102">
        <f>SUMIF('Standard Table'!$V$19:$V$602,Summary!$B34,'Standard Table'!AT$19:AT$602)</f>
        <v>0</v>
      </c>
      <c r="H34" s="1102">
        <f>SUMIF('Standard Table'!$V$19:$V$602,Summary!$B34,'Standard Table'!AU$19:AU$602)</f>
        <v>0</v>
      </c>
      <c r="I34" s="1103">
        <f>SUMIF('Standard Table'!$V$19:$V$602,Summary!B34,'Standard Table'!AW$19:AW$602)</f>
        <v>0</v>
      </c>
      <c r="J34" s="1103"/>
      <c r="L34" s="1103">
        <f t="shared" si="0"/>
        <v>0</v>
      </c>
      <c r="M34" s="1103">
        <f>SUMIF('Standard Table'!$V$19:$V$602,Summary!$B34,'Standard Table'!AX$19:AX$602)</f>
        <v>0</v>
      </c>
      <c r="N34" s="1103">
        <f>SUMIF('Standard Table'!$V$19:$V$602,Summary!$B34,'Standard Table'!AY$19:AY$602)</f>
        <v>0</v>
      </c>
      <c r="O34" s="1104">
        <f>SUMIF('Standard Table'!$V$19:$V$602,Summary!$B34,'Standard Table'!AZ$19:AZ$602)</f>
        <v>0</v>
      </c>
      <c r="P34" s="1082"/>
      <c r="Q34" s="1097"/>
    </row>
    <row r="35" spans="1:17">
      <c r="A35" s="1099" t="str">
        <f>VLOOKUP(B35,'Ref3'!$B$3:$E$46,4,FALSE)</f>
        <v>SBLTL4</v>
      </c>
      <c r="B35" s="1099" t="str">
        <f>'Eligible Measures &amp; Incentives'!D48</f>
        <v>LTL4</v>
      </c>
      <c r="C35" s="1097">
        <f>SUMIF('Standard Table'!V$19:V$602,Summary!B35,'Standard Table'!AC$19:AC$602)</f>
        <v>0</v>
      </c>
      <c r="D35" s="1097"/>
      <c r="E35" s="1100">
        <f>SUMIF('Standard Table'!$V$19:$V$602,Summary!$B35,'Standard Table'!AR$19:AR$602)</f>
        <v>0</v>
      </c>
      <c r="F35" s="1101">
        <f>SUMIF('Standard Table'!$V$19:$V$602,Summary!$B35,'Standard Table'!AS$19:AS$602)</f>
        <v>0</v>
      </c>
      <c r="G35" s="1102">
        <f>SUMIF('Standard Table'!$V$19:$V$602,Summary!$B35,'Standard Table'!AT$19:AT$602)</f>
        <v>0</v>
      </c>
      <c r="H35" s="1102">
        <f>SUMIF('Standard Table'!$V$19:$V$602,Summary!$B35,'Standard Table'!AU$19:AU$602)</f>
        <v>0</v>
      </c>
      <c r="I35" s="1103">
        <f>SUMIF('Standard Table'!$V$19:$V$602,Summary!B35,'Standard Table'!AW$19:AW$602)</f>
        <v>0</v>
      </c>
      <c r="J35" s="1103"/>
      <c r="L35" s="1103">
        <f t="shared" si="0"/>
        <v>0</v>
      </c>
      <c r="M35" s="1103">
        <f>SUMIF('Standard Table'!$V$19:$V$602,Summary!$B35,'Standard Table'!AX$19:AX$602)</f>
        <v>0</v>
      </c>
      <c r="N35" s="1103">
        <f>SUMIF('Standard Table'!$V$19:$V$602,Summary!$B35,'Standard Table'!AY$19:AY$602)</f>
        <v>0</v>
      </c>
      <c r="O35" s="1104">
        <f>SUMIF('Standard Table'!$V$19:$V$602,Summary!$B35,'Standard Table'!AZ$19:AZ$602)</f>
        <v>0</v>
      </c>
      <c r="P35" s="1082"/>
      <c r="Q35" s="1097"/>
    </row>
    <row r="36" spans="1:17" ht="15" hidden="1">
      <c r="A36" s="1105" t="e">
        <f>VLOOKUP(B36,'Ref3'!$B$3:$E$46,4,FALSE)</f>
        <v>#N/A</v>
      </c>
      <c r="B36" s="1105" t="str">
        <f>'Eligible Measures &amp; Incentives'!D49</f>
        <v>LTL5</v>
      </c>
      <c r="C36" s="1097">
        <f>SUMIF('Standard Table'!V$19:V$602,Summary!B36,'Standard Table'!AC$19:AC$602)</f>
        <v>0</v>
      </c>
      <c r="D36" s="1097"/>
      <c r="E36" s="1100">
        <f>SUMIF('Standard Table'!$V$19:$V$602,Summary!$B36,'Standard Table'!AR$19:AR$602)</f>
        <v>0</v>
      </c>
      <c r="F36" s="1101">
        <f>SUMIF('Standard Table'!$V$19:$V$602,Summary!$B36,'Standard Table'!AS$19:AS$602)</f>
        <v>0</v>
      </c>
      <c r="G36" s="1102">
        <f>SUMIF('Standard Table'!$V$19:$V$602,Summary!$B36,'Standard Table'!AT$19:AT$602)</f>
        <v>0</v>
      </c>
      <c r="H36" s="1102">
        <f>SUMIF('Standard Table'!$V$19:$V$602,Summary!$B36,'Standard Table'!AU$19:AU$602)</f>
        <v>0</v>
      </c>
      <c r="I36" s="1103">
        <f>SUMIF('Standard Table'!$V$19:$V$602,Summary!B36,'Standard Table'!AW$19:AW$602)</f>
        <v>0</v>
      </c>
      <c r="J36" s="1103"/>
      <c r="L36" s="1103">
        <f t="shared" si="0"/>
        <v>0</v>
      </c>
      <c r="M36" s="1103">
        <f>SUMIF('Standard Table'!$V$19:$V$602,Summary!$B36,'Standard Table'!AX$19:AX$602)</f>
        <v>0</v>
      </c>
      <c r="N36" s="1103">
        <f>SUMIF('Standard Table'!$V$19:$V$602,Summary!$B36,'Standard Table'!AY$19:AY$602)</f>
        <v>0</v>
      </c>
      <c r="O36" s="1104">
        <f>SUMIF('Standard Table'!$V$19:$V$602,Summary!$B36,'Standard Table'!AZ$19:AZ$602)</f>
        <v>0</v>
      </c>
      <c r="P36" s="1082"/>
      <c r="Q36" s="1097"/>
    </row>
    <row r="37" spans="1:17">
      <c r="A37" s="1099" t="str">
        <f>VLOOKUP(B37,'Ref3'!$B$3:$E$46,4,FALSE)</f>
        <v>SBLTL6</v>
      </c>
      <c r="B37" s="1099" t="str">
        <f>'Eligible Measures &amp; Incentives'!D50</f>
        <v>LTL6</v>
      </c>
      <c r="C37" s="1097">
        <f>SUMIF('Standard Table'!V$19:V$602,Summary!B37,'Standard Table'!AC$19:AC$602)</f>
        <v>0</v>
      </c>
      <c r="D37" s="1097"/>
      <c r="E37" s="1100">
        <f>SUMIF('Standard Table'!$V$19:$V$602,Summary!$B37,'Standard Table'!AR$19:AR$602)</f>
        <v>0</v>
      </c>
      <c r="F37" s="1101">
        <f>SUMIF('Standard Table'!$V$19:$V$602,Summary!$B37,'Standard Table'!AS$19:AS$602)</f>
        <v>0</v>
      </c>
      <c r="G37" s="1102">
        <f>SUMIF('Standard Table'!$V$19:$V$602,Summary!$B37,'Standard Table'!AT$19:AT$602)</f>
        <v>0</v>
      </c>
      <c r="H37" s="1102">
        <f>SUMIF('Standard Table'!$V$19:$V$602,Summary!$B37,'Standard Table'!AU$19:AU$602)</f>
        <v>0</v>
      </c>
      <c r="I37" s="1103">
        <f>SUMIF('Standard Table'!$V$19:$V$602,Summary!B37,'Standard Table'!AW$19:AW$602)</f>
        <v>0</v>
      </c>
      <c r="J37" s="1103"/>
      <c r="L37" s="1103">
        <f t="shared" si="0"/>
        <v>0</v>
      </c>
      <c r="M37" s="1103">
        <f>SUMIF('Standard Table'!$V$19:$V$602,Summary!$B37,'Standard Table'!AX$19:AX$602)</f>
        <v>0</v>
      </c>
      <c r="N37" s="1103">
        <f>SUMIF('Standard Table'!$V$19:$V$602,Summary!$B37,'Standard Table'!AY$19:AY$602)</f>
        <v>0</v>
      </c>
      <c r="O37" s="1104">
        <f>SUMIF('Standard Table'!$V$19:$V$602,Summary!$B37,'Standard Table'!AZ$19:AZ$602)</f>
        <v>0</v>
      </c>
      <c r="P37" s="1082"/>
      <c r="Q37" s="1097"/>
    </row>
    <row r="38" spans="1:17" ht="15" hidden="1">
      <c r="A38" s="1105" t="e">
        <f>VLOOKUP(B38,'Ref3'!$B$3:$E$46,4,FALSE)</f>
        <v>#N/A</v>
      </c>
      <c r="B38" s="1105" t="str">
        <f>'Eligible Measures &amp; Incentives'!D51</f>
        <v>LTL7</v>
      </c>
      <c r="C38" s="1097">
        <f>SUMIF('Standard Table'!V$19:V$602,Summary!B38,'Standard Table'!AC$19:AC$602)</f>
        <v>0</v>
      </c>
      <c r="D38" s="1097"/>
      <c r="E38" s="1100">
        <f>SUMIF('Standard Table'!$V$19:$V$602,Summary!$B38,'Standard Table'!AR$19:AR$602)</f>
        <v>0</v>
      </c>
      <c r="F38" s="1101">
        <f>SUMIF('Standard Table'!$V$19:$V$602,Summary!$B38,'Standard Table'!AS$19:AS$602)</f>
        <v>0</v>
      </c>
      <c r="G38" s="1102">
        <f>SUMIF('Standard Table'!$V$19:$V$602,Summary!$B38,'Standard Table'!AT$19:AT$602)</f>
        <v>0</v>
      </c>
      <c r="H38" s="1102">
        <f>SUMIF('Standard Table'!$V$19:$V$602,Summary!$B38,'Standard Table'!AU$19:AU$602)</f>
        <v>0</v>
      </c>
      <c r="I38" s="1103">
        <f>SUMIF('Standard Table'!$V$19:$V$602,Summary!B38,'Standard Table'!AW$19:AW$602)</f>
        <v>0</v>
      </c>
      <c r="J38" s="1103"/>
      <c r="L38" s="1103">
        <f t="shared" si="0"/>
        <v>0</v>
      </c>
      <c r="M38" s="1103">
        <f>SUMIF('Standard Table'!$V$19:$V$602,Summary!$B38,'Standard Table'!AX$19:AX$602)</f>
        <v>0</v>
      </c>
      <c r="N38" s="1103">
        <f>SUMIF('Standard Table'!$V$19:$V$602,Summary!$B38,'Standard Table'!AY$19:AY$602)</f>
        <v>0</v>
      </c>
      <c r="O38" s="1104">
        <f>SUMIF('Standard Table'!$V$19:$V$602,Summary!$B38,'Standard Table'!AZ$19:AZ$602)</f>
        <v>0</v>
      </c>
      <c r="P38" s="1082"/>
      <c r="Q38" s="1097"/>
    </row>
    <row r="39" spans="1:17" ht="15" hidden="1">
      <c r="A39" s="1105" t="e">
        <f>VLOOKUP(B39,'Ref3'!$B$3:$E$46,4,FALSE)</f>
        <v>#N/A</v>
      </c>
      <c r="B39" s="1105" t="str">
        <f>'Eligible Measures &amp; Incentives'!D52</f>
        <v>LTL8</v>
      </c>
      <c r="C39" s="1097">
        <f>SUMIF('Standard Table'!V$19:V$602,Summary!B39,'Standard Table'!AC$19:AC$602)</f>
        <v>0</v>
      </c>
      <c r="D39" s="1097"/>
      <c r="E39" s="1100">
        <f>SUMIF('Standard Table'!$V$19:$V$602,Summary!$B39,'Standard Table'!AR$19:AR$602)</f>
        <v>0</v>
      </c>
      <c r="F39" s="1101">
        <f>SUMIF('Standard Table'!$V$19:$V$602,Summary!$B39,'Standard Table'!AS$19:AS$602)</f>
        <v>0</v>
      </c>
      <c r="G39" s="1102">
        <f>SUMIF('Standard Table'!$V$19:$V$602,Summary!$B39,'Standard Table'!AT$19:AT$602)</f>
        <v>0</v>
      </c>
      <c r="H39" s="1102">
        <f>SUMIF('Standard Table'!$V$19:$V$602,Summary!$B39,'Standard Table'!AU$19:AU$602)</f>
        <v>0</v>
      </c>
      <c r="I39" s="1103">
        <f>SUMIF('Standard Table'!$V$19:$V$602,Summary!B39,'Standard Table'!AW$19:AW$602)</f>
        <v>0</v>
      </c>
      <c r="J39" s="1103"/>
      <c r="L39" s="1103">
        <f t="shared" ref="L39:L57" si="1">I39</f>
        <v>0</v>
      </c>
      <c r="M39" s="1103">
        <f>SUMIF('Standard Table'!$V$19:$V$602,Summary!$B39,'Standard Table'!AX$19:AX$602)</f>
        <v>0</v>
      </c>
      <c r="N39" s="1103">
        <f>SUMIF('Standard Table'!$V$19:$V$602,Summary!$B39,'Standard Table'!AY$19:AY$602)</f>
        <v>0</v>
      </c>
      <c r="O39" s="1104">
        <f>SUMIF('Standard Table'!$V$19:$V$602,Summary!$B39,'Standard Table'!AZ$19:AZ$602)</f>
        <v>0</v>
      </c>
      <c r="P39" s="1082"/>
      <c r="Q39" s="1097"/>
    </row>
    <row r="40" spans="1:17" ht="15" hidden="1">
      <c r="A40" s="1105" t="e">
        <f>VLOOKUP(B40,'Ref3'!$B$3:$E$46,4,FALSE)</f>
        <v>#N/A</v>
      </c>
      <c r="B40" s="1105" t="str">
        <f>'Eligible Measures &amp; Incentives'!D53</f>
        <v>LTL9</v>
      </c>
      <c r="C40" s="1097">
        <f>SUMIF('Standard Table'!V$19:V$602,Summary!B40,'Standard Table'!AC$19:AC$602)</f>
        <v>0</v>
      </c>
      <c r="D40" s="1097"/>
      <c r="E40" s="1100">
        <f>SUMIF('Standard Table'!$V$19:$V$602,Summary!$B40,'Standard Table'!AR$19:AR$602)</f>
        <v>0</v>
      </c>
      <c r="F40" s="1101">
        <f>SUMIF('Standard Table'!$V$19:$V$602,Summary!$B40,'Standard Table'!AS$19:AS$602)</f>
        <v>0</v>
      </c>
      <c r="G40" s="1102">
        <f>SUMIF('Standard Table'!$V$19:$V$602,Summary!$B40,'Standard Table'!AT$19:AT$602)</f>
        <v>0</v>
      </c>
      <c r="H40" s="1102">
        <f>SUMIF('Standard Table'!$V$19:$V$602,Summary!$B40,'Standard Table'!AU$19:AU$602)</f>
        <v>0</v>
      </c>
      <c r="I40" s="1103">
        <f>SUMIF('Standard Table'!$V$19:$V$602,Summary!B40,'Standard Table'!AW$19:AW$602)</f>
        <v>0</v>
      </c>
      <c r="J40" s="1103"/>
      <c r="L40" s="1103">
        <f t="shared" si="1"/>
        <v>0</v>
      </c>
      <c r="M40" s="1103">
        <f>SUMIF('Standard Table'!$V$19:$V$602,Summary!$B40,'Standard Table'!AX$19:AX$602)</f>
        <v>0</v>
      </c>
      <c r="N40" s="1103">
        <f>SUMIF('Standard Table'!$V$19:$V$602,Summary!$B40,'Standard Table'!AY$19:AY$602)</f>
        <v>0</v>
      </c>
      <c r="O40" s="1104">
        <f>SUMIF('Standard Table'!$V$19:$V$602,Summary!$B40,'Standard Table'!AZ$19:AZ$602)</f>
        <v>0</v>
      </c>
      <c r="P40" s="1082"/>
      <c r="Q40" s="1097"/>
    </row>
    <row r="41" spans="1:17">
      <c r="A41" s="1099" t="str">
        <f>VLOOKUP(B41,'Ref3'!$B$3:$E$46,4,FALSE)</f>
        <v>SBLTL10</v>
      </c>
      <c r="B41" s="1099" t="str">
        <f>'Eligible Measures &amp; Incentives'!D54</f>
        <v>LTL10</v>
      </c>
      <c r="C41" s="1097">
        <f>SUMIF('Standard Table'!V$19:V$602,Summary!B41,'Standard Table'!AC$19:AC$602)</f>
        <v>0</v>
      </c>
      <c r="D41" s="1097"/>
      <c r="E41" s="1100">
        <f>SUMIF('Standard Table'!$V$19:$V$602,Summary!$B41,'Standard Table'!AR$19:AR$602)</f>
        <v>0</v>
      </c>
      <c r="F41" s="1101">
        <f>SUMIF('Standard Table'!$V$19:$V$602,Summary!$B41,'Standard Table'!AS$19:AS$602)</f>
        <v>0</v>
      </c>
      <c r="G41" s="1102">
        <f>SUMIF('Standard Table'!$V$19:$V$602,Summary!$B41,'Standard Table'!AT$19:AT$602)</f>
        <v>0</v>
      </c>
      <c r="H41" s="1102">
        <f>SUMIF('Standard Table'!$V$19:$V$602,Summary!$B41,'Standard Table'!AU$19:AU$602)</f>
        <v>0</v>
      </c>
      <c r="I41" s="1103">
        <f>SUMIF('Standard Table'!$V$19:$V$602,Summary!B41,'Standard Table'!AW$19:AW$602)</f>
        <v>0</v>
      </c>
      <c r="J41" s="1103"/>
      <c r="L41" s="1103">
        <f t="shared" si="1"/>
        <v>0</v>
      </c>
      <c r="M41" s="1103">
        <f>SUMIF('Standard Table'!$V$19:$V$602,Summary!$B41,'Standard Table'!AX$19:AX$602)</f>
        <v>0</v>
      </c>
      <c r="N41" s="1103">
        <f>SUMIF('Standard Table'!$V$19:$V$602,Summary!$B41,'Standard Table'!AY$19:AY$602)</f>
        <v>0</v>
      </c>
      <c r="O41" s="1104">
        <f>SUMIF('Standard Table'!$V$19:$V$602,Summary!$B41,'Standard Table'!AZ$19:AZ$602)</f>
        <v>0</v>
      </c>
      <c r="P41" s="1082"/>
      <c r="Q41" s="1097"/>
    </row>
    <row r="42" spans="1:17" ht="15" hidden="1">
      <c r="A42" s="1105" t="e">
        <f>VLOOKUP(B42,'Ref3'!$B$3:$E$46,4,FALSE)</f>
        <v>#N/A</v>
      </c>
      <c r="B42" s="1105" t="str">
        <f>'Eligible Measures &amp; Incentives'!D55</f>
        <v>LTL11</v>
      </c>
      <c r="C42" s="1097">
        <f>SUMIF('Standard Table'!V$19:V$602,Summary!B42,'Standard Table'!AC$19:AC$602)</f>
        <v>0</v>
      </c>
      <c r="D42" s="1097"/>
      <c r="E42" s="1100">
        <f>SUMIF('Standard Table'!$V$19:$V$602,Summary!$B42,'Standard Table'!AR$19:AR$602)</f>
        <v>0</v>
      </c>
      <c r="F42" s="1101">
        <f>SUMIF('Standard Table'!$V$19:$V$602,Summary!$B42,'Standard Table'!AS$19:AS$602)</f>
        <v>0</v>
      </c>
      <c r="G42" s="1102">
        <f>SUMIF('Standard Table'!$V$19:$V$602,Summary!$B42,'Standard Table'!AT$19:AT$602)</f>
        <v>0</v>
      </c>
      <c r="H42" s="1102">
        <f>SUMIF('Standard Table'!$V$19:$V$602,Summary!$B42,'Standard Table'!AU$19:AU$602)</f>
        <v>0</v>
      </c>
      <c r="I42" s="1103">
        <f>SUMIF('Standard Table'!$V$19:$V$602,Summary!B42,'Standard Table'!AW$19:AW$602)</f>
        <v>0</v>
      </c>
      <c r="J42" s="1103"/>
      <c r="L42" s="1103">
        <f t="shared" si="1"/>
        <v>0</v>
      </c>
      <c r="M42" s="1103">
        <f>SUMIF('Standard Table'!$V$19:$V$602,Summary!$B42,'Standard Table'!AX$19:AX$602)</f>
        <v>0</v>
      </c>
      <c r="N42" s="1103">
        <f>SUMIF('Standard Table'!$V$19:$V$602,Summary!$B42,'Standard Table'!AY$19:AY$602)</f>
        <v>0</v>
      </c>
      <c r="O42" s="1104">
        <f>SUMIF('Standard Table'!$V$19:$V$602,Summary!$B42,'Standard Table'!AZ$19:AZ$602)</f>
        <v>0</v>
      </c>
      <c r="P42" s="1082"/>
      <c r="Q42" s="1097"/>
    </row>
    <row r="43" spans="1:17" ht="15" hidden="1">
      <c r="A43" s="1105" t="e">
        <f>VLOOKUP(B43,'Ref3'!$B$3:$E$46,4,FALSE)</f>
        <v>#N/A</v>
      </c>
      <c r="B43" s="1105" t="str">
        <f>'Eligible Measures &amp; Incentives'!D56</f>
        <v>LTL12</v>
      </c>
      <c r="C43" s="1097">
        <f>SUMIF('Standard Table'!V$19:V$602,Summary!B43,'Standard Table'!AC$19:AC$602)</f>
        <v>0</v>
      </c>
      <c r="D43" s="1097"/>
      <c r="E43" s="1100">
        <f>SUMIF('Standard Table'!$V$19:$V$602,Summary!$B43,'Standard Table'!AR$19:AR$602)</f>
        <v>0</v>
      </c>
      <c r="F43" s="1101">
        <f>SUMIF('Standard Table'!$V$19:$V$602,Summary!$B43,'Standard Table'!AS$19:AS$602)</f>
        <v>0</v>
      </c>
      <c r="G43" s="1102">
        <f>SUMIF('Standard Table'!$V$19:$V$602,Summary!$B43,'Standard Table'!AT$19:AT$602)</f>
        <v>0</v>
      </c>
      <c r="H43" s="1102">
        <f>SUMIF('Standard Table'!$V$19:$V$602,Summary!$B43,'Standard Table'!AU$19:AU$602)</f>
        <v>0</v>
      </c>
      <c r="I43" s="1103">
        <f>SUMIF('Standard Table'!$V$19:$V$602,Summary!B43,'Standard Table'!AW$19:AW$602)</f>
        <v>0</v>
      </c>
      <c r="J43" s="1103"/>
      <c r="L43" s="1103">
        <f t="shared" si="1"/>
        <v>0</v>
      </c>
      <c r="M43" s="1103">
        <f>SUMIF('Standard Table'!$V$19:$V$602,Summary!$B43,'Standard Table'!AX$19:AX$602)</f>
        <v>0</v>
      </c>
      <c r="N43" s="1103">
        <f>SUMIF('Standard Table'!$V$19:$V$602,Summary!$B43,'Standard Table'!AY$19:AY$602)</f>
        <v>0</v>
      </c>
      <c r="O43" s="1104">
        <f>SUMIF('Standard Table'!$V$19:$V$602,Summary!$B43,'Standard Table'!AZ$19:AZ$602)</f>
        <v>0</v>
      </c>
      <c r="P43" s="1082"/>
      <c r="Q43" s="1097"/>
    </row>
    <row r="44" spans="1:17" ht="15" hidden="1">
      <c r="A44" s="1105" t="e">
        <f>VLOOKUP(B44,'Ref3'!$B$3:$E$46,4,FALSE)</f>
        <v>#N/A</v>
      </c>
      <c r="B44" s="1105" t="str">
        <f>'Eligible Measures &amp; Incentives'!D57</f>
        <v>LTL13</v>
      </c>
      <c r="C44" s="1097">
        <f>SUMIF('Standard Table'!V$19:V$602,Summary!B44,'Standard Table'!AC$19:AC$602)</f>
        <v>0</v>
      </c>
      <c r="D44" s="1097"/>
      <c r="E44" s="1100">
        <f>SUMIF('Standard Table'!$V$19:$V$602,Summary!$B44,'Standard Table'!AR$19:AR$602)</f>
        <v>0</v>
      </c>
      <c r="F44" s="1101">
        <f>SUMIF('Standard Table'!$V$19:$V$602,Summary!$B44,'Standard Table'!AS$19:AS$602)</f>
        <v>0</v>
      </c>
      <c r="G44" s="1102">
        <f>SUMIF('Standard Table'!$V$19:$V$602,Summary!$B44,'Standard Table'!AT$19:AT$602)</f>
        <v>0</v>
      </c>
      <c r="H44" s="1102">
        <f>SUMIF('Standard Table'!$V$19:$V$602,Summary!$B44,'Standard Table'!AU$19:AU$602)</f>
        <v>0</v>
      </c>
      <c r="I44" s="1103">
        <f>SUMIF('Standard Table'!$V$19:$V$602,Summary!B44,'Standard Table'!AW$19:AW$602)</f>
        <v>0</v>
      </c>
      <c r="J44" s="1103"/>
      <c r="L44" s="1103">
        <f t="shared" si="1"/>
        <v>0</v>
      </c>
      <c r="M44" s="1103">
        <f>SUMIF('Standard Table'!$V$19:$V$602,Summary!$B44,'Standard Table'!AX$19:AX$602)</f>
        <v>0</v>
      </c>
      <c r="N44" s="1103">
        <f>SUMIF('Standard Table'!$V$19:$V$602,Summary!$B44,'Standard Table'!AY$19:AY$602)</f>
        <v>0</v>
      </c>
      <c r="O44" s="1104">
        <f>SUMIF('Standard Table'!$V$19:$V$602,Summary!$B44,'Standard Table'!AZ$19:AZ$602)</f>
        <v>0</v>
      </c>
      <c r="P44" s="1082"/>
      <c r="Q44" s="1097"/>
    </row>
    <row r="45" spans="1:17">
      <c r="A45" s="1099" t="str">
        <f>VLOOKUP(B45,'Ref3'!$B$3:$E$46,4,FALSE)</f>
        <v>SBLTL14</v>
      </c>
      <c r="B45" s="1099" t="str">
        <f>'Eligible Measures &amp; Incentives'!D58</f>
        <v>LTL14</v>
      </c>
      <c r="C45" s="1097">
        <f>SUMIF('Standard Table'!V$19:V$602,Summary!B45,'Standard Table'!AC$19:AC$602)</f>
        <v>0</v>
      </c>
      <c r="D45" s="1097"/>
      <c r="E45" s="1100">
        <f>SUMIF('Standard Table'!$V$19:$V$602,Summary!$B45,'Standard Table'!AR$19:AR$602)</f>
        <v>0</v>
      </c>
      <c r="F45" s="1101">
        <f>SUMIF('Standard Table'!$V$19:$V$602,Summary!$B45,'Standard Table'!AS$19:AS$602)</f>
        <v>0</v>
      </c>
      <c r="G45" s="1102">
        <f>SUMIF('Standard Table'!$V$19:$V$602,Summary!$B45,'Standard Table'!AT$19:AT$602)</f>
        <v>0</v>
      </c>
      <c r="H45" s="1102">
        <f>SUMIF('Standard Table'!$V$19:$V$602,Summary!$B45,'Standard Table'!AU$19:AU$602)</f>
        <v>0</v>
      </c>
      <c r="I45" s="1103">
        <f>SUMIF('Standard Table'!$V$19:$V$602,Summary!B45,'Standard Table'!AW$19:AW$602)</f>
        <v>0</v>
      </c>
      <c r="J45" s="1103"/>
      <c r="L45" s="1103">
        <f t="shared" si="1"/>
        <v>0</v>
      </c>
      <c r="M45" s="1103">
        <f>SUMIF('Standard Table'!$V$19:$V$602,Summary!$B45,'Standard Table'!AX$19:AX$602)</f>
        <v>0</v>
      </c>
      <c r="N45" s="1103">
        <f>SUMIF('Standard Table'!$V$19:$V$602,Summary!$B45,'Standard Table'!AY$19:AY$602)</f>
        <v>0</v>
      </c>
      <c r="O45" s="1104">
        <f>SUMIF('Standard Table'!$V$19:$V$602,Summary!$B45,'Standard Table'!AZ$19:AZ$602)</f>
        <v>0</v>
      </c>
      <c r="P45" s="1082"/>
      <c r="Q45" s="1097"/>
    </row>
    <row r="46" spans="1:17" ht="15" hidden="1">
      <c r="A46" s="1105" t="e">
        <f>VLOOKUP(B46,'Ref3'!$B$3:$E$46,4,FALSE)</f>
        <v>#N/A</v>
      </c>
      <c r="B46" s="1105" t="str">
        <f>'Eligible Measures &amp; Incentives'!D59</f>
        <v>LTL15</v>
      </c>
      <c r="C46" s="1097">
        <f>SUMIF('Standard Table'!V$19:V$602,Summary!B46,'Standard Table'!AC$19:AC$602)</f>
        <v>0</v>
      </c>
      <c r="D46" s="1097"/>
      <c r="E46" s="1100">
        <f>SUMIF('Standard Table'!$V$19:$V$602,Summary!$B46,'Standard Table'!AR$19:AR$602)</f>
        <v>0</v>
      </c>
      <c r="F46" s="1101">
        <f>SUMIF('Standard Table'!$V$19:$V$602,Summary!$B46,'Standard Table'!AS$19:AS$602)</f>
        <v>0</v>
      </c>
      <c r="G46" s="1102">
        <f>SUMIF('Standard Table'!$V$19:$V$602,Summary!$B46,'Standard Table'!AT$19:AT$602)</f>
        <v>0</v>
      </c>
      <c r="H46" s="1102">
        <f>SUMIF('Standard Table'!$V$19:$V$602,Summary!$B46,'Standard Table'!AU$19:AU$602)</f>
        <v>0</v>
      </c>
      <c r="I46" s="1103">
        <f>SUMIF('Standard Table'!$V$19:$V$602,Summary!B46,'Standard Table'!AW$19:AW$602)</f>
        <v>0</v>
      </c>
      <c r="J46" s="1103"/>
      <c r="L46" s="1103">
        <f t="shared" si="1"/>
        <v>0</v>
      </c>
      <c r="M46" s="1103">
        <f>SUMIF('Standard Table'!$V$19:$V$602,Summary!$B46,'Standard Table'!AX$19:AX$602)</f>
        <v>0</v>
      </c>
      <c r="N46" s="1103">
        <f>SUMIF('Standard Table'!$V$19:$V$602,Summary!$B46,'Standard Table'!AY$19:AY$602)</f>
        <v>0</v>
      </c>
      <c r="O46" s="1104">
        <f>SUMIF('Standard Table'!$V$19:$V$602,Summary!$B46,'Standard Table'!AZ$19:AZ$602)</f>
        <v>0</v>
      </c>
      <c r="P46" s="1082"/>
      <c r="Q46" s="1097"/>
    </row>
    <row r="47" spans="1:17">
      <c r="A47" s="1099" t="str">
        <f>VLOOKUP(B47,'Ref3'!$B$3:$E$46,4,FALSE)</f>
        <v>SBLTL16</v>
      </c>
      <c r="B47" s="1099" t="str">
        <f>'Eligible Measures &amp; Incentives'!D60</f>
        <v>LTL16</v>
      </c>
      <c r="C47" s="1097">
        <f>SUMIF('Standard Table'!V$19:V$602,Summary!B47,'Standard Table'!AC$19:AC$602)</f>
        <v>0</v>
      </c>
      <c r="D47" s="1097"/>
      <c r="E47" s="1100">
        <f>SUMIF('Standard Table'!$V$19:$V$602,Summary!$B47,'Standard Table'!AR$19:AR$602)</f>
        <v>0</v>
      </c>
      <c r="F47" s="1101">
        <f>SUMIF('Standard Table'!$V$19:$V$602,Summary!$B47,'Standard Table'!AS$19:AS$602)</f>
        <v>0</v>
      </c>
      <c r="G47" s="1102">
        <f>SUMIF('Standard Table'!$V$19:$V$602,Summary!$B47,'Standard Table'!AT$19:AT$602)</f>
        <v>0</v>
      </c>
      <c r="H47" s="1102">
        <f>SUMIF('Standard Table'!$V$19:$V$602,Summary!$B47,'Standard Table'!AU$19:AU$602)</f>
        <v>0</v>
      </c>
      <c r="I47" s="1103">
        <f>SUMIF('Standard Table'!$V$19:$V$602,Summary!B47,'Standard Table'!AW$19:AW$602)</f>
        <v>0</v>
      </c>
      <c r="J47" s="1103"/>
      <c r="L47" s="1103">
        <f t="shared" si="1"/>
        <v>0</v>
      </c>
      <c r="M47" s="1103">
        <f>SUMIF('Standard Table'!$V$19:$V$602,Summary!$B47,'Standard Table'!AX$19:AX$602)</f>
        <v>0</v>
      </c>
      <c r="N47" s="1103">
        <f>SUMIF('Standard Table'!$V$19:$V$602,Summary!$B47,'Standard Table'!AY$19:AY$602)</f>
        <v>0</v>
      </c>
      <c r="O47" s="1104">
        <f>SUMIF('Standard Table'!$V$19:$V$602,Summary!$B47,'Standard Table'!AZ$19:AZ$602)</f>
        <v>0</v>
      </c>
      <c r="P47" s="1082"/>
      <c r="Q47" s="1097"/>
    </row>
    <row r="48" spans="1:17" ht="15" hidden="1">
      <c r="A48" s="1105" t="e">
        <f>VLOOKUP(B48,'Ref3'!$B$3:$E$46,4,FALSE)</f>
        <v>#N/A</v>
      </c>
      <c r="B48" s="1105" t="str">
        <f>'Eligible Measures &amp; Incentives'!D61</f>
        <v>LTL17</v>
      </c>
      <c r="C48" s="1097">
        <f>SUMIF('Standard Table'!V$19:V$602,Summary!B48,'Standard Table'!AC$19:AC$602)</f>
        <v>0</v>
      </c>
      <c r="D48" s="1097"/>
      <c r="E48" s="1100">
        <f>SUMIF('Standard Table'!$V$19:$V$602,Summary!$B48,'Standard Table'!AR$19:AR$602)</f>
        <v>0</v>
      </c>
      <c r="F48" s="1101">
        <f>SUMIF('Standard Table'!$V$19:$V$602,Summary!$B48,'Standard Table'!AS$19:AS$602)</f>
        <v>0</v>
      </c>
      <c r="G48" s="1102">
        <f>SUMIF('Standard Table'!$V$19:$V$602,Summary!$B48,'Standard Table'!AT$19:AT$602)</f>
        <v>0</v>
      </c>
      <c r="H48" s="1102">
        <f>SUMIF('Standard Table'!$V$19:$V$602,Summary!$B48,'Standard Table'!AU$19:AU$602)</f>
        <v>0</v>
      </c>
      <c r="I48" s="1103">
        <f>SUMIF('Standard Table'!$V$19:$V$602,Summary!B48,'Standard Table'!AW$19:AW$602)</f>
        <v>0</v>
      </c>
      <c r="J48" s="1103"/>
      <c r="L48" s="1103">
        <f t="shared" si="1"/>
        <v>0</v>
      </c>
      <c r="M48" s="1103">
        <f>SUMIF('Standard Table'!$V$19:$V$602,Summary!$B48,'Standard Table'!AX$19:AX$602)</f>
        <v>0</v>
      </c>
      <c r="N48" s="1103">
        <f>SUMIF('Standard Table'!$V$19:$V$602,Summary!$B48,'Standard Table'!AY$19:AY$602)</f>
        <v>0</v>
      </c>
      <c r="O48" s="1104">
        <f>SUMIF('Standard Table'!$V$19:$V$602,Summary!$B48,'Standard Table'!AZ$19:AZ$602)</f>
        <v>0</v>
      </c>
      <c r="P48" s="1082"/>
      <c r="Q48" s="1097"/>
    </row>
    <row r="49" spans="1:17" ht="15" hidden="1">
      <c r="A49" s="1105" t="e">
        <f>VLOOKUP(B49,'Ref3'!$B$3:$E$46,4,FALSE)</f>
        <v>#N/A</v>
      </c>
      <c r="B49" s="1105" t="str">
        <f>'Eligible Measures &amp; Incentives'!D62</f>
        <v>LTL18</v>
      </c>
      <c r="C49" s="1097">
        <f>SUMIF('Standard Table'!V$19:V$602,Summary!B49,'Standard Table'!AC$19:AC$602)</f>
        <v>0</v>
      </c>
      <c r="D49" s="1097"/>
      <c r="E49" s="1100">
        <f>SUMIF('Standard Table'!$V$19:$V$602,Summary!$B49,'Standard Table'!AR$19:AR$602)</f>
        <v>0</v>
      </c>
      <c r="F49" s="1101">
        <f>SUMIF('Standard Table'!$V$19:$V$602,Summary!$B49,'Standard Table'!AS$19:AS$602)</f>
        <v>0</v>
      </c>
      <c r="G49" s="1102">
        <f>SUMIF('Standard Table'!$V$19:$V$602,Summary!$B49,'Standard Table'!AT$19:AT$602)</f>
        <v>0</v>
      </c>
      <c r="H49" s="1102">
        <f>SUMIF('Standard Table'!$V$19:$V$602,Summary!$B49,'Standard Table'!AU$19:AU$602)</f>
        <v>0</v>
      </c>
      <c r="I49" s="1103">
        <f>SUMIF('Standard Table'!$V$19:$V$602,Summary!B49,'Standard Table'!AW$19:AW$602)</f>
        <v>0</v>
      </c>
      <c r="J49" s="1103"/>
      <c r="L49" s="1103">
        <f t="shared" si="1"/>
        <v>0</v>
      </c>
      <c r="M49" s="1103">
        <f>SUMIF('Standard Table'!$V$19:$V$602,Summary!$B49,'Standard Table'!AX$19:AX$602)</f>
        <v>0</v>
      </c>
      <c r="N49" s="1103">
        <f>SUMIF('Standard Table'!$V$19:$V$602,Summary!$B49,'Standard Table'!AY$19:AY$602)</f>
        <v>0</v>
      </c>
      <c r="O49" s="1104">
        <f>SUMIF('Standard Table'!$V$19:$V$602,Summary!$B49,'Standard Table'!AZ$19:AZ$602)</f>
        <v>0</v>
      </c>
      <c r="P49" s="1082"/>
      <c r="Q49" s="1097"/>
    </row>
    <row r="50" spans="1:17">
      <c r="A50" s="1099" t="str">
        <f>VLOOKUP(B50,'Ref3'!$B$3:$E$46,4,FALSE)</f>
        <v>SBLTL19</v>
      </c>
      <c r="B50" s="1099" t="str">
        <f>'Eligible Measures &amp; Incentives'!D63</f>
        <v>LTL19</v>
      </c>
      <c r="C50" s="1097">
        <f>SUMIF('Standard Table'!V$19:V$602,Summary!B50,'Standard Table'!AC$19:AC$602)</f>
        <v>0</v>
      </c>
      <c r="D50" s="1097"/>
      <c r="E50" s="1100">
        <f>SUMIF('Standard Table'!$V$19:$V$602,Summary!$B50,'Standard Table'!AR$19:AR$602)</f>
        <v>0</v>
      </c>
      <c r="F50" s="1101">
        <f>SUMIF('Standard Table'!$V$19:$V$602,Summary!$B50,'Standard Table'!AS$19:AS$602)</f>
        <v>0</v>
      </c>
      <c r="G50" s="1102">
        <f>SUMIF('Standard Table'!$V$19:$V$602,Summary!$B50,'Standard Table'!AT$19:AT$602)</f>
        <v>0</v>
      </c>
      <c r="H50" s="1102">
        <f>SUMIF('Standard Table'!$V$19:$V$602,Summary!$B50,'Standard Table'!AU$19:AU$602)</f>
        <v>0</v>
      </c>
      <c r="I50" s="1103">
        <f>SUMIF('Standard Table'!$V$19:$V$602,Summary!B50,'Standard Table'!AW$19:AW$602)</f>
        <v>0</v>
      </c>
      <c r="J50" s="1103"/>
      <c r="L50" s="1103">
        <f t="shared" si="1"/>
        <v>0</v>
      </c>
      <c r="M50" s="1103">
        <f>SUMIF('Standard Table'!$V$19:$V$602,Summary!$B50,'Standard Table'!AX$19:AX$602)</f>
        <v>0</v>
      </c>
      <c r="N50" s="1103">
        <f>SUMIF('Standard Table'!$V$19:$V$602,Summary!$B50,'Standard Table'!AY$19:AY$602)</f>
        <v>0</v>
      </c>
      <c r="O50" s="1104">
        <f>SUMIF('Standard Table'!$V$19:$V$602,Summary!$B50,'Standard Table'!AZ$19:AZ$602)</f>
        <v>0</v>
      </c>
      <c r="P50" s="1082"/>
      <c r="Q50" s="1097"/>
    </row>
    <row r="51" spans="1:17">
      <c r="A51" s="1099" t="str">
        <f>VLOOKUP(B51,'Ref3'!$B$3:$E$46,4,FALSE)</f>
        <v>SBLTC1</v>
      </c>
      <c r="B51" s="1099" t="s">
        <v>211</v>
      </c>
      <c r="C51" s="1097"/>
      <c r="D51" s="1097">
        <f>'Standard Table'!AE4</f>
        <v>0</v>
      </c>
      <c r="E51" s="1100">
        <f>'Standard Table'!AN4</f>
        <v>0</v>
      </c>
      <c r="F51" s="1101">
        <f>'Standard Table'!AO4</f>
        <v>0</v>
      </c>
      <c r="G51" s="1102">
        <f>'Standard Table'!AR4</f>
        <v>0</v>
      </c>
      <c r="H51" s="1102">
        <f>'Standard Table'!AS4</f>
        <v>0</v>
      </c>
      <c r="I51" s="1103">
        <f>'Standard Table'!AT4</f>
        <v>0</v>
      </c>
      <c r="J51" s="1103"/>
      <c r="L51" s="1103">
        <f t="shared" si="1"/>
        <v>0</v>
      </c>
      <c r="M51" s="1103">
        <f>SUMIF('Standard Table'!$V$19:$V$602,Summary!$B51,'Standard Table'!AX$19:AX$602)</f>
        <v>0</v>
      </c>
      <c r="N51" s="1103">
        <f>SUMIF('Standard Table'!$V$19:$V$602,Summary!$B51,'Standard Table'!AY$19:AY$602)</f>
        <v>0</v>
      </c>
      <c r="O51" s="1104">
        <f>SUMIF('Standard Table'!$V$19:$V$602,Summary!$B51,'Standard Table'!AZ$19:AZ$602)</f>
        <v>0</v>
      </c>
      <c r="P51" s="1082"/>
      <c r="Q51" s="1097"/>
    </row>
    <row r="52" spans="1:17">
      <c r="A52" s="1099" t="str">
        <f>VLOOKUP(B52,'Ref3'!$B$3:$E$46,4,FALSE)</f>
        <v>SBLTC2</v>
      </c>
      <c r="B52" s="1099" t="s">
        <v>217</v>
      </c>
      <c r="C52" s="1097"/>
      <c r="D52" s="1097">
        <f>'Standard Table'!AE5</f>
        <v>0</v>
      </c>
      <c r="E52" s="1100">
        <f>'Standard Table'!AN5</f>
        <v>0</v>
      </c>
      <c r="F52" s="1101">
        <f>'Standard Table'!AO5</f>
        <v>0</v>
      </c>
      <c r="G52" s="1102">
        <f>'Standard Table'!AR5</f>
        <v>0</v>
      </c>
      <c r="H52" s="1102">
        <f>'Standard Table'!AS5</f>
        <v>0</v>
      </c>
      <c r="I52" s="1103">
        <f>'Standard Table'!AT5</f>
        <v>0</v>
      </c>
      <c r="J52" s="1103"/>
      <c r="L52" s="1103">
        <f t="shared" si="1"/>
        <v>0</v>
      </c>
      <c r="M52" s="1103">
        <f>SUMIF('Standard Table'!$V$19:$V$602,Summary!$B52,'Standard Table'!AX$19:AX$602)</f>
        <v>0</v>
      </c>
      <c r="N52" s="1103">
        <f>SUMIF('Standard Table'!$V$19:$V$602,Summary!$B52,'Standard Table'!AY$19:AY$602)</f>
        <v>0</v>
      </c>
      <c r="O52" s="1104">
        <f>SUMIF('Standard Table'!$V$19:$V$602,Summary!$B52,'Standard Table'!AZ$19:AZ$602)</f>
        <v>0</v>
      </c>
      <c r="P52" s="1082"/>
    </row>
    <row r="53" spans="1:17">
      <c r="A53" s="1099" t="str">
        <f>VLOOKUP(B53,'Ref3'!$B$3:$E$46,4,FALSE)</f>
        <v>SBLTC3</v>
      </c>
      <c r="B53" s="1099" t="s">
        <v>222</v>
      </c>
      <c r="C53" s="1097"/>
      <c r="D53" s="1097">
        <f>'Standard Table'!AE6</f>
        <v>0</v>
      </c>
      <c r="E53" s="1100">
        <f>'Standard Table'!AN6</f>
        <v>0</v>
      </c>
      <c r="F53" s="1101">
        <f>'Standard Table'!AO6</f>
        <v>0</v>
      </c>
      <c r="G53" s="1102">
        <f>'Standard Table'!AR6</f>
        <v>0</v>
      </c>
      <c r="H53" s="1102">
        <f>'Standard Table'!AS6</f>
        <v>0</v>
      </c>
      <c r="I53" s="1103">
        <f>'Standard Table'!AT6</f>
        <v>0</v>
      </c>
      <c r="J53" s="1103"/>
      <c r="L53" s="1103">
        <f t="shared" si="1"/>
        <v>0</v>
      </c>
      <c r="M53" s="1103">
        <f>SUMIF('Standard Table'!$V$19:$V$602,Summary!$B53,'Standard Table'!AX$19:AX$602)</f>
        <v>0</v>
      </c>
      <c r="N53" s="1103">
        <f>SUMIF('Standard Table'!$V$19:$V$602,Summary!$B53,'Standard Table'!AY$19:AY$602)</f>
        <v>0</v>
      </c>
      <c r="O53" s="1104">
        <f>SUMIF('Standard Table'!$V$19:$V$602,Summary!$B53,'Standard Table'!AZ$19:AZ$602)</f>
        <v>0</v>
      </c>
      <c r="P53" s="1082"/>
    </row>
    <row r="54" spans="1:17">
      <c r="A54" s="1099" t="str">
        <f>VLOOKUP(B54,'Ref3'!$B$3:$E$46,4,FALSE)</f>
        <v>SBLTC4</v>
      </c>
      <c r="B54" s="1099" t="s">
        <v>227</v>
      </c>
      <c r="C54" s="1097"/>
      <c r="D54" s="1097">
        <f>'Standard Table'!AE7</f>
        <v>0</v>
      </c>
      <c r="E54" s="1100">
        <f>'Standard Table'!AN7</f>
        <v>0</v>
      </c>
      <c r="F54" s="1101">
        <f>'Standard Table'!AO7</f>
        <v>0</v>
      </c>
      <c r="G54" s="1102">
        <f>'Standard Table'!AR7</f>
        <v>0</v>
      </c>
      <c r="H54" s="1102">
        <f>'Standard Table'!AS7</f>
        <v>0</v>
      </c>
      <c r="I54" s="1103">
        <f>'Standard Table'!AT7</f>
        <v>0</v>
      </c>
      <c r="J54" s="1103"/>
      <c r="L54" s="1103">
        <f t="shared" si="1"/>
        <v>0</v>
      </c>
      <c r="M54" s="1103">
        <f>SUMIF('Standard Table'!$V$19:$V$602,Summary!$B54,'Standard Table'!AX$19:AX$602)</f>
        <v>0</v>
      </c>
      <c r="N54" s="1103">
        <f>SUMIF('Standard Table'!$V$19:$V$602,Summary!$B54,'Standard Table'!AY$19:AY$602)</f>
        <v>0</v>
      </c>
      <c r="O54" s="1104">
        <f>SUMIF('Standard Table'!$V$19:$V$602,Summary!$B54,'Standard Table'!AZ$19:AZ$602)</f>
        <v>0</v>
      </c>
      <c r="P54" s="1082"/>
    </row>
    <row r="55" spans="1:17">
      <c r="A55" s="1099" t="str">
        <f>VLOOKUP(B55,'Ref3'!$B$3:$E$46,4,FALSE)</f>
        <v>SBLTC5</v>
      </c>
      <c r="B55" s="1099" t="s">
        <v>233</v>
      </c>
      <c r="C55" s="1097"/>
      <c r="D55" s="1097">
        <f>'Standard Table'!AE8</f>
        <v>0</v>
      </c>
      <c r="E55" s="1100">
        <f>'Standard Table'!AN8</f>
        <v>0</v>
      </c>
      <c r="F55" s="1101">
        <f>'Standard Table'!AO8</f>
        <v>0</v>
      </c>
      <c r="G55" s="1102">
        <f>'Standard Table'!AR8</f>
        <v>0</v>
      </c>
      <c r="H55" s="1102">
        <f>'Standard Table'!AS8</f>
        <v>0</v>
      </c>
      <c r="I55" s="1103">
        <f>'Standard Table'!AT8</f>
        <v>0</v>
      </c>
      <c r="J55" s="1103"/>
      <c r="L55" s="1103">
        <f t="shared" si="1"/>
        <v>0</v>
      </c>
      <c r="M55" s="1103">
        <f>SUMIF('Standard Table'!$V$19:$V$602,Summary!$B55,'Standard Table'!AX$19:AX$602)</f>
        <v>0</v>
      </c>
      <c r="N55" s="1103">
        <f>SUMIF('Standard Table'!$V$19:$V$602,Summary!$B55,'Standard Table'!AY$19:AY$602)</f>
        <v>0</v>
      </c>
      <c r="O55" s="1104">
        <f>SUMIF('Standard Table'!$V$19:$V$602,Summary!$B55,'Standard Table'!AZ$19:AZ$602)</f>
        <v>0</v>
      </c>
      <c r="P55" s="1082"/>
    </row>
    <row r="56" spans="1:17">
      <c r="A56" s="1099" t="str">
        <f>VLOOKUP(B56,'Ref3'!$B$3:$E$46,4,FALSE)</f>
        <v>SBLTC6</v>
      </c>
      <c r="B56" s="1099" t="s">
        <v>238</v>
      </c>
      <c r="C56" s="1097"/>
      <c r="D56" s="1097">
        <f>'Standard Table'!AE9</f>
        <v>0</v>
      </c>
      <c r="E56" s="1100">
        <f>'Standard Table'!AN9</f>
        <v>0</v>
      </c>
      <c r="F56" s="1101">
        <f>'Standard Table'!AO9</f>
        <v>0</v>
      </c>
      <c r="G56" s="1102">
        <f>'Standard Table'!AR9</f>
        <v>0</v>
      </c>
      <c r="H56" s="1102">
        <f>'Standard Table'!AS9</f>
        <v>0</v>
      </c>
      <c r="I56" s="1103">
        <f>'Standard Table'!AT9</f>
        <v>0</v>
      </c>
      <c r="J56" s="1103"/>
      <c r="L56" s="1103">
        <f t="shared" si="1"/>
        <v>0</v>
      </c>
      <c r="M56" s="1103">
        <f>SUMIF('Standard Table'!$V$19:$V$602,Summary!$B56,'Standard Table'!AX$19:AX$602)</f>
        <v>0</v>
      </c>
      <c r="N56" s="1103">
        <f>SUMIF('Standard Table'!$V$19:$V$602,Summary!$B56,'Standard Table'!AY$19:AY$602)</f>
        <v>0</v>
      </c>
      <c r="O56" s="1104">
        <f>SUMIF('Standard Table'!$V$19:$V$602,Summary!$B56,'Standard Table'!AZ$19:AZ$602)</f>
        <v>0</v>
      </c>
      <c r="P56" s="1082"/>
    </row>
    <row r="57" spans="1:17">
      <c r="A57" s="1099" t="str">
        <f>VLOOKUP(B57,'Ref3'!$B$3:$E$46,4,FALSE)</f>
        <v>SBLTC7</v>
      </c>
      <c r="B57" s="1099" t="s">
        <v>241</v>
      </c>
      <c r="C57" s="1097"/>
      <c r="D57" s="1097">
        <f>'Standard Table'!AE10</f>
        <v>0</v>
      </c>
      <c r="E57" s="1100">
        <f>'Standard Table'!AN10</f>
        <v>0</v>
      </c>
      <c r="F57" s="1101">
        <f>'Standard Table'!AO10</f>
        <v>0</v>
      </c>
      <c r="G57" s="1102">
        <f>'Standard Table'!AR10</f>
        <v>0</v>
      </c>
      <c r="H57" s="1102">
        <f>'Standard Table'!AS10</f>
        <v>0</v>
      </c>
      <c r="I57" s="1103">
        <f>'Standard Table'!AT10</f>
        <v>0</v>
      </c>
      <c r="J57" s="1103"/>
      <c r="L57" s="1103">
        <f t="shared" si="1"/>
        <v>0</v>
      </c>
      <c r="M57" s="1103">
        <f>SUMIF('Standard Table'!$V$19:$V$602,Summary!$B57,'Standard Table'!AX$19:AX$602)</f>
        <v>0</v>
      </c>
      <c r="N57" s="1103">
        <f>SUMIF('Standard Table'!$V$19:$V$602,Summary!$B57,'Standard Table'!AY$19:AY$602)</f>
        <v>0</v>
      </c>
      <c r="O57" s="1104">
        <f>SUMIF('Standard Table'!$V$19:$V$602,Summary!$B57,'Standard Table'!AZ$19:AZ$602)</f>
        <v>0</v>
      </c>
      <c r="P57" s="1082"/>
    </row>
    <row r="58" spans="1:17">
      <c r="A58" s="1099"/>
      <c r="B58" s="1099" t="s">
        <v>2369</v>
      </c>
      <c r="C58" s="1097"/>
      <c r="D58" s="1097"/>
      <c r="E58" s="1100">
        <f>'Standard Table'!AN11</f>
        <v>0</v>
      </c>
      <c r="F58" s="1101">
        <f>'Standard Table'!AO11</f>
        <v>0</v>
      </c>
      <c r="G58" s="1102">
        <f>'Standard Table'!AR11</f>
        <v>0</v>
      </c>
      <c r="H58" s="1102">
        <f>'Standard Table'!AS11</f>
        <v>0</v>
      </c>
      <c r="I58" s="1103"/>
      <c r="J58" s="1103"/>
      <c r="L58" s="1103"/>
      <c r="M58" s="1103"/>
      <c r="N58" s="1103"/>
      <c r="O58" s="1104"/>
      <c r="P58" s="1082"/>
    </row>
    <row r="59" spans="1:17" ht="30" customHeight="1">
      <c r="A59" s="1106"/>
      <c r="B59" s="1106" t="s">
        <v>2370</v>
      </c>
      <c r="C59" s="1097"/>
      <c r="D59" s="1097"/>
      <c r="E59" s="1100"/>
      <c r="F59" s="1101"/>
      <c r="G59" s="1102"/>
      <c r="H59" s="1102"/>
      <c r="I59" s="1103"/>
      <c r="J59" s="1103"/>
      <c r="K59" s="1103"/>
      <c r="L59" s="1103"/>
      <c r="M59" s="1097"/>
      <c r="N59" s="1103">
        <f>'Standard Table'!AY18</f>
        <v>0</v>
      </c>
      <c r="O59" s="1098"/>
      <c r="P59" s="1082"/>
    </row>
    <row r="60" spans="1:17" ht="28.5" customHeight="1" thickBot="1">
      <c r="B60" s="1107" t="s">
        <v>2371</v>
      </c>
      <c r="C60" s="1108">
        <f>SUM(C7:C56)</f>
        <v>1378</v>
      </c>
      <c r="D60" s="1108">
        <f t="shared" ref="D60:I60" si="2">SUM(D7:D58)</f>
        <v>0</v>
      </c>
      <c r="E60" s="1109">
        <f t="shared" si="2"/>
        <v>0</v>
      </c>
      <c r="F60" s="1108">
        <f t="shared" si="2"/>
        <v>0</v>
      </c>
      <c r="G60" s="1110">
        <f t="shared" si="2"/>
        <v>0</v>
      </c>
      <c r="H60" s="1110">
        <f t="shared" si="2"/>
        <v>0</v>
      </c>
      <c r="I60" s="1111">
        <f t="shared" si="2"/>
        <v>48230</v>
      </c>
      <c r="J60" s="1111"/>
      <c r="K60" s="1111"/>
      <c r="L60" s="1111">
        <f>SUM(L7:L58)</f>
        <v>48230</v>
      </c>
      <c r="M60" s="1111">
        <f>SUM(M7:M58)</f>
        <v>32153.333333333332</v>
      </c>
      <c r="N60" s="1111">
        <f>SUM(N7:N59)</f>
        <v>16076.666666666666</v>
      </c>
      <c r="O60" s="1112">
        <f>SUM(O7:O58)</f>
        <v>48230</v>
      </c>
      <c r="P60" s="1082"/>
    </row>
    <row r="61" spans="1:17">
      <c r="B61" s="1113"/>
      <c r="C61" s="1114"/>
      <c r="D61" s="1114"/>
      <c r="E61" s="1115"/>
      <c r="F61" s="1116"/>
      <c r="G61" s="1117"/>
      <c r="H61" s="1117"/>
      <c r="I61" s="1118"/>
      <c r="J61" s="1118"/>
      <c r="K61" s="1118"/>
      <c r="L61" s="1118"/>
      <c r="M61" s="1114"/>
      <c r="N61" s="1114"/>
      <c r="O61" s="1119"/>
      <c r="P61" s="1082"/>
    </row>
    <row r="62" spans="1:17" ht="15">
      <c r="A62" s="1120"/>
      <c r="B62" s="1120" t="s">
        <v>2372</v>
      </c>
      <c r="C62" s="1121"/>
      <c r="D62" s="1122"/>
      <c r="E62" s="1096"/>
      <c r="F62" s="1097"/>
      <c r="G62" s="1123"/>
      <c r="H62" s="1123"/>
      <c r="I62" s="1097"/>
      <c r="J62" s="1097"/>
      <c r="K62" s="1097"/>
      <c r="L62" s="1097"/>
      <c r="M62" s="1097"/>
      <c r="N62" s="1097"/>
      <c r="O62" s="1098"/>
      <c r="P62" s="1082"/>
    </row>
    <row r="63" spans="1:17">
      <c r="A63" s="1124" t="str">
        <f>'Ref3'!H38</f>
        <v>C-L-LA-550-12</v>
      </c>
      <c r="B63" s="1124" t="s">
        <v>205</v>
      </c>
      <c r="C63" s="1125">
        <f>SUMIF('Alternative Fixtures'!AE$18:AE$517,Summary!B63,'Alternative Fixtures'!AN$18:AN$517)</f>
        <v>0</v>
      </c>
      <c r="D63" s="1125"/>
      <c r="E63" s="1126">
        <f>SUMIF('Alternative Fixtures'!AE$18:AE$517,Summary!B63,'Alternative Fixtures'!BB$18:BB$517)</f>
        <v>0</v>
      </c>
      <c r="F63" s="1125">
        <f>SUMIF('Alternative Fixtures'!$AE$18:$AE$517,Summary!$B63,'Alternative Fixtures'!BC$18:BC$517)</f>
        <v>0</v>
      </c>
      <c r="G63" s="1102">
        <f>SUMIF('Alternative Fixtures'!$AE$18:$AE$517,Summary!$B63,'Alternative Fixtures'!BD$18:BD$517)</f>
        <v>0</v>
      </c>
      <c r="H63" s="1102">
        <f>SUMIF('Alternative Fixtures'!$AE$18:$AE$517,Summary!$B63,'Alternative Fixtures'!BE$18:BE$517)</f>
        <v>0</v>
      </c>
      <c r="I63" s="1103">
        <f>SUMIF('Alternative Fixtures'!$AE$18:$AE$517,Summary!$B63,'Alternative Fixtures'!BG$18:BG$517)</f>
        <v>0</v>
      </c>
      <c r="J63" s="1103"/>
      <c r="K63" s="1103"/>
      <c r="L63" s="1103">
        <f>IF(($I$71=0),0,(($L$71/$I$71)*I63))</f>
        <v>0</v>
      </c>
      <c r="M63" s="1103">
        <f>'Alternative Fixtures'!BH16</f>
        <v>0</v>
      </c>
      <c r="N63" s="1103">
        <f>'Alternative Fixtures'!BI16</f>
        <v>0</v>
      </c>
      <c r="O63" s="1104">
        <f>'Alternative Fixtures'!BJ16</f>
        <v>0</v>
      </c>
      <c r="P63" s="1082"/>
    </row>
    <row r="64" spans="1:17">
      <c r="A64" s="1099" t="str">
        <f>VLOOKUP(B64,'Ref3'!$B$3:$E$46,4,FALSE)</f>
        <v>SBLTC1</v>
      </c>
      <c r="B64" s="1099" t="s">
        <v>211</v>
      </c>
      <c r="C64" s="1125"/>
      <c r="D64" s="1125">
        <f>'Alternative Fixtures'!AO4</f>
        <v>0</v>
      </c>
      <c r="E64" s="1126">
        <f>'Alternative Fixtures'!AX4</f>
        <v>0</v>
      </c>
      <c r="F64" s="1125">
        <f>'Alternative Fixtures'!AY4</f>
        <v>0</v>
      </c>
      <c r="G64" s="1102">
        <f>'Alternative Fixtures'!BB4</f>
        <v>0</v>
      </c>
      <c r="H64" s="1102">
        <f>'Alternative Fixtures'!BC4</f>
        <v>0</v>
      </c>
      <c r="I64" s="1103">
        <f>'Alternative Fixtures'!BD4</f>
        <v>0</v>
      </c>
      <c r="J64" s="1103"/>
      <c r="K64" s="1103"/>
      <c r="L64" s="1103">
        <f t="shared" ref="L64:L69" si="3">I64</f>
        <v>0</v>
      </c>
      <c r="M64" s="1103"/>
      <c r="N64" s="1103"/>
      <c r="O64" s="1104"/>
      <c r="P64" s="1082"/>
    </row>
    <row r="65" spans="1:16">
      <c r="A65" s="1099" t="str">
        <f>VLOOKUP(B65,'Ref3'!$B$3:$E$46,4,FALSE)</f>
        <v>SBLTC2</v>
      </c>
      <c r="B65" s="1099" t="s">
        <v>217</v>
      </c>
      <c r="C65" s="1125"/>
      <c r="D65" s="1125">
        <f>'Alternative Fixtures'!AO5</f>
        <v>0</v>
      </c>
      <c r="E65" s="1126">
        <f>'Alternative Fixtures'!AX5</f>
        <v>0</v>
      </c>
      <c r="F65" s="1125">
        <f>'Alternative Fixtures'!AY5</f>
        <v>0</v>
      </c>
      <c r="G65" s="1102">
        <f>'Alternative Fixtures'!BB5</f>
        <v>0</v>
      </c>
      <c r="H65" s="1102">
        <f>'Alternative Fixtures'!BC5</f>
        <v>0</v>
      </c>
      <c r="I65" s="1103">
        <f>'Alternative Fixtures'!BD5</f>
        <v>0</v>
      </c>
      <c r="J65" s="1103"/>
      <c r="K65" s="1103"/>
      <c r="L65" s="1103">
        <f t="shared" si="3"/>
        <v>0</v>
      </c>
      <c r="M65" s="1103"/>
      <c r="N65" s="1103"/>
      <c r="O65" s="1104"/>
      <c r="P65" s="1082"/>
    </row>
    <row r="66" spans="1:16">
      <c r="A66" s="1099" t="str">
        <f>VLOOKUP(B66,'Ref3'!$B$3:$E$46,4,FALSE)</f>
        <v>SBLTC3</v>
      </c>
      <c r="B66" s="1099" t="s">
        <v>222</v>
      </c>
      <c r="C66" s="1125"/>
      <c r="D66" s="1125">
        <f>'Alternative Fixtures'!AO6</f>
        <v>0</v>
      </c>
      <c r="E66" s="1126">
        <f>'Alternative Fixtures'!AX6</f>
        <v>0</v>
      </c>
      <c r="F66" s="1125">
        <f>'Alternative Fixtures'!AY6</f>
        <v>0</v>
      </c>
      <c r="G66" s="1102">
        <f>'Alternative Fixtures'!BB6</f>
        <v>0</v>
      </c>
      <c r="H66" s="1102">
        <f>'Alternative Fixtures'!BC6</f>
        <v>0</v>
      </c>
      <c r="I66" s="1103">
        <f>'Alternative Fixtures'!BD6</f>
        <v>0</v>
      </c>
      <c r="J66" s="1103"/>
      <c r="K66" s="1103"/>
      <c r="L66" s="1103">
        <f t="shared" si="3"/>
        <v>0</v>
      </c>
      <c r="M66" s="1103"/>
      <c r="N66" s="1103"/>
      <c r="O66" s="1104"/>
      <c r="P66" s="1082"/>
    </row>
    <row r="67" spans="1:16">
      <c r="A67" s="1099" t="str">
        <f>VLOOKUP(B67,'Ref3'!$B$3:$E$46,4,FALSE)</f>
        <v>SBLTC4</v>
      </c>
      <c r="B67" s="1099" t="s">
        <v>227</v>
      </c>
      <c r="C67" s="1125"/>
      <c r="D67" s="1125">
        <f>'Alternative Fixtures'!AO7</f>
        <v>0</v>
      </c>
      <c r="E67" s="1126">
        <f>'Alternative Fixtures'!AX7</f>
        <v>0</v>
      </c>
      <c r="F67" s="1125">
        <f>'Alternative Fixtures'!AY7</f>
        <v>0</v>
      </c>
      <c r="G67" s="1102">
        <f>'Alternative Fixtures'!BB7</f>
        <v>0</v>
      </c>
      <c r="H67" s="1102">
        <f>'Alternative Fixtures'!BC7</f>
        <v>0</v>
      </c>
      <c r="I67" s="1103">
        <f>'Alternative Fixtures'!BD7</f>
        <v>0</v>
      </c>
      <c r="J67" s="1103"/>
      <c r="K67" s="1103"/>
      <c r="L67" s="1103">
        <f t="shared" si="3"/>
        <v>0</v>
      </c>
      <c r="M67" s="1103"/>
      <c r="N67" s="1103"/>
      <c r="O67" s="1104"/>
      <c r="P67" s="1082"/>
    </row>
    <row r="68" spans="1:16">
      <c r="A68" s="1099" t="str">
        <f>VLOOKUP(B68,'Ref3'!$B$3:$E$46,4,FALSE)</f>
        <v>SBLTC5</v>
      </c>
      <c r="B68" s="1099" t="s">
        <v>233</v>
      </c>
      <c r="C68" s="1125"/>
      <c r="D68" s="1125">
        <f>'Alternative Fixtures'!AO8</f>
        <v>0</v>
      </c>
      <c r="E68" s="1126">
        <f>'Alternative Fixtures'!AX8</f>
        <v>0</v>
      </c>
      <c r="F68" s="1125">
        <f>'Alternative Fixtures'!AY8</f>
        <v>0</v>
      </c>
      <c r="G68" s="1102">
        <f>'Alternative Fixtures'!BB8</f>
        <v>0</v>
      </c>
      <c r="H68" s="1102">
        <f>'Alternative Fixtures'!BC8</f>
        <v>0</v>
      </c>
      <c r="I68" s="1103">
        <f>'Alternative Fixtures'!BD8</f>
        <v>0</v>
      </c>
      <c r="J68" s="1103"/>
      <c r="K68" s="1103"/>
      <c r="L68" s="1103">
        <f t="shared" si="3"/>
        <v>0</v>
      </c>
      <c r="M68" s="1103"/>
      <c r="N68" s="1103"/>
      <c r="O68" s="1104"/>
      <c r="P68" s="1082"/>
    </row>
    <row r="69" spans="1:16">
      <c r="A69" s="1099" t="str">
        <f>VLOOKUP(B69,'Ref3'!$B$3:$E$46,4,FALSE)</f>
        <v>SBLTC6</v>
      </c>
      <c r="B69" s="1099" t="s">
        <v>238</v>
      </c>
      <c r="C69" s="1125"/>
      <c r="D69" s="1125">
        <f>'Alternative Fixtures'!AO9</f>
        <v>0</v>
      </c>
      <c r="E69" s="1126">
        <f>'Alternative Fixtures'!AX9</f>
        <v>0</v>
      </c>
      <c r="F69" s="1125">
        <f>'Alternative Fixtures'!AY9</f>
        <v>0</v>
      </c>
      <c r="G69" s="1102">
        <f>'Alternative Fixtures'!BB9</f>
        <v>0</v>
      </c>
      <c r="H69" s="1102">
        <f>'Alternative Fixtures'!BC9</f>
        <v>0</v>
      </c>
      <c r="I69" s="1103">
        <f>'Alternative Fixtures'!BD9</f>
        <v>0</v>
      </c>
      <c r="J69" s="1103"/>
      <c r="K69" s="1103"/>
      <c r="L69" s="1103">
        <f t="shared" si="3"/>
        <v>0</v>
      </c>
      <c r="M69" s="1103"/>
      <c r="N69" s="1103"/>
      <c r="O69" s="1104"/>
      <c r="P69" s="1082"/>
    </row>
    <row r="70" spans="1:16">
      <c r="B70" s="1127" t="s">
        <v>2369</v>
      </c>
      <c r="C70" s="1128"/>
      <c r="D70" s="1128"/>
      <c r="E70" s="1129">
        <f>'Alternative Fixtures'!AX10</f>
        <v>0</v>
      </c>
      <c r="F70" s="1128">
        <f>'Alternative Fixtures'!AY10</f>
        <v>0</v>
      </c>
      <c r="G70" s="1130">
        <f>'Alternative Fixtures'!BB10</f>
        <v>0</v>
      </c>
      <c r="H70" s="1130">
        <f>'Alternative Fixtures'!BC10</f>
        <v>0</v>
      </c>
      <c r="I70" s="1131">
        <f>'Alternative Fixtures'!BD10</f>
        <v>0</v>
      </c>
      <c r="J70" s="1131"/>
      <c r="K70" s="1131"/>
      <c r="L70" s="1131"/>
      <c r="M70" s="1131"/>
      <c r="N70" s="1131"/>
      <c r="O70" s="1132"/>
      <c r="P70" s="1082"/>
    </row>
    <row r="71" spans="1:16" ht="30" hidden="1" outlineLevel="1">
      <c r="B71" s="1133" t="s">
        <v>2373</v>
      </c>
      <c r="C71" s="1134">
        <f>SUM(C63:C69)</f>
        <v>0</v>
      </c>
      <c r="D71" s="1135"/>
      <c r="E71" s="1136">
        <f>E63</f>
        <v>0</v>
      </c>
      <c r="F71" s="1135">
        <f>F63</f>
        <v>0</v>
      </c>
      <c r="G71" s="1137">
        <f>G63</f>
        <v>0</v>
      </c>
      <c r="H71" s="1137">
        <f>H63</f>
        <v>0</v>
      </c>
      <c r="I71" s="1138">
        <f>I63</f>
        <v>0</v>
      </c>
      <c r="J71" s="1139">
        <f>O63*COSTCAP</f>
        <v>0</v>
      </c>
      <c r="K71" s="1140">
        <f>IF((O63=0),0,IF((L87&lt;PAYBACKPERIOD),(O63-(PAYBACKPERIOD*((((Average_Cost_Electricity/100)*F63)+(AVERAGE_COST_FUELOIL*G63))+(AVERAGE_COST_NATURALGAS*H63)))),0))</f>
        <v>0</v>
      </c>
      <c r="L71" s="1139">
        <f>IF((K71&lt;0),0,IF((L87&gt;PAYBACKPERIOD),MIN(I71,J71),MIN(I71,J71,K71)))</f>
        <v>0</v>
      </c>
      <c r="M71" s="1139">
        <f>M63</f>
        <v>0</v>
      </c>
      <c r="N71" s="1139">
        <f>N63</f>
        <v>0</v>
      </c>
      <c r="O71" s="1141">
        <f>O63</f>
        <v>0</v>
      </c>
      <c r="P71" s="1082"/>
    </row>
    <row r="72" spans="1:16" ht="15" collapsed="1">
      <c r="B72" s="1142" t="s">
        <v>2179</v>
      </c>
      <c r="C72" s="1134">
        <f>IF(($L$72&gt;0),C71,0)</f>
        <v>0</v>
      </c>
      <c r="D72" s="1135"/>
      <c r="E72" s="1136">
        <f>IF(($L$72&gt;0),E63,0)</f>
        <v>0</v>
      </c>
      <c r="F72" s="1135">
        <f>IF(($L$72&gt;0),F63,0)</f>
        <v>0</v>
      </c>
      <c r="G72" s="1137">
        <f>IF(($L$72&gt;0),G63,0)</f>
        <v>0</v>
      </c>
      <c r="H72" s="1137">
        <f>IF(($L$72&gt;0),H63,0)</f>
        <v>0</v>
      </c>
      <c r="I72" s="1138">
        <f>I63</f>
        <v>0</v>
      </c>
      <c r="J72" s="1138"/>
      <c r="K72" s="1143"/>
      <c r="L72" s="1138">
        <f>IF((M87&lt;=1),0,L63)</f>
        <v>0</v>
      </c>
      <c r="M72" s="1138">
        <f>M71</f>
        <v>0</v>
      </c>
      <c r="N72" s="1138">
        <f>N71</f>
        <v>0</v>
      </c>
      <c r="O72" s="1144">
        <f>SUM(O64:O71)</f>
        <v>0</v>
      </c>
      <c r="P72" s="1082"/>
    </row>
    <row r="73" spans="1:16" ht="15.75" thickBot="1">
      <c r="B73" s="1145" t="s">
        <v>2374</v>
      </c>
      <c r="C73" s="1146"/>
      <c r="D73" s="1147">
        <f>SUM(D64:D69)</f>
        <v>0</v>
      </c>
      <c r="E73" s="1148">
        <f>SUM(E64:E70)</f>
        <v>0</v>
      </c>
      <c r="F73" s="1147">
        <f>SUM(F64:F70)</f>
        <v>0</v>
      </c>
      <c r="G73" s="1149">
        <f>SUM(G64:G70)</f>
        <v>0</v>
      </c>
      <c r="H73" s="1149">
        <f>SUM(H64:H70)</f>
        <v>0</v>
      </c>
      <c r="I73" s="1150">
        <f>SUM(I64:I70)</f>
        <v>0</v>
      </c>
      <c r="J73" s="1150">
        <f>SUM(J64:J69)</f>
        <v>0</v>
      </c>
      <c r="K73" s="1151">
        <f>SUM(K64:K69)</f>
        <v>0</v>
      </c>
      <c r="L73" s="1152">
        <f>SUM(L64:L70)</f>
        <v>0</v>
      </c>
      <c r="M73" s="1150"/>
      <c r="N73" s="1150"/>
      <c r="O73" s="1153"/>
      <c r="P73" s="1082"/>
    </row>
    <row r="74" spans="1:16" ht="30.75" thickBot="1">
      <c r="B74" s="1154" t="s">
        <v>2375</v>
      </c>
      <c r="C74" s="1155">
        <f t="shared" ref="C74:O74" si="4">SUM(C72:C73)</f>
        <v>0</v>
      </c>
      <c r="D74" s="1156">
        <f t="shared" si="4"/>
        <v>0</v>
      </c>
      <c r="E74" s="1157">
        <f t="shared" si="4"/>
        <v>0</v>
      </c>
      <c r="F74" s="1156">
        <f t="shared" si="4"/>
        <v>0</v>
      </c>
      <c r="G74" s="1158">
        <f t="shared" si="4"/>
        <v>0</v>
      </c>
      <c r="H74" s="1158">
        <f t="shared" si="4"/>
        <v>0</v>
      </c>
      <c r="I74" s="1159">
        <f t="shared" si="4"/>
        <v>0</v>
      </c>
      <c r="J74" s="1159">
        <f t="shared" si="4"/>
        <v>0</v>
      </c>
      <c r="K74" s="1160">
        <f t="shared" si="4"/>
        <v>0</v>
      </c>
      <c r="L74" s="1161">
        <f t="shared" si="4"/>
        <v>0</v>
      </c>
      <c r="M74" s="1159">
        <f t="shared" si="4"/>
        <v>0</v>
      </c>
      <c r="N74" s="1159">
        <f t="shared" si="4"/>
        <v>0</v>
      </c>
      <c r="O74" s="1162">
        <f t="shared" si="4"/>
        <v>0</v>
      </c>
      <c r="P74" s="1082"/>
    </row>
    <row r="75" spans="1:16" ht="33" customHeight="1">
      <c r="B75" s="1163"/>
      <c r="C75" s="1164"/>
      <c r="D75" s="1165"/>
      <c r="E75" s="1122"/>
      <c r="F75" s="1166"/>
      <c r="G75" s="1166"/>
      <c r="H75" s="1166"/>
      <c r="I75" s="1167"/>
      <c r="J75" s="1167"/>
      <c r="K75" s="1167"/>
      <c r="L75" s="1497" t="str">
        <f>IF((SUM($I$60,$I$71)=0),"",IF((BCFAILUREFLAG=1),D92,""))</f>
        <v/>
      </c>
      <c r="M75" s="1497"/>
      <c r="N75" s="1497"/>
      <c r="O75" s="1497"/>
    </row>
    <row r="76" spans="1:16" ht="28.5" customHeight="1">
      <c r="B76" s="1163"/>
      <c r="C76" s="1164"/>
      <c r="D76" s="1165"/>
      <c r="E76" s="1122"/>
      <c r="F76" s="1166"/>
      <c r="G76" s="1166"/>
      <c r="H76" s="1166"/>
      <c r="I76" s="1167"/>
      <c r="J76" s="1167"/>
      <c r="K76" s="1167"/>
      <c r="L76" s="1498" t="str">
        <f>IF((SUM($I$60,$I$71)=0),"",IF((SIMPLEPAYBACKFLAG=1),D91,""))</f>
        <v/>
      </c>
      <c r="M76" s="1498"/>
      <c r="N76" s="1498"/>
      <c r="O76" s="1498"/>
    </row>
    <row r="77" spans="1:16" ht="15.75" thickBot="1">
      <c r="B77" s="1168"/>
      <c r="C77" s="1097"/>
      <c r="D77" s="1125"/>
      <c r="E77" s="1169"/>
      <c r="F77" s="1101"/>
      <c r="G77" s="1101"/>
      <c r="H77" s="1101"/>
      <c r="I77" s="1103"/>
      <c r="J77" s="1103"/>
      <c r="K77" s="1103"/>
      <c r="L77" s="1498" t="str">
        <f>IF((SUM($I$60,$I$71)=0),"",IF((CAPFLAG=1),D90,""))</f>
        <v/>
      </c>
      <c r="M77" s="1498"/>
      <c r="N77" s="1498"/>
      <c r="O77" s="1498"/>
      <c r="P77" s="1097"/>
    </row>
    <row r="78" spans="1:16" s="1170" customFormat="1" ht="21" customHeight="1" thickBot="1">
      <c r="B78" s="1171" t="s">
        <v>2376</v>
      </c>
      <c r="C78" s="1172">
        <f t="shared" ref="C78:H78" si="5">SUM(C74,C60)</f>
        <v>1378</v>
      </c>
      <c r="D78" s="1172">
        <f t="shared" si="5"/>
        <v>0</v>
      </c>
      <c r="E78" s="1173">
        <f t="shared" si="5"/>
        <v>0</v>
      </c>
      <c r="F78" s="1172">
        <f t="shared" si="5"/>
        <v>0</v>
      </c>
      <c r="G78" s="1174">
        <f t="shared" si="5"/>
        <v>0</v>
      </c>
      <c r="H78" s="1174">
        <f t="shared" si="5"/>
        <v>0</v>
      </c>
      <c r="I78" s="1175"/>
      <c r="J78" s="1175">
        <f>J71</f>
        <v>0</v>
      </c>
      <c r="K78" s="1175">
        <f>K71</f>
        <v>0</v>
      </c>
      <c r="L78" s="1175">
        <f>SUM(L74,L60)</f>
        <v>48230</v>
      </c>
      <c r="M78" s="1175">
        <f>SUM(M74,M60)</f>
        <v>32153.333333333332</v>
      </c>
      <c r="N78" s="1175">
        <f>SUM(N74,N60)</f>
        <v>16076.666666666666</v>
      </c>
      <c r="O78" s="1176">
        <f>SUM(O74,O60)</f>
        <v>48230</v>
      </c>
      <c r="P78" s="1082"/>
    </row>
    <row r="79" spans="1:16" s="1177" customFormat="1" ht="33" customHeight="1" thickBot="1">
      <c r="B79" s="1178" t="s">
        <v>2377</v>
      </c>
      <c r="C79" s="1179">
        <f>SUM(C78:D78)</f>
        <v>1378</v>
      </c>
      <c r="D79" s="1180"/>
      <c r="E79" s="1180"/>
      <c r="F79" s="1181"/>
      <c r="G79" s="1181"/>
      <c r="H79" s="1181"/>
      <c r="I79" s="1182"/>
      <c r="J79" s="1182"/>
      <c r="K79" s="1182"/>
      <c r="L79" s="1182"/>
      <c r="M79" s="1180"/>
      <c r="N79" s="1180"/>
      <c r="O79" s="1183"/>
      <c r="P79" s="1184"/>
    </row>
    <row r="80" spans="1:16" s="1177" customFormat="1" ht="11.25" hidden="1" customHeight="1" outlineLevel="1">
      <c r="B80" s="1184"/>
      <c r="C80" s="1184"/>
      <c r="D80" s="1184"/>
      <c r="E80" s="1184"/>
      <c r="F80" s="1185"/>
      <c r="G80" s="1185"/>
      <c r="H80" s="1185"/>
      <c r="I80" s="1186"/>
      <c r="J80" s="1186"/>
      <c r="K80" s="1186"/>
      <c r="L80" s="1186"/>
      <c r="M80" s="1184"/>
      <c r="N80" s="1184"/>
      <c r="O80" s="1184"/>
      <c r="P80" s="1184"/>
    </row>
    <row r="81" spans="2:16" s="1177" customFormat="1" ht="16.5" hidden="1" outlineLevel="1" thickBot="1">
      <c r="B81" s="1187" t="s">
        <v>2378</v>
      </c>
      <c r="C81" s="1188"/>
      <c r="D81" s="1189"/>
      <c r="E81" s="1190"/>
      <c r="F81" s="1191"/>
      <c r="G81" s="1191"/>
      <c r="H81" s="1191"/>
      <c r="I81" s="1192"/>
      <c r="J81" s="1192"/>
      <c r="K81" s="1192"/>
      <c r="L81" s="1193">
        <v>0</v>
      </c>
      <c r="M81" s="1194"/>
      <c r="N81" s="1194"/>
      <c r="O81" s="1195"/>
      <c r="P81" s="1196"/>
    </row>
    <row r="82" spans="2:16" s="1177" customFormat="1" ht="16.5" hidden="1" outlineLevel="1" thickBot="1">
      <c r="B82" s="1187" t="s">
        <v>2379</v>
      </c>
      <c r="C82" s="1197"/>
      <c r="D82" s="1198"/>
      <c r="E82" s="1180"/>
      <c r="F82" s="1181"/>
      <c r="G82" s="1181"/>
      <c r="H82" s="1181"/>
      <c r="I82" s="1182"/>
      <c r="J82" s="1182"/>
      <c r="K82" s="1182"/>
      <c r="L82" s="1199">
        <v>0</v>
      </c>
      <c r="M82" s="1180"/>
      <c r="N82" s="1180"/>
      <c r="O82" s="1183"/>
      <c r="P82" s="1196"/>
    </row>
    <row r="83" spans="2:16" s="1200" customFormat="1" ht="9.75" hidden="1" customHeight="1" outlineLevel="1"/>
    <row r="84" spans="2:16" ht="16.5" hidden="1" outlineLevel="1" thickBot="1">
      <c r="B84" s="1187" t="s">
        <v>2380</v>
      </c>
      <c r="C84" s="1197"/>
      <c r="D84" s="1201"/>
      <c r="E84" s="1202"/>
      <c r="F84" s="1202"/>
      <c r="G84" s="1202"/>
      <c r="H84" s="1202"/>
      <c r="I84" s="1202"/>
      <c r="J84" s="1202"/>
      <c r="K84" s="1202"/>
      <c r="L84" s="1203">
        <f>PREBONUS_INCENTIVE*MULTIPLE_PROJECT_BONUS</f>
        <v>4823</v>
      </c>
      <c r="M84" s="1202"/>
      <c r="N84" s="1202"/>
      <c r="O84" s="1204"/>
    </row>
    <row r="85" spans="2:16" collapsed="1"/>
    <row r="86" spans="2:16" ht="90.75" hidden="1" outlineLevel="1" thickBot="1">
      <c r="B86" s="1205" t="s">
        <v>2381</v>
      </c>
      <c r="C86" s="1206"/>
      <c r="D86" s="1207" t="s">
        <v>2382</v>
      </c>
      <c r="E86" s="1208" t="s">
        <v>2383</v>
      </c>
      <c r="F86" s="1208" t="s">
        <v>2384</v>
      </c>
      <c r="G86" s="1208" t="s">
        <v>2385</v>
      </c>
      <c r="H86" s="1208" t="s">
        <v>2386</v>
      </c>
      <c r="I86" s="1208" t="s">
        <v>2387</v>
      </c>
      <c r="J86" s="1209"/>
      <c r="K86" s="1208" t="s">
        <v>2388</v>
      </c>
      <c r="L86" s="1208" t="s">
        <v>2389</v>
      </c>
      <c r="M86" s="1210" t="s">
        <v>2390</v>
      </c>
    </row>
    <row r="87" spans="2:16" ht="15.75" hidden="1" outlineLevel="1" thickBot="1">
      <c r="D87" s="1211">
        <f>'Alternative Fixtures'!AM16</f>
        <v>0</v>
      </c>
      <c r="E87" s="1212">
        <f>O71</f>
        <v>0</v>
      </c>
      <c r="F87" s="1213">
        <f>IF((Average_Cost_Electricity=""),0,(Average_Cost_Electricity/100))</f>
        <v>0.14000000000000001</v>
      </c>
      <c r="G87" s="1213">
        <f>IF((AVERAGE_COST_FUELOIL=""),0,AVERAGE_COST_FUELOIL)</f>
        <v>0</v>
      </c>
      <c r="H87" s="1213">
        <f>IF((AVERAGE_COST_NATURALGAS=""),0,AVERAGE_COST_NATURALGAS)</f>
        <v>0</v>
      </c>
      <c r="I87" s="1213">
        <f>((($F$87*$F$63)+($G$87*$G$63))+($H$87*$H$63))</f>
        <v>0</v>
      </c>
      <c r="J87" s="1214"/>
      <c r="K87" s="1215" t="b">
        <f>IF(($F$63&gt;0),(($E$87-$L$71)/I87))</f>
        <v>0</v>
      </c>
      <c r="L87" s="1216">
        <f>IF(($F$63&gt;0),(($E$87-$I$63)/I87),0)</f>
        <v>0</v>
      </c>
      <c r="M87" s="1217">
        <f>'TRC Tool'!D27</f>
        <v>0</v>
      </c>
      <c r="N87" s="1218" t="s">
        <v>2391</v>
      </c>
    </row>
    <row r="88" spans="2:16" collapsed="1"/>
    <row r="90" spans="2:16" hidden="1" outlineLevel="1">
      <c r="B90" s="1080" t="s">
        <v>2392</v>
      </c>
      <c r="C90" s="1080">
        <v>0</v>
      </c>
      <c r="D90" s="1080" t="s">
        <v>2393</v>
      </c>
    </row>
    <row r="91" spans="2:16" hidden="1" outlineLevel="1">
      <c r="B91" s="1080" t="s">
        <v>2394</v>
      </c>
      <c r="C91" s="1080">
        <v>0</v>
      </c>
      <c r="D91" s="1080" t="s">
        <v>2395</v>
      </c>
    </row>
    <row r="92" spans="2:16" hidden="1" outlineLevel="1">
      <c r="B92" s="1080" t="s">
        <v>2396</v>
      </c>
      <c r="C92" s="1080">
        <f>IF(AND((L71&gt;0),(M87&lt;=1)),1,0)</f>
        <v>0</v>
      </c>
      <c r="D92" s="1080" t="s">
        <v>2397</v>
      </c>
    </row>
    <row r="93" spans="2:16" collapsed="1"/>
  </sheetData>
  <mergeCells count="3">
    <mergeCell ref="L75:O75"/>
    <mergeCell ref="L76:O76"/>
    <mergeCell ref="L77:O77"/>
  </mergeCells>
  <conditionalFormatting sqref="L72">
    <cfRule type="expression" dxfId="23" priority="1" stopIfTrue="1">
      <formula>SUM($C$90:$C$92)&gt;0</formula>
    </cfRule>
  </conditionalFormatting>
  <pageMargins left="0.75" right="0.75" top="1" bottom="1" header="0.5" footer="0.5"/>
  <pageSetup paperSize="9" orientation="portrait"/>
  <legacyDrawing r:id="rId1"/>
</worksheet>
</file>

<file path=xl/worksheets/sheet14.xml><?xml version="1.0" encoding="utf-8"?>
<worksheet xmlns="http://schemas.openxmlformats.org/spreadsheetml/2006/main" xmlns:r="http://schemas.openxmlformats.org/officeDocument/2006/relationships">
  <sheetPr codeName="Sheet14"/>
  <dimension ref="A7:H14"/>
  <sheetViews>
    <sheetView workbookViewId="0"/>
  </sheetViews>
  <sheetFormatPr defaultColWidth="9.140625" defaultRowHeight="15" customHeight="1"/>
  <cols>
    <col min="1" max="1" width="12.85546875" customWidth="1"/>
    <col min="2" max="2" width="22.140625" customWidth="1"/>
    <col min="3" max="3" width="14" customWidth="1"/>
    <col min="4" max="8" width="9.140625" customWidth="1"/>
  </cols>
  <sheetData>
    <row r="7" spans="1:8" ht="15" customHeight="1">
      <c r="A7" s="52" t="s">
        <v>2398</v>
      </c>
    </row>
    <row r="8" spans="1:8" ht="15" customHeight="1">
      <c r="A8" s="52" t="s">
        <v>2399</v>
      </c>
    </row>
    <row r="9" spans="1:8" ht="15" customHeight="1">
      <c r="A9" s="52" t="s">
        <v>2400</v>
      </c>
      <c r="H9" s="52" t="s">
        <v>2401</v>
      </c>
    </row>
    <row r="10" spans="1:8" ht="15" customHeight="1">
      <c r="A10" s="52" t="s">
        <v>2402</v>
      </c>
    </row>
    <row r="11" spans="1:8" ht="15" customHeight="1">
      <c r="A11" s="52" t="s">
        <v>2403</v>
      </c>
    </row>
    <row r="12" spans="1:8" ht="15" customHeight="1">
      <c r="B12" s="90" t="s">
        <v>417</v>
      </c>
    </row>
    <row r="13" spans="1:8" ht="15" customHeight="1">
      <c r="B13" s="52" t="str">
        <f>IF((UTILITY_NAME="Pepco"),"PEPCO",IF((UTILITY_NAME="Delmarva Power"),"DELMARVA POWER",""))</f>
        <v>PEPCO</v>
      </c>
    </row>
    <row r="14" spans="1:8" ht="15" customHeight="1">
      <c r="A14" s="52" t="s">
        <v>2404</v>
      </c>
    </row>
  </sheetData>
  <pageMargins left="0.75" right="0.75" top="1" bottom="1" header="0.5" footer="0.5"/>
  <pageSetup paperSize="9" orientation="portrait"/>
</worksheet>
</file>

<file path=xl/worksheets/sheet15.xml><?xml version="1.0" encoding="utf-8"?>
<worksheet xmlns="http://schemas.openxmlformats.org/spreadsheetml/2006/main" xmlns:r="http://schemas.openxmlformats.org/officeDocument/2006/relationships">
  <sheetPr codeName="Sheet15"/>
  <dimension ref="A1:M34"/>
  <sheetViews>
    <sheetView showGridLines="0" workbookViewId="0"/>
  </sheetViews>
  <sheetFormatPr defaultColWidth="9.140625" defaultRowHeight="12.75" customHeight="1"/>
  <cols>
    <col min="1" max="1" width="11.140625" customWidth="1"/>
    <col min="2" max="2" width="5.28515625" customWidth="1"/>
    <col min="3" max="3" width="20.7109375" customWidth="1"/>
    <col min="4" max="4" width="12.28515625" customWidth="1"/>
    <col min="5" max="5" width="11.5703125" customWidth="1"/>
    <col min="6" max="9" width="10.7109375" customWidth="1"/>
    <col min="10" max="10" width="9.140625" hidden="1" customWidth="1"/>
    <col min="11" max="11" width="12.85546875" customWidth="1"/>
    <col min="12" max="12" width="10.7109375" customWidth="1"/>
    <col min="13" max="13" width="2.7109375" customWidth="1"/>
  </cols>
  <sheetData>
    <row r="1" spans="1:13" ht="15">
      <c r="A1" s="86" t="s">
        <v>2194</v>
      </c>
      <c r="B1" s="87"/>
      <c r="C1" s="91" t="str">
        <f>IF((Application!D2=""),"",Application!D2)</f>
        <v/>
      </c>
      <c r="D1" s="92" t="str">
        <f>IF((Application!E2=""),"",Application!E2)</f>
        <v/>
      </c>
      <c r="E1" s="15"/>
    </row>
    <row r="2" spans="1:13" ht="15">
      <c r="A2" s="86" t="s">
        <v>2405</v>
      </c>
      <c r="B2" s="87"/>
      <c r="C2" s="91" t="str">
        <f>IF((Application!D17=""),"",Application!D17)</f>
        <v/>
      </c>
      <c r="D2" s="92" t="str">
        <f>IF((Application!E17=""),"",Application!E17)</f>
        <v/>
      </c>
      <c r="E2" s="15"/>
    </row>
    <row r="3" spans="1:13" ht="30" customHeight="1">
      <c r="A3" s="86" t="s">
        <v>2198</v>
      </c>
      <c r="B3" s="87"/>
      <c r="C3" s="91" t="str">
        <f>IF((Application!D18=""),"",Application!D18)</f>
        <v>Early Equipment Replacement</v>
      </c>
      <c r="D3" s="92" t="str">
        <f>IF((Application!E18=""),"",Application!E18)</f>
        <v/>
      </c>
      <c r="E3" s="15"/>
    </row>
    <row r="4" spans="1:13" ht="15.75" customHeight="1">
      <c r="A4" s="86" t="s">
        <v>2200</v>
      </c>
      <c r="B4" s="87"/>
      <c r="C4" s="91" t="str">
        <f>IF((Application!D55=""),"",Application!D55)</f>
        <v/>
      </c>
      <c r="D4" s="92" t="str">
        <f>IF((Application!E55=""),"",Application!E55)</f>
        <v/>
      </c>
      <c r="E4" s="15"/>
    </row>
    <row r="5" spans="1:13" ht="13.5" customHeight="1">
      <c r="B5" s="1"/>
      <c r="C5" s="9"/>
      <c r="D5" s="9"/>
      <c r="E5" s="1"/>
      <c r="F5" s="1"/>
      <c r="G5" s="1"/>
      <c r="H5" s="1"/>
      <c r="I5" s="1"/>
      <c r="J5" s="1"/>
      <c r="K5" s="1"/>
      <c r="L5" s="1"/>
      <c r="M5" s="1"/>
    </row>
    <row r="6" spans="1:13" ht="14.25" customHeight="1">
      <c r="A6" s="2"/>
      <c r="B6" s="93"/>
      <c r="C6" s="94"/>
      <c r="D6" s="94"/>
      <c r="E6" s="94"/>
      <c r="F6" s="94"/>
      <c r="G6" s="94"/>
      <c r="H6" s="94"/>
      <c r="I6" s="94"/>
      <c r="J6" s="94"/>
      <c r="K6" s="94"/>
      <c r="L6" s="94"/>
      <c r="M6" s="5"/>
    </row>
    <row r="7" spans="1:13" ht="21.75" customHeight="1">
      <c r="A7" s="2"/>
      <c r="B7" s="73"/>
      <c r="C7" s="95" t="str">
        <f>'Standard Table Instructions'!B2</f>
        <v>Pepco Commercial &amp; Industrial Energy Savings Program</v>
      </c>
      <c r="D7" s="96"/>
      <c r="E7" s="97"/>
      <c r="F7" s="97"/>
      <c r="G7" s="97"/>
      <c r="H7" s="97"/>
      <c r="I7" s="97"/>
      <c r="J7" s="97"/>
      <c r="K7" s="97"/>
      <c r="L7" s="98"/>
      <c r="M7" s="73"/>
    </row>
    <row r="8" spans="1:13" ht="33" customHeight="1">
      <c r="A8" s="2"/>
      <c r="B8" s="73"/>
      <c r="C8" s="99" t="s">
        <v>2406</v>
      </c>
      <c r="D8" s="100"/>
      <c r="E8" s="100"/>
      <c r="F8" s="100"/>
      <c r="G8" s="100"/>
      <c r="H8" s="100"/>
      <c r="I8" s="100"/>
      <c r="J8" s="100"/>
      <c r="K8" s="100"/>
      <c r="L8" s="101"/>
      <c r="M8" s="73"/>
    </row>
    <row r="9" spans="1:13" ht="13.5" customHeight="1">
      <c r="A9" s="2"/>
      <c r="B9" s="11"/>
      <c r="C9" s="94"/>
      <c r="D9" s="94"/>
      <c r="E9" s="4"/>
      <c r="F9" s="4"/>
      <c r="G9" s="4"/>
      <c r="H9" s="4"/>
      <c r="I9" s="4"/>
      <c r="J9" s="4"/>
      <c r="K9" s="10"/>
      <c r="L9" s="10"/>
      <c r="M9" s="12"/>
    </row>
    <row r="10" spans="1:13" ht="13.5" customHeight="1">
      <c r="A10" s="2"/>
      <c r="B10" s="73"/>
      <c r="C10" s="102" t="s">
        <v>2407</v>
      </c>
      <c r="D10" s="103"/>
      <c r="E10" s="11"/>
      <c r="F10" s="14"/>
      <c r="G10" s="14"/>
      <c r="H10" s="14"/>
      <c r="I10" s="14"/>
      <c r="J10" s="14"/>
      <c r="M10" s="12"/>
    </row>
    <row r="11" spans="1:13" ht="15">
      <c r="A11" s="2"/>
      <c r="B11" s="73"/>
      <c r="C11" s="104" t="s">
        <v>2408</v>
      </c>
      <c r="D11" s="105">
        <f>IF((UTILITY_NAME="Pepco"),'TRC Values Pepco'!E41,IF((UTILITY_NAME="Delmarva Power"),'TRC Values Delmarva'!E41,0))</f>
        <v>8.1799999999999998E-2</v>
      </c>
      <c r="E11" s="6"/>
      <c r="F11" s="14"/>
      <c r="G11" s="14"/>
      <c r="H11" s="14"/>
      <c r="I11" s="14"/>
      <c r="J11" s="14"/>
      <c r="M11" s="12"/>
    </row>
    <row r="12" spans="1:13" ht="13.5" customHeight="1">
      <c r="A12" s="2"/>
      <c r="B12" s="73"/>
      <c r="C12" s="106" t="s">
        <v>2409</v>
      </c>
      <c r="D12" s="107" t="str">
        <f>'TRC Measures Pepco'!C5</f>
        <v>Non-Residential Custom</v>
      </c>
      <c r="E12" s="107"/>
      <c r="F12" s="11"/>
      <c r="G12" s="14"/>
      <c r="H12" s="14"/>
      <c r="I12" s="14"/>
      <c r="J12" s="14"/>
      <c r="M12" s="12"/>
    </row>
    <row r="13" spans="1:13" ht="13.5" customHeight="1">
      <c r="A13" s="2"/>
      <c r="B13" s="73"/>
      <c r="C13" s="104" t="s">
        <v>2410</v>
      </c>
      <c r="D13" s="108">
        <f>IF((UTILITY_NAME="Pepco"),'TRC Measures Pepco'!D5,IF((UTILITY_NAME="Delmarva Power"),'TRC Measures Delmarva'!D5,0))</f>
        <v>0.73</v>
      </c>
      <c r="E13" s="19"/>
      <c r="I13" s="14"/>
      <c r="J13" s="14"/>
      <c r="K13" s="14"/>
      <c r="L13" s="14"/>
      <c r="M13" s="12"/>
    </row>
    <row r="14" spans="1:13" ht="13.5" customHeight="1">
      <c r="A14" s="2"/>
      <c r="B14" s="73"/>
      <c r="C14" s="106" t="s">
        <v>2411</v>
      </c>
      <c r="D14" s="109" t="s">
        <v>2412</v>
      </c>
      <c r="E14" s="110"/>
      <c r="F14" s="15"/>
      <c r="I14" s="14"/>
      <c r="J14" s="14"/>
      <c r="K14" s="14"/>
      <c r="L14" s="14"/>
      <c r="M14" s="12"/>
    </row>
    <row r="15" spans="1:13" ht="13.5" customHeight="1">
      <c r="A15" s="2"/>
      <c r="B15" s="73"/>
      <c r="C15" s="104" t="s">
        <v>2413</v>
      </c>
      <c r="D15" s="111">
        <f>Summary!D87</f>
        <v>0</v>
      </c>
      <c r="E15" s="93"/>
      <c r="F15" s="14"/>
      <c r="G15" s="14"/>
      <c r="H15" s="14"/>
      <c r="I15" s="14"/>
      <c r="J15" s="14"/>
      <c r="K15" s="14"/>
      <c r="L15" s="14"/>
      <c r="M15" s="12"/>
    </row>
    <row r="16" spans="1:13">
      <c r="A16" s="2"/>
      <c r="B16" s="73"/>
      <c r="C16" s="106" t="s">
        <v>2414</v>
      </c>
      <c r="D16" s="112">
        <f>ROUND(Summary!L63,0)</f>
        <v>0</v>
      </c>
      <c r="E16" s="11"/>
      <c r="F16" s="14"/>
      <c r="G16" s="14"/>
      <c r="H16" s="14"/>
      <c r="I16" s="14"/>
      <c r="J16" s="14"/>
      <c r="K16" s="14"/>
      <c r="L16" s="14"/>
      <c r="M16" s="12"/>
    </row>
    <row r="17" spans="1:13">
      <c r="A17" s="2"/>
      <c r="B17" s="73"/>
      <c r="C17" s="106" t="s">
        <v>2415</v>
      </c>
      <c r="D17" s="113">
        <f>IF((UTILITY_NAME="Pepco"),($D$16*'TRC Measures Pepco'!E5),IF((UTILITY_NAME="Delmarva Power"),($D$16*'TRC Measures Delmarva'!E5)))</f>
        <v>0</v>
      </c>
      <c r="E17" s="11"/>
      <c r="F17" s="14"/>
      <c r="G17" s="14"/>
      <c r="H17" s="14"/>
      <c r="I17" s="14"/>
      <c r="J17" s="14"/>
      <c r="K17" s="14"/>
      <c r="L17" s="14"/>
      <c r="M17" s="12"/>
    </row>
    <row r="18" spans="1:13" ht="13.5" customHeight="1">
      <c r="A18" s="2"/>
      <c r="B18" s="11"/>
      <c r="C18" s="10"/>
      <c r="D18" s="9"/>
      <c r="E18" s="7"/>
      <c r="F18" s="7"/>
      <c r="G18" s="7"/>
      <c r="H18" s="7"/>
      <c r="I18" s="7"/>
      <c r="J18" s="7"/>
      <c r="K18" s="7"/>
      <c r="L18" s="7"/>
      <c r="M18" s="12"/>
    </row>
    <row r="19" spans="1:13">
      <c r="A19" s="2"/>
      <c r="B19" s="11"/>
      <c r="C19" s="12"/>
      <c r="D19" s="114" t="s">
        <v>2416</v>
      </c>
      <c r="E19" s="1499" t="s">
        <v>2417</v>
      </c>
      <c r="F19" s="1231"/>
      <c r="G19" s="1231"/>
      <c r="H19" s="1231"/>
      <c r="I19" s="1475"/>
      <c r="J19" s="1500" t="s">
        <v>2418</v>
      </c>
      <c r="K19" s="1475"/>
      <c r="L19" s="114" t="s">
        <v>2419</v>
      </c>
      <c r="M19" s="73"/>
    </row>
    <row r="20" spans="1:13" ht="38.25">
      <c r="A20" s="2"/>
      <c r="B20" s="11"/>
      <c r="C20" s="8"/>
      <c r="D20" s="114" t="s">
        <v>2420</v>
      </c>
      <c r="E20" s="114" t="s">
        <v>2421</v>
      </c>
      <c r="F20" s="114" t="s">
        <v>2422</v>
      </c>
      <c r="G20" s="114" t="s">
        <v>2423</v>
      </c>
      <c r="H20" s="114" t="s">
        <v>2424</v>
      </c>
      <c r="I20" s="114" t="s">
        <v>2425</v>
      </c>
      <c r="J20" s="114" t="s">
        <v>2426</v>
      </c>
      <c r="K20" s="114" t="s">
        <v>2427</v>
      </c>
      <c r="L20" s="114" t="s">
        <v>2428</v>
      </c>
      <c r="M20" s="73"/>
    </row>
    <row r="21" spans="1:13" hidden="1">
      <c r="A21" s="2"/>
      <c r="B21" s="73"/>
      <c r="C21" s="116" t="s">
        <v>2429</v>
      </c>
      <c r="D21" s="113"/>
      <c r="E21" s="117"/>
      <c r="F21" s="117"/>
      <c r="G21" s="117"/>
      <c r="H21" s="117"/>
      <c r="I21" s="118">
        <f>SUM(E21:H21)</f>
        <v>0</v>
      </c>
      <c r="J21" s="119"/>
      <c r="K21" s="120">
        <f>($I21/1000)*$J21</f>
        <v>0</v>
      </c>
      <c r="L21" s="121"/>
      <c r="M21" s="73"/>
    </row>
    <row r="22" spans="1:13" hidden="1">
      <c r="A22" s="2"/>
      <c r="B22" s="73"/>
      <c r="C22" s="116" t="s">
        <v>2430</v>
      </c>
      <c r="D22" s="122">
        <f>Summary!$E$87</f>
        <v>0</v>
      </c>
      <c r="E22" s="123"/>
      <c r="F22" s="123"/>
      <c r="G22" s="123"/>
      <c r="H22" s="123"/>
      <c r="I22" s="118">
        <f>SUM(E22:H22)</f>
        <v>0</v>
      </c>
      <c r="J22" s="119"/>
      <c r="K22" s="120">
        <f>'Alternative Fixtures'!$BB$16</f>
        <v>0</v>
      </c>
      <c r="L22" s="121"/>
      <c r="M22" s="73"/>
    </row>
    <row r="23" spans="1:13" ht="25.5">
      <c r="A23" s="2"/>
      <c r="B23" s="73"/>
      <c r="C23" s="106" t="s">
        <v>2431</v>
      </c>
      <c r="D23" s="124"/>
      <c r="E23" s="125">
        <f>'Alternative Fixtures'!L16</f>
        <v>0</v>
      </c>
      <c r="F23" s="125">
        <f>'Alternative Fixtures'!M16</f>
        <v>0</v>
      </c>
      <c r="G23" s="125">
        <f>'Alternative Fixtures'!N16</f>
        <v>0</v>
      </c>
      <c r="H23" s="125">
        <f>'Alternative Fixtures'!O16</f>
        <v>0</v>
      </c>
      <c r="I23" s="125">
        <f>SUM(E23:H23)</f>
        <v>0</v>
      </c>
      <c r="J23" s="126"/>
      <c r="K23" s="127"/>
      <c r="L23" s="128"/>
      <c r="M23" s="73"/>
    </row>
    <row r="24" spans="1:13" ht="13.5" customHeight="1">
      <c r="A24" s="2"/>
      <c r="B24" s="73"/>
      <c r="C24" s="106" t="s">
        <v>2432</v>
      </c>
      <c r="D24" s="112">
        <f>Summary!O63</f>
        <v>0</v>
      </c>
      <c r="E24" s="129">
        <f>$I$24*E23</f>
        <v>0</v>
      </c>
      <c r="F24" s="129">
        <f>$I$24*F23</f>
        <v>0</v>
      </c>
      <c r="G24" s="129">
        <f>$I$24*G23</f>
        <v>0</v>
      </c>
      <c r="H24" s="129">
        <f>$I$24*H23</f>
        <v>0</v>
      </c>
      <c r="I24" s="129">
        <f>Summary!F63</f>
        <v>0</v>
      </c>
      <c r="J24" s="128"/>
      <c r="K24" s="127">
        <f>Summary!E63</f>
        <v>0</v>
      </c>
      <c r="L24" s="128">
        <f>Summary!H63</f>
        <v>0</v>
      </c>
      <c r="M24" s="73"/>
    </row>
    <row r="25" spans="1:13" ht="13.5" customHeight="1">
      <c r="A25" s="2"/>
      <c r="B25" s="11"/>
      <c r="C25" s="94"/>
      <c r="D25" s="94"/>
      <c r="E25" s="4"/>
      <c r="F25" s="4"/>
      <c r="G25" s="4"/>
      <c r="H25" s="4"/>
      <c r="I25" s="4"/>
      <c r="J25" s="4"/>
      <c r="K25" s="4"/>
      <c r="L25" s="4"/>
      <c r="M25" s="12"/>
    </row>
    <row r="26" spans="1:13">
      <c r="A26" s="2"/>
      <c r="B26" s="73"/>
      <c r="C26" s="115" t="s">
        <v>2433</v>
      </c>
      <c r="D26" s="130"/>
      <c r="E26" s="15"/>
      <c r="F26" s="14"/>
      <c r="G26" s="14"/>
      <c r="H26" s="14"/>
      <c r="I26" s="14"/>
      <c r="J26" s="14"/>
      <c r="K26" s="14"/>
      <c r="L26" s="14"/>
      <c r="M26" s="12"/>
    </row>
    <row r="27" spans="1:13" ht="13.5" customHeight="1">
      <c r="A27" s="2"/>
      <c r="B27" s="73"/>
      <c r="C27" s="131" t="s">
        <v>2434</v>
      </c>
      <c r="D27" s="132">
        <f>IF((SUM('TRC Values Pepco'!$K$24:$K$32)=0),0,IF((UTILITY_NAME="Pepco"),(SUM('TRC Values Pepco'!$J$24:$J$32)/SUM('TRC Values Pepco'!$K$24:$K$32)),IF((UTILITY_NAME="Delmarva Power"),(SUM('TRC Values Delmarva'!$J$24:$J$32)/SUM('TRC Values Delmarva'!$K$24:$K$32)))))</f>
        <v>0</v>
      </c>
      <c r="E27" s="15"/>
      <c r="F27" s="14"/>
      <c r="G27" s="14"/>
      <c r="H27" s="14"/>
      <c r="I27" s="14"/>
      <c r="J27" s="14"/>
      <c r="K27" s="14"/>
      <c r="L27" s="14"/>
      <c r="M27" s="12"/>
    </row>
    <row r="28" spans="1:13" ht="13.5" customHeight="1">
      <c r="A28" s="2"/>
      <c r="B28" s="11"/>
      <c r="C28" s="94"/>
      <c r="D28" s="9"/>
      <c r="E28" s="1"/>
      <c r="F28" s="7"/>
      <c r="G28" s="14"/>
      <c r="H28" s="14"/>
      <c r="I28" s="14"/>
      <c r="J28" s="14"/>
      <c r="K28" s="14"/>
      <c r="L28" s="14"/>
      <c r="M28" s="12"/>
    </row>
    <row r="29" spans="1:13" ht="13.5" customHeight="1">
      <c r="A29" s="2"/>
      <c r="B29" s="73"/>
      <c r="C29" s="133" t="s">
        <v>2435</v>
      </c>
      <c r="D29" s="1501"/>
      <c r="E29" s="1231"/>
      <c r="F29" s="1475"/>
      <c r="G29" s="11"/>
      <c r="H29" s="14"/>
      <c r="I29" s="14"/>
      <c r="J29" s="14"/>
      <c r="M29" s="12"/>
    </row>
    <row r="30" spans="1:13" ht="13.5" customHeight="1">
      <c r="A30" s="2"/>
      <c r="B30" s="73"/>
      <c r="C30" s="133" t="s">
        <v>335</v>
      </c>
      <c r="D30" s="1502">
        <f ca="1">NOW()</f>
        <v>41229.661092592592</v>
      </c>
      <c r="E30" s="1231"/>
      <c r="F30" s="1475"/>
      <c r="G30" s="11"/>
      <c r="H30" s="14"/>
      <c r="I30" s="14"/>
      <c r="J30" s="14"/>
      <c r="K30" s="14"/>
      <c r="L30" s="14"/>
      <c r="M30" s="12"/>
    </row>
    <row r="31" spans="1:13" ht="15">
      <c r="A31" s="2"/>
      <c r="B31" s="11"/>
      <c r="C31" s="9"/>
      <c r="D31" s="9"/>
      <c r="E31" s="9"/>
      <c r="F31" s="9"/>
      <c r="G31" s="7"/>
      <c r="H31" s="7"/>
      <c r="I31" s="7"/>
      <c r="J31" s="7"/>
      <c r="K31" s="65" t="s">
        <v>2436</v>
      </c>
      <c r="L31" s="134">
        <v>40925</v>
      </c>
      <c r="M31" s="12"/>
    </row>
    <row r="32" spans="1:13" ht="13.5" customHeight="1">
      <c r="A32" s="2"/>
      <c r="B32" s="73"/>
      <c r="C32" s="79" t="s">
        <v>2255</v>
      </c>
      <c r="D32" s="93" t="s">
        <v>2437</v>
      </c>
      <c r="E32" s="4"/>
      <c r="F32" s="4"/>
      <c r="G32" s="4"/>
      <c r="H32" s="4"/>
      <c r="I32" s="4"/>
      <c r="J32" s="4"/>
      <c r="K32" s="4"/>
      <c r="L32" s="5"/>
      <c r="M32" s="73"/>
    </row>
    <row r="33" spans="1:13" ht="13.5" customHeight="1">
      <c r="A33" s="2"/>
      <c r="B33" s="73"/>
      <c r="C33" s="75"/>
      <c r="D33" s="6" t="s">
        <v>2438</v>
      </c>
      <c r="E33" s="7"/>
      <c r="F33" s="7"/>
      <c r="G33" s="7"/>
      <c r="H33" s="7"/>
      <c r="I33" s="7"/>
      <c r="J33" s="7"/>
      <c r="K33" s="7"/>
      <c r="L33" s="8"/>
      <c r="M33" s="73"/>
    </row>
    <row r="34" spans="1:13" ht="13.5" customHeight="1">
      <c r="A34" s="2"/>
      <c r="B34" s="6"/>
      <c r="C34" s="94"/>
      <c r="D34" s="94"/>
      <c r="E34" s="94"/>
      <c r="F34" s="94"/>
      <c r="G34" s="94"/>
      <c r="H34" s="94"/>
      <c r="I34" s="94"/>
      <c r="J34" s="94"/>
      <c r="K34" s="94"/>
      <c r="L34" s="94"/>
      <c r="M34" s="8"/>
    </row>
  </sheetData>
  <mergeCells count="4">
    <mergeCell ref="E19:I19"/>
    <mergeCell ref="J19:K19"/>
    <mergeCell ref="D29:F29"/>
    <mergeCell ref="D30:F30"/>
  </mergeCells>
  <pageMargins left="0.75" right="0.75" top="1" bottom="1" header="0.5" footer="0.5"/>
  <pageSetup paperSize="9" orientation="portrait"/>
  <legacyDrawing r:id="rId1"/>
</worksheet>
</file>

<file path=xl/worksheets/sheet16.xml><?xml version="1.0" encoding="utf-8"?>
<worksheet xmlns="http://schemas.openxmlformats.org/spreadsheetml/2006/main" xmlns:r="http://schemas.openxmlformats.org/officeDocument/2006/relationships">
  <sheetPr codeName="Sheet16"/>
  <dimension ref="B2:G49"/>
  <sheetViews>
    <sheetView showGridLines="0" workbookViewId="0"/>
  </sheetViews>
  <sheetFormatPr defaultColWidth="9.140625" defaultRowHeight="12.75" customHeight="1"/>
  <cols>
    <col min="1" max="1" width="9.140625" customWidth="1"/>
    <col min="2" max="2" width="14.7109375" customWidth="1"/>
    <col min="3" max="3" width="44.7109375" customWidth="1"/>
    <col min="4" max="5" width="20.7109375" customWidth="1"/>
    <col min="6" max="6" width="50.85546875" customWidth="1"/>
    <col min="7" max="7" width="14.7109375" customWidth="1"/>
  </cols>
  <sheetData>
    <row r="2" spans="2:7">
      <c r="B2" s="135" t="s">
        <v>2439</v>
      </c>
      <c r="C2" s="135" t="s">
        <v>2440</v>
      </c>
      <c r="D2" s="135" t="s">
        <v>2441</v>
      </c>
      <c r="E2" s="135" t="s">
        <v>2442</v>
      </c>
      <c r="F2" s="135" t="s">
        <v>2443</v>
      </c>
      <c r="G2" s="135" t="s">
        <v>2444</v>
      </c>
    </row>
    <row r="3" spans="2:7" ht="15">
      <c r="B3" s="14" t="s">
        <v>2445</v>
      </c>
      <c r="C3" s="52" t="s">
        <v>2446</v>
      </c>
      <c r="D3" s="136">
        <v>0.6</v>
      </c>
      <c r="E3" s="137">
        <v>0.42191223913193798</v>
      </c>
      <c r="F3" s="52" t="s">
        <v>2447</v>
      </c>
      <c r="G3" s="52">
        <v>8</v>
      </c>
    </row>
    <row r="4" spans="2:7" ht="15">
      <c r="B4" s="14"/>
      <c r="C4" s="52" t="s">
        <v>2448</v>
      </c>
      <c r="D4" s="136">
        <v>0.6</v>
      </c>
      <c r="E4" s="137">
        <v>0.42191223913193798</v>
      </c>
      <c r="F4" s="52" t="s">
        <v>2449</v>
      </c>
      <c r="G4" s="52">
        <v>18</v>
      </c>
    </row>
    <row r="5" spans="2:7" ht="15">
      <c r="C5" s="52" t="s">
        <v>2450</v>
      </c>
      <c r="D5" s="138">
        <v>0.73</v>
      </c>
      <c r="E5" s="137">
        <v>1.0205644273038099</v>
      </c>
      <c r="F5" s="52" t="s">
        <v>2451</v>
      </c>
      <c r="G5" s="52">
        <v>18</v>
      </c>
    </row>
    <row r="6" spans="2:7" ht="15">
      <c r="C6" s="52" t="s">
        <v>2452</v>
      </c>
      <c r="D6" s="136">
        <v>0.9</v>
      </c>
      <c r="E6" s="139">
        <v>3.6637686232409399</v>
      </c>
      <c r="F6" s="52" t="s">
        <v>2453</v>
      </c>
      <c r="G6" s="52">
        <v>15</v>
      </c>
    </row>
    <row r="7" spans="2:7" ht="15">
      <c r="C7" s="52" t="s">
        <v>2454</v>
      </c>
      <c r="D7" s="136">
        <v>0.8</v>
      </c>
      <c r="E7" s="137">
        <v>1.0965130898437201</v>
      </c>
      <c r="F7" s="52" t="s">
        <v>2455</v>
      </c>
      <c r="G7" s="52">
        <v>8</v>
      </c>
    </row>
    <row r="8" spans="2:7" ht="15">
      <c r="C8" s="52" t="s">
        <v>2456</v>
      </c>
      <c r="D8" s="136">
        <v>0.6</v>
      </c>
      <c r="E8" s="137">
        <v>0.61519864094398302</v>
      </c>
      <c r="F8" s="52" t="s">
        <v>2457</v>
      </c>
      <c r="G8" s="52">
        <v>18</v>
      </c>
    </row>
    <row r="9" spans="2:7" ht="15">
      <c r="C9" s="14" t="s">
        <v>2458</v>
      </c>
      <c r="D9" s="136">
        <v>0.9</v>
      </c>
      <c r="E9" s="137">
        <v>2.2373908889273002</v>
      </c>
      <c r="F9" s="52" t="s">
        <v>2459</v>
      </c>
      <c r="G9" s="52">
        <v>18</v>
      </c>
    </row>
    <row r="10" spans="2:7" ht="15">
      <c r="F10" s="52" t="s">
        <v>2460</v>
      </c>
      <c r="G10" s="52">
        <v>13</v>
      </c>
    </row>
    <row r="11" spans="2:7" ht="15">
      <c r="F11" s="52" t="s">
        <v>2461</v>
      </c>
      <c r="G11" s="52">
        <v>20</v>
      </c>
    </row>
    <row r="12" spans="2:7" ht="15">
      <c r="F12" s="52" t="s">
        <v>2462</v>
      </c>
      <c r="G12" s="52">
        <v>18</v>
      </c>
    </row>
    <row r="13" spans="2:7" ht="15">
      <c r="F13" s="52" t="s">
        <v>2463</v>
      </c>
      <c r="G13" s="52">
        <v>3</v>
      </c>
    </row>
    <row r="14" spans="2:7" ht="15">
      <c r="F14" s="52" t="s">
        <v>2464</v>
      </c>
      <c r="G14" s="52">
        <v>15</v>
      </c>
    </row>
    <row r="15" spans="2:7" ht="15">
      <c r="F15" s="52" t="s">
        <v>2465</v>
      </c>
      <c r="G15" s="52">
        <v>15</v>
      </c>
    </row>
    <row r="16" spans="2:7" ht="15">
      <c r="F16" s="52" t="s">
        <v>2466</v>
      </c>
      <c r="G16" s="52">
        <v>10</v>
      </c>
    </row>
    <row r="17" spans="6:7" ht="15">
      <c r="F17" s="52" t="s">
        <v>2467</v>
      </c>
      <c r="G17" s="52">
        <v>15</v>
      </c>
    </row>
    <row r="18" spans="6:7" ht="15">
      <c r="F18" s="52" t="s">
        <v>2468</v>
      </c>
      <c r="G18" s="52">
        <v>20</v>
      </c>
    </row>
    <row r="19" spans="6:7" ht="15">
      <c r="F19" s="52" t="s">
        <v>2469</v>
      </c>
      <c r="G19" s="52">
        <v>12</v>
      </c>
    </row>
    <row r="20" spans="6:7" ht="15">
      <c r="F20" s="52" t="s">
        <v>2470</v>
      </c>
      <c r="G20" s="52">
        <v>18</v>
      </c>
    </row>
    <row r="21" spans="6:7" ht="15">
      <c r="F21" s="52" t="s">
        <v>2471</v>
      </c>
      <c r="G21" s="52">
        <v>15</v>
      </c>
    </row>
    <row r="22" spans="6:7" ht="15">
      <c r="F22" s="52" t="s">
        <v>2472</v>
      </c>
      <c r="G22" s="52">
        <v>10</v>
      </c>
    </row>
    <row r="23" spans="6:7" ht="15">
      <c r="F23" s="52" t="s">
        <v>2473</v>
      </c>
      <c r="G23" s="52">
        <v>20</v>
      </c>
    </row>
    <row r="24" spans="6:7" ht="15">
      <c r="F24" s="52" t="s">
        <v>2474</v>
      </c>
      <c r="G24" s="52">
        <v>12</v>
      </c>
    </row>
    <row r="25" spans="6:7" ht="15">
      <c r="F25" s="52" t="s">
        <v>2475</v>
      </c>
      <c r="G25" s="52">
        <v>11</v>
      </c>
    </row>
    <row r="26" spans="6:7" ht="15">
      <c r="F26" s="52" t="s">
        <v>2476</v>
      </c>
      <c r="G26" s="52">
        <v>11</v>
      </c>
    </row>
    <row r="27" spans="6:7" ht="15">
      <c r="F27" s="52" t="s">
        <v>2477</v>
      </c>
      <c r="G27" s="52">
        <v>3</v>
      </c>
    </row>
    <row r="28" spans="6:7" ht="15">
      <c r="F28" s="52" t="s">
        <v>2478</v>
      </c>
      <c r="G28" s="52">
        <v>3</v>
      </c>
    </row>
    <row r="29" spans="6:7" ht="15">
      <c r="F29" s="52" t="s">
        <v>2479</v>
      </c>
      <c r="G29" s="52">
        <v>16</v>
      </c>
    </row>
    <row r="30" spans="6:7" ht="15">
      <c r="F30" s="52" t="s">
        <v>2480</v>
      </c>
      <c r="G30" s="52">
        <v>16</v>
      </c>
    </row>
    <row r="31" spans="6:7" ht="15">
      <c r="F31" s="52" t="s">
        <v>2481</v>
      </c>
      <c r="G31" s="52">
        <v>11</v>
      </c>
    </row>
    <row r="32" spans="6:7" ht="15">
      <c r="F32" s="52" t="s">
        <v>2482</v>
      </c>
      <c r="G32" s="52">
        <v>11</v>
      </c>
    </row>
    <row r="33" spans="6:7" ht="15">
      <c r="F33" s="52" t="s">
        <v>2483</v>
      </c>
      <c r="G33" s="52">
        <v>12</v>
      </c>
    </row>
    <row r="34" spans="6:7" ht="15">
      <c r="F34" s="52" t="s">
        <v>2484</v>
      </c>
      <c r="G34" s="52">
        <v>4</v>
      </c>
    </row>
    <row r="35" spans="6:7" ht="15">
      <c r="F35" s="52" t="s">
        <v>2485</v>
      </c>
      <c r="G35" s="52">
        <v>4</v>
      </c>
    </row>
    <row r="36" spans="6:7" ht="15">
      <c r="F36" s="52" t="s">
        <v>2486</v>
      </c>
      <c r="G36" s="52">
        <v>16</v>
      </c>
    </row>
    <row r="37" spans="6:7" ht="15">
      <c r="F37" s="52" t="s">
        <v>2487</v>
      </c>
      <c r="G37" s="52">
        <v>16</v>
      </c>
    </row>
    <row r="38" spans="6:7" ht="15">
      <c r="F38" s="52" t="s">
        <v>2488</v>
      </c>
      <c r="G38" s="52">
        <v>20</v>
      </c>
    </row>
    <row r="39" spans="6:7" ht="15">
      <c r="F39" s="52" t="s">
        <v>2489</v>
      </c>
      <c r="G39" s="52">
        <v>20</v>
      </c>
    </row>
    <row r="40" spans="6:7" ht="15">
      <c r="F40" s="52" t="s">
        <v>2490</v>
      </c>
      <c r="G40" s="52">
        <v>3</v>
      </c>
    </row>
    <row r="41" spans="6:7" ht="15">
      <c r="F41" s="52" t="s">
        <v>2491</v>
      </c>
      <c r="G41" s="52">
        <v>3</v>
      </c>
    </row>
    <row r="42" spans="6:7" ht="15">
      <c r="F42" s="52" t="s">
        <v>2492</v>
      </c>
      <c r="G42" s="52">
        <v>20</v>
      </c>
    </row>
    <row r="43" spans="6:7" ht="15">
      <c r="F43" s="52" t="s">
        <v>2493</v>
      </c>
      <c r="G43" s="52">
        <v>20</v>
      </c>
    </row>
    <row r="44" spans="6:7" ht="15">
      <c r="F44" s="52" t="s">
        <v>2494</v>
      </c>
      <c r="G44" s="52">
        <v>3</v>
      </c>
    </row>
    <row r="45" spans="6:7" ht="15">
      <c r="F45" s="52" t="s">
        <v>2495</v>
      </c>
      <c r="G45" s="52">
        <v>3</v>
      </c>
    </row>
    <row r="46" spans="6:7" ht="15">
      <c r="F46" s="14" t="s">
        <v>2496</v>
      </c>
      <c r="G46" s="52">
        <v>10</v>
      </c>
    </row>
    <row r="47" spans="6:7" ht="15">
      <c r="F47" s="14" t="s">
        <v>2497</v>
      </c>
      <c r="G47" s="52">
        <v>10</v>
      </c>
    </row>
    <row r="48" spans="6:7" ht="15">
      <c r="F48" s="14" t="s">
        <v>2498</v>
      </c>
      <c r="G48" s="52">
        <v>1</v>
      </c>
    </row>
    <row r="49" spans="6:7" ht="15">
      <c r="F49" s="14" t="s">
        <v>2499</v>
      </c>
      <c r="G49" s="52">
        <v>1</v>
      </c>
    </row>
  </sheetData>
  <pageMargins left="0.75" right="0.75" top="1" bottom="1" header="0.5" footer="0.5"/>
  <pageSetup paperSize="9" orientation="portrait"/>
</worksheet>
</file>

<file path=xl/worksheets/sheet17.xml><?xml version="1.0" encoding="utf-8"?>
<worksheet xmlns="http://schemas.openxmlformats.org/spreadsheetml/2006/main" xmlns:r="http://schemas.openxmlformats.org/officeDocument/2006/relationships">
  <sheetPr codeName="Sheet17"/>
  <dimension ref="B2:G49"/>
  <sheetViews>
    <sheetView showGridLines="0" workbookViewId="0"/>
  </sheetViews>
  <sheetFormatPr defaultColWidth="9.140625" defaultRowHeight="12.75" customHeight="1"/>
  <cols>
    <col min="1" max="1" width="9.140625" customWidth="1"/>
    <col min="2" max="2" width="14.7109375" customWidth="1"/>
    <col min="3" max="3" width="44.7109375" customWidth="1"/>
    <col min="4" max="5" width="20.7109375" customWidth="1"/>
    <col min="6" max="6" width="50.85546875" customWidth="1"/>
    <col min="7" max="7" width="14.7109375" customWidth="1"/>
  </cols>
  <sheetData>
    <row r="2" spans="2:7">
      <c r="B2" s="135" t="s">
        <v>2439</v>
      </c>
      <c r="C2" s="135" t="s">
        <v>2440</v>
      </c>
      <c r="D2" s="135" t="s">
        <v>2441</v>
      </c>
      <c r="E2" s="135" t="s">
        <v>2442</v>
      </c>
      <c r="F2" s="135" t="s">
        <v>2443</v>
      </c>
      <c r="G2" s="135" t="s">
        <v>2444</v>
      </c>
    </row>
    <row r="3" spans="2:7" ht="15">
      <c r="B3" s="14" t="s">
        <v>2445</v>
      </c>
      <c r="C3" s="14" t="s">
        <v>2446</v>
      </c>
      <c r="D3" s="136">
        <v>0.6</v>
      </c>
      <c r="E3" s="140">
        <v>0.78</v>
      </c>
      <c r="F3" s="14" t="s">
        <v>2447</v>
      </c>
      <c r="G3" s="14">
        <v>8</v>
      </c>
    </row>
    <row r="4" spans="2:7" ht="15">
      <c r="B4" s="14"/>
      <c r="C4" s="14" t="s">
        <v>2448</v>
      </c>
      <c r="D4" s="136">
        <v>0.6</v>
      </c>
      <c r="E4" s="140">
        <v>0.78</v>
      </c>
      <c r="F4" s="14" t="s">
        <v>2449</v>
      </c>
      <c r="G4" s="14">
        <v>18</v>
      </c>
    </row>
    <row r="5" spans="2:7" ht="15">
      <c r="C5" s="14" t="s">
        <v>2450</v>
      </c>
      <c r="D5" s="138">
        <v>0.73</v>
      </c>
      <c r="E5" s="139">
        <v>1.46294535299365</v>
      </c>
      <c r="F5" s="14" t="s">
        <v>2451</v>
      </c>
      <c r="G5" s="14">
        <v>18</v>
      </c>
    </row>
    <row r="6" spans="2:7" ht="15">
      <c r="C6" s="14" t="s">
        <v>2452</v>
      </c>
      <c r="D6" s="136">
        <v>0.9</v>
      </c>
      <c r="E6" s="139">
        <v>3.98327848454253</v>
      </c>
      <c r="F6" s="14" t="s">
        <v>2453</v>
      </c>
      <c r="G6" s="14">
        <v>15</v>
      </c>
    </row>
    <row r="7" spans="2:7" ht="15">
      <c r="C7" s="14" t="s">
        <v>2456</v>
      </c>
      <c r="D7" s="136">
        <v>0.6</v>
      </c>
      <c r="E7" s="140">
        <v>0.71</v>
      </c>
      <c r="F7" s="14" t="s">
        <v>2455</v>
      </c>
      <c r="G7" s="14">
        <v>8</v>
      </c>
    </row>
    <row r="8" spans="2:7" ht="15">
      <c r="C8" s="14" t="s">
        <v>2458</v>
      </c>
      <c r="D8" s="136">
        <v>0.9</v>
      </c>
      <c r="E8" s="140">
        <v>0.93</v>
      </c>
      <c r="F8" s="14" t="s">
        <v>2457</v>
      </c>
      <c r="G8" s="14">
        <v>18</v>
      </c>
    </row>
    <row r="9" spans="2:7" ht="15" customHeight="1">
      <c r="F9" s="14" t="s">
        <v>2459</v>
      </c>
      <c r="G9" s="14">
        <v>18</v>
      </c>
    </row>
    <row r="10" spans="2:7" ht="15" customHeight="1">
      <c r="F10" s="14" t="s">
        <v>2460</v>
      </c>
      <c r="G10" s="14">
        <v>13</v>
      </c>
    </row>
    <row r="11" spans="2:7" ht="15" customHeight="1">
      <c r="F11" s="14" t="s">
        <v>2461</v>
      </c>
      <c r="G11" s="14">
        <v>20</v>
      </c>
    </row>
    <row r="12" spans="2:7">
      <c r="F12" s="14" t="s">
        <v>2462</v>
      </c>
      <c r="G12" s="14">
        <v>18</v>
      </c>
    </row>
    <row r="13" spans="2:7">
      <c r="F13" s="14" t="s">
        <v>2463</v>
      </c>
      <c r="G13" s="14">
        <v>3</v>
      </c>
    </row>
    <row r="14" spans="2:7">
      <c r="F14" s="14" t="s">
        <v>2464</v>
      </c>
      <c r="G14" s="14">
        <v>15</v>
      </c>
    </row>
    <row r="15" spans="2:7">
      <c r="F15" s="14" t="s">
        <v>2465</v>
      </c>
      <c r="G15" s="14">
        <v>15</v>
      </c>
    </row>
    <row r="16" spans="2:7">
      <c r="F16" s="14" t="s">
        <v>2466</v>
      </c>
      <c r="G16" s="14">
        <v>10</v>
      </c>
    </row>
    <row r="17" spans="6:7">
      <c r="F17" s="14" t="s">
        <v>2467</v>
      </c>
      <c r="G17" s="14">
        <v>15</v>
      </c>
    </row>
    <row r="18" spans="6:7">
      <c r="F18" s="14" t="s">
        <v>2468</v>
      </c>
      <c r="G18" s="14">
        <v>20</v>
      </c>
    </row>
    <row r="19" spans="6:7">
      <c r="F19" s="14" t="s">
        <v>2469</v>
      </c>
      <c r="G19" s="14">
        <v>12</v>
      </c>
    </row>
    <row r="20" spans="6:7">
      <c r="F20" s="14" t="s">
        <v>2470</v>
      </c>
      <c r="G20" s="14">
        <v>18</v>
      </c>
    </row>
    <row r="21" spans="6:7">
      <c r="F21" s="14" t="s">
        <v>2471</v>
      </c>
      <c r="G21" s="14">
        <v>15</v>
      </c>
    </row>
    <row r="22" spans="6:7">
      <c r="F22" s="14" t="s">
        <v>2472</v>
      </c>
      <c r="G22" s="14">
        <v>10</v>
      </c>
    </row>
    <row r="23" spans="6:7">
      <c r="F23" s="14" t="s">
        <v>2473</v>
      </c>
      <c r="G23" s="14">
        <v>20</v>
      </c>
    </row>
    <row r="24" spans="6:7">
      <c r="F24" s="14" t="s">
        <v>2474</v>
      </c>
      <c r="G24" s="14">
        <v>12</v>
      </c>
    </row>
    <row r="25" spans="6:7">
      <c r="F25" s="14" t="s">
        <v>2475</v>
      </c>
      <c r="G25" s="14">
        <v>11</v>
      </c>
    </row>
    <row r="26" spans="6:7">
      <c r="F26" s="14" t="s">
        <v>2476</v>
      </c>
      <c r="G26" s="14">
        <v>11</v>
      </c>
    </row>
    <row r="27" spans="6:7">
      <c r="F27" s="14" t="s">
        <v>2477</v>
      </c>
      <c r="G27" s="14">
        <v>3</v>
      </c>
    </row>
    <row r="28" spans="6:7">
      <c r="F28" s="14" t="s">
        <v>2478</v>
      </c>
      <c r="G28" s="14">
        <v>3</v>
      </c>
    </row>
    <row r="29" spans="6:7">
      <c r="F29" s="14" t="s">
        <v>2479</v>
      </c>
      <c r="G29" s="14">
        <v>16</v>
      </c>
    </row>
    <row r="30" spans="6:7">
      <c r="F30" s="14" t="s">
        <v>2480</v>
      </c>
      <c r="G30" s="14">
        <v>16</v>
      </c>
    </row>
    <row r="31" spans="6:7">
      <c r="F31" s="14" t="s">
        <v>2481</v>
      </c>
      <c r="G31" s="14">
        <v>11</v>
      </c>
    </row>
    <row r="32" spans="6:7">
      <c r="F32" s="14" t="s">
        <v>2482</v>
      </c>
      <c r="G32" s="14">
        <v>11</v>
      </c>
    </row>
    <row r="33" spans="6:7">
      <c r="F33" s="14" t="s">
        <v>2483</v>
      </c>
      <c r="G33" s="14">
        <v>12</v>
      </c>
    </row>
    <row r="34" spans="6:7">
      <c r="F34" s="14" t="s">
        <v>2484</v>
      </c>
      <c r="G34" s="14">
        <v>4</v>
      </c>
    </row>
    <row r="35" spans="6:7">
      <c r="F35" s="14" t="s">
        <v>2485</v>
      </c>
      <c r="G35" s="14">
        <v>4</v>
      </c>
    </row>
    <row r="36" spans="6:7">
      <c r="F36" s="14" t="s">
        <v>2486</v>
      </c>
      <c r="G36" s="14">
        <v>16</v>
      </c>
    </row>
    <row r="37" spans="6:7">
      <c r="F37" s="14" t="s">
        <v>2487</v>
      </c>
      <c r="G37" s="14">
        <v>16</v>
      </c>
    </row>
    <row r="38" spans="6:7">
      <c r="F38" s="14" t="s">
        <v>2488</v>
      </c>
      <c r="G38" s="14">
        <v>20</v>
      </c>
    </row>
    <row r="39" spans="6:7">
      <c r="F39" s="14" t="s">
        <v>2489</v>
      </c>
      <c r="G39" s="14">
        <v>20</v>
      </c>
    </row>
    <row r="40" spans="6:7">
      <c r="F40" s="14" t="s">
        <v>2490</v>
      </c>
      <c r="G40" s="14">
        <v>3</v>
      </c>
    </row>
    <row r="41" spans="6:7">
      <c r="F41" s="14" t="s">
        <v>2491</v>
      </c>
      <c r="G41" s="14">
        <v>3</v>
      </c>
    </row>
    <row r="42" spans="6:7">
      <c r="F42" s="14" t="s">
        <v>2492</v>
      </c>
      <c r="G42" s="14">
        <v>20</v>
      </c>
    </row>
    <row r="43" spans="6:7">
      <c r="F43" s="14" t="s">
        <v>2493</v>
      </c>
      <c r="G43" s="14">
        <v>20</v>
      </c>
    </row>
    <row r="44" spans="6:7">
      <c r="F44" s="14" t="s">
        <v>2494</v>
      </c>
      <c r="G44" s="14">
        <v>3</v>
      </c>
    </row>
    <row r="45" spans="6:7">
      <c r="F45" s="14" t="s">
        <v>2495</v>
      </c>
      <c r="G45" s="14">
        <v>3</v>
      </c>
    </row>
    <row r="46" spans="6:7">
      <c r="F46" s="14" t="s">
        <v>2496</v>
      </c>
      <c r="G46" s="14">
        <v>10</v>
      </c>
    </row>
    <row r="47" spans="6:7">
      <c r="F47" s="14" t="s">
        <v>2497</v>
      </c>
      <c r="G47" s="14">
        <v>10</v>
      </c>
    </row>
    <row r="48" spans="6:7">
      <c r="F48" s="14" t="s">
        <v>2498</v>
      </c>
      <c r="G48" s="14">
        <v>1</v>
      </c>
    </row>
    <row r="49" spans="6:7">
      <c r="F49" s="14" t="s">
        <v>2499</v>
      </c>
      <c r="G49" s="14">
        <v>1</v>
      </c>
    </row>
  </sheetData>
  <pageMargins left="0.75" right="0.75" top="1" bottom="1" header="0.5" footer="0.5"/>
  <pageSetup paperSize="9" orientation="portrait"/>
</worksheet>
</file>

<file path=xl/worksheets/sheet18.xml><?xml version="1.0" encoding="utf-8"?>
<worksheet xmlns="http://schemas.openxmlformats.org/spreadsheetml/2006/main" xmlns:r="http://schemas.openxmlformats.org/officeDocument/2006/relationships">
  <sheetPr codeName="Sheet18"/>
  <dimension ref="B1:AG54"/>
  <sheetViews>
    <sheetView showGridLines="0" workbookViewId="0"/>
  </sheetViews>
  <sheetFormatPr defaultColWidth="9.140625" defaultRowHeight="12.75" customHeight="1"/>
  <cols>
    <col min="1" max="2" width="9.140625" customWidth="1"/>
    <col min="3" max="3" width="12.7109375" customWidth="1"/>
    <col min="4" max="4" width="13" customWidth="1"/>
    <col min="5" max="5" width="9.28515625" customWidth="1"/>
    <col min="6" max="6" width="13.42578125" customWidth="1"/>
    <col min="7" max="7" width="9.85546875" customWidth="1"/>
    <col min="8" max="8" width="12.140625" customWidth="1"/>
    <col min="9" max="9" width="9" customWidth="1"/>
    <col min="10" max="10" width="10.7109375" customWidth="1"/>
    <col min="11" max="11" width="10" customWidth="1"/>
    <col min="12" max="33" width="7.7109375" customWidth="1"/>
  </cols>
  <sheetData>
    <row r="1" spans="2:33" ht="18" customHeight="1">
      <c r="B1" s="141" t="s">
        <v>2500</v>
      </c>
      <c r="C1" s="141"/>
      <c r="D1" s="141"/>
    </row>
    <row r="2" spans="2:33">
      <c r="D2" s="14" t="s">
        <v>2501</v>
      </c>
      <c r="E2" s="60">
        <v>2012</v>
      </c>
      <c r="F2" s="60">
        <v>2013</v>
      </c>
      <c r="G2" s="60">
        <v>2014</v>
      </c>
      <c r="H2" s="60">
        <v>2015</v>
      </c>
      <c r="I2" s="60">
        <v>2016</v>
      </c>
      <c r="J2" s="60">
        <v>2017</v>
      </c>
      <c r="K2" s="60">
        <v>2018</v>
      </c>
      <c r="L2" s="60">
        <v>2019</v>
      </c>
      <c r="M2" s="60">
        <v>2020</v>
      </c>
      <c r="N2" s="60">
        <v>2021</v>
      </c>
      <c r="O2" s="60">
        <v>2022</v>
      </c>
      <c r="P2" s="60">
        <v>2023</v>
      </c>
      <c r="Q2" s="60">
        <v>2024</v>
      </c>
      <c r="R2" s="60">
        <v>2025</v>
      </c>
      <c r="S2" s="60">
        <v>2026</v>
      </c>
      <c r="T2" s="60">
        <v>2027</v>
      </c>
      <c r="U2" s="60">
        <v>2028</v>
      </c>
      <c r="V2" s="60">
        <v>2029</v>
      </c>
      <c r="W2" s="60">
        <v>2030</v>
      </c>
      <c r="X2" s="60">
        <v>2031</v>
      </c>
      <c r="Y2" s="60">
        <v>2032</v>
      </c>
      <c r="Z2" s="60">
        <v>2033</v>
      </c>
      <c r="AA2" s="60">
        <v>2034</v>
      </c>
      <c r="AB2" s="60">
        <v>2035</v>
      </c>
      <c r="AC2" s="60">
        <v>2036</v>
      </c>
      <c r="AD2" s="60">
        <v>2037</v>
      </c>
    </row>
    <row r="3" spans="2:33" ht="15">
      <c r="B3" s="14" t="s">
        <v>2502</v>
      </c>
      <c r="C3" s="142" t="s">
        <v>2503</v>
      </c>
      <c r="D3" s="142" t="s">
        <v>2504</v>
      </c>
      <c r="E3" s="143">
        <v>8.4884320120637E-2</v>
      </c>
      <c r="F3" s="143">
        <v>8.6900928123653007E-2</v>
      </c>
      <c r="G3" s="143">
        <v>8.8967951326743996E-2</v>
      </c>
      <c r="H3" s="143">
        <v>9.1086650109913E-2</v>
      </c>
      <c r="I3" s="143">
        <v>9.3258316362659993E-2</v>
      </c>
      <c r="J3" s="143">
        <v>9.5484274271726996E-2</v>
      </c>
      <c r="K3" s="143">
        <v>9.7765881128519999E-2</v>
      </c>
      <c r="L3" s="143">
        <v>0.100104528156733</v>
      </c>
      <c r="M3" s="143">
        <v>0.102501641360651</v>
      </c>
      <c r="N3" s="143">
        <v>0.104958682394668</v>
      </c>
      <c r="O3" s="143">
        <v>0.107477149454534</v>
      </c>
      <c r="P3" s="143">
        <v>0.110058578190898</v>
      </c>
      <c r="Q3" s="143">
        <v>0.11270454264566999</v>
      </c>
      <c r="R3" s="143">
        <v>0.115416656211812</v>
      </c>
      <c r="S3" s="143">
        <v>0.118196572617107</v>
      </c>
      <c r="T3" s="143">
        <v>0.121045986932535</v>
      </c>
      <c r="U3" s="143">
        <v>0.123966636605848</v>
      </c>
      <c r="V3" s="143">
        <v>0.126960302520994</v>
      </c>
      <c r="W3" s="143">
        <v>0.13002881008401901</v>
      </c>
      <c r="X3" s="143">
        <v>0.13317403033611999</v>
      </c>
      <c r="Y3" s="143">
        <v>0.136397881094523</v>
      </c>
      <c r="Z3" s="143">
        <v>0.13970232812188599</v>
      </c>
      <c r="AA3" s="143">
        <v>0.14308938632493301</v>
      </c>
      <c r="AB3" s="143">
        <v>0.14656112098305599</v>
      </c>
      <c r="AC3" s="143">
        <v>0.14656112098305599</v>
      </c>
      <c r="AD3" s="143">
        <v>0.14656112098305599</v>
      </c>
    </row>
    <row r="4" spans="2:33" ht="15">
      <c r="C4" s="142" t="s">
        <v>2503</v>
      </c>
      <c r="D4" s="142" t="s">
        <v>2505</v>
      </c>
      <c r="E4" s="143">
        <v>5.4631093240588E-2</v>
      </c>
      <c r="F4" s="143">
        <v>5.5891370571601998E-2</v>
      </c>
      <c r="G4" s="143">
        <v>5.7183154835892001E-2</v>
      </c>
      <c r="H4" s="143">
        <v>5.850723370679E-2</v>
      </c>
      <c r="I4" s="143">
        <v>5.9864414549460003E-2</v>
      </c>
      <c r="J4" s="143">
        <v>6.1255524913195997E-2</v>
      </c>
      <c r="K4" s="143">
        <v>6.2681413036026007E-2</v>
      </c>
      <c r="L4" s="143">
        <v>6.4142948361926994E-2</v>
      </c>
      <c r="M4" s="143">
        <v>6.5641022070974997E-2</v>
      </c>
      <c r="N4" s="143">
        <v>6.7176547622748994E-2</v>
      </c>
      <c r="O4" s="143">
        <v>6.8750461313317995E-2</v>
      </c>
      <c r="P4" s="143">
        <v>7.0363722846151E-2</v>
      </c>
      <c r="Q4" s="143">
        <v>7.2017315917304994E-2</v>
      </c>
      <c r="R4" s="143">
        <v>7.3712248815236997E-2</v>
      </c>
      <c r="S4" s="143">
        <v>7.5449555035617996E-2</v>
      </c>
      <c r="T4" s="143">
        <v>7.7230293911507999E-2</v>
      </c>
      <c r="U4" s="143">
        <v>7.9055551259296003E-2</v>
      </c>
      <c r="V4" s="143">
        <v>8.0926440040778994E-2</v>
      </c>
      <c r="W4" s="143">
        <v>8.2844101041797999E-2</v>
      </c>
      <c r="X4" s="143">
        <v>8.4809703567842995E-2</v>
      </c>
      <c r="Y4" s="143">
        <v>8.6824446157039006E-2</v>
      </c>
      <c r="Z4" s="143">
        <v>8.8889557310964998E-2</v>
      </c>
      <c r="AA4" s="143">
        <v>9.1006296243739002E-2</v>
      </c>
      <c r="AB4" s="143">
        <v>9.3175953649832999E-2</v>
      </c>
      <c r="AC4" s="143">
        <v>9.3175953649832999E-2</v>
      </c>
      <c r="AD4" s="143">
        <v>9.3175953649832999E-2</v>
      </c>
    </row>
    <row r="5" spans="2:33" ht="15">
      <c r="C5" s="142" t="s">
        <v>2503</v>
      </c>
      <c r="D5" s="142" t="s">
        <v>2506</v>
      </c>
      <c r="E5" s="143">
        <v>7.2681241764741999E-2</v>
      </c>
      <c r="F5" s="143">
        <v>7.4392772808861002E-2</v>
      </c>
      <c r="G5" s="143">
        <v>7.6147092129081995E-2</v>
      </c>
      <c r="H5" s="143">
        <v>7.7945269432309006E-2</v>
      </c>
      <c r="I5" s="143">
        <v>7.9788401168117001E-2</v>
      </c>
      <c r="J5" s="143">
        <v>8.1677611197320005E-2</v>
      </c>
      <c r="K5" s="143">
        <v>8.3614051477252996E-2</v>
      </c>
      <c r="L5" s="143">
        <v>8.5598902764183998E-2</v>
      </c>
      <c r="M5" s="143">
        <v>8.7633375333288993E-2</v>
      </c>
      <c r="N5" s="143">
        <v>8.9718709716621006E-2</v>
      </c>
      <c r="O5" s="143">
        <v>9.1856177459537003E-2</v>
      </c>
      <c r="P5" s="143">
        <v>9.4047081896024995E-2</v>
      </c>
      <c r="Q5" s="143">
        <v>9.6292758943425996E-2</v>
      </c>
      <c r="R5" s="143">
        <v>9.8594577917010998E-2</v>
      </c>
      <c r="S5" s="143">
        <v>0.100953942364937</v>
      </c>
      <c r="T5" s="143">
        <v>0.10337229092406</v>
      </c>
      <c r="U5" s="143">
        <v>0.105851098197162</v>
      </c>
      <c r="V5" s="143">
        <v>0.108391875652091</v>
      </c>
      <c r="W5" s="143">
        <v>0.110996172543393</v>
      </c>
      <c r="X5" s="143">
        <v>0.11366557685697801</v>
      </c>
      <c r="Y5" s="143">
        <v>0.116401716278402</v>
      </c>
      <c r="Z5" s="143">
        <v>0.119206259185362</v>
      </c>
      <c r="AA5" s="143">
        <v>0.122080915664996</v>
      </c>
      <c r="AB5" s="143">
        <v>0.12502743855662099</v>
      </c>
      <c r="AC5" s="143">
        <v>0.12502743855662099</v>
      </c>
      <c r="AD5" s="143">
        <v>0.12502743855662099</v>
      </c>
    </row>
    <row r="6" spans="2:33" ht="15">
      <c r="C6" s="142" t="s">
        <v>2503</v>
      </c>
      <c r="D6" s="142" t="s">
        <v>2507</v>
      </c>
      <c r="E6" s="143">
        <v>5.5870147206580997E-2</v>
      </c>
      <c r="F6" s="143">
        <v>5.7161400886744998E-2</v>
      </c>
      <c r="G6" s="143">
        <v>5.8484935908914001E-2</v>
      </c>
      <c r="H6" s="143">
        <v>5.9841559306637003E-2</v>
      </c>
      <c r="I6" s="143">
        <v>6.1232098289302997E-2</v>
      </c>
      <c r="J6" s="143">
        <v>6.2657400746535002E-2</v>
      </c>
      <c r="K6" s="143">
        <v>6.4118335765199E-2</v>
      </c>
      <c r="L6" s="143">
        <v>6.5615794159329E-2</v>
      </c>
      <c r="M6" s="143">
        <v>6.7150689013312004E-2</v>
      </c>
      <c r="N6" s="143">
        <v>6.8723956238644995E-2</v>
      </c>
      <c r="O6" s="143">
        <v>7.0336555144610999E-2</v>
      </c>
      <c r="P6" s="143">
        <v>7.1989469023226005E-2</v>
      </c>
      <c r="Q6" s="143">
        <v>7.3683705748807005E-2</v>
      </c>
      <c r="R6" s="143">
        <v>7.5420298392526994E-2</v>
      </c>
      <c r="S6" s="143">
        <v>7.7200305852340001E-2</v>
      </c>
      <c r="T6" s="143">
        <v>7.9024813498647997E-2</v>
      </c>
      <c r="U6" s="143">
        <v>8.0894933836114999E-2</v>
      </c>
      <c r="V6" s="143">
        <v>8.2811807182017999E-2</v>
      </c>
      <c r="W6" s="143">
        <v>8.4776602361568004E-2</v>
      </c>
      <c r="X6" s="143">
        <v>8.6790517420607005E-2</v>
      </c>
      <c r="Y6" s="143">
        <v>8.8854780356122001E-2</v>
      </c>
      <c r="Z6" s="143">
        <v>9.0970649865024997E-2</v>
      </c>
      <c r="AA6" s="143">
        <v>9.3139416111650997E-2</v>
      </c>
      <c r="AB6" s="143">
        <v>9.5362401514442002E-2</v>
      </c>
      <c r="AC6" s="143">
        <v>9.5362401514442002E-2</v>
      </c>
      <c r="AD6" s="143">
        <v>9.5362401514442002E-2</v>
      </c>
    </row>
    <row r="7" spans="2:33" ht="15">
      <c r="C7" s="144" t="s">
        <v>2503</v>
      </c>
      <c r="D7" s="144" t="s">
        <v>2508</v>
      </c>
      <c r="E7" s="145">
        <v>48.680100000000003</v>
      </c>
      <c r="F7" s="145">
        <v>90.206100000000006</v>
      </c>
      <c r="G7" s="145">
        <v>49.822499999999998</v>
      </c>
      <c r="H7" s="145">
        <v>60.808333333333302</v>
      </c>
      <c r="I7" s="145">
        <v>71.794166666666698</v>
      </c>
      <c r="J7" s="145">
        <v>82.78</v>
      </c>
      <c r="K7" s="145">
        <v>84.849500000000006</v>
      </c>
      <c r="L7" s="145">
        <v>86.970737499999998</v>
      </c>
      <c r="M7" s="145">
        <v>89.145005937500002</v>
      </c>
      <c r="N7" s="145">
        <v>91.373631085937504</v>
      </c>
      <c r="O7" s="145">
        <v>93.657971863085905</v>
      </c>
      <c r="P7" s="145">
        <v>95.999421159663001</v>
      </c>
      <c r="Q7" s="145">
        <v>98.399406688654594</v>
      </c>
      <c r="R7" s="145">
        <v>100.859391855871</v>
      </c>
      <c r="S7" s="145">
        <v>103.380876652268</v>
      </c>
      <c r="T7" s="145">
        <v>105.965398568574</v>
      </c>
      <c r="U7" s="145">
        <v>108.614533532789</v>
      </c>
      <c r="V7" s="145">
        <v>111.32989687110801</v>
      </c>
      <c r="W7" s="145">
        <v>114.11314429288601</v>
      </c>
      <c r="X7" s="145">
        <v>116.965972900208</v>
      </c>
      <c r="Y7" s="145">
        <v>119.890122222714</v>
      </c>
      <c r="Z7" s="145">
        <v>122.887375278281</v>
      </c>
      <c r="AA7" s="145">
        <v>125.959559660238</v>
      </c>
      <c r="AB7" s="145">
        <v>129.108548651744</v>
      </c>
      <c r="AC7" s="145">
        <v>129.108548651744</v>
      </c>
      <c r="AD7" s="145">
        <v>129.108548651744</v>
      </c>
    </row>
    <row r="8" spans="2:33" ht="15">
      <c r="C8" s="142" t="s">
        <v>2503</v>
      </c>
      <c r="D8" s="142" t="s">
        <v>2509</v>
      </c>
      <c r="E8" s="143">
        <v>0.67</v>
      </c>
      <c r="F8" s="143">
        <v>0.67</v>
      </c>
      <c r="G8" s="143">
        <v>0.67</v>
      </c>
      <c r="H8" s="143">
        <v>0.67</v>
      </c>
      <c r="I8" s="143">
        <v>0.67</v>
      </c>
      <c r="J8" s="143">
        <v>0.67</v>
      </c>
      <c r="K8" s="143">
        <v>0.67</v>
      </c>
      <c r="L8" s="143">
        <v>0.67</v>
      </c>
      <c r="M8" s="143">
        <v>0.67</v>
      </c>
      <c r="N8" s="143">
        <v>0.67</v>
      </c>
      <c r="O8" s="143">
        <v>0.67</v>
      </c>
      <c r="P8" s="143">
        <v>0.67</v>
      </c>
      <c r="Q8" s="143">
        <v>0.67</v>
      </c>
      <c r="R8" s="143">
        <v>0.67</v>
      </c>
      <c r="S8" s="143">
        <v>0.67</v>
      </c>
      <c r="T8" s="143">
        <v>0.67</v>
      </c>
      <c r="U8" s="143">
        <v>0.67</v>
      </c>
      <c r="V8" s="143">
        <v>0.67</v>
      </c>
      <c r="W8" s="143">
        <v>0.67</v>
      </c>
      <c r="X8" s="143">
        <v>0.67</v>
      </c>
      <c r="Y8" s="143">
        <v>0.67</v>
      </c>
      <c r="Z8" s="143">
        <v>0.67</v>
      </c>
      <c r="AA8" s="143">
        <v>0.67</v>
      </c>
      <c r="AB8" s="143">
        <v>0.67</v>
      </c>
      <c r="AC8" s="143">
        <v>0.67</v>
      </c>
      <c r="AD8" s="143">
        <v>0.67</v>
      </c>
    </row>
    <row r="9" spans="2:33" ht="15">
      <c r="C9" s="142" t="s">
        <v>2510</v>
      </c>
      <c r="D9" s="142" t="s">
        <v>2511</v>
      </c>
      <c r="E9" s="143">
        <v>0.1045</v>
      </c>
      <c r="F9" s="143">
        <v>0.1045</v>
      </c>
      <c r="G9" s="143">
        <v>0.1045</v>
      </c>
      <c r="H9" s="143">
        <v>0.1045</v>
      </c>
      <c r="I9" s="143">
        <v>0.1045</v>
      </c>
      <c r="J9" s="143">
        <v>0.1045</v>
      </c>
      <c r="K9" s="143">
        <v>0.1045</v>
      </c>
      <c r="L9" s="143">
        <v>0.1045</v>
      </c>
      <c r="M9" s="143">
        <v>0.1045</v>
      </c>
      <c r="N9" s="143">
        <v>0.1045</v>
      </c>
      <c r="O9" s="143">
        <v>0.1045</v>
      </c>
      <c r="P9" s="143">
        <v>0.1045</v>
      </c>
      <c r="Q9" s="143">
        <v>0.1045</v>
      </c>
      <c r="R9" s="143">
        <v>0.1045</v>
      </c>
      <c r="S9" s="143">
        <v>0.1045</v>
      </c>
      <c r="T9" s="143">
        <v>0.1045</v>
      </c>
      <c r="U9" s="143">
        <v>0.1045</v>
      </c>
      <c r="V9" s="143">
        <v>0.1045</v>
      </c>
      <c r="W9" s="143">
        <v>0.1045</v>
      </c>
      <c r="X9" s="143">
        <v>0.1045</v>
      </c>
      <c r="Y9" s="143">
        <v>0.1045</v>
      </c>
      <c r="Z9" s="143">
        <v>0.1045</v>
      </c>
      <c r="AA9" s="143">
        <v>0.1045</v>
      </c>
      <c r="AB9" s="143">
        <v>0.1045</v>
      </c>
      <c r="AC9" s="143">
        <v>0.1045</v>
      </c>
      <c r="AD9" s="143">
        <v>0.1045</v>
      </c>
    </row>
    <row r="10" spans="2:33" ht="15">
      <c r="C10" s="144" t="s">
        <v>2510</v>
      </c>
      <c r="D10" s="144" t="s">
        <v>2508</v>
      </c>
      <c r="E10" s="145">
        <v>3</v>
      </c>
      <c r="F10" s="145">
        <v>3</v>
      </c>
      <c r="G10" s="145">
        <v>3</v>
      </c>
      <c r="H10" s="145">
        <v>3</v>
      </c>
      <c r="I10" s="145">
        <v>3</v>
      </c>
      <c r="J10" s="145">
        <v>3</v>
      </c>
      <c r="K10" s="145">
        <v>3</v>
      </c>
      <c r="L10" s="145">
        <v>3</v>
      </c>
      <c r="M10" s="145">
        <v>3</v>
      </c>
      <c r="N10" s="145">
        <v>3</v>
      </c>
      <c r="O10" s="145">
        <v>3</v>
      </c>
      <c r="P10" s="145">
        <v>3</v>
      </c>
      <c r="Q10" s="145">
        <v>3</v>
      </c>
      <c r="R10" s="145">
        <v>3</v>
      </c>
      <c r="S10" s="145">
        <v>3</v>
      </c>
      <c r="T10" s="145">
        <v>3</v>
      </c>
      <c r="U10" s="145">
        <v>3</v>
      </c>
      <c r="V10" s="145">
        <v>3</v>
      </c>
      <c r="W10" s="145">
        <v>3</v>
      </c>
      <c r="X10" s="145">
        <v>3</v>
      </c>
      <c r="Y10" s="145">
        <v>3</v>
      </c>
      <c r="Z10" s="145">
        <v>3</v>
      </c>
      <c r="AA10" s="145">
        <v>3</v>
      </c>
      <c r="AB10" s="145">
        <v>3</v>
      </c>
      <c r="AC10" s="145">
        <v>3</v>
      </c>
      <c r="AD10" s="145">
        <v>3</v>
      </c>
    </row>
    <row r="11" spans="2:33" ht="15">
      <c r="C11" s="142" t="s">
        <v>2510</v>
      </c>
      <c r="D11" s="142" t="s">
        <v>2509</v>
      </c>
      <c r="E11" s="143">
        <v>1</v>
      </c>
      <c r="F11" s="143">
        <v>1</v>
      </c>
      <c r="G11" s="143">
        <v>1</v>
      </c>
      <c r="H11" s="143">
        <v>1</v>
      </c>
      <c r="I11" s="143">
        <v>1</v>
      </c>
      <c r="J11" s="143">
        <v>1</v>
      </c>
      <c r="K11" s="143">
        <v>1</v>
      </c>
      <c r="L11" s="143">
        <v>1</v>
      </c>
      <c r="M11" s="143">
        <v>1</v>
      </c>
      <c r="N11" s="143">
        <v>1</v>
      </c>
      <c r="O11" s="143">
        <v>1</v>
      </c>
      <c r="P11" s="143">
        <v>1</v>
      </c>
      <c r="Q11" s="143">
        <v>1</v>
      </c>
      <c r="R11" s="143">
        <v>1</v>
      </c>
      <c r="S11" s="143">
        <v>1</v>
      </c>
      <c r="T11" s="143">
        <v>1</v>
      </c>
      <c r="U11" s="143">
        <v>1</v>
      </c>
      <c r="V11" s="143">
        <v>1</v>
      </c>
      <c r="W11" s="143">
        <v>1</v>
      </c>
      <c r="X11" s="143">
        <v>1</v>
      </c>
      <c r="Y11" s="143">
        <v>1</v>
      </c>
      <c r="Z11" s="143">
        <v>1</v>
      </c>
      <c r="AA11" s="143">
        <v>1</v>
      </c>
      <c r="AB11" s="143">
        <v>1</v>
      </c>
      <c r="AC11" s="143">
        <v>1</v>
      </c>
      <c r="AD11" s="143">
        <v>1</v>
      </c>
    </row>
    <row r="13" spans="2:33">
      <c r="B13" s="142" t="s">
        <v>2512</v>
      </c>
      <c r="C13" s="142" t="s">
        <v>2503</v>
      </c>
      <c r="D13" s="142" t="s">
        <v>2504</v>
      </c>
      <c r="E13" s="146">
        <f>NPV('TRC Tool'!$D$11,$E3:E3)</f>
        <v>7.8465816343720643E-2</v>
      </c>
      <c r="F13" s="146">
        <f>NPV('TRC Tool'!$D$11,$E3:F3)</f>
        <v>0.15272162989971461</v>
      </c>
      <c r="G13" s="146">
        <f>NPV('TRC Tool'!$D$11,$E3:G3)</f>
        <v>0.22299530377174698</v>
      </c>
      <c r="H13" s="146">
        <f>NPV('TRC Tool'!$D$11,$E3:H3)</f>
        <v>0.28950222166041301</v>
      </c>
      <c r="I13" s="146">
        <f>NPV('TRC Tool'!$D$11,$E3:I3)</f>
        <v>0.35244598206947381</v>
      </c>
      <c r="J13" s="146">
        <f>NPV('TRC Tool'!$D$11,$E3:J3)</f>
        <v>0.41201905311581027</v>
      </c>
      <c r="K13" s="146">
        <f>NPV('TRC Tool'!$D$11,$E3:K3)</f>
        <v>0.46840339023433308</v>
      </c>
      <c r="L13" s="146">
        <f>NPV('TRC Tool'!$D$11,$E3:L3)</f>
        <v>0.5217710189320508</v>
      </c>
      <c r="M13" s="146">
        <f>NPV('TRC Tool'!$D$11,$E3:M3)</f>
        <v>0.57228458461679921</v>
      </c>
      <c r="N13" s="146">
        <f>NPV('TRC Tool'!$D$11,$E3:N3)</f>
        <v>0.62009787140539852</v>
      </c>
      <c r="O13" s="146">
        <f>NPV('TRC Tool'!$D$11,$E3:O3)</f>
        <v>0.66535629170267729</v>
      </c>
      <c r="P13" s="146">
        <f>NPV('TRC Tool'!$D$11,$E3:P3)</f>
        <v>0.70819734823644953</v>
      </c>
      <c r="Q13" s="146">
        <f>NPV('TRC Tool'!$D$11,$E3:Q3)</f>
        <v>0.74875107013367093</v>
      </c>
      <c r="R13" s="146">
        <f>NPV('TRC Tool'!$D$11,$E3:R3)</f>
        <v>0.78714042452926747</v>
      </c>
      <c r="S13" s="146">
        <f>NPV('TRC Tool'!$D$11,$E3:S3)</f>
        <v>0.82348170511109053</v>
      </c>
      <c r="T13" s="146">
        <f>NPV('TRC Tool'!$D$11,$E3:T3)</f>
        <v>0.85788489892178799</v>
      </c>
      <c r="U13" s="146">
        <f>NPV('TRC Tool'!$D$11,$E3:U3)</f>
        <v>0.89045403266072498</v>
      </c>
      <c r="V13" s="146">
        <f>NPV('TRC Tool'!$D$11,$E3:V3)</f>
        <v>0.92128749965614476</v>
      </c>
      <c r="W13" s="146">
        <f>NPV('TRC Tool'!$D$11,$E3:W3)</f>
        <v>0.9504783686092193</v>
      </c>
      <c r="X13" s="146">
        <f>NPV('TRC Tool'!$D$11,$E3:X3)</f>
        <v>0.97811467514724193</v>
      </c>
      <c r="Y13" s="146">
        <f>NPV('TRC Tool'!$D$11,$E3:Y3)</f>
        <v>1.0042796971626891</v>
      </c>
      <c r="Z13" s="146">
        <f>NPV('TRC Tool'!$D$11,$E3:Z3)</f>
        <v>1.0290522148579908</v>
      </c>
      <c r="AA13" s="146">
        <f>NPV('TRC Tool'!$D$11,$E3:AA3)</f>
        <v>1.0525067563623691</v>
      </c>
      <c r="AB13" s="146">
        <f>NPV('TRC Tool'!$D$11,$E3:AB3)</f>
        <v>1.0747138297368348</v>
      </c>
      <c r="AC13" s="146">
        <f>NPV('TRC Tool'!$D$11,$E3:AC3)</f>
        <v>1.0952417215601533</v>
      </c>
      <c r="AD13" s="146">
        <f>NPV('TRC Tool'!$D$11,$E3:AD3)</f>
        <v>1.1142174026687857</v>
      </c>
      <c r="AE13" s="146"/>
      <c r="AF13" s="146"/>
      <c r="AG13" s="146"/>
    </row>
    <row r="14" spans="2:33">
      <c r="C14" s="142" t="s">
        <v>2503</v>
      </c>
      <c r="D14" s="142" t="s">
        <v>2505</v>
      </c>
      <c r="E14" s="146">
        <f>NPV('TRC Tool'!$D$11,$E4:E4)</f>
        <v>5.0500178628755769E-2</v>
      </c>
      <c r="F14" s="146">
        <f>NPV('TRC Tool'!$D$11,$E4:F4)</f>
        <v>9.8258692630451616E-2</v>
      </c>
      <c r="G14" s="146">
        <f>NPV('TRC Tool'!$D$11,$E4:G4)</f>
        <v>0.14342630989021246</v>
      </c>
      <c r="H14" s="146">
        <f>NPV('TRC Tool'!$D$11,$E4:H4)</f>
        <v>0.18614536678093244</v>
      </c>
      <c r="I14" s="146">
        <f>NPV('TRC Tool'!$D$11,$E4:I4)</f>
        <v>0.22655024983475755</v>
      </c>
      <c r="J14" s="146">
        <f>NPV('TRC Tool'!$D$11,$E4:J4)</f>
        <v>0.26476784917734364</v>
      </c>
      <c r="K14" s="146">
        <f>NPV('TRC Tool'!$D$11,$E4:K4)</f>
        <v>0.30091798543032383</v>
      </c>
      <c r="L14" s="146">
        <f>NPV('TRC Tool'!$D$11,$E4:L4)</f>
        <v>0.33511381168102633</v>
      </c>
      <c r="M14" s="146">
        <f>NPV('TRC Tool'!$D$11,$E4:M4)</f>
        <v>0.36746219201895414</v>
      </c>
      <c r="N14" s="146">
        <f>NPV('TRC Tool'!$D$11,$E4:N4)</f>
        <v>0.39806405804540562</v>
      </c>
      <c r="O14" s="146">
        <f>NPV('TRC Tool'!$D$11,$E4:O4)</f>
        <v>0.42701474467546197</v>
      </c>
      <c r="P14" s="146">
        <f>NPV('TRC Tool'!$D$11,$E4:P4)</f>
        <v>0.45440430647000035</v>
      </c>
      <c r="Q14" s="146">
        <f>NPV('TRC Tool'!$D$11,$E4:Q4)</f>
        <v>0.48031781565903681</v>
      </c>
      <c r="R14" s="146">
        <f>NPV('TRC Tool'!$D$11,$E4:R4)</f>
        <v>0.50483564294621242</v>
      </c>
      <c r="S14" s="146">
        <f>NPV('TRC Tool'!$D$11,$E4:S4)</f>
        <v>0.52803372211730204</v>
      </c>
      <c r="T14" s="146">
        <f>NPV('TRC Tool'!$D$11,$E4:T4)</f>
        <v>0.54998379941293019</v>
      </c>
      <c r="U14" s="146">
        <f>NPV('TRC Tool'!$D$11,$E4:U4)</f>
        <v>0.5707536685669663</v>
      </c>
      <c r="V14" s="146">
        <f>NPV('TRC Tool'!$D$11,$E4:V4)</f>
        <v>0.59040739235705864</v>
      </c>
      <c r="W14" s="146">
        <f>NPV('TRC Tool'!$D$11,$E4:W4)</f>
        <v>0.6090055114622307</v>
      </c>
      <c r="X14" s="146">
        <f>NPV('TRC Tool'!$D$11,$E4:X4)</f>
        <v>0.62660524137416718</v>
      </c>
      <c r="Y14" s="146">
        <f>NPV('TRC Tool'!$D$11,$E4:Y4)</f>
        <v>0.64326065806354837</v>
      </c>
      <c r="Z14" s="146">
        <f>NPV('TRC Tool'!$D$11,$E4:Z4)</f>
        <v>0.65902287306036789</v>
      </c>
      <c r="AA14" s="146">
        <f>NPV('TRC Tool'!$D$11,$E4:AA4)</f>
        <v>0.67394019856738629</v>
      </c>
      <c r="AB14" s="146">
        <f>NPV('TRC Tool'!$D$11,$E4:AB4)</f>
        <v>0.6880583031885763</v>
      </c>
      <c r="AC14" s="146">
        <f>NPV('TRC Tool'!$D$11,$E4:AC4)</f>
        <v>0.70110887133535948</v>
      </c>
      <c r="AD14" s="146">
        <f>NPV('TRC Tool'!$D$11,$E4:AD4)</f>
        <v>0.71317262447529584</v>
      </c>
      <c r="AE14" s="146"/>
      <c r="AF14" s="146"/>
      <c r="AG14" s="146"/>
    </row>
    <row r="15" spans="2:33">
      <c r="C15" s="142" t="s">
        <v>2503</v>
      </c>
      <c r="D15" s="142" t="s">
        <v>2506</v>
      </c>
      <c r="E15" s="146">
        <f>NPV('TRC Tool'!$D$11,$E5:E5)</f>
        <v>6.7185470294640406E-2</v>
      </c>
      <c r="F15" s="146">
        <f>NPV('TRC Tool'!$D$11,$E5:F5)</f>
        <v>0.13075321331975351</v>
      </c>
      <c r="G15" s="146">
        <f>NPV('TRC Tool'!$D$11,$E5:G5)</f>
        <v>0.19089999470319924</v>
      </c>
      <c r="H15" s="146">
        <f>NPV('TRC Tool'!$D$11,$E5:H5)</f>
        <v>0.24781173344525625</v>
      </c>
      <c r="I15" s="146">
        <f>NPV('TRC Tool'!$D$11,$E5:I5)</f>
        <v>0.30166411039593888</v>
      </c>
      <c r="J15" s="146">
        <f>NPV('TRC Tool'!$D$11,$E5:J5)</f>
        <v>0.35262314183713783</v>
      </c>
      <c r="K15" s="146">
        <f>NPV('TRC Tool'!$D$11,$E5:K5)</f>
        <v>0.4008457202245958</v>
      </c>
      <c r="L15" s="146">
        <f>NPV('TRC Tool'!$D$11,$E5:L5)</f>
        <v>0.44648012401998249</v>
      </c>
      <c r="M15" s="146">
        <f>NPV('TRC Tool'!$D$11,$E5:M5)</f>
        <v>0.48966649842640875</v>
      </c>
      <c r="N15" s="146">
        <f>NPV('TRC Tool'!$D$11,$E5:N5)</f>
        <v>0.53053730873111027</v>
      </c>
      <c r="O15" s="146">
        <f>NPV('TRC Tool'!$D$11,$E5:O5)</f>
        <v>0.56921776785627332</v>
      </c>
      <c r="P15" s="146">
        <f>NPV('TRC Tool'!$D$11,$E5:P5)</f>
        <v>0.6058262396226034</v>
      </c>
      <c r="Q15" s="146">
        <f>NPV('TRC Tool'!$D$11,$E5:Q5)</f>
        <v>0.64047461913987658</v>
      </c>
      <c r="R15" s="146">
        <f>NPV('TRC Tool'!$D$11,$E5:R5)</f>
        <v>0.67326869165393566</v>
      </c>
      <c r="S15" s="146">
        <f>NPV('TRC Tool'!$D$11,$E5:S5)</f>
        <v>0.70430847110008155</v>
      </c>
      <c r="T15" s="146">
        <f>NPV('TRC Tool'!$D$11,$E5:T5)</f>
        <v>0.73368851953818759</v>
      </c>
      <c r="U15" s="146">
        <f>NPV('TRC Tool'!$D$11,$E5:U5)</f>
        <v>0.76149824857486381</v>
      </c>
      <c r="V15" s="146">
        <f>NPV('TRC Tool'!$D$11,$E5:V5)</f>
        <v>0.78782220381227153</v>
      </c>
      <c r="W15" s="146">
        <f>NPV('TRC Tool'!$D$11,$E5:W5)</f>
        <v>0.81274033330152418</v>
      </c>
      <c r="X15" s="146">
        <f>NPV('TRC Tool'!$D$11,$E5:X5)</f>
        <v>0.8363282409206918</v>
      </c>
      <c r="Y15" s="146">
        <f>NPV('TRC Tool'!$D$11,$E5:Y5)</f>
        <v>0.85865742554306601</v>
      </c>
      <c r="Z15" s="146">
        <f>NPV('TRC Tool'!$D$11,$E5:Z5)</f>
        <v>0.87979550681028473</v>
      </c>
      <c r="AA15" s="146">
        <f>NPV('TRC Tool'!$D$11,$E5:AA5)</f>
        <v>0.89980643827696205</v>
      </c>
      <c r="AB15" s="146">
        <f>NPV('TRC Tool'!$D$11,$E5:AB5)</f>
        <v>0.91875070864842989</v>
      </c>
      <c r="AC15" s="146">
        <f>NPV('TRC Tool'!$D$11,$E5:AC5)</f>
        <v>0.93626251339188316</v>
      </c>
      <c r="AD15" s="146">
        <f>NPV('TRC Tool'!$D$11,$E5:AD5)</f>
        <v>0.95245016798927018</v>
      </c>
      <c r="AE15" s="146"/>
      <c r="AF15" s="146"/>
      <c r="AG15" s="146"/>
    </row>
    <row r="16" spans="2:33">
      <c r="C16" s="142" t="s">
        <v>2503</v>
      </c>
      <c r="D16" s="142" t="s">
        <v>2507</v>
      </c>
      <c r="E16" s="146">
        <f>NPV('TRC Tool'!$D$11,$E6:E6)</f>
        <v>5.164554188073673E-2</v>
      </c>
      <c r="F16" s="146">
        <f>NPV('TRC Tool'!$D$11,$E6:F6)</f>
        <v>0.10048928174052153</v>
      </c>
      <c r="G16" s="146">
        <f>NPV('TRC Tool'!$D$11,$E6:G6)</f>
        <v>0.14668514498340454</v>
      </c>
      <c r="H16" s="146">
        <f>NPV('TRC Tool'!$D$11,$E6:H6)</f>
        <v>0.19037845971540734</v>
      </c>
      <c r="I16" s="146">
        <f>NPV('TRC Tool'!$D$11,$E6:I6)</f>
        <v>0.23170644712060495</v>
      </c>
      <c r="J16" s="146">
        <f>NPV('TRC Tool'!$D$11,$E6:J6)</f>
        <v>0.27079868314294403</v>
      </c>
      <c r="K16" s="146">
        <f>NPV('TRC Tool'!$D$11,$E6:K6)</f>
        <v>0.30777753320323348</v>
      </c>
      <c r="L16" s="146">
        <f>NPV('TRC Tool'!$D$11,$E6:L6)</f>
        <v>0.34275856157308165</v>
      </c>
      <c r="M16" s="146">
        <f>NPV('TRC Tool'!$D$11,$E6:M6)</f>
        <v>0.37585091692683892</v>
      </c>
      <c r="N16" s="146">
        <f>NPV('TRC Tool'!$D$11,$E6:N6)</f>
        <v>0.40715769549833153</v>
      </c>
      <c r="O16" s="146">
        <f>NPV('TRC Tool'!$D$11,$E6:O6)</f>
        <v>0.43677628318095485</v>
      </c>
      <c r="P16" s="146">
        <f>NPV('TRC Tool'!$D$11,$E6:P6)</f>
        <v>0.46479867782711176</v>
      </c>
      <c r="Q16" s="146">
        <f>NPV('TRC Tool'!$D$11,$E6:Q6)</f>
        <v>0.4913117929256593</v>
      </c>
      <c r="R16" s="146">
        <f>NPV('TRC Tool'!$D$11,$E6:R6)</f>
        <v>0.51639774376362901</v>
      </c>
      <c r="S16" s="146">
        <f>NPV('TRC Tool'!$D$11,$E6:S6)</f>
        <v>0.54013411711068815</v>
      </c>
      <c r="T16" s="146">
        <f>NPV('TRC Tool'!$D$11,$E6:T6)</f>
        <v>0.56259422540129578</v>
      </c>
      <c r="U16" s="146">
        <f>NPV('TRC Tool'!$D$11,$E6:U6)</f>
        <v>0.58384734633001678</v>
      </c>
      <c r="V16" s="146">
        <f>NPV('TRC Tool'!$D$11,$E6:V6)</f>
        <v>0.60395894871971334</v>
      </c>
      <c r="W16" s="146">
        <f>NPV('TRC Tool'!$D$11,$E6:W6)</f>
        <v>0.62299090547010105</v>
      </c>
      <c r="X16" s="146">
        <f>NPV('TRC Tool'!$D$11,$E6:X6)</f>
        <v>0.64100169434519716</v>
      </c>
      <c r="Y16" s="146">
        <f>NPV('TRC Tool'!$D$11,$E6:Y6)</f>
        <v>0.65804658731229926</v>
      </c>
      <c r="Z16" s="146">
        <f>NPV('TRC Tool'!$D$11,$E6:Z6)</f>
        <v>0.67417782910211577</v>
      </c>
      <c r="AA16" s="146">
        <f>NPV('TRC Tool'!$D$11,$E6:AA6)</f>
        <v>0.68944480561932253</v>
      </c>
      <c r="AB16" s="146">
        <f>NPV('TRC Tool'!$D$11,$E6:AB6)</f>
        <v>0.70389420279499859</v>
      </c>
      <c r="AC16" s="146">
        <f>NPV('TRC Tool'!$D$11,$E6:AC6)</f>
        <v>0.71725101290377657</v>
      </c>
      <c r="AD16" s="146">
        <f>NPV('TRC Tool'!$D$11,$E6:AD6)</f>
        <v>0.72959785160665891</v>
      </c>
      <c r="AE16" s="146"/>
      <c r="AF16" s="146"/>
      <c r="AG16" s="146"/>
    </row>
    <row r="17" spans="2:33">
      <c r="C17" s="144" t="s">
        <v>2503</v>
      </c>
      <c r="D17" s="144" t="s">
        <v>2508</v>
      </c>
      <c r="E17" s="147">
        <f>NPV('TRC Tool'!$D$11,$E7:E7)</f>
        <v>44.999168053244588</v>
      </c>
      <c r="F17" s="147">
        <f>NPV('TRC Tool'!$D$11,$E7:F7)</f>
        <v>122.07921182081137</v>
      </c>
      <c r="G17" s="147">
        <f>NPV('TRC Tool'!$D$11,$E7:G7)</f>
        <v>161.43282246686047</v>
      </c>
      <c r="H17" s="147">
        <f>NPV('TRC Tool'!$D$11,$E7:H7)</f>
        <v>205.83202725775556</v>
      </c>
      <c r="I17" s="147">
        <f>NPV('TRC Tool'!$D$11,$E7:I7)</f>
        <v>254.28877622866258</v>
      </c>
      <c r="J17" s="147">
        <f>NPV('TRC Tool'!$D$11,$E7:J7)</f>
        <v>305.93559303518617</v>
      </c>
      <c r="K17" s="147">
        <f>NPV('TRC Tool'!$D$11,$E7:K7)</f>
        <v>354.87068938080154</v>
      </c>
      <c r="L17" s="147">
        <f>NPV('TRC Tool'!$D$11,$E7:L7)</f>
        <v>401.23644437641599</v>
      </c>
      <c r="M17" s="147">
        <f>NPV('TRC Tool'!$D$11,$E7:M7)</f>
        <v>445.16776150574196</v>
      </c>
      <c r="N17" s="147">
        <f>NPV('TRC Tool'!$D$11,$E7:N7)</f>
        <v>486.79246113373148</v>
      </c>
      <c r="O17" s="147">
        <f>NPV('TRC Tool'!$D$11,$E7:O7)</f>
        <v>526.23165240632272</v>
      </c>
      <c r="P17" s="147">
        <f>NPV('TRC Tool'!$D$11,$E7:P7)</f>
        <v>563.60008562355893</v>
      </c>
      <c r="Q17" s="147">
        <f>NPV('TRC Tool'!$D$11,$E7:Q7)</f>
        <v>599.00648611132658</v>
      </c>
      <c r="R17" s="147">
        <f>NPV('TRC Tool'!$D$11,$E7:R7)</f>
        <v>632.55387056313077</v>
      </c>
      <c r="S17" s="147">
        <f>NPV('TRC Tool'!$D$11,$E7:S7)</f>
        <v>664.33984677231865</v>
      </c>
      <c r="T17" s="147">
        <f>NPV('TRC Tool'!$D$11,$E7:T7)</f>
        <v>694.45689762683651</v>
      </c>
      <c r="U17" s="147">
        <f>NPV('TRC Tool'!$D$11,$E7:U7)</f>
        <v>722.99265019281995</v>
      </c>
      <c r="V17" s="147">
        <f>NPV('TRC Tool'!$D$11,$E7:V7)</f>
        <v>750.0301306699256</v>
      </c>
      <c r="W17" s="147">
        <f>NPV('TRC Tool'!$D$11,$E7:W7)</f>
        <v>775.64800596021337</v>
      </c>
      <c r="X17" s="147">
        <f>NPV('TRC Tool'!$D$11,$E7:X7)</f>
        <v>799.92081255343294</v>
      </c>
      <c r="Y17" s="147">
        <f>NPV('TRC Tool'!$D$11,$E7:Y7)</f>
        <v>822.91917339466988</v>
      </c>
      <c r="Z17" s="147">
        <f>NPV('TRC Tool'!$D$11,$E7:Z7)</f>
        <v>844.71000336533712</v>
      </c>
      <c r="AA17" s="147">
        <f>NPV('TRC Tool'!$D$11,$E7:AA7)</f>
        <v>865.35670397537035</v>
      </c>
      <c r="AB17" s="147">
        <f>NPV('TRC Tool'!$D$11,$E7:AB7)</f>
        <v>884.91934783309273</v>
      </c>
      <c r="AC17" s="147">
        <f>NPV('TRC Tool'!$D$11,$E7:AC7)</f>
        <v>903.00276792712339</v>
      </c>
      <c r="AD17" s="147">
        <f>NPV('TRC Tool'!$D$11,$E7:AD7)</f>
        <v>919.71881534257045</v>
      </c>
      <c r="AE17" s="147"/>
      <c r="AF17" s="147"/>
      <c r="AG17" s="147"/>
    </row>
    <row r="18" spans="2:33">
      <c r="C18" s="142" t="s">
        <v>2503</v>
      </c>
      <c r="D18" s="142" t="s">
        <v>2509</v>
      </c>
      <c r="E18" s="146">
        <f>NPV('TRC Tool'!$D$11,$E8:E8)</f>
        <v>0.61933814013680899</v>
      </c>
      <c r="F18" s="146">
        <f>NPV('TRC Tool'!$D$11,$E8:F8)</f>
        <v>1.1918452025668413</v>
      </c>
      <c r="G18" s="146">
        <f>NPV('TRC Tool'!$D$11,$E8:G8)</f>
        <v>1.7210623059408774</v>
      </c>
      <c r="H18" s="146">
        <f>NPV('TRC Tool'!$D$11,$E8:H8)</f>
        <v>2.2102628082278399</v>
      </c>
      <c r="I18" s="146">
        <f>NPV('TRC Tool'!$D$11,$E8:I8)</f>
        <v>2.6624725533627656</v>
      </c>
      <c r="J18" s="146">
        <f>NPV('TRC Tool'!$D$11,$E8:J8)</f>
        <v>3.0804885869502359</v>
      </c>
      <c r="K18" s="146">
        <f>NPV('TRC Tool'!$D$11,$E8:K8)</f>
        <v>3.4668964567852059</v>
      </c>
      <c r="L18" s="146">
        <f>NPV('TRC Tool'!$D$11,$E8:L8)</f>
        <v>3.8240862051998565</v>
      </c>
      <c r="M18" s="146">
        <f>NPV('TRC Tool'!$D$11,$E8:M8)</f>
        <v>4.1542671521536843</v>
      </c>
      <c r="N18" s="146">
        <f>NPV('TRC Tool'!$D$11,$E8:N8)</f>
        <v>4.4594815605044218</v>
      </c>
      <c r="O18" s="146">
        <f>NPV('TRC Tool'!$D$11,$E8:O8)</f>
        <v>4.741617267983381</v>
      </c>
      <c r="P18" s="146">
        <f>NPV('TRC Tool'!$D$11,$E8:P8)</f>
        <v>5.0024193640075616</v>
      </c>
      <c r="Q18" s="146">
        <f>NPV('TRC Tool'!$D$11,$E8:Q8)</f>
        <v>5.2435009835529316</v>
      </c>
      <c r="R18" s="146">
        <f>NPV('TRC Tool'!$D$11,$E8:R8)</f>
        <v>5.4663532848520342</v>
      </c>
      <c r="S18" s="146">
        <f>NPV('TRC Tool'!$D$11,$E8:S8)</f>
        <v>5.6723546726308314</v>
      </c>
      <c r="T18" s="146">
        <f>NPV('TRC Tool'!$D$11,$E8:T8)</f>
        <v>5.8627793239331032</v>
      </c>
      <c r="U18" s="146">
        <f>NPV('TRC Tool'!$D$11,$E8:U8)</f>
        <v>6.038805069267057</v>
      </c>
      <c r="V18" s="146">
        <f>NPV('TRC Tool'!$D$11,$E8:V8)</f>
        <v>6.2015206778212759</v>
      </c>
      <c r="W18" s="146">
        <f>NPV('TRC Tool'!$D$11,$E8:W8)</f>
        <v>6.3519325918111251</v>
      </c>
      <c r="X18" s="146">
        <f>NPV('TRC Tool'!$D$11,$E8:X8)</f>
        <v>6.4909711516094699</v>
      </c>
      <c r="Y18" s="146">
        <f>NPV('TRC Tool'!$D$11,$E8:Y8)</f>
        <v>6.6194963501658988</v>
      </c>
      <c r="Z18" s="146">
        <f>NPV('TRC Tool'!$D$11,$E8:Z8)</f>
        <v>6.7383031523071715</v>
      </c>
      <c r="AA18" s="146">
        <f>NPV('TRC Tool'!$D$11,$E8:AA8)</f>
        <v>6.8481264118202727</v>
      </c>
      <c r="AB18" s="146">
        <f>NPV('TRC Tool'!$D$11,$E8:AB8)</f>
        <v>6.9496454167316246</v>
      </c>
      <c r="AC18" s="146">
        <f>NPV('TRC Tool'!$D$11,$E8:AC8)</f>
        <v>7.0434880908963065</v>
      </c>
      <c r="AD18" s="146">
        <f>NPV('TRC Tool'!$D$11,$E8:AD8)</f>
        <v>7.1302348778852895</v>
      </c>
      <c r="AE18" s="146"/>
      <c r="AF18" s="146"/>
      <c r="AG18" s="146"/>
    </row>
    <row r="19" spans="2:33">
      <c r="C19" s="142" t="s">
        <v>2510</v>
      </c>
      <c r="D19" s="142" t="s">
        <v>2511</v>
      </c>
      <c r="E19" s="146">
        <f>NPV('TRC Tool'!$D$11,$E9:E9)</f>
        <v>9.659826215566647E-2</v>
      </c>
      <c r="F19" s="146">
        <f>NPV('TRC Tool'!$D$11,$E9:F9)</f>
        <v>0.18589227413169387</v>
      </c>
      <c r="G19" s="146">
        <f>NPV('TRC Tool'!$D$11,$E9:G9)</f>
        <v>0.26843434473256966</v>
      </c>
      <c r="H19" s="146">
        <f>NPV('TRC Tool'!$D$11,$E9:H9)</f>
        <v>0.34473502008926754</v>
      </c>
      <c r="I19" s="146">
        <f>NPV('TRC Tool'!$D$11,$E9:I9)</f>
        <v>0.41526624153195368</v>
      </c>
      <c r="J19" s="146">
        <f>NPV('TRC Tool'!$D$11,$E9:J9)</f>
        <v>0.48046426468104425</v>
      </c>
      <c r="K19" s="146">
        <f>NPV('TRC Tool'!$D$11,$E9:K9)</f>
        <v>0.54073235781202089</v>
      </c>
      <c r="L19" s="146">
        <f>NPV('TRC Tool'!$D$11,$E9:L9)</f>
        <v>0.59644329618415681</v>
      </c>
      <c r="M19" s="146">
        <f>NPV('TRC Tool'!$D$11,$E9:M9)</f>
        <v>0.64794166776128381</v>
      </c>
      <c r="N19" s="146">
        <f>NPV('TRC Tool'!$D$11,$E9:N9)</f>
        <v>0.69554600458613758</v>
      </c>
      <c r="O19" s="146">
        <f>NPV('TRC Tool'!$D$11,$E9:O9)</f>
        <v>0.73955075299143791</v>
      </c>
      <c r="P19" s="146">
        <f>NPV('TRC Tool'!$D$11,$E9:P9)</f>
        <v>0.78022809483401545</v>
      </c>
      <c r="Q19" s="146">
        <f>NPV('TRC Tool'!$D$11,$E9:Q9)</f>
        <v>0.81782963101683792</v>
      </c>
      <c r="R19" s="146">
        <f>NPV('TRC Tool'!$D$11,$E9:R9)</f>
        <v>0.85258793771199659</v>
      </c>
      <c r="S19" s="146">
        <f>NPV('TRC Tool'!$D$11,$E9:S9)</f>
        <v>0.88471800491033137</v>
      </c>
      <c r="T19" s="146">
        <f>NPV('TRC Tool'!$D$11,$E9:T9)</f>
        <v>0.9144185661955363</v>
      </c>
      <c r="U19" s="146">
        <f>NPV('TRC Tool'!$D$11,$E9:U9)</f>
        <v>0.94187332796777234</v>
      </c>
      <c r="V19" s="146">
        <f>NPV('TRC Tool'!$D$11,$E9:V9)</f>
        <v>0.96725210571988551</v>
      </c>
      <c r="W19" s="146">
        <f>NPV('TRC Tool'!$D$11,$E9:W9)</f>
        <v>0.99071187439442177</v>
      </c>
      <c r="X19" s="146">
        <f>NPV('TRC Tool'!$D$11,$E9:X9)</f>
        <v>1.0123977393181933</v>
      </c>
      <c r="Y19" s="146">
        <f>NPV('TRC Tool'!$D$11,$E9:Y9)</f>
        <v>1.0324438337199051</v>
      </c>
      <c r="Z19" s="146">
        <f>NPV('TRC Tool'!$D$11,$E9:Z9)</f>
        <v>1.0509741483822377</v>
      </c>
      <c r="AA19" s="146">
        <f>NPV('TRC Tool'!$D$11,$E9:AA9)</f>
        <v>1.0681032985600274</v>
      </c>
      <c r="AB19" s="146">
        <f>NPV('TRC Tool'!$D$11,$E9:AB9)</f>
        <v>1.0839372329081414</v>
      </c>
      <c r="AC19" s="146">
        <f>NPV('TRC Tool'!$D$11,$E9:AC9)</f>
        <v>1.098573888803976</v>
      </c>
      <c r="AD19" s="146">
        <f>NPV('TRC Tool'!$D$11,$E9:AD9)</f>
        <v>1.1121037981179294</v>
      </c>
      <c r="AE19" s="146"/>
      <c r="AF19" s="146"/>
      <c r="AG19" s="146"/>
    </row>
    <row r="20" spans="2:33">
      <c r="C20" s="144" t="s">
        <v>2510</v>
      </c>
      <c r="D20" s="144" t="s">
        <v>2508</v>
      </c>
      <c r="E20" s="147">
        <f>NPV('TRC Tool'!$D$11,$E10:E10)</f>
        <v>2.7731558513588461</v>
      </c>
      <c r="F20" s="147">
        <f>NPV('TRC Tool'!$D$11,$E10:F10)</f>
        <v>5.3366203100007814</v>
      </c>
      <c r="G20" s="147">
        <f>NPV('TRC Tool'!$D$11,$E10:G10)</f>
        <v>7.7062491310785539</v>
      </c>
      <c r="H20" s="147">
        <f>NPV('TRC Tool'!$D$11,$E10:H10)</f>
        <v>9.8966991413186847</v>
      </c>
      <c r="I20" s="147">
        <f>NPV('TRC Tool'!$D$11,$E10:I10)</f>
        <v>11.921518895654172</v>
      </c>
      <c r="J20" s="147">
        <f>NPV('TRC Tool'!$D$11,$E10:J10)</f>
        <v>13.793232478881652</v>
      </c>
      <c r="K20" s="147">
        <f>NPV('TRC Tool'!$D$11,$E10:K10)</f>
        <v>15.523416970680024</v>
      </c>
      <c r="L20" s="147">
        <f>NPV('TRC Tool'!$D$11,$E10:L10)</f>
        <v>17.122774053133686</v>
      </c>
      <c r="M20" s="147">
        <f>NPV('TRC Tool'!$D$11,$E10:M10)</f>
        <v>18.601196203673215</v>
      </c>
      <c r="N20" s="147">
        <f>NPV('TRC Tool'!$D$11,$E10:N10)</f>
        <v>19.967827882855623</v>
      </c>
      <c r="O20" s="147">
        <f>NPV('TRC Tool'!$D$11,$E10:O10)</f>
        <v>21.231122095447976</v>
      </c>
      <c r="P20" s="147">
        <f>NPV('TRC Tool'!$D$11,$E10:P10)</f>
        <v>22.398892674660726</v>
      </c>
      <c r="Q20" s="147">
        <f>NPV('TRC Tool'!$D$11,$E10:Q10)</f>
        <v>23.478362612923576</v>
      </c>
      <c r="R20" s="147">
        <f>NPV('TRC Tool'!$D$11,$E10:R10)</f>
        <v>24.476208738143441</v>
      </c>
      <c r="S20" s="147">
        <f>NPV('TRC Tool'!$D$11,$E10:S10)</f>
        <v>25.398603011779848</v>
      </c>
      <c r="T20" s="147">
        <f>NPV('TRC Tool'!$D$11,$E10:T10)</f>
        <v>26.25125070417808</v>
      </c>
      <c r="U20" s="147">
        <f>NPV('TRC Tool'!$D$11,$E10:U10)</f>
        <v>27.039425683285337</v>
      </c>
      <c r="V20" s="147">
        <f>NPV('TRC Tool'!$D$11,$E10:V10)</f>
        <v>27.768003035020644</v>
      </c>
      <c r="W20" s="147">
        <f>NPV('TRC Tool'!$D$11,$E10:W10)</f>
        <v>28.441489217064746</v>
      </c>
      <c r="X20" s="147">
        <f>NPV('TRC Tool'!$D$11,$E10:X10)</f>
        <v>29.064049932579721</v>
      </c>
      <c r="Y20" s="147">
        <f>NPV('TRC Tool'!$D$11,$E10:Y10)</f>
        <v>29.639535896265222</v>
      </c>
      <c r="Z20" s="147">
        <f>NPV('TRC Tool'!$D$11,$E10:Z10)</f>
        <v>30.171506652121668</v>
      </c>
      <c r="AA20" s="147">
        <f>NPV('TRC Tool'!$D$11,$E10:AA10)</f>
        <v>30.663252590240027</v>
      </c>
      <c r="AB20" s="147">
        <f>NPV('TRC Tool'!$D$11,$E10:AB10)</f>
        <v>31.117815298798323</v>
      </c>
      <c r="AC20" s="147">
        <f>NPV('TRC Tool'!$D$11,$E10:AC10)</f>
        <v>31.538006377147639</v>
      </c>
      <c r="AD20" s="147">
        <f>NPV('TRC Tool'!$D$11,$E10:AD10)</f>
        <v>31.92642482635204</v>
      </c>
      <c r="AE20" s="147"/>
      <c r="AF20" s="147"/>
      <c r="AG20" s="147"/>
    </row>
    <row r="21" spans="2:33">
      <c r="C21" s="142" t="s">
        <v>2510</v>
      </c>
      <c r="D21" s="142" t="s">
        <v>2509</v>
      </c>
      <c r="E21" s="146">
        <f>NPV('TRC Tool'!$D$11,$E11:E11)</f>
        <v>0.92438528378628204</v>
      </c>
      <c r="F21" s="146">
        <f>NPV('TRC Tool'!$D$11,$E11:F11)</f>
        <v>1.7788734366669272</v>
      </c>
      <c r="G21" s="146">
        <f>NPV('TRC Tool'!$D$11,$E11:G11)</f>
        <v>2.5687497103595187</v>
      </c>
      <c r="H21" s="146">
        <f>NPV('TRC Tool'!$D$11,$E11:H11)</f>
        <v>3.2988997137728955</v>
      </c>
      <c r="I21" s="146">
        <f>NPV('TRC Tool'!$D$11,$E11:I11)</f>
        <v>3.9738396318847244</v>
      </c>
      <c r="J21" s="146">
        <f>NPV('TRC Tool'!$D$11,$E11:J11)</f>
        <v>4.5977441596272177</v>
      </c>
      <c r="K21" s="146">
        <f>NPV('TRC Tool'!$D$11,$E11:K11)</f>
        <v>5.1744723235600087</v>
      </c>
      <c r="L21" s="146">
        <f>NPV('TRC Tool'!$D$11,$E11:L11)</f>
        <v>5.7075913510445631</v>
      </c>
      <c r="M21" s="146">
        <f>NPV('TRC Tool'!$D$11,$E11:M11)</f>
        <v>6.2003987345577398</v>
      </c>
      <c r="N21" s="146">
        <f>NPV('TRC Tool'!$D$11,$E11:N11)</f>
        <v>6.6559426276185416</v>
      </c>
      <c r="O21" s="146">
        <f>NPV('TRC Tool'!$D$11,$E11:O11)</f>
        <v>7.0770406984826595</v>
      </c>
      <c r="P21" s="146">
        <f>NPV('TRC Tool'!$D$11,$E11:P11)</f>
        <v>7.4662975582202424</v>
      </c>
      <c r="Q21" s="146">
        <f>NPV('TRC Tool'!$D$11,$E11:Q11)</f>
        <v>7.8261208709745258</v>
      </c>
      <c r="R21" s="146">
        <f>NPV('TRC Tool'!$D$11,$E11:R11)</f>
        <v>8.1587362460478143</v>
      </c>
      <c r="S21" s="146">
        <f>NPV('TRC Tool'!$D$11,$E11:S11)</f>
        <v>8.4662010039266171</v>
      </c>
      <c r="T21" s="146">
        <f>NPV('TRC Tool'!$D$11,$E11:T11)</f>
        <v>8.7504169013926933</v>
      </c>
      <c r="U21" s="146">
        <f>NPV('TRC Tool'!$D$11,$E11:U11)</f>
        <v>9.0131418944284452</v>
      </c>
      <c r="V21" s="146">
        <f>NPV('TRC Tool'!$D$11,$E11:V11)</f>
        <v>9.2560010116735487</v>
      </c>
      <c r="W21" s="146">
        <f>NPV('TRC Tool'!$D$11,$E11:W11)</f>
        <v>9.4804964056882497</v>
      </c>
      <c r="X21" s="146">
        <f>NPV('TRC Tool'!$D$11,$E11:X11)</f>
        <v>9.688016644193242</v>
      </c>
      <c r="Y21" s="146">
        <f>NPV('TRC Tool'!$D$11,$E11:Y11)</f>
        <v>9.8798452987550753</v>
      </c>
      <c r="Z21" s="146">
        <f>NPV('TRC Tool'!$D$11,$E11:Z11)</f>
        <v>10.057168884040557</v>
      </c>
      <c r="AA21" s="146">
        <f>NPV('TRC Tool'!$D$11,$E11:AA11)</f>
        <v>10.221084196746677</v>
      </c>
      <c r="AB21" s="146">
        <f>NPV('TRC Tool'!$D$11,$E11:AB11)</f>
        <v>10.372605099599443</v>
      </c>
      <c r="AC21" s="146">
        <f>NPV('TRC Tool'!$D$11,$E11:AC11)</f>
        <v>10.51266879238255</v>
      </c>
      <c r="AD21" s="146">
        <f>NPV('TRC Tool'!$D$11,$E11:AD11)</f>
        <v>10.642141608784017</v>
      </c>
      <c r="AE21" s="146"/>
      <c r="AF21" s="146"/>
      <c r="AG21" s="146"/>
    </row>
    <row r="23" spans="2:33">
      <c r="B23" s="14" t="s">
        <v>2513</v>
      </c>
      <c r="E23" s="60" t="s">
        <v>2210</v>
      </c>
      <c r="G23" s="60" t="s">
        <v>2514</v>
      </c>
      <c r="H23" s="60" t="s">
        <v>2515</v>
      </c>
      <c r="I23" s="60" t="s">
        <v>2516</v>
      </c>
      <c r="J23" s="60" t="s">
        <v>2517</v>
      </c>
      <c r="K23" s="60" t="s">
        <v>2518</v>
      </c>
    </row>
    <row r="24" spans="2:33">
      <c r="B24" s="14" t="str">
        <f>'TRC Tool'!D14</f>
        <v>Lighting</v>
      </c>
      <c r="D24" s="142" t="s">
        <v>2504</v>
      </c>
      <c r="E24" s="148">
        <f>'TRC Tool'!E24</f>
        <v>0</v>
      </c>
      <c r="G24" s="148">
        <f>$E24*'TRC Tool'!$D$13</f>
        <v>0</v>
      </c>
      <c r="H24" s="148">
        <f>$G24*(1+H$35)</f>
        <v>0</v>
      </c>
      <c r="I24" s="146" t="str">
        <f ca="1">OFFSET($D13,0,ROUND('TRC Tool'!$D$15,0))</f>
        <v>SP</v>
      </c>
      <c r="J24" s="149">
        <f t="shared" ref="J24:J29" si="0">IF(($H24&gt;0),($H24*$I24),0)</f>
        <v>0</v>
      </c>
      <c r="K24" s="149">
        <f t="shared" ref="K24:K29" si="1">IF(($H24&lt;0),(-$H24*$I24),0)</f>
        <v>0</v>
      </c>
    </row>
    <row r="25" spans="2:33">
      <c r="D25" s="142" t="s">
        <v>2505</v>
      </c>
      <c r="E25" s="148">
        <f>'TRC Tool'!F24</f>
        <v>0</v>
      </c>
      <c r="G25" s="148">
        <f>$E25*'TRC Tool'!$D$13</f>
        <v>0</v>
      </c>
      <c r="H25" s="148">
        <f>$G25*(1+H$35)</f>
        <v>0</v>
      </c>
      <c r="I25" s="146" t="str">
        <f ca="1">OFFSET($D14,0,ROUND('TRC Tool'!$D$15,0))</f>
        <v>SOP</v>
      </c>
      <c r="J25" s="149">
        <f t="shared" si="0"/>
        <v>0</v>
      </c>
      <c r="K25" s="149">
        <f t="shared" si="1"/>
        <v>0</v>
      </c>
    </row>
    <row r="26" spans="2:33">
      <c r="D26" s="142" t="s">
        <v>2506</v>
      </c>
      <c r="E26" s="148">
        <f>'TRC Tool'!G24</f>
        <v>0</v>
      </c>
      <c r="G26" s="148">
        <f>$E26*'TRC Tool'!$D$13</f>
        <v>0</v>
      </c>
      <c r="H26" s="148">
        <f>$G26*(1+H$35)</f>
        <v>0</v>
      </c>
      <c r="I26" s="146" t="str">
        <f ca="1">OFFSET($D15,0,ROUND('TRC Tool'!$D$15,0))</f>
        <v>NSP</v>
      </c>
      <c r="J26" s="149">
        <f t="shared" si="0"/>
        <v>0</v>
      </c>
      <c r="K26" s="149">
        <f t="shared" si="1"/>
        <v>0</v>
      </c>
    </row>
    <row r="27" spans="2:33">
      <c r="D27" s="142" t="s">
        <v>2507</v>
      </c>
      <c r="E27" s="148">
        <f>'TRC Tool'!H24</f>
        <v>0</v>
      </c>
      <c r="G27" s="148">
        <f>$E27*'TRC Tool'!$D$13</f>
        <v>0</v>
      </c>
      <c r="H27" s="148">
        <f>$G27*(1+H$35)</f>
        <v>0</v>
      </c>
      <c r="I27" s="146" t="str">
        <f ca="1">OFFSET($D16,0,ROUND('TRC Tool'!$D$15,0))</f>
        <v>NSOP</v>
      </c>
      <c r="J27" s="149">
        <f t="shared" si="0"/>
        <v>0</v>
      </c>
      <c r="K27" s="149">
        <f t="shared" si="1"/>
        <v>0</v>
      </c>
    </row>
    <row r="28" spans="2:33">
      <c r="D28" s="142" t="s">
        <v>2508</v>
      </c>
      <c r="E28" s="150">
        <f>'TRC Tool'!K24</f>
        <v>0</v>
      </c>
      <c r="G28" s="150">
        <f>$E28*'TRC Tool'!$D$13</f>
        <v>0</v>
      </c>
      <c r="H28" s="150">
        <f>$G28*(1+H$36)</f>
        <v>0</v>
      </c>
      <c r="I28" s="146" t="str">
        <f ca="1">OFFSET($D17,0,ROUND('TRC Tool'!$D$15,0))</f>
        <v>Annual kW</v>
      </c>
      <c r="J28" s="149">
        <f t="shared" si="0"/>
        <v>0</v>
      </c>
      <c r="K28" s="149">
        <f t="shared" si="1"/>
        <v>0</v>
      </c>
    </row>
    <row r="29" spans="2:33">
      <c r="D29" s="142" t="s">
        <v>2509</v>
      </c>
      <c r="E29" s="148">
        <f>'TRC Tool'!L24</f>
        <v>0</v>
      </c>
      <c r="G29" s="148">
        <f>$E29*'TRC Tool'!$D$13</f>
        <v>0</v>
      </c>
      <c r="H29" s="148">
        <f>$G29*(1+H$37)</f>
        <v>0</v>
      </c>
      <c r="I29" s="146" t="e">
        <f ca="1">OFFSET($D18,0,'TRC Tool'!$D$15)/8</f>
        <v>#VALUE!</v>
      </c>
      <c r="J29" s="149">
        <f t="shared" si="0"/>
        <v>0</v>
      </c>
      <c r="K29" s="149">
        <f t="shared" si="1"/>
        <v>0</v>
      </c>
    </row>
    <row r="30" spans="2:33">
      <c r="D30" s="142" t="s">
        <v>2519</v>
      </c>
      <c r="I30" s="142">
        <f>'TRC Tool'!$D$24</f>
        <v>0</v>
      </c>
      <c r="K30" s="149">
        <f>$I30*'TRC Tool'!$D$13</f>
        <v>0</v>
      </c>
    </row>
    <row r="31" spans="2:33">
      <c r="D31" s="142" t="s">
        <v>31</v>
      </c>
      <c r="I31" s="142">
        <f>'TRC Tool'!$D$16</f>
        <v>0</v>
      </c>
      <c r="K31" s="149">
        <f>$I31*(1-'TRC Tool'!$D$13)</f>
        <v>0</v>
      </c>
    </row>
    <row r="32" spans="2:33">
      <c r="D32" s="142" t="s">
        <v>2520</v>
      </c>
      <c r="I32" s="142">
        <f>'TRC Tool'!$D$17</f>
        <v>0</v>
      </c>
      <c r="K32" s="149">
        <f>$I32</f>
        <v>0</v>
      </c>
    </row>
    <row r="34" spans="2:14">
      <c r="B34" s="14" t="s">
        <v>2521</v>
      </c>
    </row>
    <row r="35" spans="2:14" ht="15">
      <c r="D35" s="142" t="s">
        <v>2522</v>
      </c>
      <c r="H35" s="151">
        <v>6.8000000000000005E-2</v>
      </c>
    </row>
    <row r="36" spans="2:14" ht="15">
      <c r="D36" s="142" t="s">
        <v>2418</v>
      </c>
      <c r="H36" s="151">
        <v>9.2999999999999999E-2</v>
      </c>
    </row>
    <row r="37" spans="2:14" ht="15">
      <c r="D37" s="142" t="s">
        <v>2419</v>
      </c>
      <c r="H37" s="151">
        <v>0.02</v>
      </c>
    </row>
    <row r="40" spans="2:14">
      <c r="E40" s="1"/>
    </row>
    <row r="41" spans="2:14" ht="15">
      <c r="B41" s="14" t="s">
        <v>2523</v>
      </c>
      <c r="D41" s="2"/>
      <c r="E41" s="105">
        <v>8.1799999999999998E-2</v>
      </c>
      <c r="F41" s="15"/>
    </row>
    <row r="42" spans="2:14">
      <c r="E42" s="10"/>
      <c r="J42" s="1"/>
      <c r="K42" s="1"/>
      <c r="L42" s="1"/>
      <c r="M42" s="1"/>
    </row>
    <row r="43" spans="2:14" ht="15">
      <c r="F43" s="152"/>
      <c r="G43" s="152"/>
      <c r="H43" s="152"/>
      <c r="I43" s="23"/>
      <c r="J43" s="153" t="s">
        <v>2524</v>
      </c>
      <c r="K43" s="153"/>
      <c r="L43" s="153"/>
      <c r="M43" s="153"/>
      <c r="N43" s="15"/>
    </row>
    <row r="44" spans="2:14" ht="63.75" customHeight="1">
      <c r="E44" s="2"/>
      <c r="F44" s="154" t="s">
        <v>2525</v>
      </c>
      <c r="G44" s="154" t="s">
        <v>2526</v>
      </c>
      <c r="H44" s="154" t="s">
        <v>2527</v>
      </c>
      <c r="I44" s="155" t="s">
        <v>2338</v>
      </c>
      <c r="J44" s="154" t="s">
        <v>2421</v>
      </c>
      <c r="K44" s="154" t="s">
        <v>2422</v>
      </c>
      <c r="L44" s="154" t="s">
        <v>2423</v>
      </c>
      <c r="M44" s="154" t="s">
        <v>2424</v>
      </c>
      <c r="N44" s="15"/>
    </row>
    <row r="45" spans="2:14" ht="15">
      <c r="F45" s="88" t="s">
        <v>2528</v>
      </c>
      <c r="G45" s="156" t="s">
        <v>2529</v>
      </c>
      <c r="H45" s="156" t="s">
        <v>2530</v>
      </c>
      <c r="I45" s="60" t="str">
        <f t="shared" ref="I45:I54" si="2">CONCATENATE(F45,G45,H45)</f>
        <v>Interior&lt;=5&lt;=12</v>
      </c>
      <c r="J45" s="157">
        <v>0.28999999999999998</v>
      </c>
      <c r="K45" s="157">
        <v>0.04</v>
      </c>
      <c r="L45" s="157">
        <v>0.59</v>
      </c>
      <c r="M45" s="157">
        <v>0.08</v>
      </c>
    </row>
    <row r="46" spans="2:14" ht="15">
      <c r="F46" s="52" t="s">
        <v>2528</v>
      </c>
      <c r="G46" s="158" t="s">
        <v>2529</v>
      </c>
      <c r="H46" s="158" t="s">
        <v>2531</v>
      </c>
      <c r="I46" s="60" t="str">
        <f t="shared" si="2"/>
        <v>Interior&lt;=5&lt;=16</v>
      </c>
      <c r="J46" s="159">
        <v>0.22</v>
      </c>
      <c r="K46" s="159">
        <v>0.11</v>
      </c>
      <c r="L46" s="159">
        <v>0.47</v>
      </c>
      <c r="M46" s="159">
        <v>0.2</v>
      </c>
    </row>
    <row r="47" spans="2:14" ht="15">
      <c r="F47" s="52" t="s">
        <v>2528</v>
      </c>
      <c r="G47" s="158" t="s">
        <v>2529</v>
      </c>
      <c r="H47" s="158" t="s">
        <v>2532</v>
      </c>
      <c r="I47" s="60" t="str">
        <f t="shared" si="2"/>
        <v>Interior&lt;=5other</v>
      </c>
      <c r="J47" s="159">
        <v>0.16</v>
      </c>
      <c r="K47" s="159">
        <v>0.17</v>
      </c>
      <c r="L47" s="159">
        <v>0.33</v>
      </c>
      <c r="M47" s="159">
        <v>0.34</v>
      </c>
    </row>
    <row r="48" spans="2:14" ht="15">
      <c r="F48" s="52" t="s">
        <v>2528</v>
      </c>
      <c r="G48" s="158">
        <v>6</v>
      </c>
      <c r="H48" s="158" t="s">
        <v>2530</v>
      </c>
      <c r="I48" s="60" t="str">
        <f t="shared" si="2"/>
        <v>Interior6&lt;=12</v>
      </c>
      <c r="J48" s="159">
        <v>0.28999999999999998</v>
      </c>
      <c r="K48" s="159">
        <v>0.04</v>
      </c>
      <c r="L48" s="159">
        <v>0.59</v>
      </c>
      <c r="M48" s="159">
        <v>0.08</v>
      </c>
    </row>
    <row r="49" spans="6:13" ht="15">
      <c r="F49" s="52" t="s">
        <v>2528</v>
      </c>
      <c r="G49" s="158">
        <v>6</v>
      </c>
      <c r="H49" s="158" t="s">
        <v>2531</v>
      </c>
      <c r="I49" s="60" t="str">
        <f t="shared" si="2"/>
        <v>Interior6&lt;=16</v>
      </c>
      <c r="J49" s="159">
        <v>0.22</v>
      </c>
      <c r="K49" s="159">
        <v>0.11</v>
      </c>
      <c r="L49" s="159">
        <v>0.47</v>
      </c>
      <c r="M49" s="159">
        <v>0.2</v>
      </c>
    </row>
    <row r="50" spans="6:13" ht="15">
      <c r="F50" s="52" t="s">
        <v>2528</v>
      </c>
      <c r="G50" s="158">
        <v>6</v>
      </c>
      <c r="H50" s="158" t="s">
        <v>2532</v>
      </c>
      <c r="I50" s="60" t="str">
        <f t="shared" si="2"/>
        <v>Interior6other</v>
      </c>
      <c r="J50" s="159">
        <v>0.16</v>
      </c>
      <c r="K50" s="159">
        <v>0.17</v>
      </c>
      <c r="L50" s="159">
        <v>0.33</v>
      </c>
      <c r="M50" s="159">
        <v>0.34</v>
      </c>
    </row>
    <row r="51" spans="6:13" ht="15">
      <c r="F51" s="52" t="s">
        <v>2528</v>
      </c>
      <c r="G51" s="158">
        <v>7</v>
      </c>
      <c r="H51" s="158" t="s">
        <v>2530</v>
      </c>
      <c r="I51" s="60" t="str">
        <f t="shared" si="2"/>
        <v>Interior7&lt;=12</v>
      </c>
      <c r="J51" s="159">
        <v>0.28999999999999998</v>
      </c>
      <c r="K51" s="159">
        <v>0.04</v>
      </c>
      <c r="L51" s="159">
        <v>0.59</v>
      </c>
      <c r="M51" s="159">
        <v>0.08</v>
      </c>
    </row>
    <row r="52" spans="6:13" ht="15">
      <c r="F52" s="52" t="s">
        <v>2528</v>
      </c>
      <c r="G52" s="158">
        <v>7</v>
      </c>
      <c r="H52" s="158" t="s">
        <v>2531</v>
      </c>
      <c r="I52" s="60" t="str">
        <f t="shared" si="2"/>
        <v>Interior7&lt;=16</v>
      </c>
      <c r="J52" s="159">
        <v>0.22</v>
      </c>
      <c r="K52" s="159">
        <v>0.11</v>
      </c>
      <c r="L52" s="159">
        <v>0.47</v>
      </c>
      <c r="M52" s="159">
        <v>0.2</v>
      </c>
    </row>
    <row r="53" spans="6:13" ht="15">
      <c r="F53" s="52" t="s">
        <v>2528</v>
      </c>
      <c r="G53" s="158">
        <v>7</v>
      </c>
      <c r="H53" s="158" t="s">
        <v>2532</v>
      </c>
      <c r="I53" s="60" t="str">
        <f t="shared" si="2"/>
        <v>Interior7other</v>
      </c>
      <c r="J53" s="159">
        <v>0.16</v>
      </c>
      <c r="K53" s="159">
        <v>0.17</v>
      </c>
      <c r="L53" s="159">
        <v>0.33</v>
      </c>
      <c r="M53" s="159">
        <v>0.34</v>
      </c>
    </row>
    <row r="54" spans="6:13" ht="15">
      <c r="F54" s="52" t="s">
        <v>2533</v>
      </c>
      <c r="I54" s="60" t="str">
        <f t="shared" si="2"/>
        <v>Exterior</v>
      </c>
      <c r="J54" s="159">
        <v>0.05</v>
      </c>
      <c r="K54" s="159">
        <v>0.28000000000000003</v>
      </c>
      <c r="L54" s="159">
        <v>0.2</v>
      </c>
      <c r="M54" s="159">
        <v>0.47</v>
      </c>
    </row>
  </sheetData>
  <pageMargins left="0.75" right="0.75" top="1" bottom="1" header="0.5" footer="0.5"/>
  <pageSetup paperSize="9" orientation="portrait"/>
  <legacyDrawing r:id="rId1"/>
</worksheet>
</file>

<file path=xl/worksheets/sheet19.xml><?xml version="1.0" encoding="utf-8"?>
<worksheet xmlns="http://schemas.openxmlformats.org/spreadsheetml/2006/main" xmlns:r="http://schemas.openxmlformats.org/officeDocument/2006/relationships">
  <sheetPr codeName="Sheet19"/>
  <dimension ref="B1:AG54"/>
  <sheetViews>
    <sheetView showGridLines="0" workbookViewId="0"/>
  </sheetViews>
  <sheetFormatPr defaultColWidth="9.140625" defaultRowHeight="12.75" customHeight="1"/>
  <cols>
    <col min="1" max="2" width="9.140625" customWidth="1"/>
    <col min="3" max="3" width="12.7109375" customWidth="1"/>
    <col min="4" max="4" width="10.7109375" customWidth="1"/>
    <col min="5" max="5" width="8.42578125" customWidth="1"/>
    <col min="6" max="6" width="10.42578125" customWidth="1"/>
    <col min="7" max="8" width="9.85546875" customWidth="1"/>
    <col min="9" max="9" width="8.85546875" customWidth="1"/>
    <col min="10" max="11" width="8.28515625" customWidth="1"/>
    <col min="12" max="33" width="7.7109375" customWidth="1"/>
  </cols>
  <sheetData>
    <row r="1" spans="2:33">
      <c r="B1" s="141" t="s">
        <v>2534</v>
      </c>
      <c r="C1" s="141"/>
      <c r="D1" s="141"/>
    </row>
    <row r="2" spans="2:33">
      <c r="D2" s="14" t="s">
        <v>2501</v>
      </c>
      <c r="E2" s="60">
        <v>2012</v>
      </c>
      <c r="F2" s="60">
        <v>2013</v>
      </c>
      <c r="G2" s="60">
        <v>2014</v>
      </c>
      <c r="H2" s="60">
        <v>2015</v>
      </c>
      <c r="I2" s="60">
        <v>2016</v>
      </c>
      <c r="J2" s="60">
        <v>2017</v>
      </c>
      <c r="K2" s="60">
        <v>2018</v>
      </c>
      <c r="L2" s="60">
        <v>2019</v>
      </c>
      <c r="M2" s="60">
        <v>2020</v>
      </c>
      <c r="N2" s="60">
        <v>2021</v>
      </c>
      <c r="O2" s="60">
        <v>2022</v>
      </c>
      <c r="P2" s="60">
        <v>2023</v>
      </c>
      <c r="Q2" s="60">
        <v>2024</v>
      </c>
      <c r="R2" s="60">
        <v>2025</v>
      </c>
      <c r="S2" s="60">
        <v>2026</v>
      </c>
      <c r="T2" s="60">
        <v>2027</v>
      </c>
      <c r="U2" s="60">
        <v>2028</v>
      </c>
      <c r="V2" s="60">
        <v>2029</v>
      </c>
      <c r="W2" s="60">
        <v>2030</v>
      </c>
      <c r="X2" s="60">
        <v>2031</v>
      </c>
      <c r="Y2" s="60">
        <v>2032</v>
      </c>
      <c r="Z2" s="60">
        <v>2033</v>
      </c>
      <c r="AA2" s="60">
        <v>2034</v>
      </c>
      <c r="AB2" s="60">
        <v>2035</v>
      </c>
      <c r="AC2" s="60">
        <v>2036</v>
      </c>
      <c r="AD2" s="60">
        <v>2037</v>
      </c>
    </row>
    <row r="3" spans="2:33">
      <c r="B3" s="14" t="s">
        <v>2502</v>
      </c>
      <c r="C3" s="142" t="s">
        <v>2503</v>
      </c>
      <c r="D3" s="142" t="s">
        <v>2504</v>
      </c>
      <c r="E3" s="142">
        <v>8.4140843376892996E-2</v>
      </c>
      <c r="F3" s="142">
        <v>8.6106264461315002E-2</v>
      </c>
      <c r="G3" s="142">
        <v>8.8120821072847993E-2</v>
      </c>
      <c r="H3" s="142">
        <v>9.0185741599668995E-2</v>
      </c>
      <c r="I3" s="142">
        <v>9.2302285139661003E-2</v>
      </c>
      <c r="J3" s="142">
        <v>9.4471742268151998E-2</v>
      </c>
      <c r="K3" s="142">
        <v>9.6695435824855999E-2</v>
      </c>
      <c r="L3" s="142">
        <v>9.8974721720476999E-2</v>
      </c>
      <c r="M3" s="142">
        <v>0.101310989763489</v>
      </c>
      <c r="N3" s="142">
        <v>0.103705664507577</v>
      </c>
      <c r="O3" s="142">
        <v>0.106160206120266</v>
      </c>
      <c r="P3" s="142">
        <v>0.10867611127327299</v>
      </c>
      <c r="Q3" s="142">
        <v>0.111254914055104</v>
      </c>
      <c r="R3" s="142">
        <v>0.113898186906482</v>
      </c>
      <c r="S3" s="142">
        <v>0.11660754157914401</v>
      </c>
      <c r="T3" s="142">
        <v>0.11938463011862301</v>
      </c>
      <c r="U3" s="142">
        <v>0.122231145871588</v>
      </c>
      <c r="V3" s="142">
        <v>0.125148824518378</v>
      </c>
      <c r="W3" s="142">
        <v>0.12813944513133699</v>
      </c>
      <c r="X3" s="142">
        <v>0.13120483125962101</v>
      </c>
      <c r="Y3" s="142">
        <v>0.13434685204111099</v>
      </c>
      <c r="Z3" s="142">
        <v>0.13756742334213901</v>
      </c>
      <c r="AA3" s="142">
        <v>0.140868508925692</v>
      </c>
      <c r="AB3" s="142">
        <v>0.144252121648835</v>
      </c>
      <c r="AC3" s="142">
        <v>0.144252121648835</v>
      </c>
      <c r="AD3" s="142">
        <v>0.144252121648835</v>
      </c>
    </row>
    <row r="4" spans="2:33">
      <c r="C4" s="142" t="s">
        <v>2503</v>
      </c>
      <c r="D4" s="142" t="s">
        <v>2505</v>
      </c>
      <c r="E4" s="142">
        <v>5.4655524518227999E-2</v>
      </c>
      <c r="F4" s="142">
        <v>5.5883812631183E-2</v>
      </c>
      <c r="G4" s="142">
        <v>5.7142807946962998E-2</v>
      </c>
      <c r="H4" s="142">
        <v>5.8433278145637001E-2</v>
      </c>
      <c r="I4" s="142">
        <v>5.9756010099278001E-2</v>
      </c>
      <c r="J4" s="142">
        <v>6.1111810351759999E-2</v>
      </c>
      <c r="K4" s="142">
        <v>6.2501505610553995E-2</v>
      </c>
      <c r="L4" s="142">
        <v>6.3925943250818004E-2</v>
      </c>
      <c r="M4" s="142">
        <v>6.5385991832088E-2</v>
      </c>
      <c r="N4" s="142">
        <v>6.6882541627889994E-2</v>
      </c>
      <c r="O4" s="142">
        <v>6.8416505168586994E-2</v>
      </c>
      <c r="P4" s="142">
        <v>6.9988817797802E-2</v>
      </c>
      <c r="Q4" s="142">
        <v>7.1600438242747005E-2</v>
      </c>
      <c r="R4" s="142">
        <v>7.3252349198816E-2</v>
      </c>
      <c r="S4" s="142">
        <v>7.4945557928786002E-2</v>
      </c>
      <c r="T4" s="142">
        <v>7.6681096877006E-2</v>
      </c>
      <c r="U4" s="142">
        <v>7.8460024298930994E-2</v>
      </c>
      <c r="V4" s="142">
        <v>8.0283424906404E-2</v>
      </c>
      <c r="W4" s="142">
        <v>8.2152410529063996E-2</v>
      </c>
      <c r="X4" s="142">
        <v>8.4068120792291007E-2</v>
      </c>
      <c r="Y4" s="142">
        <v>8.6031723812098004E-2</v>
      </c>
      <c r="Z4" s="142">
        <v>8.8044416907401002E-2</v>
      </c>
      <c r="AA4" s="142">
        <v>9.0107427330086004E-2</v>
      </c>
      <c r="AB4" s="142">
        <v>9.2222013013338003E-2</v>
      </c>
      <c r="AC4" s="142">
        <v>9.2222013013338003E-2</v>
      </c>
      <c r="AD4" s="142">
        <v>9.2222013013338003E-2</v>
      </c>
    </row>
    <row r="5" spans="2:33">
      <c r="C5" s="142" t="s">
        <v>2503</v>
      </c>
      <c r="D5" s="142" t="s">
        <v>2506</v>
      </c>
      <c r="E5" s="142">
        <v>7.2247511871879E-2</v>
      </c>
      <c r="F5" s="142">
        <v>7.3915599668676002E-2</v>
      </c>
      <c r="G5" s="142">
        <v>7.5625389660392006E-2</v>
      </c>
      <c r="H5" s="142">
        <v>7.7377924401901998E-2</v>
      </c>
      <c r="I5" s="142">
        <v>7.917427251195E-2</v>
      </c>
      <c r="J5" s="142">
        <v>8.1015529324747995E-2</v>
      </c>
      <c r="K5" s="142">
        <v>8.2902817557867006E-2</v>
      </c>
      <c r="L5" s="142">
        <v>8.4837287996814004E-2</v>
      </c>
      <c r="M5" s="142">
        <v>8.6820120196734005E-2</v>
      </c>
      <c r="N5" s="142">
        <v>8.8852523201653003E-2</v>
      </c>
      <c r="O5" s="142">
        <v>9.0935736281694005E-2</v>
      </c>
      <c r="P5" s="142">
        <v>9.3071029688735998E-2</v>
      </c>
      <c r="Q5" s="142">
        <v>9.5259705430954994E-2</v>
      </c>
      <c r="R5" s="142">
        <v>9.7503098066727995E-2</v>
      </c>
      <c r="S5" s="142">
        <v>9.9802575518396996E-2</v>
      </c>
      <c r="T5" s="142">
        <v>0.102159539906357</v>
      </c>
      <c r="U5" s="142">
        <v>0.104575428404016</v>
      </c>
      <c r="V5" s="142">
        <v>0.107051714114116</v>
      </c>
      <c r="W5" s="142">
        <v>0.10958990696696901</v>
      </c>
      <c r="X5" s="142">
        <v>0.112191554641143</v>
      </c>
      <c r="Y5" s="142">
        <v>0.114858243507172</v>
      </c>
      <c r="Z5" s="142">
        <v>0.11759159959485101</v>
      </c>
      <c r="AA5" s="142">
        <v>0.12039328958472199</v>
      </c>
      <c r="AB5" s="142">
        <v>0.12326502182434</v>
      </c>
      <c r="AC5" s="142">
        <v>0.12326502182434</v>
      </c>
      <c r="AD5" s="142">
        <v>0.12326502182434</v>
      </c>
    </row>
    <row r="6" spans="2:33">
      <c r="C6" s="142" t="s">
        <v>2503</v>
      </c>
      <c r="D6" s="142" t="s">
        <v>2507</v>
      </c>
      <c r="E6" s="142">
        <v>5.5863127972076002E-2</v>
      </c>
      <c r="F6" s="142">
        <v>5.7121606171378E-2</v>
      </c>
      <c r="G6" s="142">
        <v>5.8411546325661999E-2</v>
      </c>
      <c r="H6" s="142">
        <v>5.9733734983803001E-2</v>
      </c>
      <c r="I6" s="142">
        <v>6.1088978358398001E-2</v>
      </c>
      <c r="J6" s="142">
        <v>6.2478102817358001E-2</v>
      </c>
      <c r="K6" s="142">
        <v>6.3901955387792003E-2</v>
      </c>
      <c r="L6" s="142">
        <v>6.5361404272487003E-2</v>
      </c>
      <c r="M6" s="142">
        <v>6.6857339379298997E-2</v>
      </c>
      <c r="N6" s="142">
        <v>6.8390672863782004E-2</v>
      </c>
      <c r="O6" s="142">
        <v>6.9962339685376004E-2</v>
      </c>
      <c r="P6" s="142">
        <v>7.1573298177510999E-2</v>
      </c>
      <c r="Q6" s="142">
        <v>7.3224530631949003E-2</v>
      </c>
      <c r="R6" s="142">
        <v>7.4917043897747004E-2</v>
      </c>
      <c r="S6" s="142">
        <v>7.6651869995190997E-2</v>
      </c>
      <c r="T6" s="142">
        <v>7.8430066745070998E-2</v>
      </c>
      <c r="U6" s="142">
        <v>8.0252718413697993E-2</v>
      </c>
      <c r="V6" s="142">
        <v>8.2120936374039999E-2</v>
      </c>
      <c r="W6" s="142">
        <v>8.4035859783390995E-2</v>
      </c>
      <c r="X6" s="142">
        <v>8.5998656277975996E-2</v>
      </c>
      <c r="Y6" s="142">
        <v>8.8010522684924999E-2</v>
      </c>
      <c r="Z6" s="142">
        <v>9.0072685752048007E-2</v>
      </c>
      <c r="AA6" s="142">
        <v>9.2186402895849007E-2</v>
      </c>
      <c r="AB6" s="142">
        <v>9.4352962968245996E-2</v>
      </c>
      <c r="AC6" s="142">
        <v>9.4352962968245996E-2</v>
      </c>
      <c r="AD6" s="142">
        <v>9.4352962968245996E-2</v>
      </c>
    </row>
    <row r="7" spans="2:33">
      <c r="C7" s="144" t="s">
        <v>2503</v>
      </c>
      <c r="D7" s="144" t="s">
        <v>2508</v>
      </c>
      <c r="E7" s="144">
        <v>59.933</v>
      </c>
      <c r="F7" s="144">
        <v>86.974999999999994</v>
      </c>
      <c r="G7" s="144">
        <v>49.822499999999998</v>
      </c>
      <c r="H7" s="144">
        <v>64.584333333333305</v>
      </c>
      <c r="I7" s="144">
        <v>79.346166666666704</v>
      </c>
      <c r="J7" s="144">
        <v>94.108000000000004</v>
      </c>
      <c r="K7" s="144">
        <v>96.460700000000003</v>
      </c>
      <c r="L7" s="144">
        <v>98.872217500000005</v>
      </c>
      <c r="M7" s="144">
        <v>101.3440229375</v>
      </c>
      <c r="N7" s="144">
        <v>103.877623510937</v>
      </c>
      <c r="O7" s="144">
        <v>106.474564098711</v>
      </c>
      <c r="P7" s="144">
        <v>109.136428201179</v>
      </c>
      <c r="Q7" s="144">
        <v>111.86483890620801</v>
      </c>
      <c r="R7" s="144">
        <v>114.661459878863</v>
      </c>
      <c r="S7" s="144">
        <v>117.527996375835</v>
      </c>
      <c r="T7" s="144">
        <v>120.46619628523101</v>
      </c>
      <c r="U7" s="144">
        <v>123.477851192362</v>
      </c>
      <c r="V7" s="144">
        <v>126.56479747217099</v>
      </c>
      <c r="W7" s="144">
        <v>129.72891740897501</v>
      </c>
      <c r="X7" s="144">
        <v>132.972140344199</v>
      </c>
      <c r="Y7" s="144">
        <v>136.296443852804</v>
      </c>
      <c r="Z7" s="144">
        <v>139.70385494912401</v>
      </c>
      <c r="AA7" s="144">
        <v>143.196451322852</v>
      </c>
      <c r="AB7" s="144">
        <v>146.77636260592399</v>
      </c>
      <c r="AC7" s="144">
        <v>146.77636260592399</v>
      </c>
      <c r="AD7" s="144">
        <v>146.77636260592399</v>
      </c>
    </row>
    <row r="8" spans="2:33">
      <c r="C8" s="142" t="s">
        <v>2503</v>
      </c>
      <c r="D8" s="142" t="s">
        <v>2509</v>
      </c>
      <c r="E8" s="142">
        <v>0.66847000000000001</v>
      </c>
      <c r="F8" s="142">
        <v>0.66847000000000001</v>
      </c>
      <c r="G8" s="142">
        <v>0.66847000000000001</v>
      </c>
      <c r="H8" s="142">
        <v>0.66847000000000001</v>
      </c>
      <c r="I8" s="142">
        <v>0.66847000000000001</v>
      </c>
      <c r="J8" s="142">
        <v>0.66847000000000001</v>
      </c>
      <c r="K8" s="142">
        <v>0.66847000000000001</v>
      </c>
      <c r="L8" s="142">
        <v>0.66847000000000001</v>
      </c>
      <c r="M8" s="142">
        <v>0.66847000000000001</v>
      </c>
      <c r="N8" s="142">
        <v>0.66847000000000001</v>
      </c>
      <c r="O8" s="142">
        <v>0.66847000000000001</v>
      </c>
      <c r="P8" s="142">
        <v>0.66847000000000001</v>
      </c>
      <c r="Q8" s="142">
        <v>0.66847000000000001</v>
      </c>
      <c r="R8" s="142">
        <v>0.66847000000000001</v>
      </c>
      <c r="S8" s="142">
        <v>0.66847000000000001</v>
      </c>
      <c r="T8" s="142">
        <v>0.66847000000000001</v>
      </c>
      <c r="U8" s="142">
        <v>0.66847000000000001</v>
      </c>
      <c r="V8" s="142">
        <v>0.66847000000000001</v>
      </c>
      <c r="W8" s="142">
        <v>0.66847000000000001</v>
      </c>
      <c r="X8" s="142">
        <v>0.66847000000000001</v>
      </c>
      <c r="Y8" s="142">
        <v>0.66847000000000001</v>
      </c>
      <c r="Z8" s="142">
        <v>0.66847000000000001</v>
      </c>
      <c r="AA8" s="142">
        <v>0.66847000000000001</v>
      </c>
      <c r="AB8" s="142">
        <v>0.66847000000000001</v>
      </c>
      <c r="AC8" s="142">
        <v>0.66847000000000001</v>
      </c>
      <c r="AD8" s="142">
        <v>0.66847000000000001</v>
      </c>
    </row>
    <row r="9" spans="2:33">
      <c r="C9" s="142" t="s">
        <v>2510</v>
      </c>
      <c r="D9" s="142" t="s">
        <v>2511</v>
      </c>
      <c r="E9" s="142">
        <v>0.1045</v>
      </c>
      <c r="F9" s="142">
        <v>0.1045</v>
      </c>
      <c r="G9" s="142">
        <v>0.1045</v>
      </c>
      <c r="H9" s="142">
        <v>0.1045</v>
      </c>
      <c r="I9" s="142">
        <v>0.1045</v>
      </c>
      <c r="J9" s="142">
        <v>0.1045</v>
      </c>
      <c r="K9" s="142">
        <v>0.1045</v>
      </c>
      <c r="L9" s="142">
        <v>0.1045</v>
      </c>
      <c r="M9" s="142">
        <v>0.1045</v>
      </c>
      <c r="N9" s="142">
        <v>0.1045</v>
      </c>
      <c r="O9" s="142">
        <v>0.1045</v>
      </c>
      <c r="P9" s="142">
        <v>0.1045</v>
      </c>
      <c r="Q9" s="142">
        <v>0.1045</v>
      </c>
      <c r="R9" s="142">
        <v>0.1045</v>
      </c>
      <c r="S9" s="142">
        <v>0.1045</v>
      </c>
      <c r="T9" s="142">
        <v>0.1045</v>
      </c>
      <c r="U9" s="142">
        <v>0.1045</v>
      </c>
      <c r="V9" s="142">
        <v>0.1045</v>
      </c>
      <c r="W9" s="142">
        <v>0.1045</v>
      </c>
      <c r="X9" s="142">
        <v>0.1045</v>
      </c>
      <c r="Y9" s="142">
        <v>0.1045</v>
      </c>
      <c r="Z9" s="142">
        <v>0.1045</v>
      </c>
      <c r="AA9" s="142">
        <v>0.1045</v>
      </c>
      <c r="AB9" s="142">
        <v>0.1045</v>
      </c>
      <c r="AC9" s="142">
        <v>0.1045</v>
      </c>
      <c r="AD9" s="142">
        <v>0.1045</v>
      </c>
    </row>
    <row r="10" spans="2:33">
      <c r="C10" s="144" t="s">
        <v>2510</v>
      </c>
      <c r="D10" s="144" t="s">
        <v>2508</v>
      </c>
      <c r="E10" s="144">
        <v>4.66</v>
      </c>
      <c r="F10" s="144">
        <v>4.66</v>
      </c>
      <c r="G10" s="144">
        <v>4.66</v>
      </c>
      <c r="H10" s="144">
        <v>4.66</v>
      </c>
      <c r="I10" s="144">
        <v>4.66</v>
      </c>
      <c r="J10" s="144">
        <v>4.66</v>
      </c>
      <c r="K10" s="144">
        <v>4.66</v>
      </c>
      <c r="L10" s="144">
        <v>4.66</v>
      </c>
      <c r="M10" s="144">
        <v>4.66</v>
      </c>
      <c r="N10" s="144">
        <v>4.66</v>
      </c>
      <c r="O10" s="144">
        <v>4.66</v>
      </c>
      <c r="P10" s="144">
        <v>4.66</v>
      </c>
      <c r="Q10" s="144">
        <v>4.66</v>
      </c>
      <c r="R10" s="144">
        <v>4.66</v>
      </c>
      <c r="S10" s="144">
        <v>4.66</v>
      </c>
      <c r="T10" s="144">
        <v>4.66</v>
      </c>
      <c r="U10" s="144">
        <v>4.66</v>
      </c>
      <c r="V10" s="144">
        <v>4.66</v>
      </c>
      <c r="W10" s="144">
        <v>4.66</v>
      </c>
      <c r="X10" s="144">
        <v>4.66</v>
      </c>
      <c r="Y10" s="144">
        <v>4.66</v>
      </c>
      <c r="Z10" s="144">
        <v>4.66</v>
      </c>
      <c r="AA10" s="144">
        <v>4.66</v>
      </c>
      <c r="AB10" s="144">
        <v>4.66</v>
      </c>
      <c r="AC10" s="144">
        <v>4.66</v>
      </c>
      <c r="AD10" s="144">
        <v>4.66</v>
      </c>
    </row>
    <row r="11" spans="2:33">
      <c r="C11" s="142" t="s">
        <v>2510</v>
      </c>
      <c r="D11" s="142" t="s">
        <v>2509</v>
      </c>
      <c r="E11" s="142">
        <v>1</v>
      </c>
      <c r="F11" s="142">
        <v>1</v>
      </c>
      <c r="G11" s="142">
        <v>1</v>
      </c>
      <c r="H11" s="142">
        <v>1</v>
      </c>
      <c r="I11" s="142">
        <v>1</v>
      </c>
      <c r="J11" s="142">
        <v>1</v>
      </c>
      <c r="K11" s="142">
        <v>1</v>
      </c>
      <c r="L11" s="142">
        <v>1</v>
      </c>
      <c r="M11" s="142">
        <v>1</v>
      </c>
      <c r="N11" s="142">
        <v>1</v>
      </c>
      <c r="O11" s="142">
        <v>1</v>
      </c>
      <c r="P11" s="142">
        <v>1</v>
      </c>
      <c r="Q11" s="142">
        <v>1</v>
      </c>
      <c r="R11" s="142">
        <v>1</v>
      </c>
      <c r="S11" s="142">
        <v>1</v>
      </c>
      <c r="T11" s="142">
        <v>1</v>
      </c>
      <c r="U11" s="142">
        <v>1</v>
      </c>
      <c r="V11" s="142">
        <v>1</v>
      </c>
      <c r="W11" s="142">
        <v>1</v>
      </c>
      <c r="X11" s="142">
        <v>1</v>
      </c>
      <c r="Y11" s="142">
        <v>1</v>
      </c>
      <c r="Z11" s="142">
        <v>1</v>
      </c>
      <c r="AA11" s="142">
        <v>1</v>
      </c>
      <c r="AB11" s="142">
        <v>1</v>
      </c>
      <c r="AC11" s="142">
        <v>1</v>
      </c>
      <c r="AD11" s="142">
        <v>1</v>
      </c>
    </row>
    <row r="13" spans="2:33">
      <c r="B13" s="142" t="s">
        <v>2512</v>
      </c>
      <c r="C13" s="142" t="s">
        <v>2503</v>
      </c>
      <c r="D13" s="142" t="s">
        <v>2504</v>
      </c>
      <c r="E13" s="146">
        <f>NPV('TRC Tool'!$D$11,$E3:E3)</f>
        <v>7.7778557382966337E-2</v>
      </c>
      <c r="F13" s="146">
        <f>NPV('TRC Tool'!$D$11,$E3:F3)</f>
        <v>0.15135534025396774</v>
      </c>
      <c r="G13" s="146">
        <f>NPV('TRC Tool'!$D$11,$E3:G3)</f>
        <v>0.22095988603772043</v>
      </c>
      <c r="H13" s="146">
        <f>NPV('TRC Tool'!$D$11,$E3:H3)</f>
        <v>0.28680900557455669</v>
      </c>
      <c r="I13" s="146">
        <f>NPV('TRC Tool'!$D$11,$E3:I3)</f>
        <v>0.34910750234825416</v>
      </c>
      <c r="J13" s="146">
        <f>NPV('TRC Tool'!$D$11,$E3:J3)</f>
        <v>0.40804885009307607</v>
      </c>
      <c r="K13" s="146">
        <f>NPV('TRC Tool'!$D$11,$E3:K3)</f>
        <v>0.4638158312570263</v>
      </c>
      <c r="L13" s="146">
        <f>NPV('TRC Tool'!$D$11,$E3:L3)</f>
        <v>0.51658113864620137</v>
      </c>
      <c r="M13" s="146">
        <f>NPV('TRC Tool'!$D$11,$E3:M3)</f>
        <v>0.56650794243267655</v>
      </c>
      <c r="N13" s="146">
        <f>NPV('TRC Tool'!$D$11,$E3:N3)</f>
        <v>0.61375042457491569</v>
      </c>
      <c r="O13" s="146">
        <f>NPV('TRC Tool'!$D$11,$E3:O3)</f>
        <v>0.65845428257469674</v>
      </c>
      <c r="P13" s="146">
        <f>NPV('TRC Tool'!$D$11,$E3:P3)</f>
        <v>0.70075720437742328</v>
      </c>
      <c r="Q13" s="146">
        <f>NPV('TRC Tool'!$D$11,$E3:Q3)</f>
        <v>0.74078931611292387</v>
      </c>
      <c r="R13" s="146">
        <f>NPV('TRC Tool'!$D$11,$E3:R3)</f>
        <v>0.77867360427099075</v>
      </c>
      <c r="S13" s="146">
        <f>NPV('TRC Tool'!$D$11,$E3:S3)</f>
        <v>0.81452631380946472</v>
      </c>
      <c r="T13" s="146">
        <f>NPV('TRC Tool'!$D$11,$E3:T3)</f>
        <v>0.84845732360228465</v>
      </c>
      <c r="U13" s="146">
        <f>NPV('TRC Tool'!$D$11,$E3:U3)</f>
        <v>0.88057050055014963</v>
      </c>
      <c r="V13" s="146">
        <f>NPV('TRC Tool'!$D$11,$E3:V3)</f>
        <v>0.91096403359694522</v>
      </c>
      <c r="W13" s="146">
        <f>NPV('TRC Tool'!$D$11,$E3:W3)</f>
        <v>0.93973074882052987</v>
      </c>
      <c r="X13" s="146">
        <f>NPV('TRC Tool'!$D$11,$E3:X3)</f>
        <v>0.96695840669653377</v>
      </c>
      <c r="Y13" s="146">
        <f>NPV('TRC Tool'!$D$11,$E3:Y3)</f>
        <v>0.99272998256819778</v>
      </c>
      <c r="Z13" s="146">
        <f>NPV('TRC Tool'!$D$11,$E3:Z3)</f>
        <v>1.0171239312937117</v>
      </c>
      <c r="AA13" s="146">
        <f>NPV('TRC Tool'!$D$11,$E3:AA3)</f>
        <v>1.0402144369847113</v>
      </c>
      <c r="AB13" s="146">
        <f>NPV('TRC Tool'!$D$11,$E3:AB3)</f>
        <v>1.0620716486953696</v>
      </c>
      <c r="AC13" s="146">
        <f>NPV('TRC Tool'!$D$11,$E3:AC3)</f>
        <v>1.0822761335453035</v>
      </c>
      <c r="AD13" s="146">
        <f>NPV('TRC Tool'!$D$11,$E3:AD3)</f>
        <v>1.100952862007065</v>
      </c>
      <c r="AE13" s="146"/>
      <c r="AF13" s="146"/>
      <c r="AG13" s="146"/>
    </row>
    <row r="14" spans="2:33">
      <c r="C14" s="142" t="s">
        <v>2503</v>
      </c>
      <c r="D14" s="142" t="s">
        <v>2505</v>
      </c>
      <c r="E14" s="146">
        <f>NPV('TRC Tool'!$D$11,$E4:E4)</f>
        <v>5.0522762542270283E-2</v>
      </c>
      <c r="F14" s="146">
        <f>NPV('TRC Tool'!$D$11,$E4:F4)</f>
        <v>9.8274818373417921E-2</v>
      </c>
      <c r="G14" s="146">
        <f>NPV('TRC Tool'!$D$11,$E4:G4)</f>
        <v>0.14341056658289641</v>
      </c>
      <c r="H14" s="146">
        <f>NPV('TRC Tool'!$D$11,$E4:H4)</f>
        <v>0.18607562482038809</v>
      </c>
      <c r="I14" s="146">
        <f>NPV('TRC Tool'!$D$11,$E4:I4)</f>
        <v>0.2264073413834844</v>
      </c>
      <c r="J14" s="146">
        <f>NPV('TRC Tool'!$D$11,$E4:J4)</f>
        <v>0.26453527656048803</v>
      </c>
      <c r="K14" s="146">
        <f>NPV('TRC Tool'!$D$11,$E4:K4)</f>
        <v>0.30058165513429785</v>
      </c>
      <c r="L14" s="146">
        <f>NPV('TRC Tool'!$D$11,$E4:L4)</f>
        <v>0.3346617918312067</v>
      </c>
      <c r="M14" s="146">
        <f>NPV('TRC Tool'!$D$11,$E4:M4)</f>
        <v>0.36688449138439194</v>
      </c>
      <c r="N14" s="146">
        <f>NPV('TRC Tool'!$D$11,$E4:N4)</f>
        <v>0.39735242477536215</v>
      </c>
      <c r="O14" s="146">
        <f>NPV('TRC Tool'!$D$11,$E4:O4)</f>
        <v>0.42616248311711913</v>
      </c>
      <c r="P14" s="146">
        <f>NPV('TRC Tool'!$D$11,$E4:P4)</f>
        <v>0.45340611054983743</v>
      </c>
      <c r="Q14" s="146">
        <f>NPV('TRC Tool'!$D$11,$E4:Q4)</f>
        <v>0.47916961743300107</v>
      </c>
      <c r="R14" s="146">
        <f>NPV('TRC Tool'!$D$11,$E4:R4)</f>
        <v>0.50353447503676474</v>
      </c>
      <c r="S14" s="146">
        <f>NPV('TRC Tool'!$D$11,$E4:S4)</f>
        <v>0.52657759285943073</v>
      </c>
      <c r="T14" s="146">
        <f>NPV('TRC Tool'!$D$11,$E4:T4)</f>
        <v>0.54837157962701222</v>
      </c>
      <c r="U14" s="146">
        <f>NPV('TRC Tool'!$D$11,$E4:U4)</f>
        <v>0.56898498896453376</v>
      </c>
      <c r="V14" s="146">
        <f>NPV('TRC Tool'!$D$11,$E4:V4)</f>
        <v>0.58848255066671651</v>
      </c>
      <c r="W14" s="146">
        <f>NPV('TRC Tool'!$D$11,$E4:W4)</f>
        <v>0.60692538843769617</v>
      </c>
      <c r="X14" s="146">
        <f>NPV('TRC Tool'!$D$11,$E4:X4)</f>
        <v>0.62437122491517894</v>
      </c>
      <c r="Y14" s="146">
        <f>NPV('TRC Tool'!$D$11,$E4:Y4)</f>
        <v>0.64087457474368892</v>
      </c>
      <c r="Z14" s="146">
        <f>NPV('TRC Tool'!$D$11,$E4:Z4)</f>
        <v>0.65648692641407891</v>
      </c>
      <c r="AA14" s="146">
        <f>NPV('TRC Tool'!$D$11,$E4:AA4)</f>
        <v>0.67125691354203409</v>
      </c>
      <c r="AB14" s="146">
        <f>NPV('TRC Tool'!$D$11,$E4:AB4)</f>
        <v>0.6852304762167144</v>
      </c>
      <c r="AC14" s="146">
        <f>NPV('TRC Tool'!$D$11,$E4:AC4)</f>
        <v>0.6981474319152543</v>
      </c>
      <c r="AD14" s="146">
        <f>NPV('TRC Tool'!$D$11,$E4:AD4)</f>
        <v>0.71008767567430375</v>
      </c>
      <c r="AE14" s="146"/>
      <c r="AF14" s="146"/>
      <c r="AG14" s="146"/>
    </row>
    <row r="15" spans="2:33">
      <c r="C15" s="142" t="s">
        <v>2503</v>
      </c>
      <c r="D15" s="142" t="s">
        <v>2506</v>
      </c>
      <c r="E15" s="146">
        <f>NPV('TRC Tool'!$D$11,$E5:E5)</f>
        <v>6.6784536764539645E-2</v>
      </c>
      <c r="F15" s="146">
        <f>NPV('TRC Tool'!$D$11,$E5:F5)</f>
        <v>0.12994454099449185</v>
      </c>
      <c r="G15" s="146">
        <f>NPV('TRC Tool'!$D$11,$E5:G5)</f>
        <v>0.18967924197599251</v>
      </c>
      <c r="H15" s="146">
        <f>NPV('TRC Tool'!$D$11,$E5:H5)</f>
        <v>0.24617673374216126</v>
      </c>
      <c r="I15" s="146">
        <f>NPV('TRC Tool'!$D$11,$E5:I5)</f>
        <v>0.29961461074794044</v>
      </c>
      <c r="J15" s="146">
        <f>NPV('TRC Tool'!$D$11,$E5:J5)</f>
        <v>0.35016056631110537</v>
      </c>
      <c r="K15" s="146">
        <f>NPV('TRC Tool'!$D$11,$E5:K5)</f>
        <v>0.39797295606610916</v>
      </c>
      <c r="L15" s="146">
        <f>NPV('TRC Tool'!$D$11,$E5:L5)</f>
        <v>0.44320132853739769</v>
      </c>
      <c r="M15" s="146">
        <f>NPV('TRC Tool'!$D$11,$E5:M5)</f>
        <v>0.48598692480784972</v>
      </c>
      <c r="N15" s="146">
        <f>NPV('TRC Tool'!$D$11,$E5:N5)</f>
        <v>0.52646314913540604</v>
      </c>
      <c r="O15" s="146">
        <f>NPV('TRC Tool'!$D$11,$E5:O5)</f>
        <v>0.56475601225623551</v>
      </c>
      <c r="P15" s="146">
        <f>NPV('TRC Tool'!$D$11,$E5:P5)</f>
        <v>0.60098454900541631</v>
      </c>
      <c r="Q15" s="146">
        <f>NPV('TRC Tool'!$D$11,$E5:Q5)</f>
        <v>0.6352612117855797</v>
      </c>
      <c r="R15" s="146">
        <f>NPV('TRC Tool'!$D$11,$E5:R5)</f>
        <v>0.66769224131985205</v>
      </c>
      <c r="S15" s="146">
        <f>NPV('TRC Tool'!$D$11,$E5:S5)</f>
        <v>0.69837801603729677</v>
      </c>
      <c r="T15" s="146">
        <f>NPV('TRC Tool'!$D$11,$E5:T5)</f>
        <v>0.72741338135650357</v>
      </c>
      <c r="U15" s="146">
        <f>NPV('TRC Tool'!$D$11,$E5:U5)</f>
        <v>0.7548879600556595</v>
      </c>
      <c r="V15" s="146">
        <f>NPV('TRC Tool'!$D$11,$E5:V5)</f>
        <v>0.78088644484498881</v>
      </c>
      <c r="W15" s="146">
        <f>NPV('TRC Tool'!$D$11,$E5:W5)</f>
        <v>0.80548887418957282</v>
      </c>
      <c r="X15" s="146">
        <f>NPV('TRC Tool'!$D$11,$E5:X5)</f>
        <v>0.82877089236694867</v>
      </c>
      <c r="Y15" s="146">
        <f>NPV('TRC Tool'!$D$11,$E5:Y5)</f>
        <v>0.85080399468426493</v>
      </c>
      <c r="Z15" s="146">
        <f>NPV('TRC Tool'!$D$11,$E5:Z5)</f>
        <v>0.87165575872387868</v>
      </c>
      <c r="AA15" s="146">
        <f>NPV('TRC Tool'!$D$11,$E5:AA5)</f>
        <v>0.89139006243387697</v>
      </c>
      <c r="AB15" s="146">
        <f>NPV('TRC Tool'!$D$11,$E5:AB5)</f>
        <v>0.91006728983086671</v>
      </c>
      <c r="AC15" s="146">
        <f>NPV('TRC Tool'!$D$11,$E5:AC5)</f>
        <v>0.92733224397857394</v>
      </c>
      <c r="AD15" s="146">
        <f>NPV('TRC Tool'!$D$11,$E5:AD5)</f>
        <v>0.94329171351795948</v>
      </c>
      <c r="AE15" s="146"/>
      <c r="AF15" s="146"/>
      <c r="AG15" s="146"/>
    </row>
    <row r="16" spans="2:33">
      <c r="C16" s="142" t="s">
        <v>2503</v>
      </c>
      <c r="D16" s="142" t="s">
        <v>2507</v>
      </c>
      <c r="E16" s="146">
        <f>NPV('TRC Tool'!$D$11,$E6:E6)</f>
        <v>5.1639053403656862E-2</v>
      </c>
      <c r="F16" s="146">
        <f>NPV('TRC Tool'!$D$11,$E6:F6)</f>
        <v>0.10044878915061332</v>
      </c>
      <c r="G16" s="146">
        <f>NPV('TRC Tool'!$D$11,$E6:G6)</f>
        <v>0.14658668370294939</v>
      </c>
      <c r="H16" s="146">
        <f>NPV('TRC Tool'!$D$11,$E6:H6)</f>
        <v>0.19020127050526689</v>
      </c>
      <c r="I16" s="146">
        <f>NPV('TRC Tool'!$D$11,$E6:I6)</f>
        <v>0.23143266055601935</v>
      </c>
      <c r="J16" s="146">
        <f>NPV('TRC Tool'!$D$11,$E6:J6)</f>
        <v>0.27041303178852999</v>
      </c>
      <c r="K16" s="146">
        <f>NPV('TRC Tool'!$D$11,$E6:K6)</f>
        <v>0.30726708919104639</v>
      </c>
      <c r="L16" s="146">
        <f>NPV('TRC Tool'!$D$11,$E6:L6)</f>
        <v>0.34211249747181943</v>
      </c>
      <c r="M16" s="146">
        <f>NPV('TRC Tool'!$D$11,$E6:M6)</f>
        <v>0.3750602879599842</v>
      </c>
      <c r="N16" s="146">
        <f>NPV('TRC Tool'!$D$11,$E6:N6)</f>
        <v>0.40621524132539927</v>
      </c>
      <c r="O16" s="146">
        <f>NPV('TRC Tool'!$D$11,$E6:O6)</f>
        <v>0.43567624760005119</v>
      </c>
      <c r="P16" s="146">
        <f>NPV('TRC Tool'!$D$11,$E6:P6)</f>
        <v>0.46353664488969087</v>
      </c>
      <c r="Q16" s="146">
        <f>NPV('TRC Tool'!$D$11,$E6:Q6)</f>
        <v>0.48988453807655619</v>
      </c>
      <c r="R16" s="146">
        <f>NPV('TRC Tool'!$D$11,$E6:R6)</f>
        <v>0.51480309873198726</v>
      </c>
      <c r="S16" s="146">
        <f>NPV('TRC Tool'!$D$11,$E6:S6)</f>
        <v>0.53837084738101604</v>
      </c>
      <c r="T16" s="146">
        <f>NPV('TRC Tool'!$D$11,$E6:T6)</f>
        <v>0.56066191918929076</v>
      </c>
      <c r="U16" s="146">
        <f>NPV('TRC Tool'!$D$11,$E6:U6)</f>
        <v>0.58174631407562971</v>
      </c>
      <c r="V16" s="146">
        <f>NPV('TRC Tool'!$D$11,$E6:V6)</f>
        <v>0.60169013219077039</v>
      </c>
      <c r="W16" s="146">
        <f>NPV('TRC Tool'!$D$11,$E6:W6)</f>
        <v>0.62055579564420682</v>
      </c>
      <c r="X16" s="146">
        <f>NPV('TRC Tool'!$D$11,$E6:X6)</f>
        <v>0.63840225730612132</v>
      </c>
      <c r="Y16" s="146">
        <f>NPV('TRC Tool'!$D$11,$E6:Y6)</f>
        <v>0.6552851974600542</v>
      </c>
      <c r="Z16" s="146">
        <f>NPV('TRC Tool'!$D$11,$E6:Z6)</f>
        <v>0.67125720903389985</v>
      </c>
      <c r="AA16" s="146">
        <f>NPV('TRC Tool'!$D$11,$E6:AA6)</f>
        <v>0.68636797209182543</v>
      </c>
      <c r="AB16" s="146">
        <f>NPV('TRC Tool'!$D$11,$E6:AB6)</f>
        <v>0.70066441822760761</v>
      </c>
      <c r="AC16" s="146">
        <f>NPV('TRC Tool'!$D$11,$E6:AC6)</f>
        <v>0.71387984264596782</v>
      </c>
      <c r="AD16" s="146">
        <f>NPV('TRC Tool'!$D$11,$E6:AD6)</f>
        <v>0.72609598649728979</v>
      </c>
      <c r="AE16" s="146"/>
      <c r="AF16" s="146"/>
      <c r="AG16" s="146"/>
    </row>
    <row r="17" spans="2:33">
      <c r="C17" s="144" t="s">
        <v>2503</v>
      </c>
      <c r="D17" s="144" t="s">
        <v>2508</v>
      </c>
      <c r="E17" s="147">
        <f>NPV('TRC Tool'!$D$11,$E7:E7)</f>
        <v>55.401183213163243</v>
      </c>
      <c r="F17" s="147">
        <f>NPV('TRC Tool'!$D$11,$E7:F7)</f>
        <v>129.72029030995733</v>
      </c>
      <c r="G17" s="147">
        <f>NPV('TRC Tool'!$D$11,$E7:G7)</f>
        <v>169.07390095600647</v>
      </c>
      <c r="H17" s="147">
        <f>NPV('TRC Tool'!$D$11,$E7:H7)</f>
        <v>216.23015215979044</v>
      </c>
      <c r="I17" s="147">
        <f>NPV('TRC Tool'!$D$11,$E7:I7)</f>
        <v>269.78404739227801</v>
      </c>
      <c r="J17" s="147">
        <f>NPV('TRC Tool'!$D$11,$E7:J7)</f>
        <v>328.49845468906852</v>
      </c>
      <c r="K17" s="147">
        <f>NPV('TRC Tool'!$D$11,$E7:K7)</f>
        <v>384.1300570917403</v>
      </c>
      <c r="L17" s="147">
        <f>NPV('TRC Tool'!$D$11,$E7:L7)</f>
        <v>436.84071753058163</v>
      </c>
      <c r="M17" s="147">
        <f>NPV('TRC Tool'!$D$11,$E7:M7)</f>
        <v>486.78380030911035</v>
      </c>
      <c r="N17" s="147">
        <f>NPV('TRC Tool'!$D$11,$E7:N7)</f>
        <v>534.10461732518695</v>
      </c>
      <c r="O17" s="147">
        <f>NPV('TRC Tool'!$D$11,$E7:O7)</f>
        <v>578.94085086325197</v>
      </c>
      <c r="P17" s="147">
        <f>NPV('TRC Tool'!$D$11,$E7:P7)</f>
        <v>621.42295418781919</v>
      </c>
      <c r="Q17" s="147">
        <f>NPV('TRC Tool'!$D$11,$E7:Q7)</f>
        <v>661.67453110377528</v>
      </c>
      <c r="R17" s="147">
        <f>NPV('TRC Tool'!$D$11,$E7:R7)</f>
        <v>699.81269558783401</v>
      </c>
      <c r="S17" s="147">
        <f>NPV('TRC Tool'!$D$11,$E7:S7)</f>
        <v>735.94841253751088</v>
      </c>
      <c r="T17" s="147">
        <f>NPV('TRC Tool'!$D$11,$E7:T7)</f>
        <v>770.18682062904236</v>
      </c>
      <c r="U17" s="147">
        <f>NPV('TRC Tool'!$D$11,$E7:U7)</f>
        <v>802.62753822362527</v>
      </c>
      <c r="V17" s="147">
        <f>NPV('TRC Tool'!$D$11,$E7:V7)</f>
        <v>833.36495321202199</v>
      </c>
      <c r="W17" s="147">
        <f>NPV('TRC Tool'!$D$11,$E7:W7)</f>
        <v>862.48849764085037</v>
      </c>
      <c r="X17" s="147">
        <f>NPV('TRC Tool'!$D$11,$E7:X7)</f>
        <v>890.0829079195978</v>
      </c>
      <c r="Y17" s="147">
        <f>NPV('TRC Tool'!$D$11,$E7:Y7)</f>
        <v>916.22847136544374</v>
      </c>
      <c r="Z17" s="147">
        <f>NPV('TRC Tool'!$D$11,$E7:Z7)</f>
        <v>941.00125980322525</v>
      </c>
      <c r="AA17" s="147">
        <f>NPV('TRC Tool'!$D$11,$E7:AA7)</f>
        <v>964.47335090021727</v>
      </c>
      <c r="AB17" s="147">
        <f>NPV('TRC Tool'!$D$11,$E7:AB7)</f>
        <v>986.71303787971169</v>
      </c>
      <c r="AC17" s="147">
        <f>NPV('TRC Tool'!$D$11,$E7:AC7)</f>
        <v>1007.2710772395696</v>
      </c>
      <c r="AD17" s="147">
        <f>NPV('TRC Tool'!$D$11,$E7:AD7)</f>
        <v>1026.2746262873216</v>
      </c>
      <c r="AE17" s="147"/>
      <c r="AF17" s="147"/>
      <c r="AG17" s="147"/>
    </row>
    <row r="18" spans="2:33">
      <c r="C18" s="142" t="s">
        <v>2503</v>
      </c>
      <c r="D18" s="142" t="s">
        <v>2509</v>
      </c>
      <c r="E18" s="146">
        <f>NPV('TRC Tool'!$D$11,$E8:E8)</f>
        <v>0.61792383065261591</v>
      </c>
      <c r="F18" s="146">
        <f>NPV('TRC Tool'!$D$11,$E8:F8)</f>
        <v>1.1891235262087407</v>
      </c>
      <c r="G18" s="146">
        <f>NPV('TRC Tool'!$D$11,$E8:G8)</f>
        <v>1.7171321188840269</v>
      </c>
      <c r="H18" s="146">
        <f>NPV('TRC Tool'!$D$11,$E8:H8)</f>
        <v>2.2052154916657671</v>
      </c>
      <c r="I18" s="146">
        <f>NPV('TRC Tool'!$D$11,$E8:I8)</f>
        <v>2.6563925787259817</v>
      </c>
      <c r="J18" s="146">
        <f>NPV('TRC Tool'!$D$11,$E8:J8)</f>
        <v>3.0734540383860063</v>
      </c>
      <c r="K18" s="146">
        <f>NPV('TRC Tool'!$D$11,$E8:K8)</f>
        <v>3.4589795141301591</v>
      </c>
      <c r="L18" s="146">
        <f>NPV('TRC Tool'!$D$11,$E8:L8)</f>
        <v>3.8153535904327591</v>
      </c>
      <c r="M18" s="146">
        <f>NPV('TRC Tool'!$D$11,$E8:M8)</f>
        <v>4.1447805420898129</v>
      </c>
      <c r="N18" s="146">
        <f>NPV('TRC Tool'!$D$11,$E8:N8)</f>
        <v>4.449297968284168</v>
      </c>
      <c r="O18" s="146">
        <f>NPV('TRC Tool'!$D$11,$E8:O8)</f>
        <v>4.7307893957147051</v>
      </c>
      <c r="P18" s="146">
        <f>NPV('TRC Tool'!$D$11,$E8:P8)</f>
        <v>4.9909959287434873</v>
      </c>
      <c r="Q18" s="146">
        <f>NPV('TRC Tool'!$D$11,$E8:Q8)</f>
        <v>5.2315270186203433</v>
      </c>
      <c r="R18" s="146">
        <f>NPV('TRC Tool'!$D$11,$E8:R8)</f>
        <v>5.4538704183955842</v>
      </c>
      <c r="S18" s="146">
        <f>NPV('TRC Tool'!$D$11,$E8:S8)</f>
        <v>5.659401385094827</v>
      </c>
      <c r="T18" s="146">
        <f>NPV('TRC Tool'!$D$11,$E8:T8)</f>
        <v>5.8493911860739756</v>
      </c>
      <c r="U18" s="146">
        <f>NPV('TRC Tool'!$D$11,$E8:U8)</f>
        <v>6.0250149621685845</v>
      </c>
      <c r="V18" s="146">
        <f>NPV('TRC Tool'!$D$11,$E8:V8)</f>
        <v>6.187358996273419</v>
      </c>
      <c r="W18" s="146">
        <f>NPV('TRC Tool'!$D$11,$E8:W8)</f>
        <v>6.3374274323104256</v>
      </c>
      <c r="X18" s="146">
        <f>NPV('TRC Tool'!$D$11,$E8:X8)</f>
        <v>6.4761484861438579</v>
      </c>
      <c r="Y18" s="146">
        <f>NPV('TRC Tool'!$D$11,$E8:Y8)</f>
        <v>6.6043801868588066</v>
      </c>
      <c r="Z18" s="146">
        <f>NPV('TRC Tool'!$D$11,$E8:Z8)</f>
        <v>6.7229156839145929</v>
      </c>
      <c r="AA18" s="146">
        <f>NPV('TRC Tool'!$D$11,$E8:AA8)</f>
        <v>6.8324881529992538</v>
      </c>
      <c r="AB18" s="146">
        <f>NPV('TRC Tool'!$D$11,$E8:AB8)</f>
        <v>6.9337753309292411</v>
      </c>
      <c r="AC18" s="146">
        <f>NPV('TRC Tool'!$D$11,$E8:AC8)</f>
        <v>7.0274037076439644</v>
      </c>
      <c r="AD18" s="146">
        <f>NPV('TRC Tool'!$D$11,$E8:AD8)</f>
        <v>7.1139524012238526</v>
      </c>
      <c r="AE18" s="146"/>
      <c r="AF18" s="146"/>
      <c r="AG18" s="146"/>
    </row>
    <row r="19" spans="2:33">
      <c r="C19" s="142" t="s">
        <v>2510</v>
      </c>
      <c r="D19" s="142" t="s">
        <v>2511</v>
      </c>
      <c r="E19" s="146">
        <f>NPV('TRC Tool'!$D$11,$E9:E9)</f>
        <v>9.659826215566647E-2</v>
      </c>
      <c r="F19" s="146">
        <f>NPV('TRC Tool'!$D$11,$E9:F9)</f>
        <v>0.18589227413169387</v>
      </c>
      <c r="G19" s="146">
        <f>NPV('TRC Tool'!$D$11,$E9:G9)</f>
        <v>0.26843434473256966</v>
      </c>
      <c r="H19" s="146">
        <f>NPV('TRC Tool'!$D$11,$E9:H9)</f>
        <v>0.34473502008926754</v>
      </c>
      <c r="I19" s="146">
        <f>NPV('TRC Tool'!$D$11,$E9:I9)</f>
        <v>0.41526624153195368</v>
      </c>
      <c r="J19" s="146">
        <f>NPV('TRC Tool'!$D$11,$E9:J9)</f>
        <v>0.48046426468104425</v>
      </c>
      <c r="K19" s="146">
        <f>NPV('TRC Tool'!$D$11,$E9:K9)</f>
        <v>0.54073235781202089</v>
      </c>
      <c r="L19" s="146">
        <f>NPV('TRC Tool'!$D$11,$E9:L9)</f>
        <v>0.59644329618415681</v>
      </c>
      <c r="M19" s="146">
        <f>NPV('TRC Tool'!$D$11,$E9:M9)</f>
        <v>0.64794166776128381</v>
      </c>
      <c r="N19" s="146">
        <f>NPV('TRC Tool'!$D$11,$E9:N9)</f>
        <v>0.69554600458613758</v>
      </c>
      <c r="O19" s="146">
        <f>NPV('TRC Tool'!$D$11,$E9:O9)</f>
        <v>0.73955075299143791</v>
      </c>
      <c r="P19" s="146">
        <f>NPV('TRC Tool'!$D$11,$E9:P9)</f>
        <v>0.78022809483401545</v>
      </c>
      <c r="Q19" s="146">
        <f>NPV('TRC Tool'!$D$11,$E9:Q9)</f>
        <v>0.81782963101683792</v>
      </c>
      <c r="R19" s="146">
        <f>NPV('TRC Tool'!$D$11,$E9:R9)</f>
        <v>0.85258793771199659</v>
      </c>
      <c r="S19" s="146">
        <f>NPV('TRC Tool'!$D$11,$E9:S9)</f>
        <v>0.88471800491033137</v>
      </c>
      <c r="T19" s="146">
        <f>NPV('TRC Tool'!$D$11,$E9:T9)</f>
        <v>0.9144185661955363</v>
      </c>
      <c r="U19" s="146">
        <f>NPV('TRC Tool'!$D$11,$E9:U9)</f>
        <v>0.94187332796777234</v>
      </c>
      <c r="V19" s="146">
        <f>NPV('TRC Tool'!$D$11,$E9:V9)</f>
        <v>0.96725210571988551</v>
      </c>
      <c r="W19" s="146">
        <f>NPV('TRC Tool'!$D$11,$E9:W9)</f>
        <v>0.99071187439442177</v>
      </c>
      <c r="X19" s="146">
        <f>NPV('TRC Tool'!$D$11,$E9:X9)</f>
        <v>1.0123977393181933</v>
      </c>
      <c r="Y19" s="146">
        <f>NPV('TRC Tool'!$D$11,$E9:Y9)</f>
        <v>1.0324438337199051</v>
      </c>
      <c r="Z19" s="146">
        <f>NPV('TRC Tool'!$D$11,$E9:Z9)</f>
        <v>1.0509741483822377</v>
      </c>
      <c r="AA19" s="146">
        <f>NPV('TRC Tool'!$D$11,$E9:AA9)</f>
        <v>1.0681032985600274</v>
      </c>
      <c r="AB19" s="146">
        <f>NPV('TRC Tool'!$D$11,$E9:AB9)</f>
        <v>1.0839372329081414</v>
      </c>
      <c r="AC19" s="146">
        <f>NPV('TRC Tool'!$D$11,$E9:AC9)</f>
        <v>1.098573888803976</v>
      </c>
      <c r="AD19" s="146">
        <f>NPV('TRC Tool'!$D$11,$E9:AD9)</f>
        <v>1.1121037981179294</v>
      </c>
      <c r="AE19" s="146"/>
      <c r="AF19" s="146"/>
      <c r="AG19" s="146"/>
    </row>
    <row r="20" spans="2:33">
      <c r="C20" s="144" t="s">
        <v>2510</v>
      </c>
      <c r="D20" s="144" t="s">
        <v>2508</v>
      </c>
      <c r="E20" s="147">
        <f>NPV('TRC Tool'!$D$11,$E10:E10)</f>
        <v>4.3076354224440747</v>
      </c>
      <c r="F20" s="147">
        <f>NPV('TRC Tool'!$D$11,$E10:F10)</f>
        <v>8.2895502148678819</v>
      </c>
      <c r="G20" s="147">
        <f>NPV('TRC Tool'!$D$11,$E10:G10)</f>
        <v>11.970373650275357</v>
      </c>
      <c r="H20" s="147">
        <f>NPV('TRC Tool'!$D$11,$E10:H10)</f>
        <v>15.372872666181692</v>
      </c>
      <c r="I20" s="147">
        <f>NPV('TRC Tool'!$D$11,$E10:I10)</f>
        <v>18.518092684582815</v>
      </c>
      <c r="J20" s="147">
        <f>NPV('TRC Tool'!$D$11,$E10:J10)</f>
        <v>21.425487783862835</v>
      </c>
      <c r="K20" s="147">
        <f>NPV('TRC Tool'!$D$11,$E10:K10)</f>
        <v>24.113041027789642</v>
      </c>
      <c r="L20" s="147">
        <f>NPV('TRC Tool'!$D$11,$E10:L10)</f>
        <v>26.597375695867662</v>
      </c>
      <c r="M20" s="147">
        <f>NPV('TRC Tool'!$D$11,$E10:M10)</f>
        <v>28.893858103039065</v>
      </c>
      <c r="N20" s="147">
        <f>NPV('TRC Tool'!$D$11,$E10:N10)</f>
        <v>31.016692644702403</v>
      </c>
      <c r="O20" s="147">
        <f>NPV('TRC Tool'!$D$11,$E10:O10)</f>
        <v>32.979009654929186</v>
      </c>
      <c r="P20" s="147">
        <f>NPV('TRC Tool'!$D$11,$E10:P10)</f>
        <v>34.792946621306328</v>
      </c>
      <c r="Q20" s="147">
        <f>NPV('TRC Tool'!$D$11,$E10:Q10)</f>
        <v>36.46972325874129</v>
      </c>
      <c r="R20" s="147">
        <f>NPV('TRC Tool'!$D$11,$E10:R10)</f>
        <v>38.019710906582816</v>
      </c>
      <c r="S20" s="147">
        <f>NPV('TRC Tool'!$D$11,$E10:S10)</f>
        <v>39.452496678298033</v>
      </c>
      <c r="T20" s="147">
        <f>NPV('TRC Tool'!$D$11,$E10:T10)</f>
        <v>40.776942760489945</v>
      </c>
      <c r="U20" s="147">
        <f>NPV('TRC Tool'!$D$11,$E10:U10)</f>
        <v>42.001241228036555</v>
      </c>
      <c r="V20" s="147">
        <f>NPV('TRC Tool'!$D$11,$E10:V10)</f>
        <v>43.132964714398732</v>
      </c>
      <c r="W20" s="147">
        <f>NPV('TRC Tool'!$D$11,$E10:W10)</f>
        <v>44.179113250507235</v>
      </c>
      <c r="X20" s="147">
        <f>NPV('TRC Tool'!$D$11,$E10:X10)</f>
        <v>45.146157561940498</v>
      </c>
      <c r="Y20" s="147">
        <f>NPV('TRC Tool'!$D$11,$E10:Y10)</f>
        <v>46.040079092198638</v>
      </c>
      <c r="Z20" s="147">
        <f>NPV('TRC Tool'!$D$11,$E10:Z10)</f>
        <v>46.866406999628985</v>
      </c>
      <c r="AA20" s="147">
        <f>NPV('TRC Tool'!$D$11,$E10:AA10)</f>
        <v>47.630252356839513</v>
      </c>
      <c r="AB20" s="147">
        <f>NPV('TRC Tool'!$D$11,$E10:AB10)</f>
        <v>48.336339764133392</v>
      </c>
      <c r="AC20" s="147">
        <f>NPV('TRC Tool'!$D$11,$E10:AC10)</f>
        <v>48.98903657250267</v>
      </c>
      <c r="AD20" s="147">
        <f>NPV('TRC Tool'!$D$11,$E10:AD10)</f>
        <v>49.592379896933508</v>
      </c>
      <c r="AE20" s="147"/>
      <c r="AF20" s="147"/>
      <c r="AG20" s="147"/>
    </row>
    <row r="21" spans="2:33">
      <c r="C21" s="142" t="s">
        <v>2510</v>
      </c>
      <c r="D21" s="142" t="s">
        <v>2509</v>
      </c>
      <c r="E21" s="146">
        <f>NPV('TRC Tool'!$D$11,$E11:E11)</f>
        <v>0.92438528378628204</v>
      </c>
      <c r="F21" s="146">
        <f>NPV('TRC Tool'!$D$11,$E11:F11)</f>
        <v>1.7788734366669272</v>
      </c>
      <c r="G21" s="146">
        <f>NPV('TRC Tool'!$D$11,$E11:G11)</f>
        <v>2.5687497103595187</v>
      </c>
      <c r="H21" s="146">
        <f>NPV('TRC Tool'!$D$11,$E11:H11)</f>
        <v>3.2988997137728955</v>
      </c>
      <c r="I21" s="146">
        <f>NPV('TRC Tool'!$D$11,$E11:I11)</f>
        <v>3.9738396318847244</v>
      </c>
      <c r="J21" s="146">
        <f>NPV('TRC Tool'!$D$11,$E11:J11)</f>
        <v>4.5977441596272177</v>
      </c>
      <c r="K21" s="146">
        <f>NPV('TRC Tool'!$D$11,$E11:K11)</f>
        <v>5.1744723235600087</v>
      </c>
      <c r="L21" s="146">
        <f>NPV('TRC Tool'!$D$11,$E11:L11)</f>
        <v>5.7075913510445631</v>
      </c>
      <c r="M21" s="146">
        <f>NPV('TRC Tool'!$D$11,$E11:M11)</f>
        <v>6.2003987345577398</v>
      </c>
      <c r="N21" s="146">
        <f>NPV('TRC Tool'!$D$11,$E11:N11)</f>
        <v>6.6559426276185416</v>
      </c>
      <c r="O21" s="146">
        <f>NPV('TRC Tool'!$D$11,$E11:O11)</f>
        <v>7.0770406984826595</v>
      </c>
      <c r="P21" s="146">
        <f>NPV('TRC Tool'!$D$11,$E11:P11)</f>
        <v>7.4662975582202424</v>
      </c>
      <c r="Q21" s="146">
        <f>NPV('TRC Tool'!$D$11,$E11:Q11)</f>
        <v>7.8261208709745258</v>
      </c>
      <c r="R21" s="146">
        <f>NPV('TRC Tool'!$D$11,$E11:R11)</f>
        <v>8.1587362460478143</v>
      </c>
      <c r="S21" s="146">
        <f>NPV('TRC Tool'!$D$11,$E11:S11)</f>
        <v>8.4662010039266171</v>
      </c>
      <c r="T21" s="146">
        <f>NPV('TRC Tool'!$D$11,$E11:T11)</f>
        <v>8.7504169013926933</v>
      </c>
      <c r="U21" s="146">
        <f>NPV('TRC Tool'!$D$11,$E11:U11)</f>
        <v>9.0131418944284452</v>
      </c>
      <c r="V21" s="146">
        <f>NPV('TRC Tool'!$D$11,$E11:V11)</f>
        <v>9.2560010116735487</v>
      </c>
      <c r="W21" s="146">
        <f>NPV('TRC Tool'!$D$11,$E11:W11)</f>
        <v>9.4804964056882497</v>
      </c>
      <c r="X21" s="146">
        <f>NPV('TRC Tool'!$D$11,$E11:X11)</f>
        <v>9.688016644193242</v>
      </c>
      <c r="Y21" s="146">
        <f>NPV('TRC Tool'!$D$11,$E11:Y11)</f>
        <v>9.8798452987550753</v>
      </c>
      <c r="Z21" s="146">
        <f>NPV('TRC Tool'!$D$11,$E11:Z11)</f>
        <v>10.057168884040557</v>
      </c>
      <c r="AA21" s="146">
        <f>NPV('TRC Tool'!$D$11,$E11:AA11)</f>
        <v>10.221084196746677</v>
      </c>
      <c r="AB21" s="146">
        <f>NPV('TRC Tool'!$D$11,$E11:AB11)</f>
        <v>10.372605099599443</v>
      </c>
      <c r="AC21" s="146">
        <f>NPV('TRC Tool'!$D$11,$E11:AC11)</f>
        <v>10.51266879238255</v>
      </c>
      <c r="AD21" s="146">
        <f>NPV('TRC Tool'!$D$11,$E11:AD11)</f>
        <v>10.642141608784017</v>
      </c>
      <c r="AE21" s="146"/>
      <c r="AF21" s="146"/>
      <c r="AG21" s="146"/>
    </row>
    <row r="23" spans="2:33">
      <c r="B23" s="14" t="s">
        <v>2513</v>
      </c>
      <c r="E23" s="60" t="s">
        <v>2210</v>
      </c>
      <c r="G23" s="60" t="s">
        <v>2514</v>
      </c>
      <c r="H23" s="60" t="s">
        <v>2515</v>
      </c>
      <c r="I23" s="60" t="s">
        <v>2516</v>
      </c>
      <c r="J23" s="60" t="s">
        <v>2517</v>
      </c>
      <c r="K23" s="60" t="s">
        <v>2518</v>
      </c>
    </row>
    <row r="24" spans="2:33">
      <c r="B24" s="14" t="str">
        <f>'TRC Tool'!D14</f>
        <v>Lighting</v>
      </c>
      <c r="D24" s="142" t="s">
        <v>2504</v>
      </c>
      <c r="E24" s="148">
        <f>'TRC Tool'!E24</f>
        <v>0</v>
      </c>
      <c r="G24" s="148">
        <f>$E24*'TRC Tool'!$D$13</f>
        <v>0</v>
      </c>
      <c r="H24" s="148">
        <f>$G24*(1+H$35)</f>
        <v>0</v>
      </c>
      <c r="I24" s="146" t="str">
        <f ca="1">OFFSET($D13,0,ROUND('TRC Tool'!$D$15,0))</f>
        <v>SP</v>
      </c>
      <c r="J24" s="149">
        <f t="shared" ref="J24:J29" si="0">IF(($H24&gt;0),($H24*$I24),0)</f>
        <v>0</v>
      </c>
      <c r="K24" s="149">
        <f t="shared" ref="K24:K29" si="1">IF(($H24&lt;0),(-$H24*$I24),0)</f>
        <v>0</v>
      </c>
    </row>
    <row r="25" spans="2:33">
      <c r="D25" s="142" t="s">
        <v>2505</v>
      </c>
      <c r="E25" s="148">
        <f>'TRC Tool'!F24</f>
        <v>0</v>
      </c>
      <c r="G25" s="148">
        <f>$E25*'TRC Tool'!$D$13</f>
        <v>0</v>
      </c>
      <c r="H25" s="148">
        <f>$G25*(1+H$35)</f>
        <v>0</v>
      </c>
      <c r="I25" s="146" t="str">
        <f ca="1">OFFSET($D14,0,ROUND('TRC Tool'!$D$15,0))</f>
        <v>SOP</v>
      </c>
      <c r="J25" s="149">
        <f t="shared" si="0"/>
        <v>0</v>
      </c>
      <c r="K25" s="149">
        <f t="shared" si="1"/>
        <v>0</v>
      </c>
    </row>
    <row r="26" spans="2:33">
      <c r="D26" s="142" t="s">
        <v>2506</v>
      </c>
      <c r="E26" s="148">
        <f>'TRC Tool'!G24</f>
        <v>0</v>
      </c>
      <c r="G26" s="148">
        <f>$E26*'TRC Tool'!$D$13</f>
        <v>0</v>
      </c>
      <c r="H26" s="148">
        <f>$G26*(1+H$35)</f>
        <v>0</v>
      </c>
      <c r="I26" s="146" t="str">
        <f ca="1">OFFSET($D15,0,ROUND('TRC Tool'!$D$15,0))</f>
        <v>NSP</v>
      </c>
      <c r="J26" s="149">
        <f t="shared" si="0"/>
        <v>0</v>
      </c>
      <c r="K26" s="149">
        <f t="shared" si="1"/>
        <v>0</v>
      </c>
    </row>
    <row r="27" spans="2:33">
      <c r="D27" s="142" t="s">
        <v>2507</v>
      </c>
      <c r="E27" s="148">
        <f>'TRC Tool'!H24</f>
        <v>0</v>
      </c>
      <c r="G27" s="148">
        <f>$E27*'TRC Tool'!$D$13</f>
        <v>0</v>
      </c>
      <c r="H27" s="148">
        <f>$G27*(1+H$35)</f>
        <v>0</v>
      </c>
      <c r="I27" s="146" t="str">
        <f ca="1">OFFSET($D16,0,ROUND('TRC Tool'!$D$15,0))</f>
        <v>NSOP</v>
      </c>
      <c r="J27" s="149">
        <f t="shared" si="0"/>
        <v>0</v>
      </c>
      <c r="K27" s="149">
        <f t="shared" si="1"/>
        <v>0</v>
      </c>
    </row>
    <row r="28" spans="2:33">
      <c r="D28" s="142" t="s">
        <v>2508</v>
      </c>
      <c r="E28" s="150">
        <f>'TRC Tool'!K24</f>
        <v>0</v>
      </c>
      <c r="G28" s="150">
        <f>$E28*'TRC Tool'!$D$13</f>
        <v>0</v>
      </c>
      <c r="H28" s="150">
        <f>$G28*(1+H$36)</f>
        <v>0</v>
      </c>
      <c r="I28" s="146" t="str">
        <f ca="1">OFFSET($D17,0,ROUND('TRC Tool'!$D$15,0))</f>
        <v>Annual kW</v>
      </c>
      <c r="J28" s="149">
        <f t="shared" si="0"/>
        <v>0</v>
      </c>
      <c r="K28" s="149">
        <f t="shared" si="1"/>
        <v>0</v>
      </c>
    </row>
    <row r="29" spans="2:33">
      <c r="D29" s="142" t="s">
        <v>2509</v>
      </c>
      <c r="E29" s="148">
        <f>'TRC Tool'!L24</f>
        <v>0</v>
      </c>
      <c r="G29" s="148">
        <f>$E29*'TRC Tool'!$D$13</f>
        <v>0</v>
      </c>
      <c r="H29" s="148">
        <f>$G29*(1+H$37)</f>
        <v>0</v>
      </c>
      <c r="I29" s="146" t="str">
        <f ca="1">OFFSET($D18,0,ROUND('TRC Tool'!$D$15,0))</f>
        <v>Annual thm</v>
      </c>
      <c r="J29" s="149">
        <f t="shared" si="0"/>
        <v>0</v>
      </c>
      <c r="K29" s="149">
        <f t="shared" si="1"/>
        <v>0</v>
      </c>
    </row>
    <row r="30" spans="2:33">
      <c r="D30" s="142" t="s">
        <v>2519</v>
      </c>
      <c r="I30" s="142">
        <f>'TRC Tool'!$D$24</f>
        <v>0</v>
      </c>
      <c r="K30" s="149">
        <f>$I30*'TRC Tool'!$D$13</f>
        <v>0</v>
      </c>
    </row>
    <row r="31" spans="2:33">
      <c r="D31" s="142" t="s">
        <v>31</v>
      </c>
      <c r="I31" s="142">
        <f>'TRC Tool'!$D$16</f>
        <v>0</v>
      </c>
      <c r="K31" s="149">
        <f>$I31*(1-'TRC Tool'!$D$13)</f>
        <v>0</v>
      </c>
    </row>
    <row r="32" spans="2:33">
      <c r="D32" s="142" t="s">
        <v>2520</v>
      </c>
      <c r="I32" s="142">
        <f>'TRC Tool'!$D$17</f>
        <v>0</v>
      </c>
      <c r="K32" s="149">
        <f>$I32</f>
        <v>0</v>
      </c>
    </row>
    <row r="34" spans="2:14">
      <c r="B34" s="14" t="s">
        <v>2521</v>
      </c>
    </row>
    <row r="35" spans="2:14" ht="15">
      <c r="D35" s="142" t="s">
        <v>2522</v>
      </c>
      <c r="H35" s="151">
        <v>6.4000000000000001E-2</v>
      </c>
    </row>
    <row r="36" spans="2:14" ht="15">
      <c r="D36" s="142" t="s">
        <v>2418</v>
      </c>
      <c r="H36" s="151">
        <v>6.4000000000000001E-2</v>
      </c>
    </row>
    <row r="37" spans="2:14" ht="15">
      <c r="D37" s="142" t="s">
        <v>2419</v>
      </c>
      <c r="H37" s="151">
        <v>0.02</v>
      </c>
    </row>
    <row r="40" spans="2:14">
      <c r="E40" s="1"/>
    </row>
    <row r="41" spans="2:14" ht="15">
      <c r="B41" s="14" t="s">
        <v>2523</v>
      </c>
      <c r="D41" s="2"/>
      <c r="E41" s="105">
        <v>7.9600000000000004E-2</v>
      </c>
      <c r="F41" s="15"/>
    </row>
    <row r="42" spans="2:14">
      <c r="E42" s="10"/>
      <c r="J42" s="1"/>
      <c r="K42" s="1"/>
      <c r="L42" s="1"/>
      <c r="M42" s="1"/>
    </row>
    <row r="43" spans="2:14" ht="15">
      <c r="F43" s="152"/>
      <c r="G43" s="152"/>
      <c r="H43" s="152"/>
      <c r="I43" s="23"/>
      <c r="J43" s="153" t="s">
        <v>2524</v>
      </c>
      <c r="K43" s="153"/>
      <c r="L43" s="153"/>
      <c r="M43" s="153"/>
      <c r="N43" s="15"/>
    </row>
    <row r="44" spans="2:14" ht="63.75" customHeight="1">
      <c r="E44" s="160"/>
      <c r="F44" s="154" t="s">
        <v>2525</v>
      </c>
      <c r="G44" s="154" t="s">
        <v>2526</v>
      </c>
      <c r="H44" s="154" t="s">
        <v>2527</v>
      </c>
      <c r="I44" s="155" t="s">
        <v>2338</v>
      </c>
      <c r="J44" s="154" t="s">
        <v>2421</v>
      </c>
      <c r="K44" s="154" t="s">
        <v>2422</v>
      </c>
      <c r="L44" s="154" t="s">
        <v>2423</v>
      </c>
      <c r="M44" s="154" t="s">
        <v>2424</v>
      </c>
      <c r="N44" s="15"/>
    </row>
    <row r="45" spans="2:14" ht="15">
      <c r="F45" s="88" t="s">
        <v>2528</v>
      </c>
      <c r="G45" s="88" t="s">
        <v>2529</v>
      </c>
      <c r="H45" s="88" t="s">
        <v>2530</v>
      </c>
      <c r="I45" s="14" t="str">
        <f t="shared" ref="I45:I54" si="2">CONCATENATE(F45,G45,H45)</f>
        <v>Interior&lt;=5&lt;=12</v>
      </c>
      <c r="J45" s="157">
        <v>0.28999999999999998</v>
      </c>
      <c r="K45" s="157">
        <v>0.04</v>
      </c>
      <c r="L45" s="157">
        <v>0.59</v>
      </c>
      <c r="M45" s="157">
        <v>0.08</v>
      </c>
    </row>
    <row r="46" spans="2:14" ht="15">
      <c r="F46" s="52" t="s">
        <v>2528</v>
      </c>
      <c r="G46" s="52" t="s">
        <v>2529</v>
      </c>
      <c r="H46" s="52" t="s">
        <v>2531</v>
      </c>
      <c r="I46" s="14" t="str">
        <f t="shared" si="2"/>
        <v>Interior&lt;=5&lt;=16</v>
      </c>
      <c r="J46" s="159">
        <v>0.22</v>
      </c>
      <c r="K46" s="159">
        <v>0.11</v>
      </c>
      <c r="L46" s="159">
        <v>0.47</v>
      </c>
      <c r="M46" s="159">
        <v>0.2</v>
      </c>
    </row>
    <row r="47" spans="2:14" ht="15">
      <c r="F47" s="52" t="s">
        <v>2528</v>
      </c>
      <c r="G47" s="52" t="s">
        <v>2529</v>
      </c>
      <c r="H47" s="52" t="s">
        <v>2532</v>
      </c>
      <c r="I47" s="14" t="str">
        <f t="shared" si="2"/>
        <v>Interior&lt;=5other</v>
      </c>
      <c r="J47" s="159">
        <v>0.16</v>
      </c>
      <c r="K47" s="159">
        <v>0.17</v>
      </c>
      <c r="L47" s="159">
        <v>0.33</v>
      </c>
      <c r="M47" s="159">
        <v>0.34</v>
      </c>
    </row>
    <row r="48" spans="2:14" ht="15">
      <c r="F48" s="52" t="s">
        <v>2528</v>
      </c>
      <c r="G48" s="52">
        <v>6</v>
      </c>
      <c r="H48" s="52" t="s">
        <v>2530</v>
      </c>
      <c r="I48" s="14" t="str">
        <f t="shared" si="2"/>
        <v>Interior6&lt;=12</v>
      </c>
      <c r="J48" s="159">
        <v>0.28999999999999998</v>
      </c>
      <c r="K48" s="159">
        <v>0.04</v>
      </c>
      <c r="L48" s="159">
        <v>0.59</v>
      </c>
      <c r="M48" s="159">
        <v>0.08</v>
      </c>
    </row>
    <row r="49" spans="6:13" ht="15">
      <c r="F49" s="52" t="s">
        <v>2528</v>
      </c>
      <c r="G49" s="52">
        <v>6</v>
      </c>
      <c r="H49" s="52" t="s">
        <v>2531</v>
      </c>
      <c r="I49" s="14" t="str">
        <f t="shared" si="2"/>
        <v>Interior6&lt;=16</v>
      </c>
      <c r="J49" s="159">
        <v>0.22</v>
      </c>
      <c r="K49" s="159">
        <v>0.11</v>
      </c>
      <c r="L49" s="159">
        <v>0.47</v>
      </c>
      <c r="M49" s="159">
        <v>0.2</v>
      </c>
    </row>
    <row r="50" spans="6:13" ht="15">
      <c r="F50" s="52" t="s">
        <v>2528</v>
      </c>
      <c r="G50" s="52">
        <v>6</v>
      </c>
      <c r="H50" s="52" t="s">
        <v>2532</v>
      </c>
      <c r="I50" s="14" t="str">
        <f t="shared" si="2"/>
        <v>Interior6other</v>
      </c>
      <c r="J50" s="159">
        <v>0.16</v>
      </c>
      <c r="K50" s="159">
        <v>0.17</v>
      </c>
      <c r="L50" s="159">
        <v>0.33</v>
      </c>
      <c r="M50" s="159">
        <v>0.34</v>
      </c>
    </row>
    <row r="51" spans="6:13" ht="15">
      <c r="F51" s="52" t="s">
        <v>2528</v>
      </c>
      <c r="G51" s="52">
        <v>7</v>
      </c>
      <c r="H51" s="52" t="s">
        <v>2530</v>
      </c>
      <c r="I51" s="14" t="str">
        <f t="shared" si="2"/>
        <v>Interior7&lt;=12</v>
      </c>
      <c r="J51" s="159">
        <v>0.28999999999999998</v>
      </c>
      <c r="K51" s="159">
        <v>0.04</v>
      </c>
      <c r="L51" s="159">
        <v>0.59</v>
      </c>
      <c r="M51" s="159">
        <v>0.08</v>
      </c>
    </row>
    <row r="52" spans="6:13" ht="15">
      <c r="F52" s="52" t="s">
        <v>2528</v>
      </c>
      <c r="G52" s="52">
        <v>7</v>
      </c>
      <c r="H52" s="52" t="s">
        <v>2531</v>
      </c>
      <c r="I52" s="14" t="str">
        <f t="shared" si="2"/>
        <v>Interior7&lt;=16</v>
      </c>
      <c r="J52" s="159">
        <v>0.22</v>
      </c>
      <c r="K52" s="159">
        <v>0.11</v>
      </c>
      <c r="L52" s="159">
        <v>0.47</v>
      </c>
      <c r="M52" s="159">
        <v>0.2</v>
      </c>
    </row>
    <row r="53" spans="6:13" ht="15">
      <c r="F53" s="52" t="s">
        <v>2528</v>
      </c>
      <c r="G53" s="52">
        <v>7</v>
      </c>
      <c r="H53" s="52" t="s">
        <v>2532</v>
      </c>
      <c r="I53" s="14" t="str">
        <f t="shared" si="2"/>
        <v>Interior7other</v>
      </c>
      <c r="J53" s="159">
        <v>0.16</v>
      </c>
      <c r="K53" s="159">
        <v>0.17</v>
      </c>
      <c r="L53" s="159">
        <v>0.33</v>
      </c>
      <c r="M53" s="159">
        <v>0.34</v>
      </c>
    </row>
    <row r="54" spans="6:13" ht="15">
      <c r="F54" s="52" t="s">
        <v>2533</v>
      </c>
      <c r="I54" s="14" t="str">
        <f t="shared" si="2"/>
        <v>Exterior</v>
      </c>
      <c r="J54" s="159">
        <v>0.05</v>
      </c>
      <c r="K54" s="159">
        <v>0.28000000000000003</v>
      </c>
      <c r="L54" s="159">
        <v>0.2</v>
      </c>
      <c r="M54" s="159">
        <v>0.47</v>
      </c>
    </row>
  </sheetData>
  <pageMargins left="0.75" right="0.75" top="1" bottom="1" header="0.5" footer="0.5"/>
  <pageSetup paperSize="9" orientation="portrait"/>
  <legacyDrawing r:id="rId1"/>
</worksheet>
</file>

<file path=xl/worksheets/sheet2.xml><?xml version="1.0" encoding="utf-8"?>
<worksheet xmlns="http://schemas.openxmlformats.org/spreadsheetml/2006/main" xmlns:r="http://schemas.openxmlformats.org/officeDocument/2006/relationships">
  <sheetPr codeName="Sheet2"/>
  <dimension ref="B1:N34"/>
  <sheetViews>
    <sheetView showGridLines="0" workbookViewId="0">
      <selection activeCell="B3" sqref="B3"/>
    </sheetView>
  </sheetViews>
  <sheetFormatPr defaultColWidth="9.140625" defaultRowHeight="12.75" customHeight="1"/>
  <cols>
    <col min="1" max="1" width="9.140625" style="499"/>
    <col min="2" max="2" width="29" style="499" customWidth="1"/>
    <col min="3" max="3" width="0.7109375" style="499" customWidth="1"/>
    <col min="4" max="4" width="0.5703125" style="499" customWidth="1"/>
    <col min="5" max="5" width="26.7109375" style="499" customWidth="1"/>
    <col min="6" max="6" width="1.7109375" style="499" customWidth="1"/>
    <col min="7" max="7" width="0.85546875" style="499" customWidth="1"/>
    <col min="8" max="257" width="9.140625" style="499"/>
    <col min="258" max="258" width="29" style="499" customWidth="1"/>
    <col min="259" max="259" width="0.7109375" style="499" customWidth="1"/>
    <col min="260" max="260" width="0.5703125" style="499" customWidth="1"/>
    <col min="261" max="261" width="26.7109375" style="499" customWidth="1"/>
    <col min="262" max="262" width="1.7109375" style="499" customWidth="1"/>
    <col min="263" max="263" width="0.85546875" style="499" customWidth="1"/>
    <col min="264" max="513" width="9.140625" style="499"/>
    <col min="514" max="514" width="29" style="499" customWidth="1"/>
    <col min="515" max="515" width="0.7109375" style="499" customWidth="1"/>
    <col min="516" max="516" width="0.5703125" style="499" customWidth="1"/>
    <col min="517" max="517" width="26.7109375" style="499" customWidth="1"/>
    <col min="518" max="518" width="1.7109375" style="499" customWidth="1"/>
    <col min="519" max="519" width="0.85546875" style="499" customWidth="1"/>
    <col min="520" max="769" width="9.140625" style="499"/>
    <col min="770" max="770" width="29" style="499" customWidth="1"/>
    <col min="771" max="771" width="0.7109375" style="499" customWidth="1"/>
    <col min="772" max="772" width="0.5703125" style="499" customWidth="1"/>
    <col min="773" max="773" width="26.7109375" style="499" customWidth="1"/>
    <col min="774" max="774" width="1.7109375" style="499" customWidth="1"/>
    <col min="775" max="775" width="0.85546875" style="499" customWidth="1"/>
    <col min="776" max="1025" width="9.140625" style="499"/>
    <col min="1026" max="1026" width="29" style="499" customWidth="1"/>
    <col min="1027" max="1027" width="0.7109375" style="499" customWidth="1"/>
    <col min="1028" max="1028" width="0.5703125" style="499" customWidth="1"/>
    <col min="1029" max="1029" width="26.7109375" style="499" customWidth="1"/>
    <col min="1030" max="1030" width="1.7109375" style="499" customWidth="1"/>
    <col min="1031" max="1031" width="0.85546875" style="499" customWidth="1"/>
    <col min="1032" max="1281" width="9.140625" style="499"/>
    <col min="1282" max="1282" width="29" style="499" customWidth="1"/>
    <col min="1283" max="1283" width="0.7109375" style="499" customWidth="1"/>
    <col min="1284" max="1284" width="0.5703125" style="499" customWidth="1"/>
    <col min="1285" max="1285" width="26.7109375" style="499" customWidth="1"/>
    <col min="1286" max="1286" width="1.7109375" style="499" customWidth="1"/>
    <col min="1287" max="1287" width="0.85546875" style="499" customWidth="1"/>
    <col min="1288" max="1537" width="9.140625" style="499"/>
    <col min="1538" max="1538" width="29" style="499" customWidth="1"/>
    <col min="1539" max="1539" width="0.7109375" style="499" customWidth="1"/>
    <col min="1540" max="1540" width="0.5703125" style="499" customWidth="1"/>
    <col min="1541" max="1541" width="26.7109375" style="499" customWidth="1"/>
    <col min="1542" max="1542" width="1.7109375" style="499" customWidth="1"/>
    <col min="1543" max="1543" width="0.85546875" style="499" customWidth="1"/>
    <col min="1544" max="1793" width="9.140625" style="499"/>
    <col min="1794" max="1794" width="29" style="499" customWidth="1"/>
    <col min="1795" max="1795" width="0.7109375" style="499" customWidth="1"/>
    <col min="1796" max="1796" width="0.5703125" style="499" customWidth="1"/>
    <col min="1797" max="1797" width="26.7109375" style="499" customWidth="1"/>
    <col min="1798" max="1798" width="1.7109375" style="499" customWidth="1"/>
    <col min="1799" max="1799" width="0.85546875" style="499" customWidth="1"/>
    <col min="1800" max="2049" width="9.140625" style="499"/>
    <col min="2050" max="2050" width="29" style="499" customWidth="1"/>
    <col min="2051" max="2051" width="0.7109375" style="499" customWidth="1"/>
    <col min="2052" max="2052" width="0.5703125" style="499" customWidth="1"/>
    <col min="2053" max="2053" width="26.7109375" style="499" customWidth="1"/>
    <col min="2054" max="2054" width="1.7109375" style="499" customWidth="1"/>
    <col min="2055" max="2055" width="0.85546875" style="499" customWidth="1"/>
    <col min="2056" max="2305" width="9.140625" style="499"/>
    <col min="2306" max="2306" width="29" style="499" customWidth="1"/>
    <col min="2307" max="2307" width="0.7109375" style="499" customWidth="1"/>
    <col min="2308" max="2308" width="0.5703125" style="499" customWidth="1"/>
    <col min="2309" max="2309" width="26.7109375" style="499" customWidth="1"/>
    <col min="2310" max="2310" width="1.7109375" style="499" customWidth="1"/>
    <col min="2311" max="2311" width="0.85546875" style="499" customWidth="1"/>
    <col min="2312" max="2561" width="9.140625" style="499"/>
    <col min="2562" max="2562" width="29" style="499" customWidth="1"/>
    <col min="2563" max="2563" width="0.7109375" style="499" customWidth="1"/>
    <col min="2564" max="2564" width="0.5703125" style="499" customWidth="1"/>
    <col min="2565" max="2565" width="26.7109375" style="499" customWidth="1"/>
    <col min="2566" max="2566" width="1.7109375" style="499" customWidth="1"/>
    <col min="2567" max="2567" width="0.85546875" style="499" customWidth="1"/>
    <col min="2568" max="2817" width="9.140625" style="499"/>
    <col min="2818" max="2818" width="29" style="499" customWidth="1"/>
    <col min="2819" max="2819" width="0.7109375" style="499" customWidth="1"/>
    <col min="2820" max="2820" width="0.5703125" style="499" customWidth="1"/>
    <col min="2821" max="2821" width="26.7109375" style="499" customWidth="1"/>
    <col min="2822" max="2822" width="1.7109375" style="499" customWidth="1"/>
    <col min="2823" max="2823" width="0.85546875" style="499" customWidth="1"/>
    <col min="2824" max="3073" width="9.140625" style="499"/>
    <col min="3074" max="3074" width="29" style="499" customWidth="1"/>
    <col min="3075" max="3075" width="0.7109375" style="499" customWidth="1"/>
    <col min="3076" max="3076" width="0.5703125" style="499" customWidth="1"/>
    <col min="3077" max="3077" width="26.7109375" style="499" customWidth="1"/>
    <col min="3078" max="3078" width="1.7109375" style="499" customWidth="1"/>
    <col min="3079" max="3079" width="0.85546875" style="499" customWidth="1"/>
    <col min="3080" max="3329" width="9.140625" style="499"/>
    <col min="3330" max="3330" width="29" style="499" customWidth="1"/>
    <col min="3331" max="3331" width="0.7109375" style="499" customWidth="1"/>
    <col min="3332" max="3332" width="0.5703125" style="499" customWidth="1"/>
    <col min="3333" max="3333" width="26.7109375" style="499" customWidth="1"/>
    <col min="3334" max="3334" width="1.7109375" style="499" customWidth="1"/>
    <col min="3335" max="3335" width="0.85546875" style="499" customWidth="1"/>
    <col min="3336" max="3585" width="9.140625" style="499"/>
    <col min="3586" max="3586" width="29" style="499" customWidth="1"/>
    <col min="3587" max="3587" width="0.7109375" style="499" customWidth="1"/>
    <col min="3588" max="3588" width="0.5703125" style="499" customWidth="1"/>
    <col min="3589" max="3589" width="26.7109375" style="499" customWidth="1"/>
    <col min="3590" max="3590" width="1.7109375" style="499" customWidth="1"/>
    <col min="3591" max="3591" width="0.85546875" style="499" customWidth="1"/>
    <col min="3592" max="3841" width="9.140625" style="499"/>
    <col min="3842" max="3842" width="29" style="499" customWidth="1"/>
    <col min="3843" max="3843" width="0.7109375" style="499" customWidth="1"/>
    <col min="3844" max="3844" width="0.5703125" style="499" customWidth="1"/>
    <col min="3845" max="3845" width="26.7109375" style="499" customWidth="1"/>
    <col min="3846" max="3846" width="1.7109375" style="499" customWidth="1"/>
    <col min="3847" max="3847" width="0.85546875" style="499" customWidth="1"/>
    <col min="3848" max="4097" width="9.140625" style="499"/>
    <col min="4098" max="4098" width="29" style="499" customWidth="1"/>
    <col min="4099" max="4099" width="0.7109375" style="499" customWidth="1"/>
    <col min="4100" max="4100" width="0.5703125" style="499" customWidth="1"/>
    <col min="4101" max="4101" width="26.7109375" style="499" customWidth="1"/>
    <col min="4102" max="4102" width="1.7109375" style="499" customWidth="1"/>
    <col min="4103" max="4103" width="0.85546875" style="499" customWidth="1"/>
    <col min="4104" max="4353" width="9.140625" style="499"/>
    <col min="4354" max="4354" width="29" style="499" customWidth="1"/>
    <col min="4355" max="4355" width="0.7109375" style="499" customWidth="1"/>
    <col min="4356" max="4356" width="0.5703125" style="499" customWidth="1"/>
    <col min="4357" max="4357" width="26.7109375" style="499" customWidth="1"/>
    <col min="4358" max="4358" width="1.7109375" style="499" customWidth="1"/>
    <col min="4359" max="4359" width="0.85546875" style="499" customWidth="1"/>
    <col min="4360" max="4609" width="9.140625" style="499"/>
    <col min="4610" max="4610" width="29" style="499" customWidth="1"/>
    <col min="4611" max="4611" width="0.7109375" style="499" customWidth="1"/>
    <col min="4612" max="4612" width="0.5703125" style="499" customWidth="1"/>
    <col min="4613" max="4613" width="26.7109375" style="499" customWidth="1"/>
    <col min="4614" max="4614" width="1.7109375" style="499" customWidth="1"/>
    <col min="4615" max="4615" width="0.85546875" style="499" customWidth="1"/>
    <col min="4616" max="4865" width="9.140625" style="499"/>
    <col min="4866" max="4866" width="29" style="499" customWidth="1"/>
    <col min="4867" max="4867" width="0.7109375" style="499" customWidth="1"/>
    <col min="4868" max="4868" width="0.5703125" style="499" customWidth="1"/>
    <col min="4869" max="4869" width="26.7109375" style="499" customWidth="1"/>
    <col min="4870" max="4870" width="1.7109375" style="499" customWidth="1"/>
    <col min="4871" max="4871" width="0.85546875" style="499" customWidth="1"/>
    <col min="4872" max="5121" width="9.140625" style="499"/>
    <col min="5122" max="5122" width="29" style="499" customWidth="1"/>
    <col min="5123" max="5123" width="0.7109375" style="499" customWidth="1"/>
    <col min="5124" max="5124" width="0.5703125" style="499" customWidth="1"/>
    <col min="5125" max="5125" width="26.7109375" style="499" customWidth="1"/>
    <col min="5126" max="5126" width="1.7109375" style="499" customWidth="1"/>
    <col min="5127" max="5127" width="0.85546875" style="499" customWidth="1"/>
    <col min="5128" max="5377" width="9.140625" style="499"/>
    <col min="5378" max="5378" width="29" style="499" customWidth="1"/>
    <col min="5379" max="5379" width="0.7109375" style="499" customWidth="1"/>
    <col min="5380" max="5380" width="0.5703125" style="499" customWidth="1"/>
    <col min="5381" max="5381" width="26.7109375" style="499" customWidth="1"/>
    <col min="5382" max="5382" width="1.7109375" style="499" customWidth="1"/>
    <col min="5383" max="5383" width="0.85546875" style="499" customWidth="1"/>
    <col min="5384" max="5633" width="9.140625" style="499"/>
    <col min="5634" max="5634" width="29" style="499" customWidth="1"/>
    <col min="5635" max="5635" width="0.7109375" style="499" customWidth="1"/>
    <col min="5636" max="5636" width="0.5703125" style="499" customWidth="1"/>
    <col min="5637" max="5637" width="26.7109375" style="499" customWidth="1"/>
    <col min="5638" max="5638" width="1.7109375" style="499" customWidth="1"/>
    <col min="5639" max="5639" width="0.85546875" style="499" customWidth="1"/>
    <col min="5640" max="5889" width="9.140625" style="499"/>
    <col min="5890" max="5890" width="29" style="499" customWidth="1"/>
    <col min="5891" max="5891" width="0.7109375" style="499" customWidth="1"/>
    <col min="5892" max="5892" width="0.5703125" style="499" customWidth="1"/>
    <col min="5893" max="5893" width="26.7109375" style="499" customWidth="1"/>
    <col min="5894" max="5894" width="1.7109375" style="499" customWidth="1"/>
    <col min="5895" max="5895" width="0.85546875" style="499" customWidth="1"/>
    <col min="5896" max="6145" width="9.140625" style="499"/>
    <col min="6146" max="6146" width="29" style="499" customWidth="1"/>
    <col min="6147" max="6147" width="0.7109375" style="499" customWidth="1"/>
    <col min="6148" max="6148" width="0.5703125" style="499" customWidth="1"/>
    <col min="6149" max="6149" width="26.7109375" style="499" customWidth="1"/>
    <col min="6150" max="6150" width="1.7109375" style="499" customWidth="1"/>
    <col min="6151" max="6151" width="0.85546875" style="499" customWidth="1"/>
    <col min="6152" max="6401" width="9.140625" style="499"/>
    <col min="6402" max="6402" width="29" style="499" customWidth="1"/>
    <col min="6403" max="6403" width="0.7109375" style="499" customWidth="1"/>
    <col min="6404" max="6404" width="0.5703125" style="499" customWidth="1"/>
    <col min="6405" max="6405" width="26.7109375" style="499" customWidth="1"/>
    <col min="6406" max="6406" width="1.7109375" style="499" customWidth="1"/>
    <col min="6407" max="6407" width="0.85546875" style="499" customWidth="1"/>
    <col min="6408" max="6657" width="9.140625" style="499"/>
    <col min="6658" max="6658" width="29" style="499" customWidth="1"/>
    <col min="6659" max="6659" width="0.7109375" style="499" customWidth="1"/>
    <col min="6660" max="6660" width="0.5703125" style="499" customWidth="1"/>
    <col min="6661" max="6661" width="26.7109375" style="499" customWidth="1"/>
    <col min="6662" max="6662" width="1.7109375" style="499" customWidth="1"/>
    <col min="6663" max="6663" width="0.85546875" style="499" customWidth="1"/>
    <col min="6664" max="6913" width="9.140625" style="499"/>
    <col min="6914" max="6914" width="29" style="499" customWidth="1"/>
    <col min="6915" max="6915" width="0.7109375" style="499" customWidth="1"/>
    <col min="6916" max="6916" width="0.5703125" style="499" customWidth="1"/>
    <col min="6917" max="6917" width="26.7109375" style="499" customWidth="1"/>
    <col min="6918" max="6918" width="1.7109375" style="499" customWidth="1"/>
    <col min="6919" max="6919" width="0.85546875" style="499" customWidth="1"/>
    <col min="6920" max="7169" width="9.140625" style="499"/>
    <col min="7170" max="7170" width="29" style="499" customWidth="1"/>
    <col min="7171" max="7171" width="0.7109375" style="499" customWidth="1"/>
    <col min="7172" max="7172" width="0.5703125" style="499" customWidth="1"/>
    <col min="7173" max="7173" width="26.7109375" style="499" customWidth="1"/>
    <col min="7174" max="7174" width="1.7109375" style="499" customWidth="1"/>
    <col min="7175" max="7175" width="0.85546875" style="499" customWidth="1"/>
    <col min="7176" max="7425" width="9.140625" style="499"/>
    <col min="7426" max="7426" width="29" style="499" customWidth="1"/>
    <col min="7427" max="7427" width="0.7109375" style="499" customWidth="1"/>
    <col min="7428" max="7428" width="0.5703125" style="499" customWidth="1"/>
    <col min="7429" max="7429" width="26.7109375" style="499" customWidth="1"/>
    <col min="7430" max="7430" width="1.7109375" style="499" customWidth="1"/>
    <col min="7431" max="7431" width="0.85546875" style="499" customWidth="1"/>
    <col min="7432" max="7681" width="9.140625" style="499"/>
    <col min="7682" max="7682" width="29" style="499" customWidth="1"/>
    <col min="7683" max="7683" width="0.7109375" style="499" customWidth="1"/>
    <col min="7684" max="7684" width="0.5703125" style="499" customWidth="1"/>
    <col min="7685" max="7685" width="26.7109375" style="499" customWidth="1"/>
    <col min="7686" max="7686" width="1.7109375" style="499" customWidth="1"/>
    <col min="7687" max="7687" width="0.85546875" style="499" customWidth="1"/>
    <col min="7688" max="7937" width="9.140625" style="499"/>
    <col min="7938" max="7938" width="29" style="499" customWidth="1"/>
    <col min="7939" max="7939" width="0.7109375" style="499" customWidth="1"/>
    <col min="7940" max="7940" width="0.5703125" style="499" customWidth="1"/>
    <col min="7941" max="7941" width="26.7109375" style="499" customWidth="1"/>
    <col min="7942" max="7942" width="1.7109375" style="499" customWidth="1"/>
    <col min="7943" max="7943" width="0.85546875" style="499" customWidth="1"/>
    <col min="7944" max="8193" width="9.140625" style="499"/>
    <col min="8194" max="8194" width="29" style="499" customWidth="1"/>
    <col min="8195" max="8195" width="0.7109375" style="499" customWidth="1"/>
    <col min="8196" max="8196" width="0.5703125" style="499" customWidth="1"/>
    <col min="8197" max="8197" width="26.7109375" style="499" customWidth="1"/>
    <col min="8198" max="8198" width="1.7109375" style="499" customWidth="1"/>
    <col min="8199" max="8199" width="0.85546875" style="499" customWidth="1"/>
    <col min="8200" max="8449" width="9.140625" style="499"/>
    <col min="8450" max="8450" width="29" style="499" customWidth="1"/>
    <col min="8451" max="8451" width="0.7109375" style="499" customWidth="1"/>
    <col min="8452" max="8452" width="0.5703125" style="499" customWidth="1"/>
    <col min="8453" max="8453" width="26.7109375" style="499" customWidth="1"/>
    <col min="8454" max="8454" width="1.7109375" style="499" customWidth="1"/>
    <col min="8455" max="8455" width="0.85546875" style="499" customWidth="1"/>
    <col min="8456" max="8705" width="9.140625" style="499"/>
    <col min="8706" max="8706" width="29" style="499" customWidth="1"/>
    <col min="8707" max="8707" width="0.7109375" style="499" customWidth="1"/>
    <col min="8708" max="8708" width="0.5703125" style="499" customWidth="1"/>
    <col min="8709" max="8709" width="26.7109375" style="499" customWidth="1"/>
    <col min="8710" max="8710" width="1.7109375" style="499" customWidth="1"/>
    <col min="8711" max="8711" width="0.85546875" style="499" customWidth="1"/>
    <col min="8712" max="8961" width="9.140625" style="499"/>
    <col min="8962" max="8962" width="29" style="499" customWidth="1"/>
    <col min="8963" max="8963" width="0.7109375" style="499" customWidth="1"/>
    <col min="8964" max="8964" width="0.5703125" style="499" customWidth="1"/>
    <col min="8965" max="8965" width="26.7109375" style="499" customWidth="1"/>
    <col min="8966" max="8966" width="1.7109375" style="499" customWidth="1"/>
    <col min="8967" max="8967" width="0.85546875" style="499" customWidth="1"/>
    <col min="8968" max="9217" width="9.140625" style="499"/>
    <col min="9218" max="9218" width="29" style="499" customWidth="1"/>
    <col min="9219" max="9219" width="0.7109375" style="499" customWidth="1"/>
    <col min="9220" max="9220" width="0.5703125" style="499" customWidth="1"/>
    <col min="9221" max="9221" width="26.7109375" style="499" customWidth="1"/>
    <col min="9222" max="9222" width="1.7109375" style="499" customWidth="1"/>
    <col min="9223" max="9223" width="0.85546875" style="499" customWidth="1"/>
    <col min="9224" max="9473" width="9.140625" style="499"/>
    <col min="9474" max="9474" width="29" style="499" customWidth="1"/>
    <col min="9475" max="9475" width="0.7109375" style="499" customWidth="1"/>
    <col min="9476" max="9476" width="0.5703125" style="499" customWidth="1"/>
    <col min="9477" max="9477" width="26.7109375" style="499" customWidth="1"/>
    <col min="9478" max="9478" width="1.7109375" style="499" customWidth="1"/>
    <col min="9479" max="9479" width="0.85546875" style="499" customWidth="1"/>
    <col min="9480" max="9729" width="9.140625" style="499"/>
    <col min="9730" max="9730" width="29" style="499" customWidth="1"/>
    <col min="9731" max="9731" width="0.7109375" style="499" customWidth="1"/>
    <col min="9732" max="9732" width="0.5703125" style="499" customWidth="1"/>
    <col min="9733" max="9733" width="26.7109375" style="499" customWidth="1"/>
    <col min="9734" max="9734" width="1.7109375" style="499" customWidth="1"/>
    <col min="9735" max="9735" width="0.85546875" style="499" customWidth="1"/>
    <col min="9736" max="9985" width="9.140625" style="499"/>
    <col min="9986" max="9986" width="29" style="499" customWidth="1"/>
    <col min="9987" max="9987" width="0.7109375" style="499" customWidth="1"/>
    <col min="9988" max="9988" width="0.5703125" style="499" customWidth="1"/>
    <col min="9989" max="9989" width="26.7109375" style="499" customWidth="1"/>
    <col min="9990" max="9990" width="1.7109375" style="499" customWidth="1"/>
    <col min="9991" max="9991" width="0.85546875" style="499" customWidth="1"/>
    <col min="9992" max="10241" width="9.140625" style="499"/>
    <col min="10242" max="10242" width="29" style="499" customWidth="1"/>
    <col min="10243" max="10243" width="0.7109375" style="499" customWidth="1"/>
    <col min="10244" max="10244" width="0.5703125" style="499" customWidth="1"/>
    <col min="10245" max="10245" width="26.7109375" style="499" customWidth="1"/>
    <col min="10246" max="10246" width="1.7109375" style="499" customWidth="1"/>
    <col min="10247" max="10247" width="0.85546875" style="499" customWidth="1"/>
    <col min="10248" max="10497" width="9.140625" style="499"/>
    <col min="10498" max="10498" width="29" style="499" customWidth="1"/>
    <col min="10499" max="10499" width="0.7109375" style="499" customWidth="1"/>
    <col min="10500" max="10500" width="0.5703125" style="499" customWidth="1"/>
    <col min="10501" max="10501" width="26.7109375" style="499" customWidth="1"/>
    <col min="10502" max="10502" width="1.7109375" style="499" customWidth="1"/>
    <col min="10503" max="10503" width="0.85546875" style="499" customWidth="1"/>
    <col min="10504" max="10753" width="9.140625" style="499"/>
    <col min="10754" max="10754" width="29" style="499" customWidth="1"/>
    <col min="10755" max="10755" width="0.7109375" style="499" customWidth="1"/>
    <col min="10756" max="10756" width="0.5703125" style="499" customWidth="1"/>
    <col min="10757" max="10757" width="26.7109375" style="499" customWidth="1"/>
    <col min="10758" max="10758" width="1.7109375" style="499" customWidth="1"/>
    <col min="10759" max="10759" width="0.85546875" style="499" customWidth="1"/>
    <col min="10760" max="11009" width="9.140625" style="499"/>
    <col min="11010" max="11010" width="29" style="499" customWidth="1"/>
    <col min="11011" max="11011" width="0.7109375" style="499" customWidth="1"/>
    <col min="11012" max="11012" width="0.5703125" style="499" customWidth="1"/>
    <col min="11013" max="11013" width="26.7109375" style="499" customWidth="1"/>
    <col min="11014" max="11014" width="1.7109375" style="499" customWidth="1"/>
    <col min="11015" max="11015" width="0.85546875" style="499" customWidth="1"/>
    <col min="11016" max="11265" width="9.140625" style="499"/>
    <col min="11266" max="11266" width="29" style="499" customWidth="1"/>
    <col min="11267" max="11267" width="0.7109375" style="499" customWidth="1"/>
    <col min="11268" max="11268" width="0.5703125" style="499" customWidth="1"/>
    <col min="11269" max="11269" width="26.7109375" style="499" customWidth="1"/>
    <col min="11270" max="11270" width="1.7109375" style="499" customWidth="1"/>
    <col min="11271" max="11271" width="0.85546875" style="499" customWidth="1"/>
    <col min="11272" max="11521" width="9.140625" style="499"/>
    <col min="11522" max="11522" width="29" style="499" customWidth="1"/>
    <col min="11523" max="11523" width="0.7109375" style="499" customWidth="1"/>
    <col min="11524" max="11524" width="0.5703125" style="499" customWidth="1"/>
    <col min="11525" max="11525" width="26.7109375" style="499" customWidth="1"/>
    <col min="11526" max="11526" width="1.7109375" style="499" customWidth="1"/>
    <col min="11527" max="11527" width="0.85546875" style="499" customWidth="1"/>
    <col min="11528" max="11777" width="9.140625" style="499"/>
    <col min="11778" max="11778" width="29" style="499" customWidth="1"/>
    <col min="11779" max="11779" width="0.7109375" style="499" customWidth="1"/>
    <col min="11780" max="11780" width="0.5703125" style="499" customWidth="1"/>
    <col min="11781" max="11781" width="26.7109375" style="499" customWidth="1"/>
    <col min="11782" max="11782" width="1.7109375" style="499" customWidth="1"/>
    <col min="11783" max="11783" width="0.85546875" style="499" customWidth="1"/>
    <col min="11784" max="12033" width="9.140625" style="499"/>
    <col min="12034" max="12034" width="29" style="499" customWidth="1"/>
    <col min="12035" max="12035" width="0.7109375" style="499" customWidth="1"/>
    <col min="12036" max="12036" width="0.5703125" style="499" customWidth="1"/>
    <col min="12037" max="12037" width="26.7109375" style="499" customWidth="1"/>
    <col min="12038" max="12038" width="1.7109375" style="499" customWidth="1"/>
    <col min="12039" max="12039" width="0.85546875" style="499" customWidth="1"/>
    <col min="12040" max="12289" width="9.140625" style="499"/>
    <col min="12290" max="12290" width="29" style="499" customWidth="1"/>
    <col min="12291" max="12291" width="0.7109375" style="499" customWidth="1"/>
    <col min="12292" max="12292" width="0.5703125" style="499" customWidth="1"/>
    <col min="12293" max="12293" width="26.7109375" style="499" customWidth="1"/>
    <col min="12294" max="12294" width="1.7109375" style="499" customWidth="1"/>
    <col min="12295" max="12295" width="0.85546875" style="499" customWidth="1"/>
    <col min="12296" max="12545" width="9.140625" style="499"/>
    <col min="12546" max="12546" width="29" style="499" customWidth="1"/>
    <col min="12547" max="12547" width="0.7109375" style="499" customWidth="1"/>
    <col min="12548" max="12548" width="0.5703125" style="499" customWidth="1"/>
    <col min="12549" max="12549" width="26.7109375" style="499" customWidth="1"/>
    <col min="12550" max="12550" width="1.7109375" style="499" customWidth="1"/>
    <col min="12551" max="12551" width="0.85546875" style="499" customWidth="1"/>
    <col min="12552" max="12801" width="9.140625" style="499"/>
    <col min="12802" max="12802" width="29" style="499" customWidth="1"/>
    <col min="12803" max="12803" width="0.7109375" style="499" customWidth="1"/>
    <col min="12804" max="12804" width="0.5703125" style="499" customWidth="1"/>
    <col min="12805" max="12805" width="26.7109375" style="499" customWidth="1"/>
    <col min="12806" max="12806" width="1.7109375" style="499" customWidth="1"/>
    <col min="12807" max="12807" width="0.85546875" style="499" customWidth="1"/>
    <col min="12808" max="13057" width="9.140625" style="499"/>
    <col min="13058" max="13058" width="29" style="499" customWidth="1"/>
    <col min="13059" max="13059" width="0.7109375" style="499" customWidth="1"/>
    <col min="13060" max="13060" width="0.5703125" style="499" customWidth="1"/>
    <col min="13061" max="13061" width="26.7109375" style="499" customWidth="1"/>
    <col min="13062" max="13062" width="1.7109375" style="499" customWidth="1"/>
    <col min="13063" max="13063" width="0.85546875" style="499" customWidth="1"/>
    <col min="13064" max="13313" width="9.140625" style="499"/>
    <col min="13314" max="13314" width="29" style="499" customWidth="1"/>
    <col min="13315" max="13315" width="0.7109375" style="499" customWidth="1"/>
    <col min="13316" max="13316" width="0.5703125" style="499" customWidth="1"/>
    <col min="13317" max="13317" width="26.7109375" style="499" customWidth="1"/>
    <col min="13318" max="13318" width="1.7109375" style="499" customWidth="1"/>
    <col min="13319" max="13319" width="0.85546875" style="499" customWidth="1"/>
    <col min="13320" max="13569" width="9.140625" style="499"/>
    <col min="13570" max="13570" width="29" style="499" customWidth="1"/>
    <col min="13571" max="13571" width="0.7109375" style="499" customWidth="1"/>
    <col min="13572" max="13572" width="0.5703125" style="499" customWidth="1"/>
    <col min="13573" max="13573" width="26.7109375" style="499" customWidth="1"/>
    <col min="13574" max="13574" width="1.7109375" style="499" customWidth="1"/>
    <col min="13575" max="13575" width="0.85546875" style="499" customWidth="1"/>
    <col min="13576" max="13825" width="9.140625" style="499"/>
    <col min="13826" max="13826" width="29" style="499" customWidth="1"/>
    <col min="13827" max="13827" width="0.7109375" style="499" customWidth="1"/>
    <col min="13828" max="13828" width="0.5703125" style="499" customWidth="1"/>
    <col min="13829" max="13829" width="26.7109375" style="499" customWidth="1"/>
    <col min="13830" max="13830" width="1.7109375" style="499" customWidth="1"/>
    <col min="13831" max="13831" width="0.85546875" style="499" customWidth="1"/>
    <col min="13832" max="14081" width="9.140625" style="499"/>
    <col min="14082" max="14082" width="29" style="499" customWidth="1"/>
    <col min="14083" max="14083" width="0.7109375" style="499" customWidth="1"/>
    <col min="14084" max="14084" width="0.5703125" style="499" customWidth="1"/>
    <col min="14085" max="14085" width="26.7109375" style="499" customWidth="1"/>
    <col min="14086" max="14086" width="1.7109375" style="499" customWidth="1"/>
    <col min="14087" max="14087" width="0.85546875" style="499" customWidth="1"/>
    <col min="14088" max="14337" width="9.140625" style="499"/>
    <col min="14338" max="14338" width="29" style="499" customWidth="1"/>
    <col min="14339" max="14339" width="0.7109375" style="499" customWidth="1"/>
    <col min="14340" max="14340" width="0.5703125" style="499" customWidth="1"/>
    <col min="14341" max="14341" width="26.7109375" style="499" customWidth="1"/>
    <col min="14342" max="14342" width="1.7109375" style="499" customWidth="1"/>
    <col min="14343" max="14343" width="0.85546875" style="499" customWidth="1"/>
    <col min="14344" max="14593" width="9.140625" style="499"/>
    <col min="14594" max="14594" width="29" style="499" customWidth="1"/>
    <col min="14595" max="14595" width="0.7109375" style="499" customWidth="1"/>
    <col min="14596" max="14596" width="0.5703125" style="499" customWidth="1"/>
    <col min="14597" max="14597" width="26.7109375" style="499" customWidth="1"/>
    <col min="14598" max="14598" width="1.7109375" style="499" customWidth="1"/>
    <col min="14599" max="14599" width="0.85546875" style="499" customWidth="1"/>
    <col min="14600" max="14849" width="9.140625" style="499"/>
    <col min="14850" max="14850" width="29" style="499" customWidth="1"/>
    <col min="14851" max="14851" width="0.7109375" style="499" customWidth="1"/>
    <col min="14852" max="14852" width="0.5703125" style="499" customWidth="1"/>
    <col min="14853" max="14853" width="26.7109375" style="499" customWidth="1"/>
    <col min="14854" max="14854" width="1.7109375" style="499" customWidth="1"/>
    <col min="14855" max="14855" width="0.85546875" style="499" customWidth="1"/>
    <col min="14856" max="15105" width="9.140625" style="499"/>
    <col min="15106" max="15106" width="29" style="499" customWidth="1"/>
    <col min="15107" max="15107" width="0.7109375" style="499" customWidth="1"/>
    <col min="15108" max="15108" width="0.5703125" style="499" customWidth="1"/>
    <col min="15109" max="15109" width="26.7109375" style="499" customWidth="1"/>
    <col min="15110" max="15110" width="1.7109375" style="499" customWidth="1"/>
    <col min="15111" max="15111" width="0.85546875" style="499" customWidth="1"/>
    <col min="15112" max="15361" width="9.140625" style="499"/>
    <col min="15362" max="15362" width="29" style="499" customWidth="1"/>
    <col min="15363" max="15363" width="0.7109375" style="499" customWidth="1"/>
    <col min="15364" max="15364" width="0.5703125" style="499" customWidth="1"/>
    <col min="15365" max="15365" width="26.7109375" style="499" customWidth="1"/>
    <col min="15366" max="15366" width="1.7109375" style="499" customWidth="1"/>
    <col min="15367" max="15367" width="0.85546875" style="499" customWidth="1"/>
    <col min="15368" max="15617" width="9.140625" style="499"/>
    <col min="15618" max="15618" width="29" style="499" customWidth="1"/>
    <col min="15619" max="15619" width="0.7109375" style="499" customWidth="1"/>
    <col min="15620" max="15620" width="0.5703125" style="499" customWidth="1"/>
    <col min="15621" max="15621" width="26.7109375" style="499" customWidth="1"/>
    <col min="15622" max="15622" width="1.7109375" style="499" customWidth="1"/>
    <col min="15623" max="15623" width="0.85546875" style="499" customWidth="1"/>
    <col min="15624" max="15873" width="9.140625" style="499"/>
    <col min="15874" max="15874" width="29" style="499" customWidth="1"/>
    <col min="15875" max="15875" width="0.7109375" style="499" customWidth="1"/>
    <col min="15876" max="15876" width="0.5703125" style="499" customWidth="1"/>
    <col min="15877" max="15877" width="26.7109375" style="499" customWidth="1"/>
    <col min="15878" max="15878" width="1.7109375" style="499" customWidth="1"/>
    <col min="15879" max="15879" width="0.85546875" style="499" customWidth="1"/>
    <col min="15880" max="16129" width="9.140625" style="499"/>
    <col min="16130" max="16130" width="29" style="499" customWidth="1"/>
    <col min="16131" max="16131" width="0.7109375" style="499" customWidth="1"/>
    <col min="16132" max="16132" width="0.5703125" style="499" customWidth="1"/>
    <col min="16133" max="16133" width="26.7109375" style="499" customWidth="1"/>
    <col min="16134" max="16134" width="1.7109375" style="499" customWidth="1"/>
    <col min="16135" max="16135" width="0.85546875" style="499" customWidth="1"/>
    <col min="16136" max="16384" width="9.140625" style="499"/>
  </cols>
  <sheetData>
    <row r="1" spans="2:14" ht="13.5" customHeight="1" thickBot="1"/>
    <row r="2" spans="2:14">
      <c r="B2" s="500" t="s">
        <v>6</v>
      </c>
      <c r="C2" s="501"/>
      <c r="D2" s="501"/>
      <c r="E2" s="501"/>
      <c r="F2" s="501"/>
      <c r="G2" s="501"/>
      <c r="H2" s="501"/>
      <c r="I2" s="502"/>
      <c r="J2" s="503"/>
    </row>
    <row r="3" spans="2:14" ht="21.75" customHeight="1" thickBot="1">
      <c r="B3" s="504"/>
      <c r="C3" s="505"/>
      <c r="D3" s="505"/>
      <c r="E3" s="505"/>
      <c r="F3" s="505"/>
      <c r="G3" s="505"/>
      <c r="H3" s="505"/>
      <c r="I3" s="505"/>
      <c r="J3" s="506"/>
    </row>
    <row r="4" spans="2:14" ht="25.5" customHeight="1" thickBot="1">
      <c r="B4" s="1261" t="s">
        <v>7</v>
      </c>
      <c r="C4" s="1262"/>
      <c r="D4" s="1262"/>
      <c r="E4" s="1262"/>
      <c r="F4" s="1262"/>
      <c r="G4" s="1262"/>
      <c r="H4" s="1262"/>
      <c r="I4" s="1262"/>
      <c r="J4" s="1263"/>
    </row>
    <row r="5" spans="2:14" ht="13.15" customHeight="1">
      <c r="B5" s="1264" t="s">
        <v>8</v>
      </c>
      <c r="C5" s="1265"/>
      <c r="D5" s="1265"/>
      <c r="E5" s="1265"/>
      <c r="F5" s="1265"/>
      <c r="G5" s="1265"/>
      <c r="H5" s="1265"/>
      <c r="I5" s="1265"/>
      <c r="J5" s="1266"/>
    </row>
    <row r="6" spans="2:14" ht="13.15" customHeight="1">
      <c r="B6" s="1252" t="s">
        <v>9</v>
      </c>
      <c r="C6" s="1250"/>
      <c r="D6" s="1250"/>
      <c r="E6" s="1250"/>
      <c r="F6" s="1250"/>
      <c r="G6" s="1250"/>
      <c r="H6" s="1250"/>
      <c r="I6" s="1250"/>
      <c r="J6" s="1251"/>
    </row>
    <row r="7" spans="2:14" ht="13.15" customHeight="1">
      <c r="B7" s="1267" t="s">
        <v>10</v>
      </c>
      <c r="C7" s="1268"/>
      <c r="D7" s="1268"/>
      <c r="E7" s="1268"/>
      <c r="F7" s="1268"/>
      <c r="G7" s="1268"/>
      <c r="H7" s="1268"/>
      <c r="I7" s="1268"/>
      <c r="J7" s="1269"/>
    </row>
    <row r="8" spans="2:14" ht="13.15" customHeight="1">
      <c r="B8" s="1270" t="s">
        <v>11</v>
      </c>
      <c r="C8" s="1271"/>
      <c r="D8" s="1271"/>
      <c r="E8" s="1271"/>
      <c r="F8" s="1271"/>
      <c r="G8" s="1271"/>
      <c r="H8" s="1271"/>
      <c r="I8" s="1271"/>
      <c r="J8" s="1272"/>
      <c r="L8" s="507"/>
      <c r="M8" s="507"/>
      <c r="N8" s="507"/>
    </row>
    <row r="9" spans="2:14">
      <c r="B9" s="504"/>
      <c r="C9" s="505"/>
      <c r="D9" s="505"/>
      <c r="E9" s="505"/>
      <c r="F9" s="505"/>
      <c r="G9" s="505"/>
      <c r="H9" s="505"/>
      <c r="I9" s="505"/>
      <c r="J9" s="506"/>
    </row>
    <row r="10" spans="2:14">
      <c r="B10" s="1256" t="str">
        <f>HYPERLINK("https://cienergyefficiency.pepco.com/eligibility.aspx","Program Process and Eligibility Requirements")</f>
        <v>Program Process and Eligibility Requirements</v>
      </c>
      <c r="C10" s="1257"/>
      <c r="D10" s="1257"/>
      <c r="E10" s="1257"/>
      <c r="F10" s="508"/>
      <c r="G10" s="508"/>
      <c r="H10" s="508"/>
      <c r="I10" s="508"/>
      <c r="J10" s="509"/>
    </row>
    <row r="11" spans="2:14" ht="44.25" customHeight="1">
      <c r="B11" s="1256" t="str">
        <f>HYPERLINK("https://cienergyefficiency.pepco.com/ContactUs.aspx","Contact the Program Office")</f>
        <v>Contact the Program Office</v>
      </c>
      <c r="C11" s="1257"/>
      <c r="D11" s="1257"/>
      <c r="E11" s="1257"/>
      <c r="F11" s="508"/>
      <c r="G11" s="508"/>
      <c r="H11" s="1258" t="s">
        <v>12</v>
      </c>
      <c r="I11" s="1258"/>
      <c r="J11" s="509"/>
      <c r="L11" s="510"/>
    </row>
    <row r="12" spans="2:14" ht="13.15" customHeight="1">
      <c r="B12" s="1259" t="s">
        <v>13</v>
      </c>
      <c r="C12" s="1260"/>
      <c r="D12" s="1260"/>
      <c r="E12" s="1260"/>
      <c r="F12" s="1260"/>
      <c r="G12" s="1260"/>
      <c r="H12" s="1260"/>
      <c r="I12" s="1260"/>
      <c r="J12" s="1236"/>
    </row>
    <row r="13" spans="2:14" ht="13.15" customHeight="1">
      <c r="B13" s="1240" t="s">
        <v>1</v>
      </c>
      <c r="C13" s="1244"/>
      <c r="D13" s="1244"/>
      <c r="E13" s="1244"/>
      <c r="F13" s="1244"/>
      <c r="G13" s="1244"/>
      <c r="H13" s="1244"/>
      <c r="I13" s="1244"/>
      <c r="J13" s="1245"/>
    </row>
    <row r="14" spans="2:14" ht="13.15" customHeight="1">
      <c r="B14" s="1240" t="s">
        <v>14</v>
      </c>
      <c r="C14" s="1241"/>
      <c r="D14" s="1241"/>
      <c r="E14" s="1241"/>
      <c r="F14" s="1241"/>
      <c r="G14" s="1241"/>
      <c r="H14" s="1241"/>
      <c r="I14" s="1241"/>
      <c r="J14" s="1242"/>
    </row>
    <row r="15" spans="2:14" ht="13.15" customHeight="1">
      <c r="B15" s="1243" t="s">
        <v>3</v>
      </c>
      <c r="C15" s="1244"/>
      <c r="D15" s="1244"/>
      <c r="E15" s="1244"/>
      <c r="F15" s="1244"/>
      <c r="G15" s="1244"/>
      <c r="H15" s="1244"/>
      <c r="I15" s="1244"/>
      <c r="J15" s="1245"/>
    </row>
    <row r="16" spans="2:14" ht="13.15" customHeight="1">
      <c r="B16" s="1240" t="s">
        <v>4</v>
      </c>
      <c r="C16" s="1244"/>
      <c r="D16" s="1244"/>
      <c r="E16" s="1244"/>
      <c r="F16" s="1244"/>
      <c r="G16" s="1244"/>
      <c r="H16" s="1244"/>
      <c r="I16" s="1244"/>
      <c r="J16" s="1245"/>
    </row>
    <row r="17" spans="2:10" ht="41.25" customHeight="1">
      <c r="B17" s="1246" t="str">
        <f>HYPERLINK("mailto:PepcoEnergyEfficiency@LMBPS.com",HYPERLINK("mailto:PepcoEnergyEfficiency@LMBPS.com","PepcoEnergyEfficiency@LMBPS.com"))</f>
        <v>PepcoEnergyEfficiency@LMBPS.com</v>
      </c>
      <c r="C17" s="1247"/>
      <c r="D17" s="1247"/>
      <c r="E17" s="1247"/>
      <c r="F17" s="1247"/>
      <c r="G17" s="1247"/>
      <c r="H17" s="1247"/>
      <c r="I17" s="1247"/>
      <c r="J17" s="1248"/>
    </row>
    <row r="18" spans="2:10" ht="15" customHeight="1">
      <c r="B18" s="1249" t="str">
        <f>(("Once you receive a letter of pre-approval, you may begin work. The project must be completed and the program office notified within three months of the pre-approval date."&amp;" Submit documentation of project completion to the program office along with any changes to the original application. ")&amp;UTILITY_NAME)&amp;" reserves the right to conduct a post project inspection."</f>
        <v>Once you receive a letter of pre-approval, you may begin work. The project must be completed and the program office notified within three months of the pre-approval date. Submit documentation of project completion to the program office along with any changes to the original application. Pepco reserves the right to conduct a post project inspection.</v>
      </c>
      <c r="C18" s="1250"/>
      <c r="D18" s="1250"/>
      <c r="E18" s="1250"/>
      <c r="F18" s="1250"/>
      <c r="G18" s="1250"/>
      <c r="H18" s="1250"/>
      <c r="I18" s="1250"/>
      <c r="J18" s="1251"/>
    </row>
    <row r="19" spans="2:10" ht="12.75" customHeight="1">
      <c r="B19" s="1252"/>
      <c r="C19" s="1250"/>
      <c r="D19" s="1250"/>
      <c r="E19" s="1250"/>
      <c r="F19" s="1250"/>
      <c r="G19" s="1250"/>
      <c r="H19" s="1250"/>
      <c r="I19" s="1250"/>
      <c r="J19" s="1251"/>
    </row>
    <row r="20" spans="2:10" ht="12.75" customHeight="1">
      <c r="B20" s="1253"/>
      <c r="C20" s="1254"/>
      <c r="D20" s="1254"/>
      <c r="E20" s="1254"/>
      <c r="F20" s="1254"/>
      <c r="G20" s="1254"/>
      <c r="H20" s="1254"/>
      <c r="I20" s="1254"/>
      <c r="J20" s="1255"/>
    </row>
    <row r="21" spans="2:10" ht="12.75" customHeight="1">
      <c r="B21" s="1253"/>
      <c r="C21" s="1254"/>
      <c r="D21" s="1254"/>
      <c r="E21" s="1254"/>
      <c r="F21" s="1254"/>
      <c r="G21" s="1254"/>
      <c r="H21" s="1254"/>
      <c r="I21" s="1254"/>
      <c r="J21" s="1255"/>
    </row>
    <row r="22" spans="2:10" ht="20.25" customHeight="1">
      <c r="B22" s="504"/>
      <c r="C22" s="505"/>
      <c r="D22" s="505"/>
      <c r="E22" s="505"/>
      <c r="F22" s="505"/>
      <c r="G22" s="505"/>
      <c r="H22" s="505"/>
      <c r="I22" s="505"/>
      <c r="J22" s="506"/>
    </row>
    <row r="23" spans="2:10">
      <c r="B23" s="504"/>
      <c r="C23" s="505"/>
      <c r="D23" s="505"/>
      <c r="E23" s="505"/>
      <c r="F23" s="505"/>
      <c r="G23" s="505"/>
      <c r="H23" s="505"/>
      <c r="I23" s="505"/>
      <c r="J23" s="506"/>
    </row>
    <row r="24" spans="2:10" ht="15" customHeight="1">
      <c r="B24" s="504"/>
      <c r="C24" s="505"/>
      <c r="D24" s="505"/>
      <c r="E24" s="505"/>
      <c r="F24" s="505"/>
      <c r="G24" s="505"/>
      <c r="H24" s="505"/>
      <c r="I24" s="505"/>
      <c r="J24" s="506"/>
    </row>
    <row r="25" spans="2:10" ht="15" customHeight="1">
      <c r="B25" s="504"/>
      <c r="C25" s="505"/>
      <c r="D25" s="505"/>
      <c r="E25" s="505"/>
      <c r="F25" s="505"/>
      <c r="G25" s="505"/>
      <c r="H25" s="505"/>
      <c r="I25" s="505"/>
      <c r="J25" s="506"/>
    </row>
    <row r="26" spans="2:10" ht="29.25" customHeight="1">
      <c r="B26" s="1234" t="s">
        <v>5</v>
      </c>
      <c r="C26" s="1235"/>
      <c r="D26" s="1235"/>
      <c r="E26" s="1235"/>
      <c r="F26" s="1235"/>
      <c r="G26" s="1235"/>
      <c r="H26" s="1235"/>
      <c r="I26" s="1235"/>
      <c r="J26" s="1236"/>
    </row>
    <row r="27" spans="2:10" ht="33" customHeight="1">
      <c r="B27" s="511"/>
      <c r="C27" s="512"/>
      <c r="D27" s="512"/>
      <c r="E27" s="512"/>
      <c r="F27" s="512"/>
      <c r="G27" s="512"/>
      <c r="H27" s="512"/>
      <c r="I27" s="512"/>
      <c r="J27" s="513"/>
    </row>
    <row r="28" spans="2:10">
      <c r="B28" s="1237" t="str">
        <f>HYPERLINK("https://cienergyefficiency.pepco.com/Lighting.aspx",HYPERLINK("https://cienergyefficiency.pepco.com/Multi.aspx","https://cienergyefficiency.pepco.com/Lighting.aspx"))</f>
        <v>https://cienergyefficiency.pepco.com/Lighting.aspx</v>
      </c>
      <c r="C28" s="1238"/>
      <c r="D28" s="1238"/>
      <c r="E28" s="1238"/>
      <c r="F28" s="1238"/>
      <c r="G28" s="1238"/>
      <c r="H28" s="1238"/>
      <c r="I28" s="1238"/>
      <c r="J28" s="1239"/>
    </row>
    <row r="29" spans="2:10" ht="13.5" customHeight="1" thickBot="1">
      <c r="B29" s="514"/>
      <c r="C29" s="515"/>
      <c r="D29" s="515"/>
      <c r="E29" s="515"/>
      <c r="F29" s="515"/>
      <c r="G29" s="515"/>
      <c r="H29" s="515"/>
      <c r="I29" s="515"/>
      <c r="J29" s="516"/>
    </row>
    <row r="30" spans="2:10">
      <c r="B30" s="505"/>
      <c r="C30" s="505"/>
      <c r="D30" s="505"/>
      <c r="E30" s="505"/>
      <c r="F30" s="505"/>
      <c r="G30" s="505"/>
      <c r="H30" s="505"/>
      <c r="I30" s="505"/>
      <c r="J30" s="505"/>
    </row>
    <row r="31" spans="2:10" ht="12.75" customHeight="1">
      <c r="B31" s="505"/>
      <c r="C31" s="505"/>
      <c r="D31" s="505"/>
      <c r="E31" s="505"/>
      <c r="F31" s="505"/>
      <c r="G31" s="505"/>
      <c r="H31" s="505"/>
      <c r="I31" s="505"/>
      <c r="J31" s="505"/>
    </row>
    <row r="32" spans="2:10" ht="12.75" customHeight="1">
      <c r="B32" s="505"/>
      <c r="C32" s="505"/>
      <c r="D32" s="505"/>
      <c r="E32" s="505"/>
      <c r="F32" s="505"/>
      <c r="G32" s="505"/>
      <c r="H32" s="505"/>
      <c r="I32" s="505"/>
      <c r="J32" s="505"/>
    </row>
    <row r="33" spans="2:10" ht="12.75" customHeight="1">
      <c r="B33" s="505"/>
      <c r="C33" s="505"/>
      <c r="D33" s="505"/>
      <c r="E33" s="505"/>
      <c r="F33" s="505"/>
      <c r="G33" s="505"/>
      <c r="H33" s="505"/>
      <c r="I33" s="505"/>
      <c r="J33" s="505"/>
    </row>
    <row r="34" spans="2:10" ht="12.75" customHeight="1">
      <c r="B34" s="505"/>
      <c r="C34" s="505"/>
      <c r="D34" s="505"/>
      <c r="E34" s="505"/>
      <c r="F34" s="505"/>
      <c r="G34" s="505"/>
      <c r="H34" s="505"/>
      <c r="I34" s="505"/>
      <c r="J34" s="505"/>
    </row>
  </sheetData>
  <mergeCells count="17">
    <mergeCell ref="B4:J4"/>
    <mergeCell ref="B5:J5"/>
    <mergeCell ref="B6:J6"/>
    <mergeCell ref="B7:J7"/>
    <mergeCell ref="B8:J8"/>
    <mergeCell ref="B10:E10"/>
    <mergeCell ref="B11:E11"/>
    <mergeCell ref="H11:I11"/>
    <mergeCell ref="B12:J12"/>
    <mergeCell ref="B13:J13"/>
    <mergeCell ref="B26:J26"/>
    <mergeCell ref="B28:J28"/>
    <mergeCell ref="B14:J14"/>
    <mergeCell ref="B15:J15"/>
    <mergeCell ref="B16:J16"/>
    <mergeCell ref="B17:J17"/>
    <mergeCell ref="B18:J21"/>
  </mergeCells>
  <pageMargins left="0.75" right="0.75" top="1" bottom="1" header="0.5" footer="0.5"/>
  <pageSetup paperSize="9" orientation="portrait"/>
</worksheet>
</file>

<file path=xl/worksheets/sheet20.xml><?xml version="1.0" encoding="utf-8"?>
<worksheet xmlns="http://schemas.openxmlformats.org/spreadsheetml/2006/main" xmlns:r="http://schemas.openxmlformats.org/officeDocument/2006/relationships">
  <sheetPr codeName="Sheet20"/>
  <dimension ref="A1:M1167"/>
  <sheetViews>
    <sheetView workbookViewId="0"/>
  </sheetViews>
  <sheetFormatPr defaultColWidth="9.140625" defaultRowHeight="15" customHeight="1"/>
  <cols>
    <col min="1" max="2" width="41.140625" customWidth="1"/>
    <col min="3" max="3" width="44.7109375" customWidth="1"/>
    <col min="4" max="5" width="15.140625" customWidth="1"/>
    <col min="6" max="6" width="27.28515625" customWidth="1"/>
    <col min="7" max="7" width="15.85546875" customWidth="1"/>
    <col min="8" max="8" width="13.42578125" customWidth="1"/>
    <col min="9" max="9" width="14.85546875" customWidth="1"/>
    <col min="10" max="10" width="27.28515625" customWidth="1"/>
    <col min="11" max="11" width="9.140625" customWidth="1"/>
    <col min="12" max="12" width="14.85546875" customWidth="1"/>
    <col min="13" max="13" width="19.28515625" customWidth="1"/>
  </cols>
  <sheetData>
    <row r="1" spans="1:13" ht="15.75" customHeight="1">
      <c r="C1" s="52" t="s">
        <v>2535</v>
      </c>
      <c r="D1" s="161">
        <v>0.8</v>
      </c>
      <c r="J1" s="162" t="s">
        <v>2536</v>
      </c>
      <c r="K1" s="162"/>
      <c r="L1" s="162"/>
    </row>
    <row r="2" spans="1:13">
      <c r="A2" s="163" t="s">
        <v>2537</v>
      </c>
      <c r="B2" s="163" t="s">
        <v>2538</v>
      </c>
      <c r="C2" s="52" t="s">
        <v>2539</v>
      </c>
      <c r="D2" s="164">
        <v>0.3</v>
      </c>
      <c r="F2" s="52" t="s">
        <v>2528</v>
      </c>
      <c r="G2" s="165" t="s">
        <v>2378</v>
      </c>
      <c r="H2" s="166">
        <v>0.3</v>
      </c>
      <c r="J2" s="167" t="s">
        <v>2180</v>
      </c>
      <c r="K2" s="168" t="s">
        <v>2540</v>
      </c>
      <c r="L2" s="167" t="s">
        <v>2179</v>
      </c>
    </row>
    <row r="3" spans="1:13">
      <c r="A3" s="52" t="str">
        <f>'Existing Fixture List'!B5</f>
        <v>EXIT_Sign</v>
      </c>
      <c r="B3" s="52" t="s">
        <v>520</v>
      </c>
      <c r="C3" s="52" t="s">
        <v>2541</v>
      </c>
      <c r="D3" s="52">
        <v>0.5</v>
      </c>
      <c r="F3" s="52" t="s">
        <v>2533</v>
      </c>
      <c r="G3" s="165" t="s">
        <v>2542</v>
      </c>
      <c r="H3" s="166">
        <v>0.1</v>
      </c>
      <c r="J3" s="85" t="s">
        <v>211</v>
      </c>
      <c r="K3" s="169">
        <v>60</v>
      </c>
      <c r="L3" s="85">
        <v>0</v>
      </c>
    </row>
    <row r="4" spans="1:13">
      <c r="A4" s="52" t="str">
        <f>'Existing Fixture List'!B37</f>
        <v>Fluor_T8_Linear</v>
      </c>
      <c r="B4" s="52" t="s">
        <v>586</v>
      </c>
      <c r="C4" s="52" t="s">
        <v>2543</v>
      </c>
      <c r="D4" s="53">
        <v>1.25</v>
      </c>
      <c r="J4" s="85" t="s">
        <v>217</v>
      </c>
      <c r="K4" s="169">
        <v>40</v>
      </c>
      <c r="L4" s="85">
        <v>0</v>
      </c>
    </row>
    <row r="5" spans="1:13">
      <c r="A5" s="52" t="str">
        <f>'Existing Fixture List'!B397</f>
        <v>Fluor_T12_Linear_And_Other</v>
      </c>
      <c r="B5" s="52" t="s">
        <v>1272</v>
      </c>
      <c r="C5" s="165" t="s">
        <v>2544</v>
      </c>
      <c r="D5" s="170">
        <v>1.1299999999999999</v>
      </c>
      <c r="F5" s="52" t="s">
        <v>2545</v>
      </c>
      <c r="J5" s="85" t="s">
        <v>222</v>
      </c>
      <c r="K5" s="169">
        <v>120</v>
      </c>
      <c r="L5" s="85">
        <v>0</v>
      </c>
    </row>
    <row r="6" spans="1:13">
      <c r="A6" s="52" t="str">
        <f>'Existing Fixture List'!B564</f>
        <v>Fluor_U_Tubes</v>
      </c>
      <c r="B6" s="52" t="s">
        <v>1573</v>
      </c>
      <c r="C6" s="52" t="s">
        <v>2546</v>
      </c>
      <c r="D6" s="53">
        <v>0.97</v>
      </c>
      <c r="F6" s="52" t="s">
        <v>2547</v>
      </c>
      <c r="J6" s="85" t="s">
        <v>227</v>
      </c>
      <c r="K6" s="169">
        <v>175</v>
      </c>
      <c r="L6" s="85">
        <v>0</v>
      </c>
    </row>
    <row r="7" spans="1:13">
      <c r="A7" s="52" t="str">
        <f>'Existing Fixture List'!B592</f>
        <v>Incand_Halogen</v>
      </c>
      <c r="B7" s="52" t="s">
        <v>1627</v>
      </c>
      <c r="C7" s="52" t="s">
        <v>2548</v>
      </c>
      <c r="D7" s="53">
        <v>0.98</v>
      </c>
      <c r="F7" s="52" t="s">
        <v>2549</v>
      </c>
      <c r="J7" s="85" t="s">
        <v>233</v>
      </c>
      <c r="K7" s="169">
        <v>175</v>
      </c>
      <c r="L7" s="85">
        <v>4</v>
      </c>
    </row>
    <row r="8" spans="1:13">
      <c r="A8" s="52" t="str">
        <f>'Existing Fixture List'!B609</f>
        <v>HP_Sodium</v>
      </c>
      <c r="B8" s="52" t="s">
        <v>1661</v>
      </c>
      <c r="C8" s="52" t="s">
        <v>2550</v>
      </c>
      <c r="D8" s="53">
        <v>0.98</v>
      </c>
      <c r="F8" s="52" t="s">
        <v>2551</v>
      </c>
      <c r="J8" s="85" t="s">
        <v>238</v>
      </c>
      <c r="K8" s="169">
        <v>175</v>
      </c>
      <c r="L8" s="85">
        <v>4</v>
      </c>
    </row>
    <row r="9" spans="1:13">
      <c r="A9" s="52" t="str">
        <f>'Existing Fixture List'!B621</f>
        <v>Incand_Standard</v>
      </c>
      <c r="B9" s="52" t="s">
        <v>1685</v>
      </c>
      <c r="C9" s="52" t="s">
        <v>2552</v>
      </c>
      <c r="D9" s="53">
        <v>-4.7000000000000002E-3</v>
      </c>
      <c r="F9" s="52" t="s">
        <v>2553</v>
      </c>
      <c r="J9" s="85" t="s">
        <v>241</v>
      </c>
      <c r="K9" s="169">
        <v>0</v>
      </c>
      <c r="L9" s="85">
        <v>0</v>
      </c>
    </row>
    <row r="10" spans="1:13">
      <c r="A10" s="52" t="str">
        <f>'Existing Fixture List'!B678</f>
        <v>Metal_Halide</v>
      </c>
      <c r="B10" s="52" t="s">
        <v>1797</v>
      </c>
      <c r="C10" s="52" t="s">
        <v>2554</v>
      </c>
      <c r="D10" s="53">
        <v>-0.16</v>
      </c>
      <c r="J10" s="85" t="s">
        <v>65</v>
      </c>
      <c r="K10" s="169">
        <v>0</v>
      </c>
      <c r="L10" s="85">
        <v>0</v>
      </c>
    </row>
    <row r="11" spans="1:13">
      <c r="A11" s="52" t="str">
        <f>'Existing Fixture List'!B711</f>
        <v>Mercury_Vapor</v>
      </c>
      <c r="B11" s="52" t="s">
        <v>1864</v>
      </c>
      <c r="C11" s="52" t="s">
        <v>2555</v>
      </c>
      <c r="D11" s="171">
        <v>-0.06</v>
      </c>
    </row>
    <row r="12" spans="1:13">
      <c r="A12" s="52" t="str">
        <f>'Existing Fixture List'!B722</f>
        <v>CFL_Fixtures</v>
      </c>
      <c r="B12" s="52" t="s">
        <v>2556</v>
      </c>
      <c r="C12" s="52" t="s">
        <v>2557</v>
      </c>
      <c r="D12" s="53">
        <v>-6.4999999999999997E-3</v>
      </c>
    </row>
    <row r="13" spans="1:13">
      <c r="A13" s="172" t="str">
        <f>'Existing Fixture List'!B734</f>
        <v>Traffic_Signals</v>
      </c>
      <c r="B13" s="172" t="s">
        <v>1910</v>
      </c>
      <c r="C13" s="52" t="s">
        <v>2558</v>
      </c>
      <c r="D13" s="53">
        <v>1.52</v>
      </c>
    </row>
    <row r="14" spans="1:13">
      <c r="C14" s="52" t="s">
        <v>2559</v>
      </c>
      <c r="D14" s="53">
        <v>1.4</v>
      </c>
    </row>
    <row r="15" spans="1:13">
      <c r="A15" s="173" t="str">
        <f>A3</f>
        <v>EXIT_Sign</v>
      </c>
      <c r="B15" s="173" t="str">
        <f>A4</f>
        <v>Fluor_T8_Linear</v>
      </c>
      <c r="C15" s="173" t="str">
        <f>A5</f>
        <v>Fluor_T12_Linear_And_Other</v>
      </c>
      <c r="D15" s="173" t="str">
        <f>A6</f>
        <v>Fluor_U_Tubes</v>
      </c>
      <c r="E15" s="173" t="str">
        <f>A7</f>
        <v>Incand_Halogen</v>
      </c>
      <c r="F15" s="173" t="str">
        <f>A8</f>
        <v>HP_Sodium</v>
      </c>
      <c r="G15" s="173" t="str">
        <f>A9</f>
        <v>Incand_Standard</v>
      </c>
      <c r="H15" s="173" t="str">
        <f>A10</f>
        <v>Metal_Halide</v>
      </c>
      <c r="I15" s="173" t="str">
        <f>A11</f>
        <v>Mercury_Vapor</v>
      </c>
      <c r="J15" s="173" t="str">
        <f>A13</f>
        <v>Traffic_Signals</v>
      </c>
      <c r="K15" s="57" t="s">
        <v>372</v>
      </c>
      <c r="L15" s="57" t="s">
        <v>2560</v>
      </c>
      <c r="M15" s="57" t="s">
        <v>2561</v>
      </c>
    </row>
    <row r="16" spans="1:13" ht="15" customHeight="1">
      <c r="A16" s="70" t="s">
        <v>521</v>
      </c>
      <c r="B16" s="60" t="s">
        <v>587</v>
      </c>
      <c r="C16" s="60" t="s">
        <v>1273</v>
      </c>
      <c r="D16" s="60" t="s">
        <v>1574</v>
      </c>
      <c r="E16" s="60" t="s">
        <v>1628</v>
      </c>
      <c r="F16" s="60" t="s">
        <v>1662</v>
      </c>
      <c r="G16" s="60" t="s">
        <v>1686</v>
      </c>
      <c r="H16" s="60" t="s">
        <v>1798</v>
      </c>
      <c r="I16" s="60" t="s">
        <v>1865</v>
      </c>
      <c r="J16" s="60" t="s">
        <v>1912</v>
      </c>
      <c r="L16" s="70" t="s">
        <v>417</v>
      </c>
      <c r="M16" s="70" t="s">
        <v>2562</v>
      </c>
    </row>
    <row r="17" spans="1:13" ht="15" customHeight="1">
      <c r="A17" s="70" t="s">
        <v>524</v>
      </c>
      <c r="B17" s="60" t="s">
        <v>589</v>
      </c>
      <c r="C17" s="60" t="s">
        <v>1275</v>
      </c>
      <c r="D17" s="60" t="s">
        <v>1576</v>
      </c>
      <c r="E17" s="60" t="s">
        <v>1630</v>
      </c>
      <c r="F17" s="60" t="s">
        <v>1664</v>
      </c>
      <c r="G17" s="60" t="s">
        <v>1688</v>
      </c>
      <c r="H17" s="60" t="s">
        <v>1801</v>
      </c>
      <c r="I17" s="60" t="s">
        <v>1867</v>
      </c>
      <c r="J17" s="60" t="s">
        <v>1914</v>
      </c>
      <c r="K17" s="60" t="s">
        <v>2563</v>
      </c>
      <c r="L17" s="70" t="s">
        <v>421</v>
      </c>
      <c r="M17" s="70" t="s">
        <v>2564</v>
      </c>
    </row>
    <row r="18" spans="1:13" ht="15" customHeight="1">
      <c r="A18" s="70" t="s">
        <v>526</v>
      </c>
      <c r="B18" s="60" t="s">
        <v>591</v>
      </c>
      <c r="C18" s="60" t="s">
        <v>1277</v>
      </c>
      <c r="D18" s="60" t="s">
        <v>1578</v>
      </c>
      <c r="E18" s="60" t="s">
        <v>1632</v>
      </c>
      <c r="F18" s="60" t="s">
        <v>1666</v>
      </c>
      <c r="G18" s="60" t="s">
        <v>1690</v>
      </c>
      <c r="H18" s="60" t="s">
        <v>1803</v>
      </c>
      <c r="I18" s="60" t="s">
        <v>1869</v>
      </c>
      <c r="J18" s="60" t="s">
        <v>2565</v>
      </c>
      <c r="K18" s="60" t="s">
        <v>2566</v>
      </c>
    </row>
    <row r="19" spans="1:13" ht="15" customHeight="1">
      <c r="A19" s="70" t="s">
        <v>528</v>
      </c>
      <c r="B19" s="60" t="s">
        <v>593</v>
      </c>
      <c r="C19" s="60" t="s">
        <v>1279</v>
      </c>
      <c r="D19" s="60" t="s">
        <v>1580</v>
      </c>
      <c r="E19" s="60" t="s">
        <v>1634</v>
      </c>
      <c r="F19" s="60" t="s">
        <v>1668</v>
      </c>
      <c r="G19" s="60" t="s">
        <v>1692</v>
      </c>
      <c r="H19" s="60" t="s">
        <v>1805</v>
      </c>
      <c r="I19" s="60" t="s">
        <v>1871</v>
      </c>
      <c r="J19" s="60" t="s">
        <v>2567</v>
      </c>
    </row>
    <row r="20" spans="1:13" ht="15" customHeight="1">
      <c r="A20" s="70" t="s">
        <v>530</v>
      </c>
      <c r="B20" s="60" t="s">
        <v>595</v>
      </c>
      <c r="C20" s="60" t="s">
        <v>1281</v>
      </c>
      <c r="D20" s="60" t="s">
        <v>1582</v>
      </c>
      <c r="E20" s="60" t="s">
        <v>1636</v>
      </c>
      <c r="F20" s="60" t="s">
        <v>1670</v>
      </c>
      <c r="G20" s="60" t="s">
        <v>1694</v>
      </c>
      <c r="H20" s="60" t="s">
        <v>1807</v>
      </c>
      <c r="I20" s="60" t="s">
        <v>1873</v>
      </c>
      <c r="J20" s="60" t="s">
        <v>1916</v>
      </c>
    </row>
    <row r="21" spans="1:13" ht="15" customHeight="1">
      <c r="A21" s="70" t="s">
        <v>532</v>
      </c>
      <c r="B21" s="60" t="s">
        <v>597</v>
      </c>
      <c r="C21" s="60" t="s">
        <v>1283</v>
      </c>
      <c r="D21" s="60" t="s">
        <v>1584</v>
      </c>
      <c r="E21" s="60" t="s">
        <v>1638</v>
      </c>
      <c r="F21" s="60" t="s">
        <v>1672</v>
      </c>
      <c r="G21" s="60" t="s">
        <v>1696</v>
      </c>
      <c r="H21" s="60" t="s">
        <v>1809</v>
      </c>
      <c r="I21" s="60" t="s">
        <v>1875</v>
      </c>
      <c r="J21" s="60" t="s">
        <v>1918</v>
      </c>
    </row>
    <row r="22" spans="1:13" ht="15" customHeight="1">
      <c r="A22" s="70" t="s">
        <v>534</v>
      </c>
      <c r="B22" s="60" t="s">
        <v>599</v>
      </c>
      <c r="C22" s="60" t="s">
        <v>1285</v>
      </c>
      <c r="D22" s="60" t="s">
        <v>1586</v>
      </c>
      <c r="E22" s="60" t="s">
        <v>1640</v>
      </c>
      <c r="F22" s="60" t="s">
        <v>1674</v>
      </c>
      <c r="G22" s="60" t="s">
        <v>1698</v>
      </c>
      <c r="H22" s="60" t="s">
        <v>1811</v>
      </c>
      <c r="I22" s="60" t="s">
        <v>1877</v>
      </c>
      <c r="J22" s="60" t="s">
        <v>2568</v>
      </c>
    </row>
    <row r="23" spans="1:13" ht="15" customHeight="1">
      <c r="A23" s="70" t="s">
        <v>536</v>
      </c>
      <c r="B23" s="60" t="s">
        <v>601</v>
      </c>
      <c r="C23" s="60" t="s">
        <v>1287</v>
      </c>
      <c r="D23" s="60" t="s">
        <v>1588</v>
      </c>
      <c r="E23" s="60" t="s">
        <v>1642</v>
      </c>
      <c r="F23" s="60" t="s">
        <v>1676</v>
      </c>
      <c r="G23" s="60" t="s">
        <v>1698</v>
      </c>
      <c r="H23" s="60" t="s">
        <v>1813</v>
      </c>
      <c r="I23" s="60" t="s">
        <v>1879</v>
      </c>
      <c r="J23" s="60" t="s">
        <v>2569</v>
      </c>
    </row>
    <row r="24" spans="1:13" ht="15" customHeight="1">
      <c r="A24" s="70" t="s">
        <v>538</v>
      </c>
      <c r="B24" s="60" t="s">
        <v>603</v>
      </c>
      <c r="C24" s="60" t="s">
        <v>1289</v>
      </c>
      <c r="D24" s="60" t="s">
        <v>1590</v>
      </c>
      <c r="E24" s="60" t="s">
        <v>1644</v>
      </c>
      <c r="F24" s="60" t="s">
        <v>1678</v>
      </c>
      <c r="G24" s="60" t="s">
        <v>1700</v>
      </c>
      <c r="H24" s="60" t="s">
        <v>1815</v>
      </c>
      <c r="I24" s="60" t="s">
        <v>1881</v>
      </c>
      <c r="J24" s="60" t="s">
        <v>1920</v>
      </c>
    </row>
    <row r="25" spans="1:13" ht="15" customHeight="1">
      <c r="A25" s="70" t="s">
        <v>541</v>
      </c>
      <c r="B25" s="60" t="s">
        <v>605</v>
      </c>
      <c r="C25" s="60" t="s">
        <v>1291</v>
      </c>
      <c r="D25" s="60" t="s">
        <v>1591</v>
      </c>
      <c r="E25" s="60" t="s">
        <v>1646</v>
      </c>
      <c r="F25" s="60" t="s">
        <v>1680</v>
      </c>
      <c r="G25" s="60" t="s">
        <v>1702</v>
      </c>
      <c r="H25" s="60" t="s">
        <v>1817</v>
      </c>
      <c r="I25" s="60" t="s">
        <v>1883</v>
      </c>
    </row>
    <row r="26" spans="1:13" ht="15" customHeight="1">
      <c r="A26" s="70" t="s">
        <v>543</v>
      </c>
      <c r="B26" s="60" t="s">
        <v>607</v>
      </c>
      <c r="C26" s="60" t="s">
        <v>1293</v>
      </c>
      <c r="D26" s="60" t="s">
        <v>1593</v>
      </c>
      <c r="E26" s="60" t="s">
        <v>1648</v>
      </c>
      <c r="F26" s="60" t="s">
        <v>1682</v>
      </c>
      <c r="G26" s="60" t="s">
        <v>1704</v>
      </c>
      <c r="H26" s="60" t="s">
        <v>1819</v>
      </c>
    </row>
    <row r="27" spans="1:13" ht="15" customHeight="1">
      <c r="A27" s="70" t="s">
        <v>545</v>
      </c>
      <c r="B27" s="60" t="s">
        <v>609</v>
      </c>
      <c r="C27" s="60" t="s">
        <v>1295</v>
      </c>
      <c r="D27" s="60" t="s">
        <v>1595</v>
      </c>
      <c r="E27" s="60" t="s">
        <v>1650</v>
      </c>
      <c r="G27" s="60" t="s">
        <v>1706</v>
      </c>
      <c r="H27" s="60" t="s">
        <v>1821</v>
      </c>
    </row>
    <row r="28" spans="1:13" ht="15" customHeight="1">
      <c r="A28" s="70" t="s">
        <v>547</v>
      </c>
      <c r="B28" s="60" t="s">
        <v>610</v>
      </c>
      <c r="C28" s="60" t="s">
        <v>1296</v>
      </c>
      <c r="D28" s="60" t="s">
        <v>1596</v>
      </c>
      <c r="E28" s="60" t="s">
        <v>1652</v>
      </c>
      <c r="G28" s="60" t="s">
        <v>1708</v>
      </c>
      <c r="H28" s="60" t="s">
        <v>1823</v>
      </c>
    </row>
    <row r="29" spans="1:13" ht="15" customHeight="1">
      <c r="A29" s="70" t="s">
        <v>549</v>
      </c>
      <c r="B29" s="60" t="s">
        <v>612</v>
      </c>
      <c r="C29" s="60" t="s">
        <v>1298</v>
      </c>
      <c r="D29" s="60" t="s">
        <v>1598</v>
      </c>
      <c r="E29" s="60" t="s">
        <v>1654</v>
      </c>
      <c r="G29" s="60" t="s">
        <v>1710</v>
      </c>
      <c r="H29" s="60" t="s">
        <v>1825</v>
      </c>
    </row>
    <row r="30" spans="1:13" ht="15" customHeight="1">
      <c r="A30" s="70" t="s">
        <v>551</v>
      </c>
      <c r="B30" s="60" t="s">
        <v>614</v>
      </c>
      <c r="C30" s="60" t="s">
        <v>1300</v>
      </c>
      <c r="D30" s="60" t="s">
        <v>1600</v>
      </c>
      <c r="E30" s="60" t="s">
        <v>1656</v>
      </c>
      <c r="G30" s="60" t="s">
        <v>1712</v>
      </c>
      <c r="H30" s="60" t="s">
        <v>1827</v>
      </c>
    </row>
    <row r="31" spans="1:13" ht="15" customHeight="1">
      <c r="A31" s="70" t="s">
        <v>553</v>
      </c>
      <c r="B31" s="60" t="s">
        <v>616</v>
      </c>
      <c r="C31" s="60" t="s">
        <v>1302</v>
      </c>
      <c r="D31" s="60" t="s">
        <v>1602</v>
      </c>
      <c r="E31" s="60" t="s">
        <v>1658</v>
      </c>
      <c r="G31" s="60" t="s">
        <v>1714</v>
      </c>
      <c r="H31" s="60" t="s">
        <v>1829</v>
      </c>
    </row>
    <row r="32" spans="1:13" ht="15" customHeight="1">
      <c r="A32" s="70" t="s">
        <v>555</v>
      </c>
      <c r="B32" s="60" t="s">
        <v>618</v>
      </c>
      <c r="C32" s="60" t="s">
        <v>1304</v>
      </c>
      <c r="D32" s="60" t="s">
        <v>1604</v>
      </c>
      <c r="G32" s="60" t="s">
        <v>1716</v>
      </c>
      <c r="H32" s="60" t="s">
        <v>1831</v>
      </c>
    </row>
    <row r="33" spans="1:8" ht="15" customHeight="1">
      <c r="A33" s="70" t="s">
        <v>557</v>
      </c>
      <c r="B33" s="60" t="s">
        <v>620</v>
      </c>
      <c r="C33" s="60" t="s">
        <v>1305</v>
      </c>
      <c r="D33" s="60" t="s">
        <v>1606</v>
      </c>
      <c r="G33" s="60" t="s">
        <v>1718</v>
      </c>
      <c r="H33" s="60" t="s">
        <v>1833</v>
      </c>
    </row>
    <row r="34" spans="1:8" ht="15" customHeight="1">
      <c r="A34" s="70" t="s">
        <v>559</v>
      </c>
      <c r="B34" s="60" t="s">
        <v>622</v>
      </c>
      <c r="C34" s="60" t="s">
        <v>1307</v>
      </c>
      <c r="D34" s="60" t="s">
        <v>1608</v>
      </c>
      <c r="G34" s="60" t="s">
        <v>1720</v>
      </c>
      <c r="H34" s="60" t="s">
        <v>1835</v>
      </c>
    </row>
    <row r="35" spans="1:8" ht="15" customHeight="1">
      <c r="A35" s="70" t="s">
        <v>561</v>
      </c>
      <c r="B35" s="60" t="s">
        <v>624</v>
      </c>
      <c r="C35" s="60" t="s">
        <v>1309</v>
      </c>
      <c r="D35" s="60" t="s">
        <v>1610</v>
      </c>
      <c r="G35" s="60" t="s">
        <v>1722</v>
      </c>
      <c r="H35" s="60" t="s">
        <v>1837</v>
      </c>
    </row>
    <row r="36" spans="1:8" ht="15" customHeight="1">
      <c r="A36" s="70" t="s">
        <v>563</v>
      </c>
      <c r="B36" s="60" t="s">
        <v>626</v>
      </c>
      <c r="C36" s="60" t="s">
        <v>1310</v>
      </c>
      <c r="D36" s="60" t="s">
        <v>1612</v>
      </c>
      <c r="G36" s="60" t="s">
        <v>1724</v>
      </c>
      <c r="H36" s="60" t="s">
        <v>1839</v>
      </c>
    </row>
    <row r="37" spans="1:8" ht="15" customHeight="1">
      <c r="A37" s="70" t="s">
        <v>565</v>
      </c>
      <c r="B37" s="60" t="s">
        <v>628</v>
      </c>
      <c r="C37" s="60" t="s">
        <v>1312</v>
      </c>
      <c r="D37" s="60" t="s">
        <v>1614</v>
      </c>
      <c r="G37" s="60" t="s">
        <v>1726</v>
      </c>
      <c r="H37" s="60" t="s">
        <v>1841</v>
      </c>
    </row>
    <row r="38" spans="1:8" ht="15" customHeight="1">
      <c r="A38" s="70" t="s">
        <v>567</v>
      </c>
      <c r="B38" s="60" t="s">
        <v>630</v>
      </c>
      <c r="C38" s="60" t="s">
        <v>1313</v>
      </c>
      <c r="D38" s="60" t="s">
        <v>1616</v>
      </c>
      <c r="G38" s="60" t="s">
        <v>1728</v>
      </c>
      <c r="H38" s="60" t="s">
        <v>1843</v>
      </c>
    </row>
    <row r="39" spans="1:8" ht="15" customHeight="1">
      <c r="A39" s="70" t="s">
        <v>569</v>
      </c>
      <c r="B39" s="60" t="s">
        <v>632</v>
      </c>
      <c r="C39" s="60" t="s">
        <v>1315</v>
      </c>
      <c r="D39" s="60" t="s">
        <v>1618</v>
      </c>
      <c r="G39" s="60" t="s">
        <v>1730</v>
      </c>
      <c r="H39" s="60" t="s">
        <v>1845</v>
      </c>
    </row>
    <row r="40" spans="1:8" ht="15" customHeight="1">
      <c r="A40" s="70" t="s">
        <v>571</v>
      </c>
      <c r="B40" s="60" t="s">
        <v>633</v>
      </c>
      <c r="C40" s="60" t="s">
        <v>1317</v>
      </c>
      <c r="D40" s="60" t="s">
        <v>1620</v>
      </c>
      <c r="G40" s="60" t="s">
        <v>1732</v>
      </c>
      <c r="H40" s="60" t="s">
        <v>1847</v>
      </c>
    </row>
    <row r="41" spans="1:8" ht="15" customHeight="1">
      <c r="A41" s="70" t="s">
        <v>573</v>
      </c>
      <c r="B41" s="60" t="s">
        <v>635</v>
      </c>
      <c r="C41" s="60" t="s">
        <v>1318</v>
      </c>
      <c r="D41" s="60" t="s">
        <v>1622</v>
      </c>
      <c r="G41" s="60" t="s">
        <v>1734</v>
      </c>
      <c r="H41" s="60" t="s">
        <v>1849</v>
      </c>
    </row>
    <row r="42" spans="1:8" ht="15" customHeight="1">
      <c r="A42" s="70" t="s">
        <v>575</v>
      </c>
      <c r="B42" s="60" t="s">
        <v>636</v>
      </c>
      <c r="C42" s="60" t="s">
        <v>1319</v>
      </c>
      <c r="D42" s="60" t="s">
        <v>1624</v>
      </c>
      <c r="G42" s="60" t="s">
        <v>1736</v>
      </c>
      <c r="H42" s="60" t="s">
        <v>1851</v>
      </c>
    </row>
    <row r="43" spans="1:8" ht="15" customHeight="1">
      <c r="A43" s="70" t="s">
        <v>577</v>
      </c>
      <c r="B43" s="60" t="s">
        <v>638</v>
      </c>
      <c r="C43" s="60" t="s">
        <v>1321</v>
      </c>
      <c r="D43" s="60" t="s">
        <v>2570</v>
      </c>
      <c r="G43" s="60" t="s">
        <v>1738</v>
      </c>
      <c r="H43" s="60" t="s">
        <v>1853</v>
      </c>
    </row>
    <row r="44" spans="1:8" ht="15" customHeight="1">
      <c r="A44" s="70" t="s">
        <v>579</v>
      </c>
      <c r="B44" s="60" t="s">
        <v>640</v>
      </c>
      <c r="C44" s="60" t="s">
        <v>1323</v>
      </c>
      <c r="D44" s="60" t="s">
        <v>2571</v>
      </c>
      <c r="G44" s="60" t="s">
        <v>1740</v>
      </c>
      <c r="H44" s="60" t="s">
        <v>1855</v>
      </c>
    </row>
    <row r="45" spans="1:8" ht="15" customHeight="1">
      <c r="A45" s="70" t="s">
        <v>581</v>
      </c>
      <c r="B45" s="60" t="s">
        <v>642</v>
      </c>
      <c r="C45" s="60" t="s">
        <v>1325</v>
      </c>
      <c r="D45" s="60" t="s">
        <v>2572</v>
      </c>
      <c r="G45" s="60" t="s">
        <v>1742</v>
      </c>
      <c r="H45" s="60" t="s">
        <v>1857</v>
      </c>
    </row>
    <row r="46" spans="1:8" ht="15" customHeight="1">
      <c r="A46" s="70" t="s">
        <v>583</v>
      </c>
      <c r="B46" s="60" t="s">
        <v>644</v>
      </c>
      <c r="C46" s="60" t="s">
        <v>1327</v>
      </c>
      <c r="D46" s="60" t="s">
        <v>2573</v>
      </c>
      <c r="G46" s="60" t="s">
        <v>1744</v>
      </c>
      <c r="H46" s="60" t="s">
        <v>1859</v>
      </c>
    </row>
    <row r="47" spans="1:8" ht="15" customHeight="1">
      <c r="A47" s="70"/>
      <c r="B47" s="60" t="s">
        <v>646</v>
      </c>
      <c r="C47" s="60" t="s">
        <v>1329</v>
      </c>
      <c r="D47" s="60" t="s">
        <v>2574</v>
      </c>
      <c r="G47" s="60" t="s">
        <v>1746</v>
      </c>
      <c r="H47" s="60" t="s">
        <v>1861</v>
      </c>
    </row>
    <row r="48" spans="1:8" ht="15" customHeight="1">
      <c r="A48" s="70"/>
      <c r="B48" s="60" t="s">
        <v>648</v>
      </c>
      <c r="C48" s="60" t="s">
        <v>1330</v>
      </c>
      <c r="G48" s="60" t="s">
        <v>1748</v>
      </c>
    </row>
    <row r="49" spans="1:7" ht="15" customHeight="1">
      <c r="A49" s="70"/>
      <c r="B49" s="60" t="s">
        <v>650</v>
      </c>
      <c r="C49" s="60" t="s">
        <v>1331</v>
      </c>
      <c r="G49" s="60" t="s">
        <v>1750</v>
      </c>
    </row>
    <row r="50" spans="1:7" ht="15" customHeight="1">
      <c r="B50" s="60" t="s">
        <v>651</v>
      </c>
      <c r="C50" s="60" t="s">
        <v>1333</v>
      </c>
      <c r="G50" s="60" t="s">
        <v>1752</v>
      </c>
    </row>
    <row r="51" spans="1:7" ht="15" customHeight="1">
      <c r="B51" s="60" t="s">
        <v>652</v>
      </c>
      <c r="C51" s="60" t="s">
        <v>1334</v>
      </c>
      <c r="G51" s="60" t="s">
        <v>1754</v>
      </c>
    </row>
    <row r="52" spans="1:7" ht="15" customHeight="1">
      <c r="B52" s="60" t="s">
        <v>654</v>
      </c>
      <c r="C52" s="60" t="s">
        <v>1336</v>
      </c>
      <c r="G52" s="60" t="s">
        <v>1756</v>
      </c>
    </row>
    <row r="53" spans="1:7" ht="15" customHeight="1">
      <c r="B53" s="60" t="s">
        <v>656</v>
      </c>
      <c r="C53" s="60" t="s">
        <v>1337</v>
      </c>
      <c r="G53" s="60" t="s">
        <v>1758</v>
      </c>
    </row>
    <row r="54" spans="1:7" ht="15" customHeight="1">
      <c r="B54" s="60" t="s">
        <v>658</v>
      </c>
      <c r="C54" s="60" t="s">
        <v>1339</v>
      </c>
      <c r="G54" s="60" t="s">
        <v>1760</v>
      </c>
    </row>
    <row r="55" spans="1:7" ht="15" customHeight="1">
      <c r="B55" s="60" t="s">
        <v>660</v>
      </c>
      <c r="C55" s="60" t="s">
        <v>1341</v>
      </c>
      <c r="G55" s="60" t="s">
        <v>1762</v>
      </c>
    </row>
    <row r="56" spans="1:7" ht="15" customHeight="1">
      <c r="B56" s="60" t="s">
        <v>662</v>
      </c>
      <c r="C56" s="60" t="s">
        <v>1343</v>
      </c>
      <c r="G56" s="60" t="s">
        <v>1764</v>
      </c>
    </row>
    <row r="57" spans="1:7" ht="15" customHeight="1">
      <c r="B57" s="60" t="s">
        <v>663</v>
      </c>
      <c r="C57" s="60" t="s">
        <v>1345</v>
      </c>
      <c r="G57" s="60" t="s">
        <v>1766</v>
      </c>
    </row>
    <row r="58" spans="1:7" ht="15" customHeight="1">
      <c r="B58" s="60" t="s">
        <v>664</v>
      </c>
      <c r="C58" s="60" t="s">
        <v>1347</v>
      </c>
      <c r="G58" s="60" t="s">
        <v>1768</v>
      </c>
    </row>
    <row r="59" spans="1:7" ht="15" customHeight="1">
      <c r="B59" s="60" t="s">
        <v>666</v>
      </c>
      <c r="C59" s="60" t="s">
        <v>1349</v>
      </c>
      <c r="G59" s="60" t="s">
        <v>1770</v>
      </c>
    </row>
    <row r="60" spans="1:7" ht="15" customHeight="1">
      <c r="B60" s="60" t="s">
        <v>668</v>
      </c>
      <c r="C60" s="60" t="s">
        <v>1351</v>
      </c>
      <c r="G60" s="60" t="s">
        <v>1772</v>
      </c>
    </row>
    <row r="61" spans="1:7" ht="15" customHeight="1">
      <c r="B61" s="60" t="s">
        <v>670</v>
      </c>
      <c r="C61" s="60" t="s">
        <v>1353</v>
      </c>
      <c r="G61" s="60" t="s">
        <v>1774</v>
      </c>
    </row>
    <row r="62" spans="1:7" ht="15" customHeight="1">
      <c r="B62" s="60" t="s">
        <v>672</v>
      </c>
      <c r="C62" s="60" t="s">
        <v>1355</v>
      </c>
      <c r="G62" s="60" t="s">
        <v>1776</v>
      </c>
    </row>
    <row r="63" spans="1:7" ht="15" customHeight="1">
      <c r="B63" s="60" t="s">
        <v>674</v>
      </c>
      <c r="C63" s="60" t="s">
        <v>1357</v>
      </c>
      <c r="G63" s="60" t="s">
        <v>1778</v>
      </c>
    </row>
    <row r="64" spans="1:7" ht="15" customHeight="1">
      <c r="B64" s="60" t="s">
        <v>676</v>
      </c>
      <c r="C64" s="60" t="s">
        <v>1359</v>
      </c>
      <c r="G64" s="60" t="s">
        <v>1780</v>
      </c>
    </row>
    <row r="65" spans="2:7" ht="15" customHeight="1">
      <c r="B65" s="60" t="s">
        <v>678</v>
      </c>
      <c r="C65" s="60" t="s">
        <v>1361</v>
      </c>
      <c r="G65" s="60" t="s">
        <v>1782</v>
      </c>
    </row>
    <row r="66" spans="2:7" ht="15" customHeight="1">
      <c r="B66" s="60" t="s">
        <v>680</v>
      </c>
      <c r="C66" s="60" t="s">
        <v>1363</v>
      </c>
      <c r="G66" s="60" t="s">
        <v>1784</v>
      </c>
    </row>
    <row r="67" spans="2:7" ht="15" customHeight="1">
      <c r="B67" s="60" t="s">
        <v>682</v>
      </c>
      <c r="C67" s="60" t="s">
        <v>1365</v>
      </c>
      <c r="G67" s="60" t="s">
        <v>1786</v>
      </c>
    </row>
    <row r="68" spans="2:7" ht="15" customHeight="1">
      <c r="B68" s="60" t="s">
        <v>684</v>
      </c>
      <c r="C68" s="60" t="s">
        <v>1367</v>
      </c>
      <c r="G68" s="60" t="s">
        <v>1788</v>
      </c>
    </row>
    <row r="69" spans="2:7" ht="15" customHeight="1">
      <c r="B69" s="60" t="s">
        <v>686</v>
      </c>
      <c r="C69" s="60" t="s">
        <v>1369</v>
      </c>
      <c r="G69" s="60" t="s">
        <v>1790</v>
      </c>
    </row>
    <row r="70" spans="2:7" ht="15" customHeight="1">
      <c r="B70" s="60" t="s">
        <v>688</v>
      </c>
      <c r="C70" s="60" t="s">
        <v>1371</v>
      </c>
      <c r="G70" s="60" t="s">
        <v>1792</v>
      </c>
    </row>
    <row r="71" spans="2:7" ht="15" customHeight="1">
      <c r="B71" s="60" t="s">
        <v>690</v>
      </c>
      <c r="C71" s="60" t="s">
        <v>1373</v>
      </c>
      <c r="G71" s="60" t="s">
        <v>1794</v>
      </c>
    </row>
    <row r="72" spans="2:7" ht="15" customHeight="1">
      <c r="B72" s="60" t="s">
        <v>691</v>
      </c>
      <c r="C72" s="60" t="s">
        <v>1375</v>
      </c>
    </row>
    <row r="73" spans="2:7" ht="15" customHeight="1">
      <c r="B73" s="60" t="s">
        <v>692</v>
      </c>
      <c r="C73" s="60" t="s">
        <v>1377</v>
      </c>
    </row>
    <row r="74" spans="2:7" ht="15" customHeight="1">
      <c r="B74" s="60" t="s">
        <v>693</v>
      </c>
      <c r="C74" s="60" t="s">
        <v>1379</v>
      </c>
    </row>
    <row r="75" spans="2:7" ht="15" customHeight="1">
      <c r="B75" s="60" t="s">
        <v>694</v>
      </c>
      <c r="C75" s="60" t="s">
        <v>1381</v>
      </c>
    </row>
    <row r="76" spans="2:7" ht="15" customHeight="1">
      <c r="B76" s="60" t="s">
        <v>695</v>
      </c>
      <c r="C76" s="60" t="s">
        <v>1383</v>
      </c>
    </row>
    <row r="77" spans="2:7" ht="15" customHeight="1">
      <c r="B77" s="60" t="s">
        <v>697</v>
      </c>
      <c r="C77" s="60" t="s">
        <v>1385</v>
      </c>
    </row>
    <row r="78" spans="2:7" ht="15" customHeight="1">
      <c r="B78" s="60" t="s">
        <v>699</v>
      </c>
      <c r="C78" s="60" t="s">
        <v>1387</v>
      </c>
    </row>
    <row r="79" spans="2:7" ht="15" customHeight="1">
      <c r="B79" s="60" t="s">
        <v>701</v>
      </c>
      <c r="C79" s="60" t="s">
        <v>1389</v>
      </c>
    </row>
    <row r="80" spans="2:7" ht="15" customHeight="1">
      <c r="B80" s="60" t="s">
        <v>703</v>
      </c>
      <c r="C80" s="60" t="s">
        <v>1391</v>
      </c>
    </row>
    <row r="81" spans="2:3" ht="15" customHeight="1">
      <c r="B81" s="60" t="s">
        <v>705</v>
      </c>
      <c r="C81" s="60" t="s">
        <v>1393</v>
      </c>
    </row>
    <row r="82" spans="2:3" ht="15" customHeight="1">
      <c r="B82" s="60" t="s">
        <v>707</v>
      </c>
      <c r="C82" s="60" t="s">
        <v>1395</v>
      </c>
    </row>
    <row r="83" spans="2:3" ht="15" customHeight="1">
      <c r="B83" s="60" t="s">
        <v>709</v>
      </c>
      <c r="C83" s="60" t="s">
        <v>1397</v>
      </c>
    </row>
    <row r="84" spans="2:3" ht="15" customHeight="1">
      <c r="B84" s="60" t="s">
        <v>711</v>
      </c>
      <c r="C84" s="60" t="s">
        <v>1399</v>
      </c>
    </row>
    <row r="85" spans="2:3" ht="15" customHeight="1">
      <c r="B85" s="60" t="s">
        <v>713</v>
      </c>
      <c r="C85" s="60" t="s">
        <v>1401</v>
      </c>
    </row>
    <row r="86" spans="2:3" ht="15" customHeight="1">
      <c r="B86" s="60" t="s">
        <v>715</v>
      </c>
      <c r="C86" s="60" t="s">
        <v>1403</v>
      </c>
    </row>
    <row r="87" spans="2:3" ht="15" customHeight="1">
      <c r="B87" s="60" t="s">
        <v>717</v>
      </c>
      <c r="C87" s="60" t="s">
        <v>1405</v>
      </c>
    </row>
    <row r="88" spans="2:3" ht="15" customHeight="1">
      <c r="B88" s="60" t="s">
        <v>719</v>
      </c>
      <c r="C88" s="60" t="s">
        <v>1407</v>
      </c>
    </row>
    <row r="89" spans="2:3" ht="15" customHeight="1">
      <c r="B89" s="60" t="s">
        <v>720</v>
      </c>
      <c r="C89" s="60" t="s">
        <v>1409</v>
      </c>
    </row>
    <row r="90" spans="2:3" ht="15" customHeight="1">
      <c r="B90" s="60" t="s">
        <v>721</v>
      </c>
      <c r="C90" s="60" t="s">
        <v>1411</v>
      </c>
    </row>
    <row r="91" spans="2:3" ht="15" customHeight="1">
      <c r="B91" s="60" t="s">
        <v>722</v>
      </c>
      <c r="C91" s="60" t="s">
        <v>1413</v>
      </c>
    </row>
    <row r="92" spans="2:3" ht="15" customHeight="1">
      <c r="B92" s="60" t="s">
        <v>724</v>
      </c>
      <c r="C92" s="60" t="s">
        <v>1415</v>
      </c>
    </row>
    <row r="93" spans="2:3" ht="15" customHeight="1">
      <c r="B93" s="60" t="s">
        <v>726</v>
      </c>
      <c r="C93" s="60" t="s">
        <v>1417</v>
      </c>
    </row>
    <row r="94" spans="2:3" ht="15" customHeight="1">
      <c r="B94" s="60" t="s">
        <v>728</v>
      </c>
      <c r="C94" s="60" t="s">
        <v>1419</v>
      </c>
    </row>
    <row r="95" spans="2:3" ht="15" customHeight="1">
      <c r="B95" s="60" t="s">
        <v>730</v>
      </c>
      <c r="C95" s="60" t="s">
        <v>1421</v>
      </c>
    </row>
    <row r="96" spans="2:3" ht="15" customHeight="1">
      <c r="B96" s="60" t="s">
        <v>732</v>
      </c>
      <c r="C96" s="60" t="s">
        <v>1423</v>
      </c>
    </row>
    <row r="97" spans="2:3" ht="15" customHeight="1">
      <c r="B97" s="60" t="s">
        <v>734</v>
      </c>
      <c r="C97" s="60" t="s">
        <v>1425</v>
      </c>
    </row>
    <row r="98" spans="2:3" ht="15" customHeight="1">
      <c r="B98" s="60" t="s">
        <v>736</v>
      </c>
      <c r="C98" s="60" t="s">
        <v>1427</v>
      </c>
    </row>
    <row r="99" spans="2:3" ht="15" customHeight="1">
      <c r="B99" s="60" t="s">
        <v>738</v>
      </c>
      <c r="C99" s="60" t="s">
        <v>1429</v>
      </c>
    </row>
    <row r="100" spans="2:3" ht="15" customHeight="1">
      <c r="B100" s="60" t="s">
        <v>740</v>
      </c>
      <c r="C100" s="60" t="s">
        <v>1431</v>
      </c>
    </row>
    <row r="101" spans="2:3" ht="15" customHeight="1">
      <c r="B101" s="60" t="s">
        <v>742</v>
      </c>
      <c r="C101" s="60" t="s">
        <v>1433</v>
      </c>
    </row>
    <row r="102" spans="2:3" ht="15" customHeight="1">
      <c r="B102" s="60" t="s">
        <v>744</v>
      </c>
      <c r="C102" s="60" t="s">
        <v>1435</v>
      </c>
    </row>
    <row r="103" spans="2:3" ht="15" customHeight="1">
      <c r="B103" s="60" t="s">
        <v>746</v>
      </c>
      <c r="C103" s="60" t="s">
        <v>1436</v>
      </c>
    </row>
    <row r="104" spans="2:3" ht="15" customHeight="1">
      <c r="B104" s="60" t="s">
        <v>748</v>
      </c>
      <c r="C104" s="60" t="s">
        <v>1438</v>
      </c>
    </row>
    <row r="105" spans="2:3" ht="15" customHeight="1">
      <c r="B105" s="60" t="s">
        <v>750</v>
      </c>
      <c r="C105" s="60" t="s">
        <v>1440</v>
      </c>
    </row>
    <row r="106" spans="2:3" ht="15" customHeight="1">
      <c r="B106" s="60" t="s">
        <v>752</v>
      </c>
      <c r="C106" s="60" t="s">
        <v>1442</v>
      </c>
    </row>
    <row r="107" spans="2:3" ht="15" customHeight="1">
      <c r="B107" s="60" t="s">
        <v>754</v>
      </c>
      <c r="C107" s="60" t="s">
        <v>1443</v>
      </c>
    </row>
    <row r="108" spans="2:3" ht="15" customHeight="1">
      <c r="B108" s="60" t="s">
        <v>756</v>
      </c>
      <c r="C108" s="60" t="s">
        <v>1444</v>
      </c>
    </row>
    <row r="109" spans="2:3" ht="15" customHeight="1">
      <c r="B109" s="60" t="s">
        <v>758</v>
      </c>
      <c r="C109" s="60" t="s">
        <v>1446</v>
      </c>
    </row>
    <row r="110" spans="2:3" ht="15" customHeight="1">
      <c r="B110" s="60" t="s">
        <v>760</v>
      </c>
      <c r="C110" s="60" t="s">
        <v>1447</v>
      </c>
    </row>
    <row r="111" spans="2:3" ht="15" customHeight="1">
      <c r="B111" s="60" t="s">
        <v>762</v>
      </c>
      <c r="C111" s="60" t="s">
        <v>1449</v>
      </c>
    </row>
    <row r="112" spans="2:3" ht="15" customHeight="1">
      <c r="B112" s="60" t="s">
        <v>765</v>
      </c>
      <c r="C112" s="60" t="s">
        <v>1451</v>
      </c>
    </row>
    <row r="113" spans="2:3" ht="15" customHeight="1">
      <c r="B113" s="60" t="s">
        <v>767</v>
      </c>
      <c r="C113" s="60" t="s">
        <v>1452</v>
      </c>
    </row>
    <row r="114" spans="2:3" ht="15" customHeight="1">
      <c r="B114" s="60" t="s">
        <v>769</v>
      </c>
      <c r="C114" s="60" t="s">
        <v>1453</v>
      </c>
    </row>
    <row r="115" spans="2:3" ht="15" customHeight="1">
      <c r="B115" s="60" t="s">
        <v>771</v>
      </c>
      <c r="C115" s="60" t="s">
        <v>1455</v>
      </c>
    </row>
    <row r="116" spans="2:3" ht="15" customHeight="1">
      <c r="B116" s="60" t="s">
        <v>773</v>
      </c>
      <c r="C116" s="60" t="s">
        <v>1456</v>
      </c>
    </row>
    <row r="117" spans="2:3" ht="15" customHeight="1">
      <c r="B117" s="60" t="s">
        <v>775</v>
      </c>
      <c r="C117" s="60" t="s">
        <v>1458</v>
      </c>
    </row>
    <row r="118" spans="2:3" ht="15" customHeight="1">
      <c r="B118" s="60" t="s">
        <v>777</v>
      </c>
      <c r="C118" s="60" t="s">
        <v>1460</v>
      </c>
    </row>
    <row r="119" spans="2:3" ht="15" customHeight="1">
      <c r="B119" s="60" t="s">
        <v>779</v>
      </c>
      <c r="C119" s="60" t="s">
        <v>1462</v>
      </c>
    </row>
    <row r="120" spans="2:3" ht="15" customHeight="1">
      <c r="B120" s="60" t="s">
        <v>781</v>
      </c>
      <c r="C120" s="60" t="s">
        <v>1464</v>
      </c>
    </row>
    <row r="121" spans="2:3" ht="15" customHeight="1">
      <c r="B121" s="60" t="s">
        <v>783</v>
      </c>
      <c r="C121" s="60" t="s">
        <v>1466</v>
      </c>
    </row>
    <row r="122" spans="2:3" ht="15" customHeight="1">
      <c r="B122" s="60" t="s">
        <v>785</v>
      </c>
      <c r="C122" s="60" t="s">
        <v>1468</v>
      </c>
    </row>
    <row r="123" spans="2:3" ht="15" customHeight="1">
      <c r="B123" s="60" t="s">
        <v>787</v>
      </c>
      <c r="C123" s="60" t="s">
        <v>1470</v>
      </c>
    </row>
    <row r="124" spans="2:3" ht="15" customHeight="1">
      <c r="B124" s="60" t="s">
        <v>789</v>
      </c>
      <c r="C124" s="60" t="s">
        <v>1472</v>
      </c>
    </row>
    <row r="125" spans="2:3" ht="15" customHeight="1">
      <c r="B125" s="60" t="s">
        <v>791</v>
      </c>
      <c r="C125" s="60" t="s">
        <v>1473</v>
      </c>
    </row>
    <row r="126" spans="2:3" ht="15" customHeight="1">
      <c r="B126" s="60" t="s">
        <v>793</v>
      </c>
      <c r="C126" s="60" t="s">
        <v>1474</v>
      </c>
    </row>
    <row r="127" spans="2:3" ht="15" customHeight="1">
      <c r="B127" s="60" t="s">
        <v>794</v>
      </c>
      <c r="C127" s="60" t="s">
        <v>1476</v>
      </c>
    </row>
    <row r="128" spans="2:3" ht="15" customHeight="1">
      <c r="B128" s="60" t="s">
        <v>796</v>
      </c>
      <c r="C128" s="60" t="s">
        <v>1477</v>
      </c>
    </row>
    <row r="129" spans="2:3" ht="15" customHeight="1">
      <c r="B129" s="60" t="s">
        <v>797</v>
      </c>
      <c r="C129" s="60" t="s">
        <v>1479</v>
      </c>
    </row>
    <row r="130" spans="2:3" ht="15" customHeight="1">
      <c r="B130" s="60" t="s">
        <v>799</v>
      </c>
      <c r="C130" s="60" t="s">
        <v>1481</v>
      </c>
    </row>
    <row r="131" spans="2:3" ht="15" customHeight="1">
      <c r="B131" s="60" t="s">
        <v>800</v>
      </c>
      <c r="C131" s="60" t="s">
        <v>1483</v>
      </c>
    </row>
    <row r="132" spans="2:3" ht="15" customHeight="1">
      <c r="B132" s="60" t="s">
        <v>802</v>
      </c>
      <c r="C132" s="60" t="s">
        <v>1485</v>
      </c>
    </row>
    <row r="133" spans="2:3" ht="15" customHeight="1">
      <c r="B133" s="60" t="s">
        <v>803</v>
      </c>
      <c r="C133" s="60" t="s">
        <v>1487</v>
      </c>
    </row>
    <row r="134" spans="2:3" ht="15" customHeight="1">
      <c r="B134" s="60" t="s">
        <v>805</v>
      </c>
      <c r="C134" s="60" t="s">
        <v>1489</v>
      </c>
    </row>
    <row r="135" spans="2:3" ht="15" customHeight="1">
      <c r="B135" s="60" t="s">
        <v>807</v>
      </c>
      <c r="C135" s="60" t="s">
        <v>1491</v>
      </c>
    </row>
    <row r="136" spans="2:3" ht="15" customHeight="1">
      <c r="B136" s="60" t="s">
        <v>809</v>
      </c>
      <c r="C136" s="60" t="s">
        <v>1493</v>
      </c>
    </row>
    <row r="137" spans="2:3" ht="15" customHeight="1">
      <c r="B137" s="60" t="s">
        <v>811</v>
      </c>
      <c r="C137" s="60" t="s">
        <v>1495</v>
      </c>
    </row>
    <row r="138" spans="2:3" ht="15" customHeight="1">
      <c r="B138" s="60" t="s">
        <v>813</v>
      </c>
      <c r="C138" s="60" t="s">
        <v>1497</v>
      </c>
    </row>
    <row r="139" spans="2:3" ht="15" customHeight="1">
      <c r="B139" s="60" t="s">
        <v>815</v>
      </c>
      <c r="C139" s="60" t="s">
        <v>1498</v>
      </c>
    </row>
    <row r="140" spans="2:3" ht="15" customHeight="1">
      <c r="B140" s="60" t="s">
        <v>817</v>
      </c>
      <c r="C140" s="60" t="s">
        <v>1500</v>
      </c>
    </row>
    <row r="141" spans="2:3" ht="15" customHeight="1">
      <c r="B141" s="60" t="s">
        <v>819</v>
      </c>
      <c r="C141" s="60" t="s">
        <v>1501</v>
      </c>
    </row>
    <row r="142" spans="2:3" ht="15" customHeight="1">
      <c r="B142" s="60" t="s">
        <v>821</v>
      </c>
      <c r="C142" s="60" t="s">
        <v>1503</v>
      </c>
    </row>
    <row r="143" spans="2:3" ht="15" customHeight="1">
      <c r="B143" s="60" t="s">
        <v>823</v>
      </c>
      <c r="C143" s="60" t="s">
        <v>1505</v>
      </c>
    </row>
    <row r="144" spans="2:3" ht="15" customHeight="1">
      <c r="B144" s="60" t="s">
        <v>825</v>
      </c>
      <c r="C144" s="60" t="s">
        <v>1507</v>
      </c>
    </row>
    <row r="145" spans="2:3" ht="15" customHeight="1">
      <c r="B145" s="60" t="s">
        <v>827</v>
      </c>
      <c r="C145" s="60" t="s">
        <v>1509</v>
      </c>
    </row>
    <row r="146" spans="2:3" ht="15" customHeight="1">
      <c r="B146" s="60" t="s">
        <v>829</v>
      </c>
      <c r="C146" s="60" t="s">
        <v>1511</v>
      </c>
    </row>
    <row r="147" spans="2:3" ht="15" customHeight="1">
      <c r="B147" s="60" t="s">
        <v>830</v>
      </c>
      <c r="C147" s="60" t="s">
        <v>1513</v>
      </c>
    </row>
    <row r="148" spans="2:3" ht="15" customHeight="1">
      <c r="B148" s="60" t="s">
        <v>831</v>
      </c>
      <c r="C148" s="60" t="s">
        <v>1515</v>
      </c>
    </row>
    <row r="149" spans="2:3" ht="15" customHeight="1">
      <c r="B149" s="60" t="s">
        <v>832</v>
      </c>
      <c r="C149" s="60" t="s">
        <v>1517</v>
      </c>
    </row>
    <row r="150" spans="2:3" ht="15" customHeight="1">
      <c r="B150" s="60" t="s">
        <v>833</v>
      </c>
      <c r="C150" s="60" t="s">
        <v>1518</v>
      </c>
    </row>
    <row r="151" spans="2:3" ht="15" customHeight="1">
      <c r="B151" s="60" t="s">
        <v>834</v>
      </c>
      <c r="C151" s="60" t="s">
        <v>1519</v>
      </c>
    </row>
    <row r="152" spans="2:3" ht="15" customHeight="1">
      <c r="B152" s="60" t="s">
        <v>835</v>
      </c>
      <c r="C152" s="60" t="s">
        <v>1520</v>
      </c>
    </row>
    <row r="153" spans="2:3" ht="15" customHeight="1">
      <c r="B153" s="60" t="s">
        <v>837</v>
      </c>
      <c r="C153" s="60" t="s">
        <v>1522</v>
      </c>
    </row>
    <row r="154" spans="2:3" ht="15" customHeight="1">
      <c r="B154" s="60" t="s">
        <v>838</v>
      </c>
      <c r="C154" s="60" t="s">
        <v>1524</v>
      </c>
    </row>
    <row r="155" spans="2:3" ht="15" customHeight="1">
      <c r="B155" s="60" t="s">
        <v>840</v>
      </c>
      <c r="C155" s="60" t="s">
        <v>1525</v>
      </c>
    </row>
    <row r="156" spans="2:3" ht="15" customHeight="1">
      <c r="B156" s="60" t="s">
        <v>842</v>
      </c>
      <c r="C156" s="60" t="s">
        <v>1526</v>
      </c>
    </row>
    <row r="157" spans="2:3" ht="15" customHeight="1">
      <c r="B157" s="60" t="s">
        <v>844</v>
      </c>
      <c r="C157" s="60" t="s">
        <v>1528</v>
      </c>
    </row>
    <row r="158" spans="2:3" ht="15" customHeight="1">
      <c r="B158" s="60" t="s">
        <v>846</v>
      </c>
      <c r="C158" s="60" t="s">
        <v>1530</v>
      </c>
    </row>
    <row r="159" spans="2:3" ht="15" customHeight="1">
      <c r="B159" s="60" t="s">
        <v>848</v>
      </c>
      <c r="C159" s="60" t="s">
        <v>1532</v>
      </c>
    </row>
    <row r="160" spans="2:3" ht="15" customHeight="1">
      <c r="B160" s="60" t="s">
        <v>850</v>
      </c>
      <c r="C160" s="60" t="s">
        <v>1535</v>
      </c>
    </row>
    <row r="161" spans="2:3" ht="15" customHeight="1">
      <c r="B161" s="60" t="s">
        <v>852</v>
      </c>
      <c r="C161" s="60" t="s">
        <v>1537</v>
      </c>
    </row>
    <row r="162" spans="2:3" ht="15" customHeight="1">
      <c r="B162" s="60" t="s">
        <v>854</v>
      </c>
      <c r="C162" s="60" t="s">
        <v>1538</v>
      </c>
    </row>
    <row r="163" spans="2:3" ht="15" customHeight="1">
      <c r="B163" s="60" t="s">
        <v>856</v>
      </c>
      <c r="C163" s="60" t="s">
        <v>1540</v>
      </c>
    </row>
    <row r="164" spans="2:3" ht="15" customHeight="1">
      <c r="B164" s="60" t="s">
        <v>858</v>
      </c>
      <c r="C164" s="60" t="s">
        <v>1542</v>
      </c>
    </row>
    <row r="165" spans="2:3" ht="15" customHeight="1">
      <c r="B165" s="60" t="s">
        <v>860</v>
      </c>
      <c r="C165" s="60" t="s">
        <v>1543</v>
      </c>
    </row>
    <row r="166" spans="2:3" ht="15" customHeight="1">
      <c r="B166" s="60" t="s">
        <v>862</v>
      </c>
      <c r="C166" s="60" t="s">
        <v>1545</v>
      </c>
    </row>
    <row r="167" spans="2:3" ht="15" customHeight="1">
      <c r="B167" s="60" t="s">
        <v>865</v>
      </c>
      <c r="C167" s="60" t="s">
        <v>1547</v>
      </c>
    </row>
    <row r="168" spans="2:3" ht="15" customHeight="1">
      <c r="B168" s="60" t="s">
        <v>867</v>
      </c>
      <c r="C168" s="60" t="s">
        <v>1549</v>
      </c>
    </row>
    <row r="169" spans="2:3" ht="15" customHeight="1">
      <c r="B169" s="60" t="s">
        <v>869</v>
      </c>
      <c r="C169" s="60" t="s">
        <v>1551</v>
      </c>
    </row>
    <row r="170" spans="2:3" ht="15" customHeight="1">
      <c r="B170" s="60" t="s">
        <v>871</v>
      </c>
      <c r="C170" s="60" t="s">
        <v>1552</v>
      </c>
    </row>
    <row r="171" spans="2:3" ht="15" customHeight="1">
      <c r="B171" s="60" t="s">
        <v>873</v>
      </c>
      <c r="C171" s="60" t="s">
        <v>1553</v>
      </c>
    </row>
    <row r="172" spans="2:3" ht="15" customHeight="1">
      <c r="B172" s="60" t="s">
        <v>875</v>
      </c>
      <c r="C172" s="60" t="s">
        <v>1554</v>
      </c>
    </row>
    <row r="173" spans="2:3" ht="15" customHeight="1">
      <c r="B173" s="60" t="s">
        <v>877</v>
      </c>
      <c r="C173" s="60" t="s">
        <v>1556</v>
      </c>
    </row>
    <row r="174" spans="2:3" ht="15" customHeight="1">
      <c r="B174" s="60" t="s">
        <v>879</v>
      </c>
      <c r="C174" s="60" t="s">
        <v>1558</v>
      </c>
    </row>
    <row r="175" spans="2:3" ht="15" customHeight="1">
      <c r="B175" s="60" t="s">
        <v>881</v>
      </c>
      <c r="C175" s="60" t="s">
        <v>1559</v>
      </c>
    </row>
    <row r="176" spans="2:3" ht="15" customHeight="1">
      <c r="B176" s="60" t="s">
        <v>883</v>
      </c>
      <c r="C176" s="60" t="s">
        <v>1560</v>
      </c>
    </row>
    <row r="177" spans="2:3" ht="15" customHeight="1">
      <c r="B177" s="60" t="s">
        <v>885</v>
      </c>
      <c r="C177" s="60" t="s">
        <v>1562</v>
      </c>
    </row>
    <row r="178" spans="2:3" ht="15" customHeight="1">
      <c r="B178" s="60" t="s">
        <v>887</v>
      </c>
      <c r="C178" s="60" t="s">
        <v>1564</v>
      </c>
    </row>
    <row r="179" spans="2:3" ht="15" customHeight="1">
      <c r="B179" s="60" t="s">
        <v>889</v>
      </c>
      <c r="C179" s="60" t="s">
        <v>1566</v>
      </c>
    </row>
    <row r="180" spans="2:3" ht="15" customHeight="1">
      <c r="B180" s="60" t="s">
        <v>891</v>
      </c>
      <c r="C180" s="60" t="s">
        <v>1568</v>
      </c>
    </row>
    <row r="181" spans="2:3" ht="15" customHeight="1">
      <c r="B181" s="60" t="s">
        <v>893</v>
      </c>
      <c r="C181" s="60" t="s">
        <v>1570</v>
      </c>
    </row>
    <row r="182" spans="2:3" ht="15" customHeight="1">
      <c r="B182" s="60" t="s">
        <v>895</v>
      </c>
    </row>
    <row r="183" spans="2:3" ht="15" customHeight="1">
      <c r="B183" s="60" t="s">
        <v>897</v>
      </c>
    </row>
    <row r="184" spans="2:3" ht="15" customHeight="1">
      <c r="B184" s="60" t="s">
        <v>899</v>
      </c>
    </row>
    <row r="185" spans="2:3" ht="15" customHeight="1">
      <c r="B185" s="60" t="s">
        <v>901</v>
      </c>
    </row>
    <row r="186" spans="2:3" ht="15" customHeight="1">
      <c r="B186" s="60" t="s">
        <v>903</v>
      </c>
    </row>
    <row r="187" spans="2:3" ht="15" customHeight="1">
      <c r="B187" s="60" t="s">
        <v>905</v>
      </c>
    </row>
    <row r="188" spans="2:3" ht="15" customHeight="1">
      <c r="B188" s="60" t="s">
        <v>907</v>
      </c>
    </row>
    <row r="189" spans="2:3" ht="15" customHeight="1">
      <c r="B189" s="60" t="s">
        <v>909</v>
      </c>
    </row>
    <row r="190" spans="2:3" ht="15" customHeight="1">
      <c r="B190" s="60" t="s">
        <v>911</v>
      </c>
    </row>
    <row r="191" spans="2:3" ht="15" customHeight="1">
      <c r="B191" s="60" t="s">
        <v>913</v>
      </c>
    </row>
    <row r="192" spans="2:3" ht="15" customHeight="1">
      <c r="B192" s="60" t="s">
        <v>915</v>
      </c>
    </row>
    <row r="193" spans="2:2" ht="15" customHeight="1">
      <c r="B193" s="60" t="s">
        <v>917</v>
      </c>
    </row>
    <row r="194" spans="2:2" ht="15" customHeight="1">
      <c r="B194" s="60" t="s">
        <v>918</v>
      </c>
    </row>
    <row r="195" spans="2:2" ht="15" customHeight="1">
      <c r="B195" s="60" t="s">
        <v>920</v>
      </c>
    </row>
    <row r="196" spans="2:2" ht="15" customHeight="1">
      <c r="B196" s="60" t="s">
        <v>922</v>
      </c>
    </row>
    <row r="197" spans="2:2" ht="15" customHeight="1">
      <c r="B197" s="60" t="s">
        <v>924</v>
      </c>
    </row>
    <row r="198" spans="2:2" ht="15" customHeight="1">
      <c r="B198" s="60" t="s">
        <v>926</v>
      </c>
    </row>
    <row r="199" spans="2:2" ht="15" customHeight="1">
      <c r="B199" s="60" t="s">
        <v>928</v>
      </c>
    </row>
    <row r="200" spans="2:2" ht="15" customHeight="1">
      <c r="B200" s="60" t="s">
        <v>930</v>
      </c>
    </row>
    <row r="201" spans="2:2" ht="15" customHeight="1">
      <c r="B201" s="60" t="s">
        <v>932</v>
      </c>
    </row>
    <row r="202" spans="2:2" ht="15" customHeight="1">
      <c r="B202" s="60" t="s">
        <v>934</v>
      </c>
    </row>
    <row r="203" spans="2:2" ht="15" customHeight="1">
      <c r="B203" s="60" t="s">
        <v>936</v>
      </c>
    </row>
    <row r="204" spans="2:2" ht="15" customHeight="1">
      <c r="B204" s="60" t="s">
        <v>938</v>
      </c>
    </row>
    <row r="205" spans="2:2" ht="15" customHeight="1">
      <c r="B205" s="60" t="s">
        <v>940</v>
      </c>
    </row>
    <row r="206" spans="2:2" ht="15" customHeight="1">
      <c r="B206" s="60" t="s">
        <v>942</v>
      </c>
    </row>
    <row r="207" spans="2:2" ht="15" customHeight="1">
      <c r="B207" s="60" t="s">
        <v>944</v>
      </c>
    </row>
    <row r="208" spans="2:2" ht="15" customHeight="1">
      <c r="B208" s="60" t="s">
        <v>945</v>
      </c>
    </row>
    <row r="209" spans="2:2" ht="15" customHeight="1">
      <c r="B209" s="60" t="s">
        <v>946</v>
      </c>
    </row>
    <row r="210" spans="2:2" ht="15" customHeight="1">
      <c r="B210" s="60" t="s">
        <v>948</v>
      </c>
    </row>
    <row r="211" spans="2:2" ht="15" customHeight="1">
      <c r="B211" s="60" t="s">
        <v>950</v>
      </c>
    </row>
    <row r="212" spans="2:2" ht="15" customHeight="1">
      <c r="B212" s="60" t="s">
        <v>952</v>
      </c>
    </row>
    <row r="213" spans="2:2" ht="15" customHeight="1">
      <c r="B213" s="60" t="s">
        <v>954</v>
      </c>
    </row>
    <row r="214" spans="2:2" ht="15" customHeight="1">
      <c r="B214" s="60" t="s">
        <v>956</v>
      </c>
    </row>
    <row r="215" spans="2:2" ht="15" customHeight="1">
      <c r="B215" s="60" t="s">
        <v>958</v>
      </c>
    </row>
    <row r="216" spans="2:2" ht="15" customHeight="1">
      <c r="B216" s="60" t="s">
        <v>960</v>
      </c>
    </row>
    <row r="217" spans="2:2" ht="15" customHeight="1">
      <c r="B217" s="60" t="s">
        <v>962</v>
      </c>
    </row>
    <row r="218" spans="2:2" ht="15" customHeight="1">
      <c r="B218" s="60" t="s">
        <v>964</v>
      </c>
    </row>
    <row r="219" spans="2:2" ht="15" customHeight="1">
      <c r="B219" s="60" t="s">
        <v>966</v>
      </c>
    </row>
    <row r="220" spans="2:2" ht="15" customHeight="1">
      <c r="B220" s="60" t="s">
        <v>968</v>
      </c>
    </row>
    <row r="221" spans="2:2" ht="15" customHeight="1">
      <c r="B221" s="60" t="s">
        <v>970</v>
      </c>
    </row>
    <row r="222" spans="2:2" ht="15" customHeight="1">
      <c r="B222" s="60" t="s">
        <v>972</v>
      </c>
    </row>
    <row r="223" spans="2:2" ht="15" customHeight="1">
      <c r="B223" s="60" t="s">
        <v>974</v>
      </c>
    </row>
    <row r="224" spans="2:2" ht="15" customHeight="1">
      <c r="B224" s="60" t="s">
        <v>976</v>
      </c>
    </row>
    <row r="225" spans="2:2" ht="15" customHeight="1">
      <c r="B225" s="60" t="s">
        <v>978</v>
      </c>
    </row>
    <row r="226" spans="2:2" ht="15" customHeight="1">
      <c r="B226" s="60" t="s">
        <v>980</v>
      </c>
    </row>
    <row r="227" spans="2:2" ht="15" customHeight="1">
      <c r="B227" s="60" t="s">
        <v>982</v>
      </c>
    </row>
    <row r="228" spans="2:2" ht="15" customHeight="1">
      <c r="B228" s="60" t="s">
        <v>984</v>
      </c>
    </row>
    <row r="229" spans="2:2" ht="15" customHeight="1">
      <c r="B229" s="60" t="s">
        <v>986</v>
      </c>
    </row>
    <row r="230" spans="2:2" ht="15" customHeight="1">
      <c r="B230" s="60" t="s">
        <v>988</v>
      </c>
    </row>
    <row r="231" spans="2:2" ht="15" customHeight="1">
      <c r="B231" s="60" t="s">
        <v>990</v>
      </c>
    </row>
    <row r="232" spans="2:2" ht="15" customHeight="1">
      <c r="B232" s="60" t="s">
        <v>992</v>
      </c>
    </row>
    <row r="233" spans="2:2" ht="15" customHeight="1">
      <c r="B233" s="60" t="s">
        <v>994</v>
      </c>
    </row>
    <row r="234" spans="2:2" ht="15" customHeight="1">
      <c r="B234" s="60" t="s">
        <v>996</v>
      </c>
    </row>
    <row r="235" spans="2:2" ht="15" customHeight="1">
      <c r="B235" s="60" t="s">
        <v>998</v>
      </c>
    </row>
    <row r="236" spans="2:2" ht="15" customHeight="1">
      <c r="B236" s="60" t="s">
        <v>1000</v>
      </c>
    </row>
    <row r="237" spans="2:2" ht="15" customHeight="1">
      <c r="B237" s="60" t="s">
        <v>1002</v>
      </c>
    </row>
    <row r="238" spans="2:2" ht="15" customHeight="1">
      <c r="B238" s="60" t="s">
        <v>1004</v>
      </c>
    </row>
    <row r="239" spans="2:2" ht="15" customHeight="1">
      <c r="B239" s="60" t="s">
        <v>1006</v>
      </c>
    </row>
    <row r="240" spans="2:2" ht="15" customHeight="1">
      <c r="B240" s="60" t="s">
        <v>1008</v>
      </c>
    </row>
    <row r="241" spans="2:2" ht="15" customHeight="1">
      <c r="B241" s="60" t="s">
        <v>1010</v>
      </c>
    </row>
    <row r="242" spans="2:2" ht="15" customHeight="1">
      <c r="B242" s="60" t="s">
        <v>1012</v>
      </c>
    </row>
    <row r="243" spans="2:2" ht="15" customHeight="1">
      <c r="B243" s="60" t="s">
        <v>1014</v>
      </c>
    </row>
    <row r="244" spans="2:2" ht="15" customHeight="1">
      <c r="B244" s="60" t="s">
        <v>1016</v>
      </c>
    </row>
    <row r="245" spans="2:2" ht="15" customHeight="1">
      <c r="B245" s="60" t="s">
        <v>1018</v>
      </c>
    </row>
    <row r="246" spans="2:2" ht="15" customHeight="1">
      <c r="B246" s="60" t="s">
        <v>1020</v>
      </c>
    </row>
    <row r="247" spans="2:2" ht="15" customHeight="1">
      <c r="B247" s="60" t="s">
        <v>1022</v>
      </c>
    </row>
    <row r="248" spans="2:2" ht="15" customHeight="1">
      <c r="B248" s="60" t="s">
        <v>1024</v>
      </c>
    </row>
    <row r="249" spans="2:2" ht="15" customHeight="1">
      <c r="B249" s="60" t="s">
        <v>1026</v>
      </c>
    </row>
    <row r="250" spans="2:2" ht="15" customHeight="1">
      <c r="B250" s="60" t="s">
        <v>1028</v>
      </c>
    </row>
    <row r="251" spans="2:2" ht="15" customHeight="1">
      <c r="B251" s="60" t="s">
        <v>1030</v>
      </c>
    </row>
    <row r="252" spans="2:2" ht="15" customHeight="1">
      <c r="B252" s="60" t="s">
        <v>1032</v>
      </c>
    </row>
    <row r="253" spans="2:2" ht="15" customHeight="1">
      <c r="B253" s="60" t="s">
        <v>1034</v>
      </c>
    </row>
    <row r="254" spans="2:2" ht="15" customHeight="1">
      <c r="B254" s="60" t="s">
        <v>1036</v>
      </c>
    </row>
    <row r="255" spans="2:2" ht="15" customHeight="1">
      <c r="B255" s="60" t="s">
        <v>1038</v>
      </c>
    </row>
    <row r="256" spans="2:2" ht="15" customHeight="1">
      <c r="B256" s="60" t="s">
        <v>1040</v>
      </c>
    </row>
    <row r="257" spans="2:2" ht="15" customHeight="1">
      <c r="B257" s="60" t="s">
        <v>1042</v>
      </c>
    </row>
    <row r="258" spans="2:2" ht="15" customHeight="1">
      <c r="B258" s="60" t="s">
        <v>1044</v>
      </c>
    </row>
    <row r="259" spans="2:2" ht="15" customHeight="1">
      <c r="B259" s="60" t="s">
        <v>1046</v>
      </c>
    </row>
    <row r="260" spans="2:2" ht="15" customHeight="1">
      <c r="B260" s="60" t="s">
        <v>1048</v>
      </c>
    </row>
    <row r="261" spans="2:2" ht="15" customHeight="1">
      <c r="B261" s="60" t="s">
        <v>1050</v>
      </c>
    </row>
    <row r="262" spans="2:2" ht="15" customHeight="1">
      <c r="B262" s="60" t="s">
        <v>1052</v>
      </c>
    </row>
    <row r="263" spans="2:2" ht="15" customHeight="1">
      <c r="B263" s="60" t="s">
        <v>1054</v>
      </c>
    </row>
    <row r="264" spans="2:2" ht="15" customHeight="1">
      <c r="B264" s="60" t="s">
        <v>1056</v>
      </c>
    </row>
    <row r="265" spans="2:2" ht="15" customHeight="1">
      <c r="B265" s="60" t="s">
        <v>1057</v>
      </c>
    </row>
    <row r="266" spans="2:2" ht="15" customHeight="1">
      <c r="B266" s="60" t="s">
        <v>1059</v>
      </c>
    </row>
    <row r="267" spans="2:2" ht="15" customHeight="1">
      <c r="B267" s="60" t="s">
        <v>1061</v>
      </c>
    </row>
    <row r="268" spans="2:2" ht="15" customHeight="1">
      <c r="B268" s="60" t="s">
        <v>1063</v>
      </c>
    </row>
    <row r="269" spans="2:2" ht="15" customHeight="1">
      <c r="B269" s="60" t="s">
        <v>1065</v>
      </c>
    </row>
    <row r="270" spans="2:2" ht="15" customHeight="1">
      <c r="B270" s="60" t="s">
        <v>1067</v>
      </c>
    </row>
    <row r="271" spans="2:2" ht="15" customHeight="1">
      <c r="B271" s="60" t="s">
        <v>1068</v>
      </c>
    </row>
    <row r="272" spans="2:2" ht="15" customHeight="1">
      <c r="B272" s="60" t="s">
        <v>1070</v>
      </c>
    </row>
    <row r="273" spans="2:2" ht="15" customHeight="1">
      <c r="B273" s="60" t="s">
        <v>1072</v>
      </c>
    </row>
    <row r="274" spans="2:2" ht="15" customHeight="1">
      <c r="B274" s="60" t="s">
        <v>1074</v>
      </c>
    </row>
    <row r="275" spans="2:2" ht="15" customHeight="1">
      <c r="B275" s="60" t="s">
        <v>1076</v>
      </c>
    </row>
    <row r="276" spans="2:2" ht="15" customHeight="1">
      <c r="B276" s="60" t="s">
        <v>1078</v>
      </c>
    </row>
    <row r="277" spans="2:2" ht="15" customHeight="1">
      <c r="B277" s="60" t="s">
        <v>1080</v>
      </c>
    </row>
    <row r="278" spans="2:2" ht="15" customHeight="1">
      <c r="B278" s="60" t="s">
        <v>1082</v>
      </c>
    </row>
    <row r="279" spans="2:2" ht="15" customHeight="1">
      <c r="B279" s="60" t="s">
        <v>1084</v>
      </c>
    </row>
    <row r="280" spans="2:2" ht="15" customHeight="1">
      <c r="B280" s="60" t="s">
        <v>1086</v>
      </c>
    </row>
    <row r="281" spans="2:2" ht="15" customHeight="1">
      <c r="B281" s="60" t="s">
        <v>1088</v>
      </c>
    </row>
    <row r="282" spans="2:2" ht="15" customHeight="1">
      <c r="B282" s="60" t="s">
        <v>1090</v>
      </c>
    </row>
    <row r="283" spans="2:2" ht="15" customHeight="1">
      <c r="B283" s="60" t="s">
        <v>1092</v>
      </c>
    </row>
    <row r="284" spans="2:2" ht="15" customHeight="1">
      <c r="B284" s="60" t="s">
        <v>1094</v>
      </c>
    </row>
    <row r="285" spans="2:2" ht="15" customHeight="1">
      <c r="B285" s="60" t="s">
        <v>1096</v>
      </c>
    </row>
    <row r="286" spans="2:2" ht="15" customHeight="1">
      <c r="B286" s="60" t="s">
        <v>1098</v>
      </c>
    </row>
    <row r="287" spans="2:2" ht="15" customHeight="1">
      <c r="B287" s="60" t="s">
        <v>1100</v>
      </c>
    </row>
    <row r="288" spans="2:2" ht="15" customHeight="1">
      <c r="B288" s="60" t="s">
        <v>1102</v>
      </c>
    </row>
    <row r="289" spans="2:2" ht="15" customHeight="1">
      <c r="B289" s="60" t="s">
        <v>1104</v>
      </c>
    </row>
    <row r="290" spans="2:2" ht="15" customHeight="1">
      <c r="B290" s="60" t="s">
        <v>1106</v>
      </c>
    </row>
    <row r="291" spans="2:2" ht="15" customHeight="1">
      <c r="B291" s="60" t="s">
        <v>1108</v>
      </c>
    </row>
    <row r="292" spans="2:2" ht="15" customHeight="1">
      <c r="B292" s="60" t="s">
        <v>1109</v>
      </c>
    </row>
    <row r="293" spans="2:2" ht="15" customHeight="1">
      <c r="B293" s="60" t="s">
        <v>1110</v>
      </c>
    </row>
    <row r="294" spans="2:2" ht="15" customHeight="1">
      <c r="B294" s="60" t="s">
        <v>1112</v>
      </c>
    </row>
    <row r="295" spans="2:2" ht="15" customHeight="1">
      <c r="B295" s="60" t="s">
        <v>1114</v>
      </c>
    </row>
    <row r="296" spans="2:2" ht="15" customHeight="1">
      <c r="B296" s="60" t="s">
        <v>1116</v>
      </c>
    </row>
    <row r="297" spans="2:2" ht="15" customHeight="1">
      <c r="B297" s="60" t="s">
        <v>1118</v>
      </c>
    </row>
    <row r="298" spans="2:2" ht="15" customHeight="1">
      <c r="B298" s="60" t="s">
        <v>1120</v>
      </c>
    </row>
    <row r="299" spans="2:2" ht="15" customHeight="1">
      <c r="B299" s="60" t="s">
        <v>1122</v>
      </c>
    </row>
    <row r="300" spans="2:2" ht="15" customHeight="1">
      <c r="B300" s="60" t="s">
        <v>1124</v>
      </c>
    </row>
    <row r="301" spans="2:2" ht="15" customHeight="1">
      <c r="B301" s="60" t="s">
        <v>1126</v>
      </c>
    </row>
    <row r="302" spans="2:2" ht="15" customHeight="1">
      <c r="B302" s="60" t="s">
        <v>1128</v>
      </c>
    </row>
    <row r="303" spans="2:2" ht="15" customHeight="1">
      <c r="B303" s="60" t="s">
        <v>1130</v>
      </c>
    </row>
    <row r="304" spans="2:2" ht="15" customHeight="1">
      <c r="B304" s="60" t="s">
        <v>1132</v>
      </c>
    </row>
    <row r="305" spans="2:2" ht="15" customHeight="1">
      <c r="B305" s="60" t="s">
        <v>1134</v>
      </c>
    </row>
    <row r="306" spans="2:2" ht="15" customHeight="1">
      <c r="B306" s="60" t="s">
        <v>1136</v>
      </c>
    </row>
    <row r="307" spans="2:2" ht="15" customHeight="1">
      <c r="B307" s="60" t="s">
        <v>1138</v>
      </c>
    </row>
    <row r="308" spans="2:2" ht="15" customHeight="1">
      <c r="B308" s="60" t="s">
        <v>1140</v>
      </c>
    </row>
    <row r="309" spans="2:2" ht="15" customHeight="1">
      <c r="B309" s="60" t="s">
        <v>1142</v>
      </c>
    </row>
    <row r="310" spans="2:2" ht="15" customHeight="1">
      <c r="B310" s="60" t="s">
        <v>1144</v>
      </c>
    </row>
    <row r="311" spans="2:2" ht="15" customHeight="1">
      <c r="B311" s="60" t="s">
        <v>1146</v>
      </c>
    </row>
    <row r="312" spans="2:2" ht="15" customHeight="1">
      <c r="B312" s="60" t="s">
        <v>1148</v>
      </c>
    </row>
    <row r="313" spans="2:2" ht="15" customHeight="1">
      <c r="B313" s="60" t="s">
        <v>1150</v>
      </c>
    </row>
    <row r="314" spans="2:2" ht="15" customHeight="1">
      <c r="B314" s="60" t="s">
        <v>1152</v>
      </c>
    </row>
    <row r="315" spans="2:2" ht="15" customHeight="1">
      <c r="B315" s="60" t="s">
        <v>1154</v>
      </c>
    </row>
    <row r="316" spans="2:2" ht="15" customHeight="1">
      <c r="B316" s="60" t="s">
        <v>1156</v>
      </c>
    </row>
    <row r="317" spans="2:2" ht="15" customHeight="1">
      <c r="B317" s="60" t="s">
        <v>1158</v>
      </c>
    </row>
    <row r="318" spans="2:2" ht="15" customHeight="1">
      <c r="B318" s="60" t="s">
        <v>1160</v>
      </c>
    </row>
    <row r="319" spans="2:2" ht="15" customHeight="1">
      <c r="B319" s="60" t="s">
        <v>1162</v>
      </c>
    </row>
    <row r="320" spans="2:2" ht="15" customHeight="1">
      <c r="B320" s="60" t="s">
        <v>1164</v>
      </c>
    </row>
    <row r="321" spans="2:2" ht="15" customHeight="1">
      <c r="B321" s="60" t="s">
        <v>1166</v>
      </c>
    </row>
    <row r="322" spans="2:2" ht="15" customHeight="1">
      <c r="B322" s="60" t="s">
        <v>1168</v>
      </c>
    </row>
    <row r="323" spans="2:2" ht="15" customHeight="1">
      <c r="B323" s="60" t="s">
        <v>1170</v>
      </c>
    </row>
    <row r="324" spans="2:2" ht="15" customHeight="1">
      <c r="B324" s="60" t="s">
        <v>1172</v>
      </c>
    </row>
    <row r="325" spans="2:2" ht="15" customHeight="1">
      <c r="B325" s="60" t="s">
        <v>1174</v>
      </c>
    </row>
    <row r="326" spans="2:2" ht="15" customHeight="1">
      <c r="B326" s="60" t="s">
        <v>1176</v>
      </c>
    </row>
    <row r="327" spans="2:2" ht="15" customHeight="1">
      <c r="B327" s="60" t="s">
        <v>1178</v>
      </c>
    </row>
    <row r="328" spans="2:2" ht="15" customHeight="1">
      <c r="B328" s="60" t="s">
        <v>1180</v>
      </c>
    </row>
    <row r="329" spans="2:2" ht="15" customHeight="1">
      <c r="B329" s="60" t="s">
        <v>1182</v>
      </c>
    </row>
    <row r="330" spans="2:2" ht="15" customHeight="1">
      <c r="B330" s="60" t="s">
        <v>1183</v>
      </c>
    </row>
    <row r="331" spans="2:2" ht="15" customHeight="1">
      <c r="B331" s="60" t="s">
        <v>1185</v>
      </c>
    </row>
    <row r="332" spans="2:2" ht="15" customHeight="1">
      <c r="B332" s="60" t="s">
        <v>1187</v>
      </c>
    </row>
    <row r="333" spans="2:2" ht="15" customHeight="1">
      <c r="B333" s="60" t="s">
        <v>1189</v>
      </c>
    </row>
    <row r="334" spans="2:2" ht="15" customHeight="1">
      <c r="B334" s="60" t="s">
        <v>1191</v>
      </c>
    </row>
    <row r="335" spans="2:2" ht="15" customHeight="1">
      <c r="B335" s="60" t="s">
        <v>1193</v>
      </c>
    </row>
    <row r="336" spans="2:2" ht="15" customHeight="1">
      <c r="B336" s="60" t="s">
        <v>1195</v>
      </c>
    </row>
    <row r="337" spans="2:2" ht="15" customHeight="1">
      <c r="B337" s="60" t="s">
        <v>1197</v>
      </c>
    </row>
    <row r="338" spans="2:2" ht="15" customHeight="1">
      <c r="B338" s="60" t="s">
        <v>1199</v>
      </c>
    </row>
    <row r="339" spans="2:2" ht="15" customHeight="1">
      <c r="B339" s="60" t="s">
        <v>1201</v>
      </c>
    </row>
    <row r="340" spans="2:2" ht="15" customHeight="1">
      <c r="B340" s="60" t="s">
        <v>1203</v>
      </c>
    </row>
    <row r="341" spans="2:2" ht="15" customHeight="1">
      <c r="B341" s="60" t="s">
        <v>1204</v>
      </c>
    </row>
    <row r="342" spans="2:2" ht="15" customHeight="1">
      <c r="B342" s="60" t="s">
        <v>1205</v>
      </c>
    </row>
    <row r="343" spans="2:2" ht="15" customHeight="1">
      <c r="B343" s="60" t="s">
        <v>1207</v>
      </c>
    </row>
    <row r="344" spans="2:2" ht="15" customHeight="1">
      <c r="B344" s="60" t="s">
        <v>1209</v>
      </c>
    </row>
    <row r="345" spans="2:2" ht="15" customHeight="1">
      <c r="B345" s="60" t="s">
        <v>1211</v>
      </c>
    </row>
    <row r="346" spans="2:2" ht="15" customHeight="1">
      <c r="B346" s="60" t="s">
        <v>1213</v>
      </c>
    </row>
    <row r="347" spans="2:2" ht="15" customHeight="1">
      <c r="B347" s="60" t="s">
        <v>1215</v>
      </c>
    </row>
    <row r="348" spans="2:2" ht="15" customHeight="1">
      <c r="B348" s="60" t="s">
        <v>1217</v>
      </c>
    </row>
    <row r="349" spans="2:2" ht="15" customHeight="1">
      <c r="B349" s="60" t="s">
        <v>1219</v>
      </c>
    </row>
    <row r="350" spans="2:2" ht="15" customHeight="1">
      <c r="B350" s="60" t="s">
        <v>1221</v>
      </c>
    </row>
    <row r="351" spans="2:2" ht="15" customHeight="1">
      <c r="B351" s="60" t="s">
        <v>1223</v>
      </c>
    </row>
    <row r="352" spans="2:2" ht="15" customHeight="1">
      <c r="B352" s="60" t="s">
        <v>1225</v>
      </c>
    </row>
    <row r="353" spans="2:2" ht="15" customHeight="1">
      <c r="B353" s="60" t="s">
        <v>1227</v>
      </c>
    </row>
    <row r="354" spans="2:2" ht="15" customHeight="1">
      <c r="B354" s="60" t="s">
        <v>1229</v>
      </c>
    </row>
    <row r="355" spans="2:2" ht="15" customHeight="1">
      <c r="B355" s="60" t="s">
        <v>1231</v>
      </c>
    </row>
    <row r="356" spans="2:2" ht="15" customHeight="1">
      <c r="B356" s="60" t="s">
        <v>1233</v>
      </c>
    </row>
    <row r="357" spans="2:2" ht="15" customHeight="1">
      <c r="B357" s="60" t="s">
        <v>1235</v>
      </c>
    </row>
    <row r="358" spans="2:2" ht="15" customHeight="1">
      <c r="B358" s="60" t="s">
        <v>1237</v>
      </c>
    </row>
    <row r="359" spans="2:2" ht="15" customHeight="1">
      <c r="B359" s="60" t="s">
        <v>1239</v>
      </c>
    </row>
    <row r="360" spans="2:2" ht="15" customHeight="1">
      <c r="B360" s="60" t="s">
        <v>1241</v>
      </c>
    </row>
    <row r="361" spans="2:2" ht="15" customHeight="1">
      <c r="B361" s="60" t="s">
        <v>1243</v>
      </c>
    </row>
    <row r="362" spans="2:2" ht="15" customHeight="1">
      <c r="B362" s="60" t="s">
        <v>1245</v>
      </c>
    </row>
    <row r="363" spans="2:2" ht="15" customHeight="1">
      <c r="B363" s="60" t="s">
        <v>1247</v>
      </c>
    </row>
    <row r="364" spans="2:2" ht="15" customHeight="1">
      <c r="B364" s="60" t="s">
        <v>1249</v>
      </c>
    </row>
    <row r="365" spans="2:2" ht="15" customHeight="1">
      <c r="B365" s="60" t="s">
        <v>1251</v>
      </c>
    </row>
    <row r="366" spans="2:2" ht="15" customHeight="1">
      <c r="B366" s="60" t="s">
        <v>1253</v>
      </c>
    </row>
    <row r="367" spans="2:2" ht="15" customHeight="1">
      <c r="B367" s="60" t="s">
        <v>1255</v>
      </c>
    </row>
    <row r="368" spans="2:2" ht="15" customHeight="1">
      <c r="B368" s="60" t="s">
        <v>1257</v>
      </c>
    </row>
    <row r="369" spans="1:3" ht="15" customHeight="1">
      <c r="B369" s="60" t="s">
        <v>1259</v>
      </c>
    </row>
    <row r="370" spans="1:3" ht="15" customHeight="1">
      <c r="B370" s="60" t="s">
        <v>1261</v>
      </c>
    </row>
    <row r="371" spans="1:3" ht="15" customHeight="1">
      <c r="B371" s="60" t="s">
        <v>1263</v>
      </c>
    </row>
    <row r="372" spans="1:3" ht="15" customHeight="1">
      <c r="B372" s="60" t="s">
        <v>1265</v>
      </c>
    </row>
    <row r="373" spans="1:3" ht="15" customHeight="1">
      <c r="B373" s="60" t="s">
        <v>1267</v>
      </c>
    </row>
    <row r="374" spans="1:3" ht="15" customHeight="1">
      <c r="B374" s="60" t="s">
        <v>1269</v>
      </c>
    </row>
    <row r="376" spans="1:3">
      <c r="A376" s="173" t="s">
        <v>2224</v>
      </c>
      <c r="B376" s="61" t="s">
        <v>2575</v>
      </c>
      <c r="C376" s="173" t="s">
        <v>2232</v>
      </c>
    </row>
    <row r="377" spans="1:3" ht="15" customHeight="1">
      <c r="A377" s="60" t="s">
        <v>521</v>
      </c>
      <c r="B377" s="60">
        <v>9</v>
      </c>
      <c r="C377" s="70" t="s">
        <v>522</v>
      </c>
    </row>
    <row r="378" spans="1:3" ht="15" customHeight="1">
      <c r="A378" s="60" t="s">
        <v>524</v>
      </c>
      <c r="B378" s="60">
        <v>20</v>
      </c>
      <c r="C378" s="70" t="s">
        <v>525</v>
      </c>
    </row>
    <row r="379" spans="1:3" ht="15" customHeight="1">
      <c r="A379" s="60" t="s">
        <v>526</v>
      </c>
      <c r="B379" s="60">
        <v>13</v>
      </c>
      <c r="C379" s="70" t="s">
        <v>527</v>
      </c>
    </row>
    <row r="380" spans="1:3" ht="15" customHeight="1">
      <c r="A380" s="60" t="s">
        <v>528</v>
      </c>
      <c r="B380" s="60">
        <v>26</v>
      </c>
      <c r="C380" s="70" t="s">
        <v>529</v>
      </c>
    </row>
    <row r="381" spans="1:3" ht="15" customHeight="1">
      <c r="A381" s="60" t="s">
        <v>530</v>
      </c>
      <c r="B381" s="60">
        <v>10</v>
      </c>
      <c r="C381" s="70" t="s">
        <v>531</v>
      </c>
    </row>
    <row r="382" spans="1:3" ht="15" customHeight="1">
      <c r="A382" s="60" t="s">
        <v>532</v>
      </c>
      <c r="B382" s="60">
        <v>21</v>
      </c>
      <c r="C382" s="70" t="s">
        <v>533</v>
      </c>
    </row>
    <row r="383" spans="1:3" ht="15" customHeight="1">
      <c r="A383" s="60" t="s">
        <v>534</v>
      </c>
      <c r="B383" s="60">
        <v>12</v>
      </c>
      <c r="C383" s="70" t="s">
        <v>535</v>
      </c>
    </row>
    <row r="384" spans="1:3" ht="15" customHeight="1">
      <c r="A384" s="60" t="s">
        <v>536</v>
      </c>
      <c r="B384" s="60">
        <v>20</v>
      </c>
      <c r="C384" s="70" t="s">
        <v>537</v>
      </c>
    </row>
    <row r="385" spans="1:3" ht="15" customHeight="1">
      <c r="A385" s="60" t="s">
        <v>538</v>
      </c>
      <c r="B385" s="60">
        <v>5</v>
      </c>
      <c r="C385" s="70" t="s">
        <v>539</v>
      </c>
    </row>
    <row r="386" spans="1:3" ht="15" customHeight="1">
      <c r="A386" s="60" t="s">
        <v>541</v>
      </c>
      <c r="B386" s="60">
        <v>9</v>
      </c>
      <c r="C386" s="70" t="s">
        <v>542</v>
      </c>
    </row>
    <row r="387" spans="1:3" ht="15" customHeight="1">
      <c r="A387" s="60" t="s">
        <v>543</v>
      </c>
      <c r="B387" s="60">
        <v>18</v>
      </c>
      <c r="C387" s="70" t="s">
        <v>544</v>
      </c>
    </row>
    <row r="388" spans="1:3" ht="15" customHeight="1">
      <c r="A388" s="60" t="s">
        <v>545</v>
      </c>
      <c r="B388" s="60">
        <v>12</v>
      </c>
      <c r="C388" s="70" t="s">
        <v>546</v>
      </c>
    </row>
    <row r="389" spans="1:3" ht="15" customHeight="1">
      <c r="A389" s="60" t="s">
        <v>547</v>
      </c>
      <c r="B389" s="60">
        <v>24</v>
      </c>
      <c r="C389" s="70" t="s">
        <v>548</v>
      </c>
    </row>
    <row r="390" spans="1:3" ht="15" customHeight="1">
      <c r="A390" s="60" t="s">
        <v>549</v>
      </c>
      <c r="B390" s="60">
        <v>20</v>
      </c>
      <c r="C390" s="70" t="s">
        <v>550</v>
      </c>
    </row>
    <row r="391" spans="1:3" ht="15" customHeight="1">
      <c r="A391" s="60" t="s">
        <v>551</v>
      </c>
      <c r="B391" s="60">
        <v>15</v>
      </c>
      <c r="C391" s="70" t="s">
        <v>552</v>
      </c>
    </row>
    <row r="392" spans="1:3" ht="15" customHeight="1">
      <c r="A392" s="60" t="s">
        <v>553</v>
      </c>
      <c r="B392" s="60">
        <v>30</v>
      </c>
      <c r="C392" s="70" t="s">
        <v>554</v>
      </c>
    </row>
    <row r="393" spans="1:3" ht="15" customHeight="1">
      <c r="A393" s="60" t="s">
        <v>555</v>
      </c>
      <c r="B393" s="60">
        <v>20</v>
      </c>
      <c r="C393" s="70" t="s">
        <v>556</v>
      </c>
    </row>
    <row r="394" spans="1:3" ht="15" customHeight="1">
      <c r="A394" s="60" t="s">
        <v>557</v>
      </c>
      <c r="B394" s="60">
        <v>40</v>
      </c>
      <c r="C394" s="70" t="s">
        <v>558</v>
      </c>
    </row>
    <row r="395" spans="1:3" ht="15" customHeight="1">
      <c r="A395" s="60" t="s">
        <v>559</v>
      </c>
      <c r="B395" s="60">
        <v>25</v>
      </c>
      <c r="C395" s="70" t="s">
        <v>560</v>
      </c>
    </row>
    <row r="396" spans="1:3" ht="15" customHeight="1">
      <c r="A396" s="60" t="s">
        <v>561</v>
      </c>
      <c r="B396" s="60">
        <v>50</v>
      </c>
      <c r="C396" s="70" t="s">
        <v>562</v>
      </c>
    </row>
    <row r="397" spans="1:3" ht="15" customHeight="1">
      <c r="A397" s="60" t="s">
        <v>563</v>
      </c>
      <c r="B397" s="60">
        <v>34</v>
      </c>
      <c r="C397" s="70" t="s">
        <v>564</v>
      </c>
    </row>
    <row r="398" spans="1:3" ht="15" customHeight="1">
      <c r="A398" s="60" t="s">
        <v>565</v>
      </c>
      <c r="B398" s="60">
        <v>68</v>
      </c>
      <c r="C398" s="70" t="s">
        <v>566</v>
      </c>
    </row>
    <row r="399" spans="1:3" ht="15" customHeight="1">
      <c r="A399" s="60" t="s">
        <v>567</v>
      </c>
      <c r="B399" s="60">
        <v>40</v>
      </c>
      <c r="C399" s="70" t="s">
        <v>568</v>
      </c>
    </row>
    <row r="400" spans="1:3" ht="15" customHeight="1">
      <c r="A400" s="60" t="s">
        <v>569</v>
      </c>
      <c r="B400" s="60">
        <v>80</v>
      </c>
      <c r="C400" s="70" t="s">
        <v>570</v>
      </c>
    </row>
    <row r="401" spans="1:3" ht="15" customHeight="1">
      <c r="A401" s="60" t="s">
        <v>571</v>
      </c>
      <c r="B401" s="60">
        <v>5</v>
      </c>
      <c r="C401" s="70" t="s">
        <v>572</v>
      </c>
    </row>
    <row r="402" spans="1:3" ht="15" customHeight="1">
      <c r="A402" s="60" t="s">
        <v>573</v>
      </c>
      <c r="B402" s="60">
        <v>10</v>
      </c>
      <c r="C402" s="70" t="s">
        <v>574</v>
      </c>
    </row>
    <row r="403" spans="1:3" ht="15" customHeight="1">
      <c r="A403" s="60" t="s">
        <v>575</v>
      </c>
      <c r="B403" s="60">
        <v>100</v>
      </c>
      <c r="C403" s="70" t="s">
        <v>576</v>
      </c>
    </row>
    <row r="404" spans="1:3" ht="15" customHeight="1">
      <c r="A404" s="60" t="s">
        <v>577</v>
      </c>
      <c r="B404" s="60">
        <v>6</v>
      </c>
      <c r="C404" s="70" t="s">
        <v>578</v>
      </c>
    </row>
    <row r="405" spans="1:3" ht="15" customHeight="1">
      <c r="A405" s="60" t="s">
        <v>579</v>
      </c>
      <c r="B405" s="60">
        <v>12</v>
      </c>
      <c r="C405" s="70" t="s">
        <v>580</v>
      </c>
    </row>
    <row r="406" spans="1:3" ht="15" customHeight="1">
      <c r="A406" s="60" t="s">
        <v>581</v>
      </c>
      <c r="B406" s="60">
        <v>8</v>
      </c>
      <c r="C406" s="70" t="s">
        <v>582</v>
      </c>
    </row>
    <row r="407" spans="1:3" ht="15" customHeight="1">
      <c r="A407" s="60" t="s">
        <v>583</v>
      </c>
      <c r="B407" s="60">
        <v>15</v>
      </c>
      <c r="C407" s="70" t="s">
        <v>584</v>
      </c>
    </row>
    <row r="408" spans="1:3" ht="15" customHeight="1">
      <c r="A408" s="60" t="s">
        <v>587</v>
      </c>
      <c r="B408" s="60">
        <v>19</v>
      </c>
      <c r="C408" s="70" t="s">
        <v>588</v>
      </c>
    </row>
    <row r="409" spans="1:3" ht="15" customHeight="1">
      <c r="A409" s="60" t="s">
        <v>589</v>
      </c>
      <c r="B409" s="60">
        <v>36</v>
      </c>
      <c r="C409" s="70" t="s">
        <v>590</v>
      </c>
    </row>
    <row r="410" spans="1:3" ht="15" customHeight="1">
      <c r="A410" s="60" t="s">
        <v>591</v>
      </c>
      <c r="B410" s="60">
        <v>18</v>
      </c>
      <c r="C410" s="70" t="s">
        <v>592</v>
      </c>
    </row>
    <row r="411" spans="1:3" ht="15" customHeight="1">
      <c r="A411" s="60" t="s">
        <v>593</v>
      </c>
      <c r="B411" s="60">
        <v>16.5</v>
      </c>
      <c r="C411" s="70" t="s">
        <v>594</v>
      </c>
    </row>
    <row r="412" spans="1:3" ht="15" customHeight="1">
      <c r="A412" s="60" t="s">
        <v>595</v>
      </c>
      <c r="B412" s="60">
        <v>15</v>
      </c>
      <c r="C412" s="70" t="s">
        <v>596</v>
      </c>
    </row>
    <row r="413" spans="1:3" ht="15" customHeight="1">
      <c r="A413" s="60" t="s">
        <v>597</v>
      </c>
      <c r="B413" s="60">
        <v>15.6666666666667</v>
      </c>
      <c r="C413" s="70" t="s">
        <v>598</v>
      </c>
    </row>
    <row r="414" spans="1:3" ht="15" customHeight="1">
      <c r="A414" s="60" t="s">
        <v>599</v>
      </c>
      <c r="B414" s="60">
        <v>13.6666666666667</v>
      </c>
      <c r="C414" s="70" t="s">
        <v>600</v>
      </c>
    </row>
    <row r="415" spans="1:3" ht="15" customHeight="1">
      <c r="A415" s="60" t="s">
        <v>601</v>
      </c>
      <c r="B415" s="60">
        <v>14.75</v>
      </c>
      <c r="C415" s="70" t="s">
        <v>602</v>
      </c>
    </row>
    <row r="416" spans="1:3" ht="15" customHeight="1">
      <c r="A416" s="60" t="s">
        <v>603</v>
      </c>
      <c r="B416" s="60">
        <v>13.25</v>
      </c>
      <c r="C416" s="70" t="s">
        <v>604</v>
      </c>
    </row>
    <row r="417" spans="1:3" ht="15" customHeight="1">
      <c r="A417" s="60" t="s">
        <v>605</v>
      </c>
      <c r="B417" s="60">
        <v>17</v>
      </c>
      <c r="C417" s="70" t="s">
        <v>606</v>
      </c>
    </row>
    <row r="418" spans="1:3" ht="15" customHeight="1">
      <c r="A418" s="60" t="s">
        <v>607</v>
      </c>
      <c r="B418" s="60">
        <v>17</v>
      </c>
      <c r="C418" s="70" t="s">
        <v>592</v>
      </c>
    </row>
    <row r="419" spans="1:3" ht="15" customHeight="1">
      <c r="A419" s="60" t="s">
        <v>609</v>
      </c>
      <c r="B419" s="60">
        <v>15</v>
      </c>
      <c r="C419" s="70" t="s">
        <v>606</v>
      </c>
    </row>
    <row r="420" spans="1:3" ht="15" customHeight="1">
      <c r="A420" s="60" t="s">
        <v>610</v>
      </c>
      <c r="B420" s="60">
        <v>22</v>
      </c>
      <c r="C420" s="70" t="s">
        <v>611</v>
      </c>
    </row>
    <row r="421" spans="1:3" ht="15" customHeight="1">
      <c r="A421" s="60" t="s">
        <v>612</v>
      </c>
      <c r="B421" s="60">
        <v>16</v>
      </c>
      <c r="C421" s="70" t="s">
        <v>613</v>
      </c>
    </row>
    <row r="422" spans="1:3" ht="15" customHeight="1">
      <c r="A422" s="60" t="s">
        <v>614</v>
      </c>
      <c r="B422" s="60">
        <v>15.5</v>
      </c>
      <c r="C422" s="70" t="s">
        <v>615</v>
      </c>
    </row>
    <row r="423" spans="1:3" ht="15" customHeight="1">
      <c r="A423" s="60" t="s">
        <v>616</v>
      </c>
      <c r="B423" s="60">
        <v>17.3333333333333</v>
      </c>
      <c r="C423" s="70" t="s">
        <v>617</v>
      </c>
    </row>
    <row r="424" spans="1:3" ht="15" customHeight="1">
      <c r="A424" s="60" t="s">
        <v>618</v>
      </c>
      <c r="B424" s="60">
        <v>17</v>
      </c>
      <c r="C424" s="70" t="s">
        <v>619</v>
      </c>
    </row>
    <row r="425" spans="1:3" ht="15" customHeight="1">
      <c r="A425" s="60" t="s">
        <v>620</v>
      </c>
      <c r="B425" s="60">
        <v>15</v>
      </c>
      <c r="C425" s="70" t="s">
        <v>621</v>
      </c>
    </row>
    <row r="426" spans="1:3" ht="15" customHeight="1">
      <c r="A426" s="60" t="s">
        <v>622</v>
      </c>
      <c r="B426" s="60">
        <v>24</v>
      </c>
      <c r="C426" s="70" t="s">
        <v>623</v>
      </c>
    </row>
    <row r="427" spans="1:3" ht="15" customHeight="1">
      <c r="A427" s="60" t="s">
        <v>624</v>
      </c>
      <c r="B427" s="60">
        <v>33</v>
      </c>
      <c r="C427" s="70" t="s">
        <v>625</v>
      </c>
    </row>
    <row r="428" spans="1:3" ht="15" customHeight="1">
      <c r="A428" s="60" t="s">
        <v>626</v>
      </c>
      <c r="B428" s="60">
        <v>29.5</v>
      </c>
      <c r="C428" s="70" t="s">
        <v>627</v>
      </c>
    </row>
    <row r="429" spans="1:3" ht="15" customHeight="1">
      <c r="A429" s="60" t="s">
        <v>628</v>
      </c>
      <c r="B429" s="60">
        <v>26.5</v>
      </c>
      <c r="C429" s="70" t="s">
        <v>629</v>
      </c>
    </row>
    <row r="430" spans="1:3" ht="15" customHeight="1">
      <c r="A430" s="60" t="s">
        <v>630</v>
      </c>
      <c r="B430" s="60">
        <v>30</v>
      </c>
      <c r="C430" s="70" t="s">
        <v>631</v>
      </c>
    </row>
    <row r="431" spans="1:3" ht="15" customHeight="1">
      <c r="A431" s="60" t="s">
        <v>632</v>
      </c>
      <c r="B431" s="60">
        <v>30</v>
      </c>
      <c r="C431" s="70" t="s">
        <v>625</v>
      </c>
    </row>
    <row r="432" spans="1:3" ht="15" customHeight="1">
      <c r="A432" s="60" t="s">
        <v>633</v>
      </c>
      <c r="B432" s="60">
        <v>26</v>
      </c>
      <c r="C432" s="70" t="s">
        <v>634</v>
      </c>
    </row>
    <row r="433" spans="1:3" ht="15" customHeight="1">
      <c r="A433" s="60" t="s">
        <v>635</v>
      </c>
      <c r="B433" s="60">
        <v>27</v>
      </c>
      <c r="C433" s="70" t="s">
        <v>631</v>
      </c>
    </row>
    <row r="434" spans="1:3" ht="15" customHeight="1">
      <c r="A434" s="60" t="s">
        <v>636</v>
      </c>
      <c r="B434" s="60">
        <v>41</v>
      </c>
      <c r="C434" s="70" t="s">
        <v>637</v>
      </c>
    </row>
    <row r="435" spans="1:3" ht="15" customHeight="1">
      <c r="A435" s="60" t="s">
        <v>638</v>
      </c>
      <c r="B435" s="60">
        <v>31</v>
      </c>
      <c r="C435" s="70" t="s">
        <v>639</v>
      </c>
    </row>
    <row r="436" spans="1:3" ht="15" customHeight="1">
      <c r="A436" s="60" t="s">
        <v>640</v>
      </c>
      <c r="B436" s="60">
        <v>34</v>
      </c>
      <c r="C436" s="70" t="s">
        <v>641</v>
      </c>
    </row>
    <row r="437" spans="1:3" ht="15" customHeight="1">
      <c r="A437" s="60" t="s">
        <v>642</v>
      </c>
      <c r="B437" s="60">
        <v>28</v>
      </c>
      <c r="C437" s="70" t="s">
        <v>643</v>
      </c>
    </row>
    <row r="438" spans="1:3" ht="15" customHeight="1">
      <c r="A438" s="60" t="s">
        <v>644</v>
      </c>
      <c r="B438" s="60">
        <v>47</v>
      </c>
      <c r="C438" s="70" t="s">
        <v>645</v>
      </c>
    </row>
    <row r="439" spans="1:3" ht="15" customHeight="1">
      <c r="A439" s="60" t="s">
        <v>646</v>
      </c>
      <c r="B439" s="60">
        <v>51</v>
      </c>
      <c r="C439" s="70" t="s">
        <v>647</v>
      </c>
    </row>
    <row r="440" spans="1:3" ht="15" customHeight="1">
      <c r="A440" s="60" t="s">
        <v>648</v>
      </c>
      <c r="B440" s="60">
        <v>41</v>
      </c>
      <c r="C440" s="70" t="s">
        <v>649</v>
      </c>
    </row>
    <row r="441" spans="1:3" ht="15" customHeight="1">
      <c r="A441" s="60" t="s">
        <v>650</v>
      </c>
      <c r="B441" s="60">
        <v>45</v>
      </c>
      <c r="C441" s="70" t="s">
        <v>645</v>
      </c>
    </row>
    <row r="442" spans="1:3" ht="15" customHeight="1">
      <c r="A442" s="60" t="s">
        <v>651</v>
      </c>
      <c r="B442" s="60">
        <v>40</v>
      </c>
      <c r="C442" s="70" t="s">
        <v>649</v>
      </c>
    </row>
    <row r="443" spans="1:3" ht="15" customHeight="1">
      <c r="A443" s="60" t="s">
        <v>652</v>
      </c>
      <c r="B443" s="60">
        <v>59</v>
      </c>
      <c r="C443" s="70" t="s">
        <v>653</v>
      </c>
    </row>
    <row r="444" spans="1:3" ht="15" customHeight="1">
      <c r="A444" s="60" t="s">
        <v>654</v>
      </c>
      <c r="B444" s="60">
        <v>52</v>
      </c>
      <c r="C444" s="70" t="s">
        <v>655</v>
      </c>
    </row>
    <row r="445" spans="1:3" ht="15" customHeight="1">
      <c r="A445" s="60" t="s">
        <v>656</v>
      </c>
      <c r="B445" s="60">
        <v>41</v>
      </c>
      <c r="C445" s="70" t="s">
        <v>657</v>
      </c>
    </row>
    <row r="446" spans="1:3" ht="15" customHeight="1">
      <c r="A446" s="60" t="s">
        <v>658</v>
      </c>
      <c r="B446" s="60">
        <v>59</v>
      </c>
      <c r="C446" s="70" t="s">
        <v>659</v>
      </c>
    </row>
    <row r="447" spans="1:3" ht="15" customHeight="1">
      <c r="A447" s="60" t="s">
        <v>660</v>
      </c>
      <c r="B447" s="60">
        <v>53</v>
      </c>
      <c r="C447" s="70" t="s">
        <v>661</v>
      </c>
    </row>
    <row r="448" spans="1:3" ht="15" customHeight="1">
      <c r="A448" s="60" t="s">
        <v>662</v>
      </c>
      <c r="B448" s="60">
        <v>57</v>
      </c>
      <c r="C448" s="70" t="s">
        <v>659</v>
      </c>
    </row>
    <row r="449" spans="1:3" ht="15" customHeight="1">
      <c r="A449" s="60" t="s">
        <v>663</v>
      </c>
      <c r="B449" s="60">
        <v>52</v>
      </c>
      <c r="C449" s="70" t="s">
        <v>661</v>
      </c>
    </row>
    <row r="450" spans="1:3" ht="15" customHeight="1">
      <c r="A450" s="60" t="s">
        <v>664</v>
      </c>
      <c r="B450" s="60">
        <v>68</v>
      </c>
      <c r="C450" s="70" t="s">
        <v>665</v>
      </c>
    </row>
    <row r="451" spans="1:3" ht="15" customHeight="1">
      <c r="A451" s="60" t="s">
        <v>666</v>
      </c>
      <c r="B451" s="60">
        <v>57</v>
      </c>
      <c r="C451" s="70" t="s">
        <v>667</v>
      </c>
    </row>
    <row r="452" spans="1:3" ht="15" customHeight="1">
      <c r="A452" s="60" t="s">
        <v>668</v>
      </c>
      <c r="B452" s="60">
        <v>26</v>
      </c>
      <c r="C452" s="70" t="s">
        <v>669</v>
      </c>
    </row>
    <row r="453" spans="1:3" ht="15" customHeight="1">
      <c r="A453" s="60" t="s">
        <v>670</v>
      </c>
      <c r="B453" s="60">
        <v>23</v>
      </c>
      <c r="C453" s="70" t="s">
        <v>671</v>
      </c>
    </row>
    <row r="454" spans="1:3" ht="15" customHeight="1">
      <c r="A454" s="60" t="s">
        <v>672</v>
      </c>
      <c r="B454" s="60">
        <v>26</v>
      </c>
      <c r="C454" s="70" t="s">
        <v>673</v>
      </c>
    </row>
    <row r="455" spans="1:3" ht="15" customHeight="1">
      <c r="A455" s="60" t="s">
        <v>674</v>
      </c>
      <c r="B455" s="60">
        <v>21</v>
      </c>
      <c r="C455" s="70" t="s">
        <v>675</v>
      </c>
    </row>
    <row r="456" spans="1:3" ht="15" customHeight="1">
      <c r="A456" s="60" t="s">
        <v>676</v>
      </c>
      <c r="B456" s="60">
        <v>22.6666666666667</v>
      </c>
      <c r="C456" s="70" t="s">
        <v>677</v>
      </c>
    </row>
    <row r="457" spans="1:3" ht="15" customHeight="1">
      <c r="A457" s="60" t="s">
        <v>678</v>
      </c>
      <c r="B457" s="60">
        <v>20.3333333333333</v>
      </c>
      <c r="C457" s="70" t="s">
        <v>679</v>
      </c>
    </row>
    <row r="458" spans="1:3" ht="15" customHeight="1">
      <c r="A458" s="60" t="s">
        <v>680</v>
      </c>
      <c r="B458" s="60">
        <v>22</v>
      </c>
      <c r="C458" s="70" t="s">
        <v>681</v>
      </c>
    </row>
    <row r="459" spans="1:3" ht="15" customHeight="1">
      <c r="A459" s="60" t="s">
        <v>682</v>
      </c>
      <c r="B459" s="60">
        <v>19.5</v>
      </c>
      <c r="C459" s="70" t="s">
        <v>683</v>
      </c>
    </row>
    <row r="460" spans="1:3" ht="15" customHeight="1">
      <c r="A460" s="60" t="s">
        <v>684</v>
      </c>
      <c r="B460" s="60">
        <v>28</v>
      </c>
      <c r="C460" s="70" t="s">
        <v>685</v>
      </c>
    </row>
    <row r="461" spans="1:3" ht="15" customHeight="1">
      <c r="A461" s="60" t="s">
        <v>686</v>
      </c>
      <c r="B461" s="60">
        <v>22</v>
      </c>
      <c r="C461" s="70" t="s">
        <v>687</v>
      </c>
    </row>
    <row r="462" spans="1:3" ht="15" customHeight="1">
      <c r="A462" s="60" t="s">
        <v>688</v>
      </c>
      <c r="B462" s="60">
        <v>23</v>
      </c>
      <c r="C462" s="70" t="s">
        <v>689</v>
      </c>
    </row>
    <row r="463" spans="1:3" ht="15" customHeight="1">
      <c r="A463" s="60" t="s">
        <v>690</v>
      </c>
      <c r="B463" s="60">
        <v>22</v>
      </c>
      <c r="C463" s="70" t="s">
        <v>671</v>
      </c>
    </row>
    <row r="464" spans="1:3" ht="15" customHeight="1">
      <c r="A464" s="60" t="s">
        <v>691</v>
      </c>
      <c r="B464" s="60">
        <v>19.5</v>
      </c>
      <c r="C464" s="70" t="s">
        <v>675</v>
      </c>
    </row>
    <row r="465" spans="1:3" ht="15" customHeight="1">
      <c r="A465" s="60" t="s">
        <v>692</v>
      </c>
      <c r="B465" s="60">
        <v>19.3333333333333</v>
      </c>
      <c r="C465" s="70" t="s">
        <v>679</v>
      </c>
    </row>
    <row r="466" spans="1:3" ht="15" customHeight="1">
      <c r="A466" s="60" t="s">
        <v>693</v>
      </c>
      <c r="B466" s="60">
        <v>19.25</v>
      </c>
      <c r="C466" s="70" t="s">
        <v>683</v>
      </c>
    </row>
    <row r="467" spans="1:3" ht="15" customHeight="1">
      <c r="A467" s="60" t="s">
        <v>694</v>
      </c>
      <c r="B467" s="60">
        <v>20</v>
      </c>
      <c r="C467" s="70" t="s">
        <v>687</v>
      </c>
    </row>
    <row r="468" spans="1:3" ht="15" customHeight="1">
      <c r="A468" s="60" t="s">
        <v>695</v>
      </c>
      <c r="B468" s="60">
        <v>24</v>
      </c>
      <c r="C468" s="70" t="s">
        <v>696</v>
      </c>
    </row>
    <row r="469" spans="1:3" ht="15" customHeight="1">
      <c r="A469" s="60" t="s">
        <v>697</v>
      </c>
      <c r="B469" s="60">
        <v>23</v>
      </c>
      <c r="C469" s="70" t="s">
        <v>698</v>
      </c>
    </row>
    <row r="470" spans="1:3" ht="15" customHeight="1">
      <c r="A470" s="60" t="s">
        <v>699</v>
      </c>
      <c r="B470" s="60">
        <v>24</v>
      </c>
      <c r="C470" s="70" t="s">
        <v>700</v>
      </c>
    </row>
    <row r="471" spans="1:3" ht="15" customHeight="1">
      <c r="A471" s="60" t="s">
        <v>701</v>
      </c>
      <c r="B471" s="60">
        <v>22.25</v>
      </c>
      <c r="C471" s="70" t="s">
        <v>702</v>
      </c>
    </row>
    <row r="472" spans="1:3" ht="15" customHeight="1">
      <c r="A472" s="60" t="s">
        <v>703</v>
      </c>
      <c r="B472" s="60">
        <v>26</v>
      </c>
      <c r="C472" s="70" t="s">
        <v>704</v>
      </c>
    </row>
    <row r="473" spans="1:3" ht="15" customHeight="1">
      <c r="A473" s="60" t="s">
        <v>705</v>
      </c>
      <c r="B473" s="60">
        <v>23</v>
      </c>
      <c r="C473" s="70" t="s">
        <v>706</v>
      </c>
    </row>
    <row r="474" spans="1:3" ht="15" customHeight="1">
      <c r="A474" s="60" t="s">
        <v>707</v>
      </c>
      <c r="B474" s="60">
        <v>46</v>
      </c>
      <c r="C474" s="70" t="s">
        <v>708</v>
      </c>
    </row>
    <row r="475" spans="1:3" ht="15" customHeight="1">
      <c r="A475" s="60" t="s">
        <v>709</v>
      </c>
      <c r="B475" s="60">
        <v>44</v>
      </c>
      <c r="C475" s="70" t="s">
        <v>710</v>
      </c>
    </row>
    <row r="476" spans="1:3" ht="15" customHeight="1">
      <c r="A476" s="60" t="s">
        <v>711</v>
      </c>
      <c r="B476" s="60">
        <v>44</v>
      </c>
      <c r="C476" s="70" t="s">
        <v>712</v>
      </c>
    </row>
    <row r="477" spans="1:3" ht="15" customHeight="1">
      <c r="A477" s="60" t="s">
        <v>713</v>
      </c>
      <c r="B477" s="60">
        <v>39</v>
      </c>
      <c r="C477" s="70" t="s">
        <v>714</v>
      </c>
    </row>
    <row r="478" spans="1:3" ht="15" customHeight="1">
      <c r="A478" s="60" t="s">
        <v>715</v>
      </c>
      <c r="B478" s="60">
        <v>52</v>
      </c>
      <c r="C478" s="70" t="s">
        <v>716</v>
      </c>
    </row>
    <row r="479" spans="1:3" ht="15" customHeight="1">
      <c r="A479" s="60" t="s">
        <v>717</v>
      </c>
      <c r="B479" s="60">
        <v>42</v>
      </c>
      <c r="C479" s="70" t="s">
        <v>718</v>
      </c>
    </row>
    <row r="480" spans="1:3" ht="15" customHeight="1">
      <c r="A480" s="60" t="s">
        <v>719</v>
      </c>
      <c r="B480" s="60">
        <v>44</v>
      </c>
      <c r="C480" s="70" t="s">
        <v>708</v>
      </c>
    </row>
    <row r="481" spans="1:3" ht="15" customHeight="1">
      <c r="A481" s="60" t="s">
        <v>720</v>
      </c>
      <c r="B481" s="60">
        <v>38.5</v>
      </c>
      <c r="C481" s="70" t="s">
        <v>714</v>
      </c>
    </row>
    <row r="482" spans="1:3" ht="15" customHeight="1">
      <c r="A482" s="60" t="s">
        <v>721</v>
      </c>
      <c r="B482" s="60">
        <v>39</v>
      </c>
      <c r="C482" s="70" t="s">
        <v>718</v>
      </c>
    </row>
    <row r="483" spans="1:3" ht="15" customHeight="1">
      <c r="A483" s="60" t="s">
        <v>722</v>
      </c>
      <c r="B483" s="60">
        <v>46</v>
      </c>
      <c r="C483" s="70" t="s">
        <v>723</v>
      </c>
    </row>
    <row r="484" spans="1:3" ht="15" customHeight="1">
      <c r="A484" s="60" t="s">
        <v>724</v>
      </c>
      <c r="B484" s="60">
        <v>44.5</v>
      </c>
      <c r="C484" s="70" t="s">
        <v>725</v>
      </c>
    </row>
    <row r="485" spans="1:3" ht="15" customHeight="1">
      <c r="A485" s="60" t="s">
        <v>726</v>
      </c>
      <c r="B485" s="60">
        <v>50</v>
      </c>
      <c r="C485" s="70" t="s">
        <v>727</v>
      </c>
    </row>
    <row r="486" spans="1:3" ht="15" customHeight="1">
      <c r="A486" s="60" t="s">
        <v>728</v>
      </c>
      <c r="B486" s="60">
        <v>42</v>
      </c>
      <c r="C486" s="70" t="s">
        <v>729</v>
      </c>
    </row>
    <row r="487" spans="1:3" ht="15" customHeight="1">
      <c r="A487" s="60" t="s">
        <v>730</v>
      </c>
      <c r="B487" s="60">
        <v>70</v>
      </c>
      <c r="C487" s="70" t="s">
        <v>731</v>
      </c>
    </row>
    <row r="488" spans="1:3" ht="15" customHeight="1">
      <c r="A488" s="60" t="s">
        <v>732</v>
      </c>
      <c r="B488" s="60">
        <v>68</v>
      </c>
      <c r="C488" s="70" t="s">
        <v>733</v>
      </c>
    </row>
    <row r="489" spans="1:3" ht="15" customHeight="1">
      <c r="A489" s="60" t="s">
        <v>734</v>
      </c>
      <c r="B489" s="60">
        <v>61</v>
      </c>
      <c r="C489" s="70" t="s">
        <v>735</v>
      </c>
    </row>
    <row r="490" spans="1:3" ht="15" customHeight="1">
      <c r="A490" s="60" t="s">
        <v>736</v>
      </c>
      <c r="B490" s="60">
        <v>65</v>
      </c>
      <c r="C490" s="70" t="s">
        <v>737</v>
      </c>
    </row>
    <row r="491" spans="1:3" ht="15" customHeight="1">
      <c r="A491" s="60" t="s">
        <v>738</v>
      </c>
      <c r="B491" s="60">
        <v>58</v>
      </c>
      <c r="C491" s="70" t="s">
        <v>739</v>
      </c>
    </row>
    <row r="492" spans="1:3" ht="15" customHeight="1">
      <c r="A492" s="60" t="s">
        <v>740</v>
      </c>
      <c r="B492" s="60">
        <v>72</v>
      </c>
      <c r="C492" s="70" t="s">
        <v>741</v>
      </c>
    </row>
    <row r="493" spans="1:3" ht="15" customHeight="1">
      <c r="A493" s="60" t="s">
        <v>742</v>
      </c>
      <c r="B493" s="60">
        <v>62</v>
      </c>
      <c r="C493" s="70" t="s">
        <v>743</v>
      </c>
    </row>
    <row r="494" spans="1:3" ht="15" customHeight="1">
      <c r="A494" s="60" t="s">
        <v>744</v>
      </c>
      <c r="B494" s="60">
        <v>88</v>
      </c>
      <c r="C494" s="70" t="s">
        <v>745</v>
      </c>
    </row>
    <row r="495" spans="1:3" ht="15" customHeight="1">
      <c r="A495" s="60" t="s">
        <v>746</v>
      </c>
      <c r="B495" s="60">
        <v>84</v>
      </c>
      <c r="C495" s="70" t="s">
        <v>747</v>
      </c>
    </row>
    <row r="496" spans="1:3" ht="15" customHeight="1">
      <c r="A496" s="60" t="s">
        <v>748</v>
      </c>
      <c r="B496" s="60">
        <v>78</v>
      </c>
      <c r="C496" s="70" t="s">
        <v>749</v>
      </c>
    </row>
    <row r="497" spans="1:3" ht="15" customHeight="1">
      <c r="A497" s="60" t="s">
        <v>750</v>
      </c>
      <c r="B497" s="60">
        <v>86</v>
      </c>
      <c r="C497" s="70" t="s">
        <v>751</v>
      </c>
    </row>
    <row r="498" spans="1:3" ht="15" customHeight="1">
      <c r="A498" s="60" t="s">
        <v>752</v>
      </c>
      <c r="B498" s="60">
        <v>77</v>
      </c>
      <c r="C498" s="70" t="s">
        <v>753</v>
      </c>
    </row>
    <row r="499" spans="1:3" ht="15" customHeight="1">
      <c r="A499" s="60" t="s">
        <v>754</v>
      </c>
      <c r="B499" s="60">
        <v>89</v>
      </c>
      <c r="C499" s="70" t="s">
        <v>755</v>
      </c>
    </row>
    <row r="500" spans="1:3" ht="15" customHeight="1">
      <c r="A500" s="60" t="s">
        <v>756</v>
      </c>
      <c r="B500" s="60">
        <v>84</v>
      </c>
      <c r="C500" s="70" t="s">
        <v>757</v>
      </c>
    </row>
    <row r="501" spans="1:3" ht="15" customHeight="1">
      <c r="A501" s="60" t="s">
        <v>758</v>
      </c>
      <c r="B501" s="60">
        <v>135</v>
      </c>
      <c r="C501" s="70" t="s">
        <v>759</v>
      </c>
    </row>
    <row r="502" spans="1:3" ht="15" customHeight="1">
      <c r="A502" s="60" t="s">
        <v>760</v>
      </c>
      <c r="B502" s="60">
        <v>121</v>
      </c>
      <c r="C502" s="70" t="s">
        <v>761</v>
      </c>
    </row>
    <row r="503" spans="1:3" ht="15" customHeight="1">
      <c r="A503" s="60" t="s">
        <v>762</v>
      </c>
      <c r="B503" s="60">
        <v>28</v>
      </c>
      <c r="C503" s="70" t="s">
        <v>763</v>
      </c>
    </row>
    <row r="504" spans="1:3" ht="15" customHeight="1">
      <c r="A504" s="60" t="s">
        <v>765</v>
      </c>
      <c r="B504" s="60">
        <v>24</v>
      </c>
      <c r="C504" s="70" t="s">
        <v>766</v>
      </c>
    </row>
    <row r="505" spans="1:3" ht="15" customHeight="1">
      <c r="A505" s="60" t="s">
        <v>767</v>
      </c>
      <c r="B505" s="60">
        <v>30</v>
      </c>
      <c r="C505" s="70" t="s">
        <v>768</v>
      </c>
    </row>
    <row r="506" spans="1:3" ht="15" customHeight="1">
      <c r="A506" s="60" t="s">
        <v>769</v>
      </c>
      <c r="B506" s="60">
        <v>25</v>
      </c>
      <c r="C506" s="70" t="s">
        <v>770</v>
      </c>
    </row>
    <row r="507" spans="1:3" ht="15" customHeight="1">
      <c r="A507" s="60" t="s">
        <v>771</v>
      </c>
      <c r="B507" s="60">
        <v>24</v>
      </c>
      <c r="C507" s="70" t="s">
        <v>772</v>
      </c>
    </row>
    <row r="508" spans="1:3" ht="15" customHeight="1">
      <c r="A508" s="60" t="s">
        <v>773</v>
      </c>
      <c r="B508" s="60">
        <v>21</v>
      </c>
      <c r="C508" s="70" t="s">
        <v>774</v>
      </c>
    </row>
    <row r="509" spans="1:3" ht="15" customHeight="1">
      <c r="A509" s="60" t="s">
        <v>775</v>
      </c>
      <c r="B509" s="60">
        <v>26</v>
      </c>
      <c r="C509" s="70" t="s">
        <v>776</v>
      </c>
    </row>
    <row r="510" spans="1:3" ht="15" customHeight="1">
      <c r="A510" s="60" t="s">
        <v>777</v>
      </c>
      <c r="B510" s="60">
        <v>22</v>
      </c>
      <c r="C510" s="70" t="s">
        <v>778</v>
      </c>
    </row>
    <row r="511" spans="1:3" ht="15" customHeight="1">
      <c r="A511" s="60" t="s">
        <v>779</v>
      </c>
      <c r="B511" s="60">
        <v>29</v>
      </c>
      <c r="C511" s="70" t="s">
        <v>780</v>
      </c>
    </row>
    <row r="512" spans="1:3" ht="15" customHeight="1">
      <c r="A512" s="60" t="s">
        <v>781</v>
      </c>
      <c r="B512" s="60">
        <v>27.5</v>
      </c>
      <c r="C512" s="70" t="s">
        <v>782</v>
      </c>
    </row>
    <row r="513" spans="1:3" ht="15" customHeight="1">
      <c r="A513" s="60" t="s">
        <v>783</v>
      </c>
      <c r="B513" s="60">
        <v>27</v>
      </c>
      <c r="C513" s="70" t="s">
        <v>784</v>
      </c>
    </row>
    <row r="514" spans="1:3" ht="15" customHeight="1">
      <c r="A514" s="60" t="s">
        <v>785</v>
      </c>
      <c r="B514" s="60">
        <v>26.5</v>
      </c>
      <c r="C514" s="70" t="s">
        <v>786</v>
      </c>
    </row>
    <row r="515" spans="1:3" ht="15" customHeight="1">
      <c r="A515" s="60" t="s">
        <v>787</v>
      </c>
      <c r="B515" s="60">
        <v>34</v>
      </c>
      <c r="C515" s="70" t="s">
        <v>788</v>
      </c>
    </row>
    <row r="516" spans="1:3" ht="15" customHeight="1">
      <c r="A516" s="60" t="s">
        <v>789</v>
      </c>
      <c r="B516" s="60">
        <v>26</v>
      </c>
      <c r="C516" s="70" t="s">
        <v>790</v>
      </c>
    </row>
    <row r="517" spans="1:3" ht="15" customHeight="1">
      <c r="A517" s="60" t="s">
        <v>791</v>
      </c>
      <c r="B517" s="60">
        <v>27</v>
      </c>
      <c r="C517" s="70" t="s">
        <v>792</v>
      </c>
    </row>
    <row r="518" spans="1:3" ht="15" customHeight="1">
      <c r="A518" s="60" t="s">
        <v>793</v>
      </c>
      <c r="B518" s="60">
        <v>26</v>
      </c>
      <c r="C518" s="70" t="s">
        <v>782</v>
      </c>
    </row>
    <row r="519" spans="1:3" ht="15" customHeight="1">
      <c r="A519" s="60" t="s">
        <v>794</v>
      </c>
      <c r="B519" s="60">
        <v>22.5</v>
      </c>
      <c r="C519" s="70" t="s">
        <v>795</v>
      </c>
    </row>
    <row r="520" spans="1:3" ht="15" customHeight="1">
      <c r="A520" s="60" t="s">
        <v>796</v>
      </c>
      <c r="B520" s="60">
        <v>25.6666666666667</v>
      </c>
      <c r="C520" s="70" t="s">
        <v>784</v>
      </c>
    </row>
    <row r="521" spans="1:3" ht="15" customHeight="1">
      <c r="A521" s="60" t="s">
        <v>797</v>
      </c>
      <c r="B521" s="60">
        <v>22.6666666666667</v>
      </c>
      <c r="C521" s="70" t="s">
        <v>798</v>
      </c>
    </row>
    <row r="522" spans="1:3" ht="15" customHeight="1">
      <c r="A522" s="60" t="s">
        <v>799</v>
      </c>
      <c r="B522" s="60">
        <v>25.25</v>
      </c>
      <c r="C522" s="70" t="s">
        <v>786</v>
      </c>
    </row>
    <row r="523" spans="1:3" ht="15" customHeight="1">
      <c r="A523" s="60" t="s">
        <v>800</v>
      </c>
      <c r="B523" s="60">
        <v>22.25</v>
      </c>
      <c r="C523" s="70" t="s">
        <v>801</v>
      </c>
    </row>
    <row r="524" spans="1:3" ht="15" customHeight="1">
      <c r="A524" s="60" t="s">
        <v>802</v>
      </c>
      <c r="B524" s="60">
        <v>32</v>
      </c>
      <c r="C524" s="70" t="s">
        <v>788</v>
      </c>
    </row>
    <row r="525" spans="1:3" ht="15" customHeight="1">
      <c r="A525" s="60" t="s">
        <v>803</v>
      </c>
      <c r="B525" s="60">
        <v>24</v>
      </c>
      <c r="C525" s="70" t="s">
        <v>804</v>
      </c>
    </row>
    <row r="526" spans="1:3" ht="15" customHeight="1">
      <c r="A526" s="60" t="s">
        <v>805</v>
      </c>
      <c r="B526" s="60">
        <v>31</v>
      </c>
      <c r="C526" s="70" t="s">
        <v>806</v>
      </c>
    </row>
    <row r="527" spans="1:3" ht="15" customHeight="1">
      <c r="A527" s="60" t="s">
        <v>807</v>
      </c>
      <c r="B527" s="60">
        <v>29</v>
      </c>
      <c r="C527" s="70" t="s">
        <v>808</v>
      </c>
    </row>
    <row r="528" spans="1:3" ht="15" customHeight="1">
      <c r="A528" s="60" t="s">
        <v>809</v>
      </c>
      <c r="B528" s="60">
        <v>33</v>
      </c>
      <c r="C528" s="70" t="s">
        <v>810</v>
      </c>
    </row>
    <row r="529" spans="1:3" ht="15" customHeight="1">
      <c r="A529" s="60" t="s">
        <v>811</v>
      </c>
      <c r="B529" s="60">
        <v>25.5</v>
      </c>
      <c r="C529" s="70" t="s">
        <v>812</v>
      </c>
    </row>
    <row r="530" spans="1:3" ht="15" customHeight="1">
      <c r="A530" s="60" t="s">
        <v>813</v>
      </c>
      <c r="B530" s="60">
        <v>28.3333333333333</v>
      </c>
      <c r="C530" s="70" t="s">
        <v>814</v>
      </c>
    </row>
    <row r="531" spans="1:3" ht="15" customHeight="1">
      <c r="A531" s="60" t="s">
        <v>815</v>
      </c>
      <c r="B531" s="60">
        <v>31</v>
      </c>
      <c r="C531" s="70" t="s">
        <v>816</v>
      </c>
    </row>
    <row r="532" spans="1:3" ht="15" customHeight="1">
      <c r="A532" s="60" t="s">
        <v>817</v>
      </c>
      <c r="B532" s="60">
        <v>25.3333333333333</v>
      </c>
      <c r="C532" s="70" t="s">
        <v>818</v>
      </c>
    </row>
    <row r="533" spans="1:3" ht="15" customHeight="1">
      <c r="A533" s="60" t="s">
        <v>819</v>
      </c>
      <c r="B533" s="60">
        <v>28</v>
      </c>
      <c r="C533" s="70" t="s">
        <v>820</v>
      </c>
    </row>
    <row r="534" spans="1:3" ht="15" customHeight="1">
      <c r="A534" s="60" t="s">
        <v>821</v>
      </c>
      <c r="B534" s="60">
        <v>24.5</v>
      </c>
      <c r="C534" s="70" t="s">
        <v>822</v>
      </c>
    </row>
    <row r="535" spans="1:3" ht="15" customHeight="1">
      <c r="A535" s="60" t="s">
        <v>823</v>
      </c>
      <c r="B535" s="60">
        <v>36</v>
      </c>
      <c r="C535" s="70" t="s">
        <v>824</v>
      </c>
    </row>
    <row r="536" spans="1:3" ht="15" customHeight="1">
      <c r="A536" s="60" t="s">
        <v>825</v>
      </c>
      <c r="B536" s="60">
        <v>27</v>
      </c>
      <c r="C536" s="70" t="s">
        <v>826</v>
      </c>
    </row>
    <row r="537" spans="1:3" ht="15" customHeight="1">
      <c r="A537" s="60" t="s">
        <v>827</v>
      </c>
      <c r="B537" s="60">
        <v>28</v>
      </c>
      <c r="C537" s="70" t="s">
        <v>828</v>
      </c>
    </row>
    <row r="538" spans="1:3" ht="15" customHeight="1">
      <c r="A538" s="60" t="s">
        <v>829</v>
      </c>
      <c r="B538" s="60">
        <v>27</v>
      </c>
      <c r="C538" s="70" t="s">
        <v>808</v>
      </c>
    </row>
    <row r="539" spans="1:3" ht="15" customHeight="1">
      <c r="A539" s="60" t="s">
        <v>830</v>
      </c>
      <c r="B539" s="60">
        <v>24</v>
      </c>
      <c r="C539" s="70" t="s">
        <v>812</v>
      </c>
    </row>
    <row r="540" spans="1:3" ht="15" customHeight="1">
      <c r="A540" s="60" t="s">
        <v>831</v>
      </c>
      <c r="B540" s="60">
        <v>27</v>
      </c>
      <c r="C540" s="70" t="s">
        <v>814</v>
      </c>
    </row>
    <row r="541" spans="1:3" ht="15" customHeight="1">
      <c r="A541" s="60" t="s">
        <v>832</v>
      </c>
      <c r="B541" s="60">
        <v>24</v>
      </c>
      <c r="C541" s="70" t="s">
        <v>818</v>
      </c>
    </row>
    <row r="542" spans="1:3" ht="15" customHeight="1">
      <c r="A542" s="60" t="s">
        <v>833</v>
      </c>
      <c r="B542" s="60">
        <v>26.75</v>
      </c>
      <c r="C542" s="70" t="s">
        <v>820</v>
      </c>
    </row>
    <row r="543" spans="1:3" ht="15" customHeight="1">
      <c r="A543" s="60" t="s">
        <v>834</v>
      </c>
      <c r="B543" s="60">
        <v>23.75</v>
      </c>
      <c r="C543" s="70" t="s">
        <v>822</v>
      </c>
    </row>
    <row r="544" spans="1:3" ht="15" customHeight="1">
      <c r="A544" s="60" t="s">
        <v>835</v>
      </c>
      <c r="B544" s="60">
        <v>35</v>
      </c>
      <c r="C544" s="70" t="s">
        <v>836</v>
      </c>
    </row>
    <row r="545" spans="1:3" ht="15" customHeight="1">
      <c r="A545" s="60" t="s">
        <v>837</v>
      </c>
      <c r="B545" s="60">
        <v>25</v>
      </c>
      <c r="C545" s="70" t="s">
        <v>826</v>
      </c>
    </row>
    <row r="546" spans="1:3" ht="15" customHeight="1">
      <c r="A546" s="60" t="s">
        <v>838</v>
      </c>
      <c r="B546" s="60">
        <v>23</v>
      </c>
      <c r="C546" s="70" t="s">
        <v>839</v>
      </c>
    </row>
    <row r="547" spans="1:3" ht="15" customHeight="1">
      <c r="A547" s="60" t="s">
        <v>840</v>
      </c>
      <c r="B547" s="60">
        <v>19</v>
      </c>
      <c r="C547" s="70" t="s">
        <v>841</v>
      </c>
    </row>
    <row r="548" spans="1:3" ht="15" customHeight="1">
      <c r="A548" s="60" t="s">
        <v>842</v>
      </c>
      <c r="B548" s="60">
        <v>18.75</v>
      </c>
      <c r="C548" s="70" t="s">
        <v>843</v>
      </c>
    </row>
    <row r="549" spans="1:3" ht="15" customHeight="1">
      <c r="A549" s="60" t="s">
        <v>844</v>
      </c>
      <c r="B549" s="60">
        <v>21</v>
      </c>
      <c r="C549" s="70" t="s">
        <v>845</v>
      </c>
    </row>
    <row r="550" spans="1:3" ht="15" customHeight="1">
      <c r="A550" s="60" t="s">
        <v>846</v>
      </c>
      <c r="B550" s="60">
        <v>32</v>
      </c>
      <c r="C550" s="70" t="s">
        <v>847</v>
      </c>
    </row>
    <row r="551" spans="1:3" ht="15" customHeight="1">
      <c r="A551" s="60" t="s">
        <v>848</v>
      </c>
      <c r="B551" s="60">
        <v>27</v>
      </c>
      <c r="C551" s="70" t="s">
        <v>849</v>
      </c>
    </row>
    <row r="552" spans="1:3" ht="15" customHeight="1">
      <c r="A552" s="60" t="s">
        <v>850</v>
      </c>
      <c r="B552" s="60">
        <v>35</v>
      </c>
      <c r="C552" s="70" t="s">
        <v>851</v>
      </c>
    </row>
    <row r="553" spans="1:3" ht="15" customHeight="1">
      <c r="A553" s="60" t="s">
        <v>852</v>
      </c>
      <c r="B553" s="60">
        <v>25</v>
      </c>
      <c r="C553" s="70" t="s">
        <v>853</v>
      </c>
    </row>
    <row r="554" spans="1:3" ht="15" customHeight="1">
      <c r="A554" s="60" t="s">
        <v>854</v>
      </c>
      <c r="B554" s="60">
        <v>21</v>
      </c>
      <c r="C554" s="70" t="s">
        <v>855</v>
      </c>
    </row>
    <row r="555" spans="1:3" ht="15" customHeight="1">
      <c r="A555" s="60" t="s">
        <v>856</v>
      </c>
      <c r="B555" s="60">
        <v>20.75</v>
      </c>
      <c r="C555" s="70" t="s">
        <v>857</v>
      </c>
    </row>
    <row r="556" spans="1:3" ht="15" customHeight="1">
      <c r="A556" s="60" t="s">
        <v>858</v>
      </c>
      <c r="B556" s="60">
        <v>22</v>
      </c>
      <c r="C556" s="70" t="s">
        <v>859</v>
      </c>
    </row>
    <row r="557" spans="1:3" ht="15" customHeight="1">
      <c r="A557" s="60" t="s">
        <v>860</v>
      </c>
      <c r="B557" s="60">
        <v>33</v>
      </c>
      <c r="C557" s="70" t="s">
        <v>861</v>
      </c>
    </row>
    <row r="558" spans="1:3" ht="15" customHeight="1">
      <c r="A558" s="60" t="s">
        <v>862</v>
      </c>
      <c r="B558" s="60">
        <v>35</v>
      </c>
      <c r="C558" s="70" t="s">
        <v>863</v>
      </c>
    </row>
    <row r="559" spans="1:3" ht="15" customHeight="1">
      <c r="A559" s="60" t="s">
        <v>865</v>
      </c>
      <c r="B559" s="60">
        <v>59</v>
      </c>
      <c r="C559" s="70" t="s">
        <v>866</v>
      </c>
    </row>
    <row r="560" spans="1:3" ht="15" customHeight="1">
      <c r="A560" s="60" t="s">
        <v>867</v>
      </c>
      <c r="B560" s="60">
        <v>32</v>
      </c>
      <c r="C560" s="70" t="s">
        <v>868</v>
      </c>
    </row>
    <row r="561" spans="1:3" ht="15" customHeight="1">
      <c r="A561" s="60" t="s">
        <v>869</v>
      </c>
      <c r="B561" s="60">
        <v>30</v>
      </c>
      <c r="C561" s="70" t="s">
        <v>870</v>
      </c>
    </row>
    <row r="562" spans="1:3" ht="15" customHeight="1">
      <c r="A562" s="60" t="s">
        <v>871</v>
      </c>
      <c r="B562" s="60">
        <v>35</v>
      </c>
      <c r="C562" s="70" t="s">
        <v>872</v>
      </c>
    </row>
    <row r="563" spans="1:3" ht="15" customHeight="1">
      <c r="A563" s="60" t="s">
        <v>873</v>
      </c>
      <c r="B563" s="60">
        <v>27</v>
      </c>
      <c r="C563" s="70" t="s">
        <v>874</v>
      </c>
    </row>
    <row r="564" spans="1:3" ht="15" customHeight="1">
      <c r="A564" s="60" t="s">
        <v>875</v>
      </c>
      <c r="B564" s="60">
        <v>31</v>
      </c>
      <c r="C564" s="70" t="s">
        <v>876</v>
      </c>
    </row>
    <row r="565" spans="1:3" ht="15" customHeight="1">
      <c r="A565" s="60" t="s">
        <v>877</v>
      </c>
      <c r="B565" s="60">
        <v>32.6666666666667</v>
      </c>
      <c r="C565" s="70" t="s">
        <v>878</v>
      </c>
    </row>
    <row r="566" spans="1:3" ht="15" customHeight="1">
      <c r="A566" s="60" t="s">
        <v>879</v>
      </c>
      <c r="B566" s="60">
        <v>25.3333333333333</v>
      </c>
      <c r="C566" s="70" t="s">
        <v>880</v>
      </c>
    </row>
    <row r="567" spans="1:3" ht="15" customHeight="1">
      <c r="A567" s="60" t="s">
        <v>881</v>
      </c>
      <c r="B567" s="60">
        <v>29.5</v>
      </c>
      <c r="C567" s="70" t="s">
        <v>882</v>
      </c>
    </row>
    <row r="568" spans="1:3" ht="15" customHeight="1">
      <c r="A568" s="60" t="s">
        <v>883</v>
      </c>
      <c r="B568" s="60">
        <v>26.25</v>
      </c>
      <c r="C568" s="70" t="s">
        <v>884</v>
      </c>
    </row>
    <row r="569" spans="1:3" ht="15" customHeight="1">
      <c r="A569" s="60" t="s">
        <v>885</v>
      </c>
      <c r="B569" s="60">
        <v>39</v>
      </c>
      <c r="C569" s="70" t="s">
        <v>886</v>
      </c>
    </row>
    <row r="570" spans="1:3" ht="15" customHeight="1">
      <c r="A570" s="60" t="s">
        <v>887</v>
      </c>
      <c r="B570" s="60">
        <v>27</v>
      </c>
      <c r="C570" s="70" t="s">
        <v>888</v>
      </c>
    </row>
    <row r="571" spans="1:3" ht="15" customHeight="1">
      <c r="A571" s="60" t="s">
        <v>889</v>
      </c>
      <c r="B571" s="60">
        <v>56</v>
      </c>
      <c r="C571" s="70" t="s">
        <v>890</v>
      </c>
    </row>
    <row r="572" spans="1:3" ht="15" customHeight="1">
      <c r="A572" s="60" t="s">
        <v>891</v>
      </c>
      <c r="B572" s="60">
        <v>43</v>
      </c>
      <c r="C572" s="70" t="s">
        <v>892</v>
      </c>
    </row>
    <row r="573" spans="1:3" ht="15" customHeight="1">
      <c r="A573" s="60" t="s">
        <v>893</v>
      </c>
      <c r="B573" s="60">
        <v>59</v>
      </c>
      <c r="C573" s="70" t="s">
        <v>894</v>
      </c>
    </row>
    <row r="574" spans="1:3" ht="15" customHeight="1">
      <c r="A574" s="60" t="s">
        <v>895</v>
      </c>
      <c r="B574" s="60">
        <v>47</v>
      </c>
      <c r="C574" s="70" t="s">
        <v>896</v>
      </c>
    </row>
    <row r="575" spans="1:3" ht="15" customHeight="1">
      <c r="A575" s="60" t="s">
        <v>897</v>
      </c>
      <c r="B575" s="60">
        <v>74</v>
      </c>
      <c r="C575" s="70" t="s">
        <v>898</v>
      </c>
    </row>
    <row r="576" spans="1:3" ht="15" customHeight="1">
      <c r="A576" s="60" t="s">
        <v>899</v>
      </c>
      <c r="B576" s="60">
        <v>44</v>
      </c>
      <c r="C576" s="70" t="s">
        <v>900</v>
      </c>
    </row>
    <row r="577" spans="1:3" ht="15" customHeight="1">
      <c r="A577" s="60" t="s">
        <v>901</v>
      </c>
      <c r="B577" s="60">
        <v>38</v>
      </c>
      <c r="C577" s="70" t="s">
        <v>902</v>
      </c>
    </row>
    <row r="578" spans="1:3" ht="15" customHeight="1">
      <c r="A578" s="60" t="s">
        <v>903</v>
      </c>
      <c r="B578" s="60">
        <v>49</v>
      </c>
      <c r="C578" s="70" t="s">
        <v>904</v>
      </c>
    </row>
    <row r="579" spans="1:3" ht="15" customHeight="1">
      <c r="A579" s="60" t="s">
        <v>905</v>
      </c>
      <c r="B579" s="60">
        <v>40</v>
      </c>
      <c r="C579" s="70" t="s">
        <v>906</v>
      </c>
    </row>
    <row r="580" spans="1:3" ht="15" customHeight="1">
      <c r="A580" s="60" t="s">
        <v>907</v>
      </c>
      <c r="B580" s="60">
        <v>55</v>
      </c>
      <c r="C580" s="70" t="s">
        <v>908</v>
      </c>
    </row>
    <row r="581" spans="1:3" ht="15" customHeight="1">
      <c r="A581" s="60" t="s">
        <v>909</v>
      </c>
      <c r="B581" s="60">
        <v>53</v>
      </c>
      <c r="C581" s="70" t="s">
        <v>910</v>
      </c>
    </row>
    <row r="582" spans="1:3" ht="15" customHeight="1">
      <c r="A582" s="60" t="s">
        <v>911</v>
      </c>
      <c r="B582" s="60">
        <v>46</v>
      </c>
      <c r="C582" s="70" t="s">
        <v>912</v>
      </c>
    </row>
    <row r="583" spans="1:3" ht="15" customHeight="1">
      <c r="A583" s="60" t="s">
        <v>913</v>
      </c>
      <c r="B583" s="60">
        <v>62</v>
      </c>
      <c r="C583" s="70" t="s">
        <v>914</v>
      </c>
    </row>
    <row r="584" spans="1:3" ht="15" customHeight="1">
      <c r="A584" s="60" t="s">
        <v>915</v>
      </c>
      <c r="B584" s="60">
        <v>49</v>
      </c>
      <c r="C584" s="70" t="s">
        <v>916</v>
      </c>
    </row>
    <row r="585" spans="1:3" ht="15" customHeight="1">
      <c r="A585" s="60" t="s">
        <v>917</v>
      </c>
      <c r="B585" s="60">
        <v>52</v>
      </c>
      <c r="C585" s="70" t="s">
        <v>908</v>
      </c>
    </row>
    <row r="586" spans="1:3" ht="15" customHeight="1">
      <c r="A586" s="60" t="s">
        <v>918</v>
      </c>
      <c r="B586" s="60">
        <v>50.5</v>
      </c>
      <c r="C586" s="70" t="s">
        <v>919</v>
      </c>
    </row>
    <row r="587" spans="1:3" ht="15" customHeight="1">
      <c r="A587" s="60" t="s">
        <v>920</v>
      </c>
      <c r="B587" s="60">
        <v>44.5</v>
      </c>
      <c r="C587" s="70" t="s">
        <v>921</v>
      </c>
    </row>
    <row r="588" spans="1:3" ht="15" customHeight="1">
      <c r="A588" s="60" t="s">
        <v>922</v>
      </c>
      <c r="B588" s="60">
        <v>45</v>
      </c>
      <c r="C588" s="70" t="s">
        <v>923</v>
      </c>
    </row>
    <row r="589" spans="1:3" ht="15" customHeight="1">
      <c r="A589" s="60" t="s">
        <v>924</v>
      </c>
      <c r="B589" s="60">
        <v>70</v>
      </c>
      <c r="C589" s="70" t="s">
        <v>925</v>
      </c>
    </row>
    <row r="590" spans="1:3" ht="15" customHeight="1">
      <c r="A590" s="60" t="s">
        <v>926</v>
      </c>
      <c r="B590" s="60">
        <v>58</v>
      </c>
      <c r="C590" s="70" t="s">
        <v>927</v>
      </c>
    </row>
    <row r="591" spans="1:3" ht="15" customHeight="1">
      <c r="A591" s="60" t="s">
        <v>928</v>
      </c>
      <c r="B591" s="60">
        <v>62</v>
      </c>
      <c r="C591" s="70" t="s">
        <v>929</v>
      </c>
    </row>
    <row r="592" spans="1:3" ht="15" customHeight="1">
      <c r="A592" s="60" t="s">
        <v>930</v>
      </c>
      <c r="B592" s="60">
        <v>54</v>
      </c>
      <c r="C592" s="70" t="s">
        <v>931</v>
      </c>
    </row>
    <row r="593" spans="1:3" ht="15" customHeight="1">
      <c r="A593" s="60" t="s">
        <v>932</v>
      </c>
      <c r="B593" s="60">
        <v>56</v>
      </c>
      <c r="C593" s="70" t="s">
        <v>933</v>
      </c>
    </row>
    <row r="594" spans="1:3" ht="15" customHeight="1">
      <c r="A594" s="60" t="s">
        <v>934</v>
      </c>
      <c r="B594" s="60">
        <v>49</v>
      </c>
      <c r="C594" s="70" t="s">
        <v>935</v>
      </c>
    </row>
    <row r="595" spans="1:3" ht="15" customHeight="1">
      <c r="A595" s="60" t="s">
        <v>936</v>
      </c>
      <c r="B595" s="60">
        <v>66</v>
      </c>
      <c r="C595" s="70" t="s">
        <v>937</v>
      </c>
    </row>
    <row r="596" spans="1:3" ht="15" customHeight="1">
      <c r="A596" s="60" t="s">
        <v>938</v>
      </c>
      <c r="B596" s="60">
        <v>51</v>
      </c>
      <c r="C596" s="70" t="s">
        <v>939</v>
      </c>
    </row>
    <row r="597" spans="1:3" ht="15" customHeight="1">
      <c r="A597" s="60" t="s">
        <v>940</v>
      </c>
      <c r="B597" s="60">
        <v>77</v>
      </c>
      <c r="C597" s="70" t="s">
        <v>941</v>
      </c>
    </row>
    <row r="598" spans="1:3" ht="15" customHeight="1">
      <c r="A598" s="60" t="s">
        <v>942</v>
      </c>
      <c r="B598" s="60">
        <v>54</v>
      </c>
      <c r="C598" s="70" t="s">
        <v>943</v>
      </c>
    </row>
    <row r="599" spans="1:3" ht="15" customHeight="1">
      <c r="A599" s="60" t="s">
        <v>944</v>
      </c>
      <c r="B599" s="60">
        <v>53.5</v>
      </c>
      <c r="C599" s="70" t="s">
        <v>933</v>
      </c>
    </row>
    <row r="600" spans="1:3" ht="15" customHeight="1">
      <c r="A600" s="60" t="s">
        <v>945</v>
      </c>
      <c r="B600" s="60">
        <v>47.5</v>
      </c>
      <c r="C600" s="70" t="s">
        <v>935</v>
      </c>
    </row>
    <row r="601" spans="1:3" ht="15" customHeight="1">
      <c r="A601" s="60" t="s">
        <v>946</v>
      </c>
      <c r="B601" s="60">
        <v>48</v>
      </c>
      <c r="C601" s="70" t="s">
        <v>947</v>
      </c>
    </row>
    <row r="602" spans="1:3" ht="15" customHeight="1">
      <c r="A602" s="60" t="s">
        <v>948</v>
      </c>
      <c r="B602" s="60">
        <v>73</v>
      </c>
      <c r="C602" s="70" t="s">
        <v>949</v>
      </c>
    </row>
    <row r="603" spans="1:3" ht="15" customHeight="1">
      <c r="A603" s="60" t="s">
        <v>950</v>
      </c>
      <c r="B603" s="60">
        <v>46</v>
      </c>
      <c r="C603" s="70" t="s">
        <v>951</v>
      </c>
    </row>
    <row r="604" spans="1:3" ht="15" customHeight="1">
      <c r="A604" s="60" t="s">
        <v>952</v>
      </c>
      <c r="B604" s="60">
        <v>65</v>
      </c>
      <c r="C604" s="70" t="s">
        <v>953</v>
      </c>
    </row>
    <row r="605" spans="1:3" ht="15" customHeight="1">
      <c r="A605" s="60" t="s">
        <v>954</v>
      </c>
      <c r="B605" s="60">
        <v>43</v>
      </c>
      <c r="C605" s="70" t="s">
        <v>955</v>
      </c>
    </row>
    <row r="606" spans="1:3" ht="15" customHeight="1">
      <c r="A606" s="60" t="s">
        <v>956</v>
      </c>
      <c r="B606" s="60">
        <v>37.5</v>
      </c>
      <c r="C606" s="70" t="s">
        <v>957</v>
      </c>
    </row>
    <row r="607" spans="1:3" ht="15" customHeight="1">
      <c r="A607" s="60" t="s">
        <v>958</v>
      </c>
      <c r="B607" s="60">
        <v>38</v>
      </c>
      <c r="C607" s="70" t="s">
        <v>959</v>
      </c>
    </row>
    <row r="608" spans="1:3" ht="15" customHeight="1">
      <c r="A608" s="60" t="s">
        <v>960</v>
      </c>
      <c r="B608" s="60">
        <v>60</v>
      </c>
      <c r="C608" s="70" t="s">
        <v>961</v>
      </c>
    </row>
    <row r="609" spans="1:3" ht="15" customHeight="1">
      <c r="A609" s="60" t="s">
        <v>962</v>
      </c>
      <c r="B609" s="60">
        <v>52</v>
      </c>
      <c r="C609" s="70" t="s">
        <v>963</v>
      </c>
    </row>
    <row r="610" spans="1:3" ht="15" customHeight="1">
      <c r="A610" s="60" t="s">
        <v>964</v>
      </c>
      <c r="B610" s="60">
        <v>68</v>
      </c>
      <c r="C610" s="70" t="s">
        <v>965</v>
      </c>
    </row>
    <row r="611" spans="1:3" ht="15" customHeight="1">
      <c r="A611" s="60" t="s">
        <v>966</v>
      </c>
      <c r="B611" s="60">
        <v>48</v>
      </c>
      <c r="C611" s="70" t="s">
        <v>967</v>
      </c>
    </row>
    <row r="612" spans="1:3" ht="15" customHeight="1">
      <c r="A612" s="60" t="s">
        <v>968</v>
      </c>
      <c r="B612" s="60">
        <v>41.5</v>
      </c>
      <c r="C612" s="70" t="s">
        <v>969</v>
      </c>
    </row>
    <row r="613" spans="1:3" ht="15" customHeight="1">
      <c r="A613" s="60" t="s">
        <v>970</v>
      </c>
      <c r="B613" s="60">
        <v>43</v>
      </c>
      <c r="C613" s="70" t="s">
        <v>971</v>
      </c>
    </row>
    <row r="614" spans="1:3" ht="15" customHeight="1">
      <c r="A614" s="60" t="s">
        <v>972</v>
      </c>
      <c r="B614" s="60">
        <v>65</v>
      </c>
      <c r="C614" s="70" t="s">
        <v>973</v>
      </c>
    </row>
    <row r="615" spans="1:3" ht="15" customHeight="1">
      <c r="A615" s="60" t="s">
        <v>974</v>
      </c>
      <c r="B615" s="60">
        <v>71</v>
      </c>
      <c r="C615" s="70" t="s">
        <v>975</v>
      </c>
    </row>
    <row r="616" spans="1:3" ht="15" customHeight="1">
      <c r="A616" s="60" t="s">
        <v>976</v>
      </c>
      <c r="B616" s="60">
        <v>98</v>
      </c>
      <c r="C616" s="70" t="s">
        <v>977</v>
      </c>
    </row>
    <row r="617" spans="1:3" ht="15" customHeight="1">
      <c r="A617" s="60" t="s">
        <v>978</v>
      </c>
      <c r="B617" s="60">
        <v>60</v>
      </c>
      <c r="C617" s="70" t="s">
        <v>979</v>
      </c>
    </row>
    <row r="618" spans="1:3" ht="15" customHeight="1">
      <c r="A618" s="60" t="s">
        <v>980</v>
      </c>
      <c r="B618" s="60">
        <v>64</v>
      </c>
      <c r="C618" s="70" t="s">
        <v>981</v>
      </c>
    </row>
    <row r="619" spans="1:3" ht="15" customHeight="1">
      <c r="A619" s="60" t="s">
        <v>982</v>
      </c>
      <c r="B619" s="60">
        <v>59</v>
      </c>
      <c r="C619" s="70" t="s">
        <v>983</v>
      </c>
    </row>
    <row r="620" spans="1:3" ht="15" customHeight="1">
      <c r="A620" s="60" t="s">
        <v>984</v>
      </c>
      <c r="B620" s="60">
        <v>52.5</v>
      </c>
      <c r="C620" s="70" t="s">
        <v>985</v>
      </c>
    </row>
    <row r="621" spans="1:3" ht="15" customHeight="1">
      <c r="A621" s="60" t="s">
        <v>986</v>
      </c>
      <c r="B621" s="60">
        <v>70</v>
      </c>
      <c r="C621" s="70" t="s">
        <v>987</v>
      </c>
    </row>
    <row r="622" spans="1:3" ht="15" customHeight="1">
      <c r="A622" s="60" t="s">
        <v>988</v>
      </c>
      <c r="B622" s="60">
        <v>54</v>
      </c>
      <c r="C622" s="70" t="s">
        <v>989</v>
      </c>
    </row>
    <row r="623" spans="1:3" ht="15" customHeight="1">
      <c r="A623" s="60" t="s">
        <v>990</v>
      </c>
      <c r="B623" s="60">
        <v>85</v>
      </c>
      <c r="C623" s="70" t="s">
        <v>991</v>
      </c>
    </row>
    <row r="624" spans="1:3" ht="15" customHeight="1">
      <c r="A624" s="60" t="s">
        <v>992</v>
      </c>
      <c r="B624" s="60">
        <v>83</v>
      </c>
      <c r="C624" s="70" t="s">
        <v>993</v>
      </c>
    </row>
    <row r="625" spans="1:3" ht="15" customHeight="1">
      <c r="A625" s="60" t="s">
        <v>994</v>
      </c>
      <c r="B625" s="60">
        <v>67</v>
      </c>
      <c r="C625" s="70" t="s">
        <v>995</v>
      </c>
    </row>
    <row r="626" spans="1:3" ht="15" customHeight="1">
      <c r="A626" s="60" t="s">
        <v>996</v>
      </c>
      <c r="B626" s="60">
        <v>88</v>
      </c>
      <c r="C626" s="70" t="s">
        <v>997</v>
      </c>
    </row>
    <row r="627" spans="1:3" ht="15" customHeight="1">
      <c r="A627" s="60" t="s">
        <v>998</v>
      </c>
      <c r="B627" s="60">
        <v>72</v>
      </c>
      <c r="C627" s="70" t="s">
        <v>999</v>
      </c>
    </row>
    <row r="628" spans="1:3" ht="15" customHeight="1">
      <c r="A628" s="60" t="s">
        <v>1000</v>
      </c>
      <c r="B628" s="60">
        <v>108</v>
      </c>
      <c r="C628" s="70" t="s">
        <v>1001</v>
      </c>
    </row>
    <row r="629" spans="1:3" ht="15" customHeight="1">
      <c r="A629" s="60" t="s">
        <v>1002</v>
      </c>
      <c r="B629" s="60">
        <v>66</v>
      </c>
      <c r="C629" s="70" t="s">
        <v>1003</v>
      </c>
    </row>
    <row r="630" spans="1:3" ht="15" customHeight="1">
      <c r="A630" s="60" t="s">
        <v>1004</v>
      </c>
      <c r="B630" s="60">
        <v>56</v>
      </c>
      <c r="C630" s="70" t="s">
        <v>1005</v>
      </c>
    </row>
    <row r="631" spans="1:3" ht="15" customHeight="1">
      <c r="A631" s="60" t="s">
        <v>1006</v>
      </c>
      <c r="B631" s="60">
        <v>75</v>
      </c>
      <c r="C631" s="70" t="s">
        <v>1007</v>
      </c>
    </row>
    <row r="632" spans="1:3" ht="15" customHeight="1">
      <c r="A632" s="60" t="s">
        <v>1008</v>
      </c>
      <c r="B632" s="60">
        <v>62</v>
      </c>
      <c r="C632" s="70" t="s">
        <v>1009</v>
      </c>
    </row>
    <row r="633" spans="1:3" ht="15" customHeight="1">
      <c r="A633" s="60" t="s">
        <v>1010</v>
      </c>
      <c r="B633" s="60">
        <v>81</v>
      </c>
      <c r="C633" s="70" t="s">
        <v>1011</v>
      </c>
    </row>
    <row r="634" spans="1:3" ht="15" customHeight="1">
      <c r="A634" s="60" t="s">
        <v>1012</v>
      </c>
      <c r="B634" s="60">
        <v>84</v>
      </c>
      <c r="C634" s="70" t="s">
        <v>1013</v>
      </c>
    </row>
    <row r="635" spans="1:3" ht="15" customHeight="1">
      <c r="A635" s="60" t="s">
        <v>1014</v>
      </c>
      <c r="B635" s="60">
        <v>96</v>
      </c>
      <c r="C635" s="70" t="s">
        <v>1015</v>
      </c>
    </row>
    <row r="636" spans="1:3" ht="15" customHeight="1">
      <c r="A636" s="60" t="s">
        <v>1016</v>
      </c>
      <c r="B636" s="60">
        <v>75</v>
      </c>
      <c r="C636" s="70" t="s">
        <v>1017</v>
      </c>
    </row>
    <row r="637" spans="1:3" ht="15" customHeight="1">
      <c r="A637" s="60" t="s">
        <v>1018</v>
      </c>
      <c r="B637" s="60">
        <v>86</v>
      </c>
      <c r="C637" s="70" t="s">
        <v>1019</v>
      </c>
    </row>
    <row r="638" spans="1:3" ht="15" customHeight="1">
      <c r="A638" s="60" t="s">
        <v>1020</v>
      </c>
      <c r="B638" s="60">
        <v>71</v>
      </c>
      <c r="C638" s="70" t="s">
        <v>1021</v>
      </c>
    </row>
    <row r="639" spans="1:3" ht="15" customHeight="1">
      <c r="A639" s="60" t="s">
        <v>1022</v>
      </c>
      <c r="B639" s="60">
        <v>77</v>
      </c>
      <c r="C639" s="70" t="s">
        <v>1023</v>
      </c>
    </row>
    <row r="640" spans="1:3" ht="15" customHeight="1">
      <c r="A640" s="60" t="s">
        <v>1024</v>
      </c>
      <c r="B640" s="60">
        <v>68</v>
      </c>
      <c r="C640" s="70" t="s">
        <v>1025</v>
      </c>
    </row>
    <row r="641" spans="1:3" ht="15" customHeight="1">
      <c r="A641" s="60" t="s">
        <v>1026</v>
      </c>
      <c r="B641" s="60">
        <v>104</v>
      </c>
      <c r="C641" s="70" t="s">
        <v>1027</v>
      </c>
    </row>
    <row r="642" spans="1:3" ht="15" customHeight="1">
      <c r="A642" s="60" t="s">
        <v>1028</v>
      </c>
      <c r="B642" s="60">
        <v>85</v>
      </c>
      <c r="C642" s="70" t="s">
        <v>1029</v>
      </c>
    </row>
    <row r="643" spans="1:3" ht="15" customHeight="1">
      <c r="A643" s="60" t="s">
        <v>1030</v>
      </c>
      <c r="B643" s="60">
        <v>89</v>
      </c>
      <c r="C643" s="70" t="s">
        <v>1031</v>
      </c>
    </row>
    <row r="644" spans="1:3" ht="15" customHeight="1">
      <c r="A644" s="60" t="s">
        <v>1032</v>
      </c>
      <c r="B644" s="60">
        <v>102</v>
      </c>
      <c r="C644" s="70" t="s">
        <v>1033</v>
      </c>
    </row>
    <row r="645" spans="1:3" ht="15" customHeight="1">
      <c r="A645" s="60" t="s">
        <v>1034</v>
      </c>
      <c r="B645" s="60">
        <v>78</v>
      </c>
      <c r="C645" s="70" t="s">
        <v>1035</v>
      </c>
    </row>
    <row r="646" spans="1:3" ht="15" customHeight="1">
      <c r="A646" s="60" t="s">
        <v>1036</v>
      </c>
      <c r="B646" s="60">
        <v>93</v>
      </c>
      <c r="C646" s="70" t="s">
        <v>1037</v>
      </c>
    </row>
    <row r="647" spans="1:3" ht="15" customHeight="1">
      <c r="A647" s="60" t="s">
        <v>1038</v>
      </c>
      <c r="B647" s="60">
        <v>76</v>
      </c>
      <c r="C647" s="70" t="s">
        <v>1039</v>
      </c>
    </row>
    <row r="648" spans="1:3" ht="15" customHeight="1">
      <c r="A648" s="60" t="s">
        <v>1040</v>
      </c>
      <c r="B648" s="60">
        <v>112</v>
      </c>
      <c r="C648" s="70" t="s">
        <v>1041</v>
      </c>
    </row>
    <row r="649" spans="1:3" ht="15" customHeight="1">
      <c r="A649" s="60" t="s">
        <v>1042</v>
      </c>
      <c r="B649" s="60">
        <v>81</v>
      </c>
      <c r="C649" s="70" t="s">
        <v>1043</v>
      </c>
    </row>
    <row r="650" spans="1:3" ht="15" customHeight="1">
      <c r="A650" s="60" t="s">
        <v>1044</v>
      </c>
      <c r="B650" s="60">
        <v>72</v>
      </c>
      <c r="C650" s="70" t="s">
        <v>1045</v>
      </c>
    </row>
    <row r="651" spans="1:3" ht="15" customHeight="1">
      <c r="A651" s="60" t="s">
        <v>1046</v>
      </c>
      <c r="B651" s="60">
        <v>108</v>
      </c>
      <c r="C651" s="70" t="s">
        <v>1047</v>
      </c>
    </row>
    <row r="652" spans="1:3" ht="15" customHeight="1">
      <c r="A652" s="60" t="s">
        <v>1048</v>
      </c>
      <c r="B652" s="60">
        <v>66</v>
      </c>
      <c r="C652" s="70" t="s">
        <v>1049</v>
      </c>
    </row>
    <row r="653" spans="1:3" ht="15" customHeight="1">
      <c r="A653" s="60" t="s">
        <v>1050</v>
      </c>
      <c r="B653" s="60">
        <v>95</v>
      </c>
      <c r="C653" s="70" t="s">
        <v>1051</v>
      </c>
    </row>
    <row r="654" spans="1:3" ht="15" customHeight="1">
      <c r="A654" s="60" t="s">
        <v>1052</v>
      </c>
      <c r="B654" s="60">
        <v>64</v>
      </c>
      <c r="C654" s="70" t="s">
        <v>1053</v>
      </c>
    </row>
    <row r="655" spans="1:3" ht="15" customHeight="1">
      <c r="A655" s="60" t="s">
        <v>1054</v>
      </c>
      <c r="B655" s="60">
        <v>57</v>
      </c>
      <c r="C655" s="70" t="s">
        <v>1055</v>
      </c>
    </row>
    <row r="656" spans="1:3" ht="15" customHeight="1">
      <c r="A656" s="60" t="s">
        <v>1056</v>
      </c>
      <c r="B656" s="60">
        <v>93</v>
      </c>
      <c r="C656" s="70" t="s">
        <v>1051</v>
      </c>
    </row>
    <row r="657" spans="1:3" ht="15" customHeight="1">
      <c r="A657" s="60" t="s">
        <v>1057</v>
      </c>
      <c r="B657" s="60">
        <v>76</v>
      </c>
      <c r="C657" s="70" t="s">
        <v>1058</v>
      </c>
    </row>
    <row r="658" spans="1:3" ht="15" customHeight="1">
      <c r="A658" s="60" t="s">
        <v>1059</v>
      </c>
      <c r="B658" s="60">
        <v>82</v>
      </c>
      <c r="C658" s="70" t="s">
        <v>1060</v>
      </c>
    </row>
    <row r="659" spans="1:3" ht="15" customHeight="1">
      <c r="A659" s="60" t="s">
        <v>1061</v>
      </c>
      <c r="B659" s="60">
        <v>97</v>
      </c>
      <c r="C659" s="70" t="s">
        <v>1062</v>
      </c>
    </row>
    <row r="660" spans="1:3" ht="15" customHeight="1">
      <c r="A660" s="60" t="s">
        <v>1063</v>
      </c>
      <c r="B660" s="60">
        <v>72</v>
      </c>
      <c r="C660" s="70" t="s">
        <v>1064</v>
      </c>
    </row>
    <row r="661" spans="1:3" ht="15" customHeight="1">
      <c r="A661" s="60" t="s">
        <v>1065</v>
      </c>
      <c r="B661" s="60">
        <v>63</v>
      </c>
      <c r="C661" s="70" t="s">
        <v>1066</v>
      </c>
    </row>
    <row r="662" spans="1:3" ht="15" customHeight="1">
      <c r="A662" s="60" t="s">
        <v>1067</v>
      </c>
      <c r="B662" s="60">
        <v>96</v>
      </c>
      <c r="C662" s="70" t="s">
        <v>1062</v>
      </c>
    </row>
    <row r="663" spans="1:3" ht="15" customHeight="1">
      <c r="A663" s="60" t="s">
        <v>1068</v>
      </c>
      <c r="B663" s="60">
        <v>110</v>
      </c>
      <c r="C663" s="70" t="s">
        <v>1069</v>
      </c>
    </row>
    <row r="664" spans="1:3" ht="15" customHeight="1">
      <c r="A664" s="60" t="s">
        <v>1070</v>
      </c>
      <c r="B664" s="60">
        <v>141</v>
      </c>
      <c r="C664" s="70" t="s">
        <v>1071</v>
      </c>
    </row>
    <row r="665" spans="1:3" ht="15" customHeight="1">
      <c r="A665" s="60" t="s">
        <v>1072</v>
      </c>
      <c r="B665" s="60">
        <v>93</v>
      </c>
      <c r="C665" s="70" t="s">
        <v>1073</v>
      </c>
    </row>
    <row r="666" spans="1:3" ht="15" customHeight="1">
      <c r="A666" s="60" t="s">
        <v>1074</v>
      </c>
      <c r="B666" s="60">
        <v>92</v>
      </c>
      <c r="C666" s="70" t="s">
        <v>1075</v>
      </c>
    </row>
    <row r="667" spans="1:3" ht="15" customHeight="1">
      <c r="A667" s="60" t="s">
        <v>1076</v>
      </c>
      <c r="B667" s="60">
        <v>98</v>
      </c>
      <c r="C667" s="70" t="s">
        <v>1077</v>
      </c>
    </row>
    <row r="668" spans="1:3" ht="15" customHeight="1">
      <c r="A668" s="60" t="s">
        <v>1078</v>
      </c>
      <c r="B668" s="60">
        <v>76</v>
      </c>
      <c r="C668" s="70" t="s">
        <v>1079</v>
      </c>
    </row>
    <row r="669" spans="1:3" ht="15" customHeight="1">
      <c r="A669" s="60" t="s">
        <v>1080</v>
      </c>
      <c r="B669" s="60">
        <v>109</v>
      </c>
      <c r="C669" s="70" t="s">
        <v>1081</v>
      </c>
    </row>
    <row r="670" spans="1:3" ht="15" customHeight="1">
      <c r="A670" s="60" t="s">
        <v>1082</v>
      </c>
      <c r="B670" s="60">
        <v>86</v>
      </c>
      <c r="C670" s="70" t="s">
        <v>1083</v>
      </c>
    </row>
    <row r="671" spans="1:3" ht="15" customHeight="1">
      <c r="A671" s="60" t="s">
        <v>1084</v>
      </c>
      <c r="B671" s="60">
        <v>115</v>
      </c>
      <c r="C671" s="70" t="s">
        <v>1085</v>
      </c>
    </row>
    <row r="672" spans="1:3" ht="15" customHeight="1">
      <c r="A672" s="60" t="s">
        <v>1086</v>
      </c>
      <c r="B672" s="60">
        <v>92</v>
      </c>
      <c r="C672" s="70" t="s">
        <v>1087</v>
      </c>
    </row>
    <row r="673" spans="1:3" ht="15" customHeight="1">
      <c r="A673" s="60" t="s">
        <v>1088</v>
      </c>
      <c r="B673" s="60">
        <v>144</v>
      </c>
      <c r="C673" s="70" t="s">
        <v>1089</v>
      </c>
    </row>
    <row r="674" spans="1:3" ht="15" customHeight="1">
      <c r="A674" s="60" t="s">
        <v>1090</v>
      </c>
      <c r="B674" s="60">
        <v>85</v>
      </c>
      <c r="C674" s="70" t="s">
        <v>1091</v>
      </c>
    </row>
    <row r="675" spans="1:3" ht="15" customHeight="1">
      <c r="A675" s="60" t="s">
        <v>1092</v>
      </c>
      <c r="B675" s="60">
        <v>73</v>
      </c>
      <c r="C675" s="70" t="s">
        <v>1093</v>
      </c>
    </row>
    <row r="676" spans="1:3" ht="15" customHeight="1">
      <c r="A676" s="60" t="s">
        <v>1094</v>
      </c>
      <c r="B676" s="60">
        <v>99</v>
      </c>
      <c r="C676" s="70" t="s">
        <v>1095</v>
      </c>
    </row>
    <row r="677" spans="1:3" ht="15" customHeight="1">
      <c r="A677" s="60" t="s">
        <v>1096</v>
      </c>
      <c r="B677" s="60">
        <v>80</v>
      </c>
      <c r="C677" s="70" t="s">
        <v>1097</v>
      </c>
    </row>
    <row r="678" spans="1:3" ht="15" customHeight="1">
      <c r="A678" s="60" t="s">
        <v>1098</v>
      </c>
      <c r="B678" s="60">
        <v>106</v>
      </c>
      <c r="C678" s="70" t="s">
        <v>1099</v>
      </c>
    </row>
    <row r="679" spans="1:3" ht="15" customHeight="1">
      <c r="A679" s="60" t="s">
        <v>1100</v>
      </c>
      <c r="B679" s="60">
        <v>110</v>
      </c>
      <c r="C679" s="70" t="s">
        <v>1101</v>
      </c>
    </row>
    <row r="680" spans="1:3" ht="15" customHeight="1">
      <c r="A680" s="60" t="s">
        <v>1102</v>
      </c>
      <c r="B680" s="60">
        <v>124</v>
      </c>
      <c r="C680" s="70" t="s">
        <v>1103</v>
      </c>
    </row>
    <row r="681" spans="1:3" ht="15" customHeight="1">
      <c r="A681" s="60" t="s">
        <v>1104</v>
      </c>
      <c r="B681" s="60">
        <v>98</v>
      </c>
      <c r="C681" s="70" t="s">
        <v>1105</v>
      </c>
    </row>
    <row r="682" spans="1:3" ht="15" customHeight="1">
      <c r="A682" s="60" t="s">
        <v>1106</v>
      </c>
      <c r="B682" s="60">
        <v>92</v>
      </c>
      <c r="C682" s="70" t="s">
        <v>1107</v>
      </c>
    </row>
    <row r="683" spans="1:3" ht="15" customHeight="1">
      <c r="A683" s="60" t="s">
        <v>1108</v>
      </c>
      <c r="B683" s="60">
        <v>101</v>
      </c>
      <c r="C683" s="70" t="s">
        <v>1099</v>
      </c>
    </row>
    <row r="684" spans="1:3" ht="15" customHeight="1">
      <c r="A684" s="60" t="s">
        <v>1109</v>
      </c>
      <c r="B684" s="60">
        <v>89</v>
      </c>
      <c r="C684" s="70" t="s">
        <v>1107</v>
      </c>
    </row>
    <row r="685" spans="1:3" ht="15" customHeight="1">
      <c r="A685" s="60" t="s">
        <v>1110</v>
      </c>
      <c r="B685" s="60">
        <v>112</v>
      </c>
      <c r="C685" s="70" t="s">
        <v>1111</v>
      </c>
    </row>
    <row r="686" spans="1:3" ht="15" customHeight="1">
      <c r="A686" s="60" t="s">
        <v>1112</v>
      </c>
      <c r="B686" s="60">
        <v>116</v>
      </c>
      <c r="C686" s="70" t="s">
        <v>1113</v>
      </c>
    </row>
    <row r="687" spans="1:3" ht="15" customHeight="1">
      <c r="A687" s="60" t="s">
        <v>1114</v>
      </c>
      <c r="B687" s="60">
        <v>132</v>
      </c>
      <c r="C687" s="70" t="s">
        <v>1115</v>
      </c>
    </row>
    <row r="688" spans="1:3" ht="15" customHeight="1">
      <c r="A688" s="60" t="s">
        <v>1116</v>
      </c>
      <c r="B688" s="60">
        <v>102</v>
      </c>
      <c r="C688" s="70" t="s">
        <v>1117</v>
      </c>
    </row>
    <row r="689" spans="1:3" ht="15" customHeight="1">
      <c r="A689" s="60" t="s">
        <v>1118</v>
      </c>
      <c r="B689" s="60">
        <v>154</v>
      </c>
      <c r="C689" s="70" t="s">
        <v>1119</v>
      </c>
    </row>
    <row r="690" spans="1:3" ht="15" customHeight="1">
      <c r="A690" s="60" t="s">
        <v>1120</v>
      </c>
      <c r="B690" s="60">
        <v>98</v>
      </c>
      <c r="C690" s="70" t="s">
        <v>1121</v>
      </c>
    </row>
    <row r="691" spans="1:3" ht="15" customHeight="1">
      <c r="A691" s="60" t="s">
        <v>1122</v>
      </c>
      <c r="B691" s="60">
        <v>151</v>
      </c>
      <c r="C691" s="70" t="s">
        <v>1123</v>
      </c>
    </row>
    <row r="692" spans="1:3" ht="15" customHeight="1">
      <c r="A692" s="60" t="s">
        <v>1124</v>
      </c>
      <c r="B692" s="60">
        <v>107</v>
      </c>
      <c r="C692" s="70" t="s">
        <v>1125</v>
      </c>
    </row>
    <row r="693" spans="1:3" ht="15" customHeight="1">
      <c r="A693" s="60" t="s">
        <v>1126</v>
      </c>
      <c r="B693" s="60">
        <v>95</v>
      </c>
      <c r="C693" s="70" t="s">
        <v>1127</v>
      </c>
    </row>
    <row r="694" spans="1:3" ht="15" customHeight="1">
      <c r="A694" s="60" t="s">
        <v>1128</v>
      </c>
      <c r="B694" s="60">
        <v>146</v>
      </c>
      <c r="C694" s="70" t="s">
        <v>1129</v>
      </c>
    </row>
    <row r="695" spans="1:3" ht="15" customHeight="1">
      <c r="A695" s="60" t="s">
        <v>1130</v>
      </c>
      <c r="B695" s="60">
        <v>86</v>
      </c>
      <c r="C695" s="70" t="s">
        <v>1131</v>
      </c>
    </row>
    <row r="696" spans="1:3" ht="15" customHeight="1">
      <c r="A696" s="60" t="s">
        <v>1132</v>
      </c>
      <c r="B696" s="60">
        <v>85</v>
      </c>
      <c r="C696" s="70" t="s">
        <v>1133</v>
      </c>
    </row>
    <row r="697" spans="1:3" ht="15" customHeight="1">
      <c r="A697" s="60" t="s">
        <v>1134</v>
      </c>
      <c r="B697" s="60">
        <v>75</v>
      </c>
      <c r="C697" s="70" t="s">
        <v>1135</v>
      </c>
    </row>
    <row r="698" spans="1:3" ht="15" customHeight="1">
      <c r="A698" s="60" t="s">
        <v>1136</v>
      </c>
      <c r="B698" s="60">
        <v>122</v>
      </c>
      <c r="C698" s="70" t="s">
        <v>1137</v>
      </c>
    </row>
    <row r="699" spans="1:3" ht="15" customHeight="1">
      <c r="A699" s="60" t="s">
        <v>1138</v>
      </c>
      <c r="B699" s="60">
        <v>99</v>
      </c>
      <c r="C699" s="70" t="s">
        <v>1139</v>
      </c>
    </row>
    <row r="700" spans="1:3" ht="15" customHeight="1">
      <c r="A700" s="60" t="s">
        <v>1140</v>
      </c>
      <c r="B700" s="60">
        <v>85</v>
      </c>
      <c r="C700" s="70" t="s">
        <v>1141</v>
      </c>
    </row>
    <row r="701" spans="1:3" ht="15" customHeight="1">
      <c r="A701" s="60" t="s">
        <v>1142</v>
      </c>
      <c r="B701" s="60">
        <v>94</v>
      </c>
      <c r="C701" s="70" t="s">
        <v>1143</v>
      </c>
    </row>
    <row r="702" spans="1:3" ht="15" customHeight="1">
      <c r="A702" s="60" t="s">
        <v>1144</v>
      </c>
      <c r="B702" s="60">
        <v>83</v>
      </c>
      <c r="C702" s="70" t="s">
        <v>1145</v>
      </c>
    </row>
    <row r="703" spans="1:3" ht="15" customHeight="1">
      <c r="A703" s="60" t="s">
        <v>1146</v>
      </c>
      <c r="B703" s="60">
        <v>131</v>
      </c>
      <c r="C703" s="70" t="s">
        <v>1147</v>
      </c>
    </row>
    <row r="704" spans="1:3" ht="15" customHeight="1">
      <c r="A704" s="60" t="s">
        <v>1148</v>
      </c>
      <c r="B704" s="60">
        <v>142</v>
      </c>
      <c r="C704" s="70" t="s">
        <v>1149</v>
      </c>
    </row>
    <row r="705" spans="1:3" ht="15" customHeight="1">
      <c r="A705" s="60" t="s">
        <v>1150</v>
      </c>
      <c r="B705" s="60">
        <v>168</v>
      </c>
      <c r="C705" s="70" t="s">
        <v>1151</v>
      </c>
    </row>
    <row r="706" spans="1:3" ht="15" customHeight="1">
      <c r="A706" s="60" t="s">
        <v>1152</v>
      </c>
      <c r="B706" s="60">
        <v>118</v>
      </c>
      <c r="C706" s="70" t="s">
        <v>1153</v>
      </c>
    </row>
    <row r="707" spans="1:3" ht="15" customHeight="1">
      <c r="A707" s="60" t="s">
        <v>1154</v>
      </c>
      <c r="B707" s="60">
        <v>120</v>
      </c>
      <c r="C707" s="70" t="s">
        <v>1155</v>
      </c>
    </row>
    <row r="708" spans="1:3" ht="15" customHeight="1">
      <c r="A708" s="60" t="s">
        <v>1156</v>
      </c>
      <c r="B708" s="60">
        <v>105</v>
      </c>
      <c r="C708" s="70" t="s">
        <v>1157</v>
      </c>
    </row>
    <row r="709" spans="1:3" ht="15" customHeight="1">
      <c r="A709" s="60" t="s">
        <v>1158</v>
      </c>
      <c r="B709" s="60">
        <v>143</v>
      </c>
      <c r="C709" s="70" t="s">
        <v>1159</v>
      </c>
    </row>
    <row r="710" spans="1:3" ht="15" customHeight="1">
      <c r="A710" s="60" t="s">
        <v>1160</v>
      </c>
      <c r="B710" s="60">
        <v>182</v>
      </c>
      <c r="C710" s="70" t="s">
        <v>1161</v>
      </c>
    </row>
    <row r="711" spans="1:3" ht="15" customHeight="1">
      <c r="A711" s="60" t="s">
        <v>1162</v>
      </c>
      <c r="B711" s="60">
        <v>175</v>
      </c>
      <c r="C711" s="70" t="s">
        <v>1163</v>
      </c>
    </row>
    <row r="712" spans="1:3" ht="15" customHeight="1">
      <c r="A712" s="60" t="s">
        <v>1164</v>
      </c>
      <c r="B712" s="60">
        <v>141.5</v>
      </c>
      <c r="C712" s="70" t="s">
        <v>1165</v>
      </c>
    </row>
    <row r="713" spans="1:3" ht="15" customHeight="1">
      <c r="A713" s="60" t="s">
        <v>1166</v>
      </c>
      <c r="B713" s="60">
        <v>217</v>
      </c>
      <c r="C713" s="70" t="s">
        <v>1167</v>
      </c>
    </row>
    <row r="714" spans="1:3" ht="15" customHeight="1">
      <c r="A714" s="60" t="s">
        <v>1168</v>
      </c>
      <c r="B714" s="60">
        <v>153.5</v>
      </c>
      <c r="C714" s="70" t="s">
        <v>1169</v>
      </c>
    </row>
    <row r="715" spans="1:3" ht="15" customHeight="1">
      <c r="A715" s="60" t="s">
        <v>1170</v>
      </c>
      <c r="B715" s="60">
        <v>135</v>
      </c>
      <c r="C715" s="70" t="s">
        <v>1171</v>
      </c>
    </row>
    <row r="716" spans="1:3" ht="15" customHeight="1">
      <c r="A716" s="60" t="s">
        <v>1172</v>
      </c>
      <c r="B716" s="60">
        <v>170</v>
      </c>
      <c r="C716" s="70" t="s">
        <v>1173</v>
      </c>
    </row>
    <row r="717" spans="1:3" ht="15" customHeight="1">
      <c r="A717" s="60" t="s">
        <v>1174</v>
      </c>
      <c r="B717" s="60">
        <v>150.5</v>
      </c>
      <c r="C717" s="70" t="s">
        <v>1175</v>
      </c>
    </row>
    <row r="718" spans="1:3" ht="15" customHeight="1">
      <c r="A718" s="60" t="s">
        <v>1176</v>
      </c>
      <c r="B718" s="60">
        <v>226</v>
      </c>
      <c r="C718" s="70" t="s">
        <v>1177</v>
      </c>
    </row>
    <row r="719" spans="1:3" ht="15" customHeight="1">
      <c r="A719" s="60" t="s">
        <v>1178</v>
      </c>
      <c r="B719" s="60">
        <v>161.5</v>
      </c>
      <c r="C719" s="70" t="s">
        <v>1179</v>
      </c>
    </row>
    <row r="720" spans="1:3" ht="15" customHeight="1">
      <c r="A720" s="60" t="s">
        <v>1180</v>
      </c>
      <c r="B720" s="60">
        <v>143.5</v>
      </c>
      <c r="C720" s="70" t="s">
        <v>1181</v>
      </c>
    </row>
    <row r="721" spans="1:3" ht="15" customHeight="1">
      <c r="A721" s="60" t="s">
        <v>1182</v>
      </c>
      <c r="B721" s="60">
        <v>217.5</v>
      </c>
      <c r="C721" s="70" t="s">
        <v>1177</v>
      </c>
    </row>
    <row r="722" spans="1:3" ht="15" customHeight="1">
      <c r="A722" s="60" t="s">
        <v>1183</v>
      </c>
      <c r="B722" s="60">
        <v>113.5</v>
      </c>
      <c r="C722" s="70" t="s">
        <v>1184</v>
      </c>
    </row>
    <row r="723" spans="1:3" ht="15" customHeight="1">
      <c r="A723" s="60" t="s">
        <v>1185</v>
      </c>
      <c r="B723" s="60">
        <v>184</v>
      </c>
      <c r="C723" s="70" t="s">
        <v>1186</v>
      </c>
    </row>
    <row r="724" spans="1:3" ht="15" customHeight="1">
      <c r="A724" s="60" t="s">
        <v>1187</v>
      </c>
      <c r="B724" s="60">
        <v>126</v>
      </c>
      <c r="C724" s="70" t="s">
        <v>1188</v>
      </c>
    </row>
    <row r="725" spans="1:3" ht="15" customHeight="1">
      <c r="A725" s="60" t="s">
        <v>1189</v>
      </c>
      <c r="B725" s="60">
        <v>194</v>
      </c>
      <c r="C725" s="70" t="s">
        <v>1190</v>
      </c>
    </row>
    <row r="726" spans="1:3" ht="15" customHeight="1">
      <c r="A726" s="60" t="s">
        <v>1191</v>
      </c>
      <c r="B726" s="60">
        <v>182</v>
      </c>
      <c r="C726" s="70" t="s">
        <v>1192</v>
      </c>
    </row>
    <row r="727" spans="1:3" ht="15" customHeight="1">
      <c r="A727" s="60" t="s">
        <v>1193</v>
      </c>
      <c r="B727" s="60">
        <v>230</v>
      </c>
      <c r="C727" s="70" t="s">
        <v>1194</v>
      </c>
    </row>
    <row r="728" spans="1:3" ht="15" customHeight="1">
      <c r="A728" s="60" t="s">
        <v>1195</v>
      </c>
      <c r="B728" s="60">
        <v>184</v>
      </c>
      <c r="C728" s="70" t="s">
        <v>1196</v>
      </c>
    </row>
    <row r="729" spans="1:3" ht="15" customHeight="1">
      <c r="A729" s="60" t="s">
        <v>1197</v>
      </c>
      <c r="B729" s="60">
        <v>288</v>
      </c>
      <c r="C729" s="70" t="s">
        <v>1198</v>
      </c>
    </row>
    <row r="730" spans="1:3" ht="15" customHeight="1">
      <c r="A730" s="60" t="s">
        <v>1199</v>
      </c>
      <c r="B730" s="60">
        <v>224</v>
      </c>
      <c r="C730" s="70" t="s">
        <v>1200</v>
      </c>
    </row>
    <row r="731" spans="1:3" ht="15" customHeight="1">
      <c r="A731" s="60" t="s">
        <v>1201</v>
      </c>
      <c r="B731" s="60">
        <v>196</v>
      </c>
      <c r="C731" s="70" t="s">
        <v>1202</v>
      </c>
    </row>
    <row r="732" spans="1:3" ht="15" customHeight="1">
      <c r="A732" s="60" t="s">
        <v>1203</v>
      </c>
      <c r="B732" s="60">
        <v>214</v>
      </c>
      <c r="C732" s="70" t="s">
        <v>1200</v>
      </c>
    </row>
    <row r="733" spans="1:3" ht="15" customHeight="1">
      <c r="A733" s="60" t="s">
        <v>1204</v>
      </c>
      <c r="B733" s="60">
        <v>190</v>
      </c>
      <c r="C733" s="70" t="s">
        <v>1202</v>
      </c>
    </row>
    <row r="734" spans="1:3" ht="15" customHeight="1">
      <c r="A734" s="60" t="s">
        <v>1205</v>
      </c>
      <c r="B734" s="60">
        <v>36</v>
      </c>
      <c r="C734" s="70" t="s">
        <v>1206</v>
      </c>
    </row>
    <row r="735" spans="1:3" ht="15" customHeight="1">
      <c r="A735" s="60" t="s">
        <v>1207</v>
      </c>
      <c r="B735" s="60">
        <v>36</v>
      </c>
      <c r="C735" s="70" t="s">
        <v>1208</v>
      </c>
    </row>
    <row r="736" spans="1:3" ht="15" customHeight="1">
      <c r="A736" s="60" t="s">
        <v>1209</v>
      </c>
      <c r="B736" s="60">
        <v>35.3333333333333</v>
      </c>
      <c r="C736" s="70" t="s">
        <v>1210</v>
      </c>
    </row>
    <row r="737" spans="1:3" ht="15" customHeight="1">
      <c r="A737" s="60" t="s">
        <v>1211</v>
      </c>
      <c r="B737" s="60">
        <v>33.5</v>
      </c>
      <c r="C737" s="70" t="s">
        <v>1212</v>
      </c>
    </row>
    <row r="738" spans="1:3" ht="15" customHeight="1">
      <c r="A738" s="60" t="s">
        <v>1213</v>
      </c>
      <c r="B738" s="60">
        <v>43</v>
      </c>
      <c r="C738" s="70" t="s">
        <v>1214</v>
      </c>
    </row>
    <row r="739" spans="1:3" ht="15" customHeight="1">
      <c r="A739" s="60" t="s">
        <v>1215</v>
      </c>
      <c r="B739" s="60">
        <v>72</v>
      </c>
      <c r="C739" s="70" t="s">
        <v>1216</v>
      </c>
    </row>
    <row r="740" spans="1:3" ht="15" customHeight="1">
      <c r="A740" s="60" t="s">
        <v>1217</v>
      </c>
      <c r="B740" s="60">
        <v>67</v>
      </c>
      <c r="C740" s="70" t="s">
        <v>1218</v>
      </c>
    </row>
    <row r="741" spans="1:3" ht="15" customHeight="1">
      <c r="A741" s="60" t="s">
        <v>1219</v>
      </c>
      <c r="B741" s="60">
        <v>80</v>
      </c>
      <c r="C741" s="70" t="s">
        <v>1220</v>
      </c>
    </row>
    <row r="742" spans="1:3" ht="15" customHeight="1">
      <c r="A742" s="60" t="s">
        <v>1221</v>
      </c>
      <c r="B742" s="60">
        <v>73</v>
      </c>
      <c r="C742" s="70" t="s">
        <v>1222</v>
      </c>
    </row>
    <row r="743" spans="1:3" ht="15" customHeight="1">
      <c r="A743" s="60" t="s">
        <v>1223</v>
      </c>
      <c r="B743" s="60">
        <v>106</v>
      </c>
      <c r="C743" s="70" t="s">
        <v>1224</v>
      </c>
    </row>
    <row r="744" spans="1:3" ht="15" customHeight="1">
      <c r="A744" s="60" t="s">
        <v>1225</v>
      </c>
      <c r="B744" s="60">
        <v>108</v>
      </c>
      <c r="C744" s="70" t="s">
        <v>1226</v>
      </c>
    </row>
    <row r="745" spans="1:3" ht="15" customHeight="1">
      <c r="A745" s="60" t="s">
        <v>1227</v>
      </c>
      <c r="B745" s="60">
        <v>134</v>
      </c>
      <c r="C745" s="70" t="s">
        <v>1228</v>
      </c>
    </row>
    <row r="746" spans="1:3" ht="15" customHeight="1">
      <c r="A746" s="60" t="s">
        <v>1229</v>
      </c>
      <c r="B746" s="60">
        <v>126</v>
      </c>
      <c r="C746" s="70" t="s">
        <v>1230</v>
      </c>
    </row>
    <row r="747" spans="1:3" ht="15" customHeight="1">
      <c r="A747" s="60" t="s">
        <v>1231</v>
      </c>
      <c r="B747" s="60">
        <v>51</v>
      </c>
      <c r="C747" s="70" t="s">
        <v>1232</v>
      </c>
    </row>
    <row r="748" spans="1:3" ht="15" customHeight="1">
      <c r="A748" s="60" t="s">
        <v>1233</v>
      </c>
      <c r="B748" s="60">
        <v>65</v>
      </c>
      <c r="C748" s="70" t="s">
        <v>1234</v>
      </c>
    </row>
    <row r="749" spans="1:3" ht="15" customHeight="1">
      <c r="A749" s="60" t="s">
        <v>1235</v>
      </c>
      <c r="B749" s="60">
        <v>55</v>
      </c>
      <c r="C749" s="70" t="s">
        <v>1236</v>
      </c>
    </row>
    <row r="750" spans="1:3" ht="15" customHeight="1">
      <c r="A750" s="60" t="s">
        <v>1237</v>
      </c>
      <c r="B750" s="60">
        <v>49</v>
      </c>
      <c r="C750" s="70" t="s">
        <v>1238</v>
      </c>
    </row>
    <row r="751" spans="1:3" ht="15" customHeight="1">
      <c r="A751" s="60" t="s">
        <v>1239</v>
      </c>
      <c r="B751" s="60">
        <v>68</v>
      </c>
      <c r="C751" s="70" t="s">
        <v>1240</v>
      </c>
    </row>
    <row r="752" spans="1:3" ht="15" customHeight="1">
      <c r="A752" s="60" t="s">
        <v>1241</v>
      </c>
      <c r="B752" s="60">
        <v>57</v>
      </c>
      <c r="C752" s="70" t="s">
        <v>1242</v>
      </c>
    </row>
    <row r="753" spans="1:3" ht="15" customHeight="1">
      <c r="A753" s="60" t="s">
        <v>1243</v>
      </c>
      <c r="B753" s="60">
        <v>71</v>
      </c>
      <c r="C753" s="70" t="s">
        <v>1244</v>
      </c>
    </row>
    <row r="754" spans="1:3" ht="15" customHeight="1">
      <c r="A754" s="60" t="s">
        <v>1245</v>
      </c>
      <c r="B754" s="60">
        <v>61</v>
      </c>
      <c r="C754" s="70" t="s">
        <v>1246</v>
      </c>
    </row>
    <row r="755" spans="1:3" ht="15" customHeight="1">
      <c r="A755" s="60" t="s">
        <v>1247</v>
      </c>
      <c r="B755" s="60">
        <v>80</v>
      </c>
      <c r="C755" s="70" t="s">
        <v>1248</v>
      </c>
    </row>
    <row r="756" spans="1:3" ht="15" customHeight="1">
      <c r="A756" s="60" t="s">
        <v>1249</v>
      </c>
      <c r="B756" s="60">
        <v>100</v>
      </c>
      <c r="C756" s="70" t="s">
        <v>1250</v>
      </c>
    </row>
    <row r="757" spans="1:3" ht="15" customHeight="1">
      <c r="A757" s="60" t="s">
        <v>1251</v>
      </c>
      <c r="B757" s="60">
        <v>110</v>
      </c>
      <c r="C757" s="70" t="s">
        <v>1252</v>
      </c>
    </row>
    <row r="758" spans="1:3" ht="15" customHeight="1">
      <c r="A758" s="60" t="s">
        <v>1253</v>
      </c>
      <c r="B758" s="60">
        <v>98</v>
      </c>
      <c r="C758" s="70" t="s">
        <v>1254</v>
      </c>
    </row>
    <row r="759" spans="1:3" ht="15" customHeight="1">
      <c r="A759" s="60" t="s">
        <v>1255</v>
      </c>
      <c r="B759" s="60">
        <v>149</v>
      </c>
      <c r="C759" s="70" t="s">
        <v>1256</v>
      </c>
    </row>
    <row r="760" spans="1:3" ht="15" customHeight="1">
      <c r="A760" s="60" t="s">
        <v>1257</v>
      </c>
      <c r="B760" s="60">
        <v>107</v>
      </c>
      <c r="C760" s="70" t="s">
        <v>1258</v>
      </c>
    </row>
    <row r="761" spans="1:3" ht="15" customHeight="1">
      <c r="A761" s="60" t="s">
        <v>1259</v>
      </c>
      <c r="B761" s="60">
        <v>160</v>
      </c>
      <c r="C761" s="70" t="s">
        <v>1260</v>
      </c>
    </row>
    <row r="762" spans="1:3" ht="15" customHeight="1">
      <c r="A762" s="60" t="s">
        <v>1261</v>
      </c>
      <c r="B762" s="60">
        <v>167</v>
      </c>
      <c r="C762" s="70" t="s">
        <v>1262</v>
      </c>
    </row>
    <row r="763" spans="1:3" ht="15" customHeight="1">
      <c r="A763" s="60" t="s">
        <v>1263</v>
      </c>
      <c r="B763" s="60">
        <v>219</v>
      </c>
      <c r="C763" s="70" t="s">
        <v>1264</v>
      </c>
    </row>
    <row r="764" spans="1:3" ht="15" customHeight="1">
      <c r="A764" s="60" t="s">
        <v>1265</v>
      </c>
      <c r="B764" s="60">
        <v>298</v>
      </c>
      <c r="C764" s="70" t="s">
        <v>1266</v>
      </c>
    </row>
    <row r="765" spans="1:3" ht="15" customHeight="1">
      <c r="A765" s="60" t="s">
        <v>1267</v>
      </c>
      <c r="B765" s="60">
        <v>320</v>
      </c>
      <c r="C765" s="70" t="s">
        <v>1268</v>
      </c>
    </row>
    <row r="766" spans="1:3" ht="15" customHeight="1">
      <c r="A766" s="60" t="s">
        <v>1269</v>
      </c>
      <c r="B766" s="60">
        <v>329.5</v>
      </c>
      <c r="C766" s="70" t="s">
        <v>1270</v>
      </c>
    </row>
    <row r="767" spans="1:3" ht="15" customHeight="1">
      <c r="A767" s="60" t="s">
        <v>2021</v>
      </c>
      <c r="B767" s="60">
        <v>27</v>
      </c>
      <c r="C767" s="70" t="s">
        <v>2022</v>
      </c>
    </row>
    <row r="768" spans="1:3" ht="15" customHeight="1">
      <c r="A768" s="60" t="s">
        <v>2023</v>
      </c>
      <c r="B768" s="60">
        <v>18</v>
      </c>
      <c r="C768" s="70" t="s">
        <v>2024</v>
      </c>
    </row>
    <row r="769" spans="1:3" ht="15" customHeight="1">
      <c r="A769" s="60" t="s">
        <v>2025</v>
      </c>
      <c r="B769" s="60">
        <v>52</v>
      </c>
      <c r="C769" s="70" t="s">
        <v>2026</v>
      </c>
    </row>
    <row r="770" spans="1:3" ht="15" customHeight="1">
      <c r="A770" s="60" t="s">
        <v>2027</v>
      </c>
      <c r="B770" s="60">
        <v>33</v>
      </c>
      <c r="C770" s="70" t="s">
        <v>2028</v>
      </c>
    </row>
    <row r="771" spans="1:3" ht="15" customHeight="1">
      <c r="A771" s="60" t="s">
        <v>2029</v>
      </c>
      <c r="B771" s="60">
        <v>26</v>
      </c>
      <c r="C771" s="70" t="s">
        <v>2030</v>
      </c>
    </row>
    <row r="772" spans="1:3" ht="15" customHeight="1">
      <c r="A772" s="60" t="s">
        <v>2031</v>
      </c>
      <c r="B772" s="60">
        <v>79</v>
      </c>
      <c r="C772" s="70" t="s">
        <v>2032</v>
      </c>
    </row>
    <row r="773" spans="1:3" ht="15" customHeight="1">
      <c r="A773" s="60" t="s">
        <v>2033</v>
      </c>
      <c r="B773" s="60">
        <v>51</v>
      </c>
      <c r="C773" s="70" t="s">
        <v>2034</v>
      </c>
    </row>
    <row r="774" spans="1:3" ht="15" customHeight="1">
      <c r="A774" s="60" t="s">
        <v>2035</v>
      </c>
      <c r="B774" s="60">
        <v>50</v>
      </c>
      <c r="C774" s="70" t="s">
        <v>2036</v>
      </c>
    </row>
    <row r="775" spans="1:3" ht="15" customHeight="1">
      <c r="A775" s="60" t="s">
        <v>2037</v>
      </c>
      <c r="B775" s="60">
        <v>104</v>
      </c>
      <c r="C775" s="70" t="s">
        <v>2038</v>
      </c>
    </row>
    <row r="776" spans="1:3" ht="15" customHeight="1">
      <c r="A776" s="60" t="s">
        <v>2039</v>
      </c>
      <c r="B776" s="60">
        <v>66</v>
      </c>
      <c r="C776" s="70" t="s">
        <v>2040</v>
      </c>
    </row>
    <row r="777" spans="1:3" ht="15" customHeight="1">
      <c r="A777" s="60" t="s">
        <v>2041</v>
      </c>
      <c r="B777" s="60">
        <v>53</v>
      </c>
      <c r="C777" s="70" t="s">
        <v>2042</v>
      </c>
    </row>
    <row r="778" spans="1:3" ht="15" customHeight="1">
      <c r="A778" s="60" t="s">
        <v>2043</v>
      </c>
      <c r="B778" s="60">
        <v>44</v>
      </c>
      <c r="C778" s="70" t="s">
        <v>2044</v>
      </c>
    </row>
    <row r="779" spans="1:3" ht="15" customHeight="1">
      <c r="A779" s="60" t="s">
        <v>2045</v>
      </c>
      <c r="B779" s="60">
        <v>25</v>
      </c>
      <c r="C779" s="70" t="s">
        <v>2046</v>
      </c>
    </row>
    <row r="780" spans="1:3" ht="15" customHeight="1">
      <c r="A780" s="60" t="s">
        <v>2047</v>
      </c>
      <c r="B780" s="60">
        <v>86</v>
      </c>
      <c r="C780" s="70" t="s">
        <v>2048</v>
      </c>
    </row>
    <row r="781" spans="1:3" ht="15" customHeight="1">
      <c r="A781" s="60" t="s">
        <v>2049</v>
      </c>
      <c r="B781" s="60">
        <v>48</v>
      </c>
      <c r="C781" s="70" t="s">
        <v>2050</v>
      </c>
    </row>
    <row r="782" spans="1:3" ht="15" customHeight="1">
      <c r="A782" s="60" t="s">
        <v>2051</v>
      </c>
      <c r="B782" s="60">
        <v>130</v>
      </c>
      <c r="C782" s="70" t="s">
        <v>2052</v>
      </c>
    </row>
    <row r="783" spans="1:3" ht="15" customHeight="1">
      <c r="A783" s="60" t="s">
        <v>2053</v>
      </c>
      <c r="B783" s="60">
        <v>73</v>
      </c>
      <c r="C783" s="70" t="s">
        <v>2054</v>
      </c>
    </row>
    <row r="784" spans="1:3" ht="15" customHeight="1">
      <c r="A784" s="60" t="s">
        <v>2055</v>
      </c>
      <c r="B784" s="60">
        <v>172</v>
      </c>
      <c r="C784" s="70" t="s">
        <v>2056</v>
      </c>
    </row>
    <row r="785" spans="1:3" ht="15" customHeight="1">
      <c r="A785" s="60" t="s">
        <v>2057</v>
      </c>
      <c r="B785" s="60">
        <v>96</v>
      </c>
      <c r="C785" s="70" t="s">
        <v>2058</v>
      </c>
    </row>
    <row r="786" spans="1:3" ht="15" customHeight="1">
      <c r="A786" s="60" t="s">
        <v>2059</v>
      </c>
      <c r="B786" s="60">
        <v>58.5</v>
      </c>
      <c r="C786" s="70" t="s">
        <v>2060</v>
      </c>
    </row>
    <row r="787" spans="1:3" ht="15" customHeight="1">
      <c r="A787" s="60" t="s">
        <v>2061</v>
      </c>
      <c r="B787" s="60">
        <v>62</v>
      </c>
      <c r="C787" s="70" t="s">
        <v>2062</v>
      </c>
    </row>
    <row r="788" spans="1:3" ht="15" customHeight="1">
      <c r="A788" s="60" t="s">
        <v>2063</v>
      </c>
      <c r="B788" s="60">
        <v>31.5</v>
      </c>
      <c r="C788" s="70" t="s">
        <v>2064</v>
      </c>
    </row>
    <row r="789" spans="1:3" ht="15" customHeight="1">
      <c r="A789" s="60" t="s">
        <v>2065</v>
      </c>
      <c r="B789" s="60">
        <v>33</v>
      </c>
      <c r="C789" s="70" t="s">
        <v>2066</v>
      </c>
    </row>
    <row r="790" spans="1:3" ht="15" customHeight="1">
      <c r="A790" s="60" t="s">
        <v>2067</v>
      </c>
      <c r="B790" s="60">
        <v>585</v>
      </c>
      <c r="C790" s="70" t="s">
        <v>2068</v>
      </c>
    </row>
    <row r="791" spans="1:3" ht="15" customHeight="1">
      <c r="A791" s="60" t="s">
        <v>2069</v>
      </c>
      <c r="B791" s="60">
        <v>702</v>
      </c>
      <c r="C791" s="70" t="s">
        <v>2070</v>
      </c>
    </row>
    <row r="792" spans="1:3" ht="15" customHeight="1">
      <c r="A792" s="60" t="s">
        <v>2071</v>
      </c>
      <c r="B792" s="60">
        <v>117</v>
      </c>
      <c r="C792" s="70" t="s">
        <v>2072</v>
      </c>
    </row>
    <row r="793" spans="1:3" ht="15" customHeight="1">
      <c r="A793" s="60" t="s">
        <v>2073</v>
      </c>
      <c r="B793" s="60">
        <v>63</v>
      </c>
      <c r="C793" s="70" t="s">
        <v>2074</v>
      </c>
    </row>
    <row r="794" spans="1:3" ht="15" customHeight="1">
      <c r="A794" s="60" t="s">
        <v>2075</v>
      </c>
      <c r="B794" s="60">
        <v>179</v>
      </c>
      <c r="C794" s="70" t="s">
        <v>2076</v>
      </c>
    </row>
    <row r="795" spans="1:3" ht="15" customHeight="1">
      <c r="A795" s="60" t="s">
        <v>2077</v>
      </c>
      <c r="B795" s="60">
        <v>179</v>
      </c>
      <c r="C795" s="70" t="s">
        <v>2078</v>
      </c>
    </row>
    <row r="796" spans="1:3" ht="15" customHeight="1">
      <c r="A796" s="60" t="s">
        <v>2079</v>
      </c>
      <c r="B796" s="60">
        <v>96</v>
      </c>
      <c r="C796" s="70" t="s">
        <v>2080</v>
      </c>
    </row>
    <row r="797" spans="1:3" ht="15" customHeight="1">
      <c r="A797" s="60" t="s">
        <v>2081</v>
      </c>
      <c r="B797" s="60">
        <v>234</v>
      </c>
      <c r="C797" s="70" t="s">
        <v>2082</v>
      </c>
    </row>
    <row r="798" spans="1:3" ht="15" customHeight="1">
      <c r="A798" s="60" t="s">
        <v>2083</v>
      </c>
      <c r="B798" s="60">
        <v>234</v>
      </c>
      <c r="C798" s="70" t="s">
        <v>2084</v>
      </c>
    </row>
    <row r="799" spans="1:3" ht="15" customHeight="1">
      <c r="A799" s="60" t="s">
        <v>2085</v>
      </c>
      <c r="B799" s="60">
        <v>126</v>
      </c>
      <c r="C799" s="70" t="s">
        <v>2086</v>
      </c>
    </row>
    <row r="800" spans="1:3" ht="15" customHeight="1">
      <c r="A800" s="60" t="s">
        <v>2087</v>
      </c>
      <c r="B800" s="60">
        <v>358</v>
      </c>
      <c r="C800" s="70" t="s">
        <v>2088</v>
      </c>
    </row>
    <row r="801" spans="1:3" ht="15" customHeight="1">
      <c r="A801" s="60" t="s">
        <v>2089</v>
      </c>
      <c r="B801" s="60">
        <v>351</v>
      </c>
      <c r="C801" s="70" t="s">
        <v>2090</v>
      </c>
    </row>
    <row r="802" spans="1:3" ht="15" customHeight="1">
      <c r="A802" s="60" t="s">
        <v>2091</v>
      </c>
      <c r="B802" s="60">
        <v>468</v>
      </c>
      <c r="C802" s="70" t="s">
        <v>2092</v>
      </c>
    </row>
    <row r="803" spans="1:3" ht="15" customHeight="1">
      <c r="A803" s="60" t="s">
        <v>2093</v>
      </c>
      <c r="B803" s="60">
        <v>90</v>
      </c>
      <c r="C803" s="70" t="s">
        <v>2094</v>
      </c>
    </row>
    <row r="804" spans="1:3" ht="15" customHeight="1">
      <c r="A804" s="60" t="s">
        <v>2095</v>
      </c>
      <c r="B804" s="60">
        <v>40</v>
      </c>
      <c r="C804" s="70" t="s">
        <v>2096</v>
      </c>
    </row>
    <row r="805" spans="1:3" ht="15" customHeight="1">
      <c r="A805" s="60" t="s">
        <v>2097</v>
      </c>
      <c r="B805" s="60">
        <v>180</v>
      </c>
      <c r="C805" s="70" t="s">
        <v>2098</v>
      </c>
    </row>
    <row r="806" spans="1:3" ht="15" customHeight="1">
      <c r="A806" s="60" t="s">
        <v>2099</v>
      </c>
      <c r="B806" s="60">
        <v>78</v>
      </c>
      <c r="C806" s="70" t="s">
        <v>2100</v>
      </c>
    </row>
    <row r="807" spans="1:3" ht="15" customHeight="1">
      <c r="A807" s="60" t="s">
        <v>2101</v>
      </c>
      <c r="B807" s="60">
        <v>118</v>
      </c>
      <c r="C807" s="70" t="s">
        <v>2102</v>
      </c>
    </row>
    <row r="808" spans="1:3" ht="15" customHeight="1">
      <c r="A808" s="60" t="s">
        <v>2103</v>
      </c>
      <c r="B808" s="60">
        <v>156</v>
      </c>
      <c r="C808" s="70" t="s">
        <v>2104</v>
      </c>
    </row>
    <row r="809" spans="1:3" ht="15" customHeight="1">
      <c r="A809" s="60" t="s">
        <v>1273</v>
      </c>
      <c r="B809" s="60">
        <v>19</v>
      </c>
      <c r="C809" s="70" t="s">
        <v>1274</v>
      </c>
    </row>
    <row r="810" spans="1:3" ht="15" customHeight="1">
      <c r="A810" s="60" t="s">
        <v>1275</v>
      </c>
      <c r="B810" s="60">
        <v>36</v>
      </c>
      <c r="C810" s="70" t="s">
        <v>1276</v>
      </c>
    </row>
    <row r="811" spans="1:3" ht="15" customHeight="1">
      <c r="A811" s="60" t="s">
        <v>1277</v>
      </c>
      <c r="B811" s="60">
        <v>62</v>
      </c>
      <c r="C811" s="70" t="s">
        <v>1278</v>
      </c>
    </row>
    <row r="812" spans="1:3" ht="15" customHeight="1">
      <c r="A812" s="60" t="s">
        <v>1279</v>
      </c>
      <c r="B812" s="60">
        <v>25</v>
      </c>
      <c r="C812" s="70" t="s">
        <v>1280</v>
      </c>
    </row>
    <row r="813" spans="1:3" ht="15" customHeight="1">
      <c r="A813" s="60" t="s">
        <v>1281</v>
      </c>
      <c r="B813" s="60">
        <v>90</v>
      </c>
      <c r="C813" s="70" t="s">
        <v>1282</v>
      </c>
    </row>
    <row r="814" spans="1:3" ht="15" customHeight="1">
      <c r="A814" s="60" t="s">
        <v>1283</v>
      </c>
      <c r="B814" s="60">
        <v>50</v>
      </c>
      <c r="C814" s="70" t="s">
        <v>1284</v>
      </c>
    </row>
    <row r="815" spans="1:3" ht="15" customHeight="1">
      <c r="A815" s="60" t="s">
        <v>1285</v>
      </c>
      <c r="B815" s="60">
        <v>71</v>
      </c>
      <c r="C815" s="70" t="s">
        <v>1286</v>
      </c>
    </row>
    <row r="816" spans="1:3" ht="15" customHeight="1">
      <c r="A816" s="60" t="s">
        <v>1287</v>
      </c>
      <c r="B816" s="60">
        <v>100</v>
      </c>
      <c r="C816" s="70" t="s">
        <v>1288</v>
      </c>
    </row>
    <row r="817" spans="1:3" ht="15" customHeight="1">
      <c r="A817" s="60" t="s">
        <v>1289</v>
      </c>
      <c r="B817" s="60">
        <v>146</v>
      </c>
      <c r="C817" s="70" t="s">
        <v>1290</v>
      </c>
    </row>
    <row r="818" spans="1:3" ht="15" customHeight="1">
      <c r="A818" s="60" t="s">
        <v>1291</v>
      </c>
      <c r="B818" s="60">
        <v>33</v>
      </c>
      <c r="C818" s="70" t="s">
        <v>1292</v>
      </c>
    </row>
    <row r="819" spans="1:3" ht="15" customHeight="1">
      <c r="A819" s="60" t="s">
        <v>1293</v>
      </c>
      <c r="B819" s="60">
        <v>26</v>
      </c>
      <c r="C819" s="70" t="s">
        <v>1294</v>
      </c>
    </row>
    <row r="820" spans="1:3" ht="15" customHeight="1">
      <c r="A820" s="60" t="s">
        <v>1295</v>
      </c>
      <c r="B820" s="60">
        <v>42</v>
      </c>
      <c r="C820" s="70" t="s">
        <v>1294</v>
      </c>
    </row>
    <row r="821" spans="1:3" ht="15" customHeight="1">
      <c r="A821" s="60" t="s">
        <v>1296</v>
      </c>
      <c r="B821" s="60">
        <v>33</v>
      </c>
      <c r="C821" s="70" t="s">
        <v>1297</v>
      </c>
    </row>
    <row r="822" spans="1:3" ht="15" customHeight="1">
      <c r="A822" s="60" t="s">
        <v>1298</v>
      </c>
      <c r="B822" s="60">
        <v>37</v>
      </c>
      <c r="C822" s="70" t="s">
        <v>1299</v>
      </c>
    </row>
    <row r="823" spans="1:3" ht="15" customHeight="1">
      <c r="A823" s="60" t="s">
        <v>1300</v>
      </c>
      <c r="B823" s="60">
        <v>70</v>
      </c>
      <c r="C823" s="70" t="s">
        <v>1301</v>
      </c>
    </row>
    <row r="824" spans="1:3" ht="15" customHeight="1">
      <c r="A824" s="60" t="s">
        <v>1302</v>
      </c>
      <c r="B824" s="60">
        <v>31</v>
      </c>
      <c r="C824" s="70" t="s">
        <v>1303</v>
      </c>
    </row>
    <row r="825" spans="1:3" ht="15" customHeight="1">
      <c r="A825" s="60" t="s">
        <v>1304</v>
      </c>
      <c r="B825" s="60">
        <v>46</v>
      </c>
      <c r="C825" s="70" t="s">
        <v>1303</v>
      </c>
    </row>
    <row r="826" spans="1:3" ht="15" customHeight="1">
      <c r="A826" s="60" t="s">
        <v>1305</v>
      </c>
      <c r="B826" s="60">
        <v>41</v>
      </c>
      <c r="C826" s="70" t="s">
        <v>1306</v>
      </c>
    </row>
    <row r="827" spans="1:3" ht="15" customHeight="1">
      <c r="A827" s="60" t="s">
        <v>1307</v>
      </c>
      <c r="B827" s="60">
        <v>66</v>
      </c>
      <c r="C827" s="70" t="s">
        <v>1308</v>
      </c>
    </row>
    <row r="828" spans="1:3" ht="15" customHeight="1">
      <c r="A828" s="60" t="s">
        <v>1309</v>
      </c>
      <c r="B828" s="60">
        <v>50</v>
      </c>
      <c r="C828" s="70" t="s">
        <v>1308</v>
      </c>
    </row>
    <row r="829" spans="1:3" ht="15" customHeight="1">
      <c r="A829" s="60" t="s">
        <v>1310</v>
      </c>
      <c r="B829" s="60">
        <v>50</v>
      </c>
      <c r="C829" s="70" t="s">
        <v>1311</v>
      </c>
    </row>
    <row r="830" spans="1:3" ht="15" customHeight="1">
      <c r="A830" s="60" t="s">
        <v>1312</v>
      </c>
      <c r="B830" s="60">
        <v>73</v>
      </c>
      <c r="C830" s="70" t="s">
        <v>1308</v>
      </c>
    </row>
    <row r="831" spans="1:3" ht="15" customHeight="1">
      <c r="A831" s="60" t="s">
        <v>1313</v>
      </c>
      <c r="B831" s="60">
        <v>74</v>
      </c>
      <c r="C831" s="70" t="s">
        <v>1314</v>
      </c>
    </row>
    <row r="832" spans="1:3" ht="15" customHeight="1">
      <c r="A832" s="60" t="s">
        <v>1315</v>
      </c>
      <c r="B832" s="60">
        <v>114</v>
      </c>
      <c r="C832" s="70" t="s">
        <v>1316</v>
      </c>
    </row>
    <row r="833" spans="1:3" ht="15" customHeight="1">
      <c r="A833" s="60" t="s">
        <v>1317</v>
      </c>
      <c r="B833" s="60">
        <v>58</v>
      </c>
      <c r="C833" s="70" t="s">
        <v>1314</v>
      </c>
    </row>
    <row r="834" spans="1:3" ht="15" customHeight="1">
      <c r="A834" s="60" t="s">
        <v>1318</v>
      </c>
      <c r="B834" s="60">
        <v>75</v>
      </c>
      <c r="C834" s="70" t="s">
        <v>1314</v>
      </c>
    </row>
    <row r="835" spans="1:3" ht="15" customHeight="1">
      <c r="A835" s="60" t="s">
        <v>1319</v>
      </c>
      <c r="B835" s="60">
        <v>115</v>
      </c>
      <c r="C835" s="70" t="s">
        <v>1320</v>
      </c>
    </row>
    <row r="836" spans="1:3" ht="15" customHeight="1">
      <c r="A836" s="60" t="s">
        <v>1321</v>
      </c>
      <c r="B836" s="60">
        <v>120</v>
      </c>
      <c r="C836" s="70" t="s">
        <v>1322</v>
      </c>
    </row>
    <row r="837" spans="1:3" ht="15" customHeight="1">
      <c r="A837" s="60" t="s">
        <v>1323</v>
      </c>
      <c r="B837" s="60">
        <v>127</v>
      </c>
      <c r="C837" s="70" t="s">
        <v>1324</v>
      </c>
    </row>
    <row r="838" spans="1:3" ht="15" customHeight="1">
      <c r="A838" s="60" t="s">
        <v>1325</v>
      </c>
      <c r="B838" s="60">
        <v>132</v>
      </c>
      <c r="C838" s="70" t="s">
        <v>1326</v>
      </c>
    </row>
    <row r="839" spans="1:3" ht="15" customHeight="1">
      <c r="A839" s="60" t="s">
        <v>1327</v>
      </c>
      <c r="B839" s="60">
        <v>148</v>
      </c>
      <c r="C839" s="70" t="s">
        <v>1328</v>
      </c>
    </row>
    <row r="840" spans="1:3" ht="15" customHeight="1">
      <c r="A840" s="60" t="s">
        <v>1329</v>
      </c>
      <c r="B840" s="60">
        <v>116</v>
      </c>
      <c r="C840" s="70" t="s">
        <v>1328</v>
      </c>
    </row>
    <row r="841" spans="1:3" ht="15" customHeight="1">
      <c r="A841" s="60" t="s">
        <v>1330</v>
      </c>
      <c r="B841" s="60">
        <v>150</v>
      </c>
      <c r="C841" s="70" t="s">
        <v>1328</v>
      </c>
    </row>
    <row r="842" spans="1:3" ht="15" customHeight="1">
      <c r="A842" s="60" t="s">
        <v>1331</v>
      </c>
      <c r="B842" s="60">
        <v>198</v>
      </c>
      <c r="C842" s="70" t="s">
        <v>1332</v>
      </c>
    </row>
    <row r="843" spans="1:3" ht="15" customHeight="1">
      <c r="A843" s="60" t="s">
        <v>1333</v>
      </c>
      <c r="B843" s="60">
        <v>219</v>
      </c>
      <c r="C843" s="70" t="s">
        <v>1332</v>
      </c>
    </row>
    <row r="844" spans="1:3" ht="15" customHeight="1">
      <c r="A844" s="60" t="s">
        <v>1334</v>
      </c>
      <c r="B844" s="60">
        <v>213</v>
      </c>
      <c r="C844" s="70" t="s">
        <v>1335</v>
      </c>
    </row>
    <row r="845" spans="1:3" ht="15" customHeight="1">
      <c r="A845" s="60" t="s">
        <v>1336</v>
      </c>
      <c r="B845" s="60">
        <v>225</v>
      </c>
      <c r="C845" s="70" t="s">
        <v>1335</v>
      </c>
    </row>
    <row r="846" spans="1:3" ht="15" customHeight="1">
      <c r="A846" s="60" t="s">
        <v>1337</v>
      </c>
      <c r="B846" s="60">
        <v>4</v>
      </c>
      <c r="C846" s="70" t="s">
        <v>1338</v>
      </c>
    </row>
    <row r="847" spans="1:3" ht="15" customHeight="1">
      <c r="A847" s="60" t="s">
        <v>1339</v>
      </c>
      <c r="B847" s="60">
        <v>8</v>
      </c>
      <c r="C847" s="70" t="s">
        <v>1340</v>
      </c>
    </row>
    <row r="848" spans="1:3" ht="15" customHeight="1">
      <c r="A848" s="60" t="s">
        <v>1341</v>
      </c>
      <c r="B848" s="60">
        <v>43</v>
      </c>
      <c r="C848" s="70" t="s">
        <v>1342</v>
      </c>
    </row>
    <row r="849" spans="1:3" ht="15" customHeight="1">
      <c r="A849" s="60" t="s">
        <v>1343</v>
      </c>
      <c r="B849" s="60">
        <v>43</v>
      </c>
      <c r="C849" s="70" t="s">
        <v>1344</v>
      </c>
    </row>
    <row r="850" spans="1:3" ht="15" customHeight="1">
      <c r="A850" s="60" t="s">
        <v>1345</v>
      </c>
      <c r="B850" s="60">
        <v>36</v>
      </c>
      <c r="C850" s="70" t="s">
        <v>1346</v>
      </c>
    </row>
    <row r="851" spans="1:3" ht="15" customHeight="1">
      <c r="A851" s="60" t="s">
        <v>1347</v>
      </c>
      <c r="B851" s="60">
        <v>80</v>
      </c>
      <c r="C851" s="70" t="s">
        <v>1348</v>
      </c>
    </row>
    <row r="852" spans="1:3" ht="15" customHeight="1">
      <c r="A852" s="60" t="s">
        <v>1349</v>
      </c>
      <c r="B852" s="60">
        <v>51</v>
      </c>
      <c r="C852" s="70" t="s">
        <v>1350</v>
      </c>
    </row>
    <row r="853" spans="1:3" ht="15" customHeight="1">
      <c r="A853" s="60" t="s">
        <v>1351</v>
      </c>
      <c r="B853" s="60">
        <v>32</v>
      </c>
      <c r="C853" s="70" t="s">
        <v>1352</v>
      </c>
    </row>
    <row r="854" spans="1:3" ht="15" customHeight="1">
      <c r="A854" s="60" t="s">
        <v>1353</v>
      </c>
      <c r="B854" s="60">
        <v>25</v>
      </c>
      <c r="C854" s="70" t="s">
        <v>1354</v>
      </c>
    </row>
    <row r="855" spans="1:3" ht="15" customHeight="1">
      <c r="A855" s="60" t="s">
        <v>1355</v>
      </c>
      <c r="B855" s="60">
        <v>19</v>
      </c>
      <c r="C855" s="70" t="s">
        <v>1356</v>
      </c>
    </row>
    <row r="856" spans="1:3" ht="15" customHeight="1">
      <c r="A856" s="60" t="s">
        <v>1357</v>
      </c>
      <c r="B856" s="60">
        <v>20</v>
      </c>
      <c r="C856" s="70" t="s">
        <v>1358</v>
      </c>
    </row>
    <row r="857" spans="1:3" ht="15" customHeight="1">
      <c r="A857" s="60" t="s">
        <v>1359</v>
      </c>
      <c r="B857" s="60">
        <v>20</v>
      </c>
      <c r="C857" s="70" t="s">
        <v>1360</v>
      </c>
    </row>
    <row r="858" spans="1:3" ht="15" customHeight="1">
      <c r="A858" s="60" t="s">
        <v>1361</v>
      </c>
      <c r="B858" s="60">
        <v>85</v>
      </c>
      <c r="C858" s="70" t="s">
        <v>1362</v>
      </c>
    </row>
    <row r="859" spans="1:3" ht="15" customHeight="1">
      <c r="A859" s="60" t="s">
        <v>1363</v>
      </c>
      <c r="B859" s="60">
        <v>46</v>
      </c>
      <c r="C859" s="70" t="s">
        <v>1364</v>
      </c>
    </row>
    <row r="860" spans="1:3" ht="15" customHeight="1">
      <c r="A860" s="60" t="s">
        <v>1365</v>
      </c>
      <c r="B860" s="60">
        <v>37</v>
      </c>
      <c r="C860" s="70" t="s">
        <v>1366</v>
      </c>
    </row>
    <row r="861" spans="1:3" ht="15" customHeight="1">
      <c r="A861" s="60" t="s">
        <v>1367</v>
      </c>
      <c r="B861" s="60">
        <v>140</v>
      </c>
      <c r="C861" s="70" t="s">
        <v>1368</v>
      </c>
    </row>
    <row r="862" spans="1:3" ht="15" customHeight="1">
      <c r="A862" s="60" t="s">
        <v>1369</v>
      </c>
      <c r="B862" s="60">
        <v>51</v>
      </c>
      <c r="C862" s="70" t="s">
        <v>1370</v>
      </c>
    </row>
    <row r="863" spans="1:3" ht="15" customHeight="1">
      <c r="A863" s="60" t="s">
        <v>1371</v>
      </c>
      <c r="B863" s="60">
        <v>72</v>
      </c>
      <c r="C863" s="70" t="s">
        <v>1372</v>
      </c>
    </row>
    <row r="864" spans="1:3" ht="15" customHeight="1">
      <c r="A864" s="60" t="s">
        <v>1373</v>
      </c>
      <c r="B864" s="60">
        <v>86</v>
      </c>
      <c r="C864" s="70" t="s">
        <v>1374</v>
      </c>
    </row>
    <row r="865" spans="1:3" ht="15" customHeight="1">
      <c r="A865" s="60" t="s">
        <v>1375</v>
      </c>
      <c r="B865" s="60">
        <v>76</v>
      </c>
      <c r="C865" s="70" t="s">
        <v>1376</v>
      </c>
    </row>
    <row r="866" spans="1:3" ht="15" customHeight="1">
      <c r="A866" s="60" t="s">
        <v>1377</v>
      </c>
      <c r="B866" s="60">
        <v>135</v>
      </c>
      <c r="C866" s="70" t="s">
        <v>1378</v>
      </c>
    </row>
    <row r="867" spans="1:3" ht="15" customHeight="1">
      <c r="A867" s="60" t="s">
        <v>1379</v>
      </c>
      <c r="B867" s="60">
        <v>82</v>
      </c>
      <c r="C867" s="70" t="s">
        <v>1380</v>
      </c>
    </row>
    <row r="868" spans="1:3" ht="15" customHeight="1">
      <c r="A868" s="60" t="s">
        <v>1381</v>
      </c>
      <c r="B868" s="60">
        <v>60</v>
      </c>
      <c r="C868" s="70" t="s">
        <v>1382</v>
      </c>
    </row>
    <row r="869" spans="1:3" ht="15" customHeight="1">
      <c r="A869" s="60" t="s">
        <v>1383</v>
      </c>
      <c r="B869" s="60">
        <v>40</v>
      </c>
      <c r="C869" s="70" t="s">
        <v>1384</v>
      </c>
    </row>
    <row r="870" spans="1:3" ht="15" customHeight="1">
      <c r="A870" s="60" t="s">
        <v>1385</v>
      </c>
      <c r="B870" s="60">
        <v>39</v>
      </c>
      <c r="C870" s="70" t="s">
        <v>1386</v>
      </c>
    </row>
    <row r="871" spans="1:3" ht="15" customHeight="1">
      <c r="A871" s="60" t="s">
        <v>1387</v>
      </c>
      <c r="B871" s="60">
        <v>145</v>
      </c>
      <c r="C871" s="70" t="s">
        <v>1388</v>
      </c>
    </row>
    <row r="872" spans="1:3" ht="15" customHeight="1">
      <c r="A872" s="60" t="s">
        <v>1389</v>
      </c>
      <c r="B872" s="60">
        <v>74</v>
      </c>
      <c r="C872" s="70" t="s">
        <v>1390</v>
      </c>
    </row>
    <row r="873" spans="1:3" ht="15" customHeight="1">
      <c r="A873" s="60" t="s">
        <v>1391</v>
      </c>
      <c r="B873" s="60">
        <v>252</v>
      </c>
      <c r="C873" s="70" t="s">
        <v>1392</v>
      </c>
    </row>
    <row r="874" spans="1:3" ht="15" customHeight="1">
      <c r="A874" s="60" t="s">
        <v>1393</v>
      </c>
      <c r="B874" s="60">
        <v>115</v>
      </c>
      <c r="C874" s="70" t="s">
        <v>1394</v>
      </c>
    </row>
    <row r="875" spans="1:3" ht="15" customHeight="1">
      <c r="A875" s="60" t="s">
        <v>1395</v>
      </c>
      <c r="B875" s="60">
        <v>108</v>
      </c>
      <c r="C875" s="70" t="s">
        <v>1396</v>
      </c>
    </row>
    <row r="876" spans="1:3" ht="15" customHeight="1">
      <c r="A876" s="60" t="s">
        <v>1397</v>
      </c>
      <c r="B876" s="60">
        <v>215</v>
      </c>
      <c r="C876" s="70" t="s">
        <v>1398</v>
      </c>
    </row>
    <row r="877" spans="1:3" ht="15" customHeight="1">
      <c r="A877" s="60" t="s">
        <v>1399</v>
      </c>
      <c r="B877" s="60">
        <v>133</v>
      </c>
      <c r="C877" s="70" t="s">
        <v>1400</v>
      </c>
    </row>
    <row r="878" spans="1:3" ht="15" customHeight="1">
      <c r="A878" s="60" t="s">
        <v>1401</v>
      </c>
      <c r="B878" s="60">
        <v>92</v>
      </c>
      <c r="C878" s="70" t="s">
        <v>1402</v>
      </c>
    </row>
    <row r="879" spans="1:3" ht="15" customHeight="1">
      <c r="A879" s="60" t="s">
        <v>1403</v>
      </c>
      <c r="B879" s="60">
        <v>60</v>
      </c>
      <c r="C879" s="70" t="s">
        <v>1404</v>
      </c>
    </row>
    <row r="880" spans="1:3" ht="15" customHeight="1">
      <c r="A880" s="60" t="s">
        <v>1405</v>
      </c>
      <c r="B880" s="60">
        <v>230</v>
      </c>
      <c r="C880" s="70" t="s">
        <v>1406</v>
      </c>
    </row>
    <row r="881" spans="1:3" ht="15" customHeight="1">
      <c r="A881" s="60" t="s">
        <v>1407</v>
      </c>
      <c r="B881" s="60">
        <v>120</v>
      </c>
      <c r="C881" s="70" t="s">
        <v>1408</v>
      </c>
    </row>
    <row r="882" spans="1:3" ht="15" customHeight="1">
      <c r="A882" s="60" t="s">
        <v>1409</v>
      </c>
      <c r="B882" s="60">
        <v>377</v>
      </c>
      <c r="C882" s="70" t="s">
        <v>1410</v>
      </c>
    </row>
    <row r="883" spans="1:3" ht="15" customHeight="1">
      <c r="A883" s="60" t="s">
        <v>1411</v>
      </c>
      <c r="B883" s="60">
        <v>144</v>
      </c>
      <c r="C883" s="70" t="s">
        <v>1412</v>
      </c>
    </row>
    <row r="884" spans="1:3" ht="15" customHeight="1">
      <c r="A884" s="60" t="s">
        <v>1413</v>
      </c>
      <c r="B884" s="60">
        <v>148</v>
      </c>
      <c r="C884" s="70" t="s">
        <v>1414</v>
      </c>
    </row>
    <row r="885" spans="1:3" ht="15" customHeight="1">
      <c r="A885" s="60" t="s">
        <v>1415</v>
      </c>
      <c r="B885" s="60">
        <v>152</v>
      </c>
      <c r="C885" s="70" t="s">
        <v>1416</v>
      </c>
    </row>
    <row r="886" spans="1:3" ht="15" customHeight="1">
      <c r="A886" s="60" t="s">
        <v>1417</v>
      </c>
      <c r="B886" s="60">
        <v>270</v>
      </c>
      <c r="C886" s="70" t="s">
        <v>1418</v>
      </c>
    </row>
    <row r="887" spans="1:3" ht="15" customHeight="1">
      <c r="A887" s="60" t="s">
        <v>1419</v>
      </c>
      <c r="B887" s="60">
        <v>164</v>
      </c>
      <c r="C887" s="70" t="s">
        <v>1420</v>
      </c>
    </row>
    <row r="888" spans="1:3" ht="15" customHeight="1">
      <c r="A888" s="60" t="s">
        <v>1421</v>
      </c>
      <c r="B888" s="60">
        <v>120</v>
      </c>
      <c r="C888" s="70" t="s">
        <v>1422</v>
      </c>
    </row>
    <row r="889" spans="1:3" ht="15" customHeight="1">
      <c r="A889" s="60" t="s">
        <v>1423</v>
      </c>
      <c r="B889" s="60">
        <v>420</v>
      </c>
      <c r="C889" s="70" t="s">
        <v>1424</v>
      </c>
    </row>
    <row r="890" spans="1:3" ht="15" customHeight="1">
      <c r="A890" s="60" t="s">
        <v>1425</v>
      </c>
      <c r="B890" s="60">
        <v>80</v>
      </c>
      <c r="C890" s="70" t="s">
        <v>1426</v>
      </c>
    </row>
    <row r="891" spans="1:3" ht="15" customHeight="1">
      <c r="A891" s="60" t="s">
        <v>1427</v>
      </c>
      <c r="B891" s="60">
        <v>290</v>
      </c>
      <c r="C891" s="70" t="s">
        <v>1428</v>
      </c>
    </row>
    <row r="892" spans="1:3" ht="15" customHeight="1">
      <c r="A892" s="60" t="s">
        <v>1429</v>
      </c>
      <c r="B892" s="60">
        <v>148</v>
      </c>
      <c r="C892" s="70" t="s">
        <v>1430</v>
      </c>
    </row>
    <row r="893" spans="1:3" ht="15" customHeight="1">
      <c r="A893" s="60" t="s">
        <v>1431</v>
      </c>
      <c r="B893" s="60">
        <v>484</v>
      </c>
      <c r="C893" s="70" t="s">
        <v>1432</v>
      </c>
    </row>
    <row r="894" spans="1:3" ht="15" customHeight="1">
      <c r="A894" s="60" t="s">
        <v>1433</v>
      </c>
      <c r="B894" s="60">
        <v>216</v>
      </c>
      <c r="C894" s="70" t="s">
        <v>1434</v>
      </c>
    </row>
    <row r="895" spans="1:3" ht="15" customHeight="1">
      <c r="A895" s="60" t="s">
        <v>1435</v>
      </c>
      <c r="B895" s="60">
        <v>180</v>
      </c>
      <c r="C895" s="70" t="s">
        <v>1434</v>
      </c>
    </row>
    <row r="896" spans="1:3" ht="15" customHeight="1">
      <c r="A896" s="60" t="s">
        <v>1436</v>
      </c>
      <c r="B896" s="60">
        <v>186</v>
      </c>
      <c r="C896" s="70" t="s">
        <v>1437</v>
      </c>
    </row>
    <row r="897" spans="1:3" ht="15" customHeight="1">
      <c r="A897" s="60" t="s">
        <v>1438</v>
      </c>
      <c r="B897" s="60">
        <v>288</v>
      </c>
      <c r="C897" s="70" t="s">
        <v>1439</v>
      </c>
    </row>
    <row r="898" spans="1:3" ht="15" customHeight="1">
      <c r="A898" s="60" t="s">
        <v>1440</v>
      </c>
      <c r="B898" s="60">
        <v>88</v>
      </c>
      <c r="C898" s="70" t="s">
        <v>1441</v>
      </c>
    </row>
    <row r="899" spans="1:3" ht="15" customHeight="1">
      <c r="A899" s="60" t="s">
        <v>1442</v>
      </c>
      <c r="B899" s="60">
        <v>69</v>
      </c>
      <c r="C899" s="70" t="s">
        <v>1441</v>
      </c>
    </row>
    <row r="900" spans="1:3" ht="15" customHeight="1">
      <c r="A900" s="60" t="s">
        <v>1443</v>
      </c>
      <c r="B900" s="60">
        <v>92</v>
      </c>
      <c r="C900" s="70" t="s">
        <v>1441</v>
      </c>
    </row>
    <row r="901" spans="1:3" ht="15" customHeight="1">
      <c r="A901" s="60" t="s">
        <v>1444</v>
      </c>
      <c r="B901" s="60">
        <v>44</v>
      </c>
      <c r="C901" s="70" t="s">
        <v>1445</v>
      </c>
    </row>
    <row r="902" spans="1:3" ht="15" customHeight="1">
      <c r="A902" s="60" t="s">
        <v>1446</v>
      </c>
      <c r="B902" s="60">
        <v>63</v>
      </c>
      <c r="C902" s="70" t="s">
        <v>1445</v>
      </c>
    </row>
    <row r="903" spans="1:3" ht="15" customHeight="1">
      <c r="A903" s="60" t="s">
        <v>1447</v>
      </c>
      <c r="B903" s="60">
        <v>165</v>
      </c>
      <c r="C903" s="70" t="s">
        <v>1448</v>
      </c>
    </row>
    <row r="904" spans="1:3" ht="15" customHeight="1">
      <c r="A904" s="60" t="s">
        <v>1449</v>
      </c>
      <c r="B904" s="60">
        <v>176</v>
      </c>
      <c r="C904" s="70" t="s">
        <v>1450</v>
      </c>
    </row>
    <row r="905" spans="1:3" ht="15" customHeight="1">
      <c r="A905" s="60" t="s">
        <v>1451</v>
      </c>
      <c r="B905" s="60">
        <v>138</v>
      </c>
      <c r="C905" s="70" t="s">
        <v>1450</v>
      </c>
    </row>
    <row r="906" spans="1:3" ht="15" customHeight="1">
      <c r="A906" s="60" t="s">
        <v>1452</v>
      </c>
      <c r="B906" s="60">
        <v>168</v>
      </c>
      <c r="C906" s="70" t="s">
        <v>1450</v>
      </c>
    </row>
    <row r="907" spans="1:3" ht="15" customHeight="1">
      <c r="A907" s="60" t="s">
        <v>1453</v>
      </c>
      <c r="B907" s="60">
        <v>88</v>
      </c>
      <c r="C907" s="70" t="s">
        <v>1454</v>
      </c>
    </row>
    <row r="908" spans="1:3" ht="15" customHeight="1">
      <c r="A908" s="60" t="s">
        <v>1455</v>
      </c>
      <c r="B908" s="60">
        <v>128</v>
      </c>
      <c r="C908" s="70" t="s">
        <v>1454</v>
      </c>
    </row>
    <row r="909" spans="1:3" ht="15" customHeight="1">
      <c r="A909" s="60" t="s">
        <v>1456</v>
      </c>
      <c r="B909" s="60">
        <v>310</v>
      </c>
      <c r="C909" s="70" t="s">
        <v>1457</v>
      </c>
    </row>
    <row r="910" spans="1:3" ht="15" customHeight="1">
      <c r="A910" s="60" t="s">
        <v>1458</v>
      </c>
      <c r="B910" s="60">
        <v>68</v>
      </c>
      <c r="C910" s="70" t="s">
        <v>1459</v>
      </c>
    </row>
    <row r="911" spans="1:3" ht="15" customHeight="1">
      <c r="A911" s="60" t="s">
        <v>1460</v>
      </c>
      <c r="B911" s="60">
        <v>106</v>
      </c>
      <c r="C911" s="70" t="s">
        <v>1461</v>
      </c>
    </row>
    <row r="912" spans="1:3" ht="15" customHeight="1">
      <c r="A912" s="60" t="s">
        <v>1462</v>
      </c>
      <c r="B912" s="60">
        <v>76</v>
      </c>
      <c r="C912" s="70" t="s">
        <v>1463</v>
      </c>
    </row>
    <row r="913" spans="1:3" ht="15" customHeight="1">
      <c r="A913" s="60" t="s">
        <v>1464</v>
      </c>
      <c r="B913" s="60">
        <v>180</v>
      </c>
      <c r="C913" s="70" t="s">
        <v>1465</v>
      </c>
    </row>
    <row r="914" spans="1:3" ht="15" customHeight="1">
      <c r="A914" s="60" t="s">
        <v>1466</v>
      </c>
      <c r="B914" s="60">
        <v>108</v>
      </c>
      <c r="C914" s="70" t="s">
        <v>1467</v>
      </c>
    </row>
    <row r="915" spans="1:3" ht="15" customHeight="1">
      <c r="A915" s="60" t="s">
        <v>1468</v>
      </c>
      <c r="B915" s="60">
        <v>122</v>
      </c>
      <c r="C915" s="70" t="s">
        <v>1469</v>
      </c>
    </row>
    <row r="916" spans="1:3" ht="15" customHeight="1">
      <c r="A916" s="60" t="s">
        <v>1470</v>
      </c>
      <c r="B916" s="60">
        <v>194</v>
      </c>
      <c r="C916" s="70" t="s">
        <v>1471</v>
      </c>
    </row>
    <row r="917" spans="1:3" ht="15" customHeight="1">
      <c r="A917" s="60" t="s">
        <v>1472</v>
      </c>
      <c r="B917" s="60">
        <v>167</v>
      </c>
      <c r="C917" s="70" t="s">
        <v>1471</v>
      </c>
    </row>
    <row r="918" spans="1:3" ht="15" customHeight="1">
      <c r="A918" s="60" t="s">
        <v>1473</v>
      </c>
      <c r="B918" s="60">
        <v>200</v>
      </c>
      <c r="C918" s="70" t="s">
        <v>1471</v>
      </c>
    </row>
    <row r="919" spans="1:3" ht="15" customHeight="1">
      <c r="A919" s="60" t="s">
        <v>1474</v>
      </c>
      <c r="B919" s="60">
        <v>108</v>
      </c>
      <c r="C919" s="70" t="s">
        <v>1475</v>
      </c>
    </row>
    <row r="920" spans="1:3" ht="15" customHeight="1">
      <c r="A920" s="60" t="s">
        <v>1476</v>
      </c>
      <c r="B920" s="60">
        <v>142</v>
      </c>
      <c r="C920" s="70" t="s">
        <v>1475</v>
      </c>
    </row>
    <row r="921" spans="1:3" ht="15" customHeight="1">
      <c r="A921" s="60" t="s">
        <v>1477</v>
      </c>
      <c r="B921" s="60">
        <v>330</v>
      </c>
      <c r="C921" s="70" t="s">
        <v>1478</v>
      </c>
    </row>
    <row r="922" spans="1:3" ht="15" customHeight="1">
      <c r="A922" s="60" t="s">
        <v>1479</v>
      </c>
      <c r="B922" s="60">
        <v>176</v>
      </c>
      <c r="C922" s="70" t="s">
        <v>1480</v>
      </c>
    </row>
    <row r="923" spans="1:3" ht="15" customHeight="1">
      <c r="A923" s="60" t="s">
        <v>1481</v>
      </c>
      <c r="B923" s="60">
        <v>202</v>
      </c>
      <c r="C923" s="70" t="s">
        <v>1482</v>
      </c>
    </row>
    <row r="924" spans="1:3" ht="15" customHeight="1">
      <c r="A924" s="60" t="s">
        <v>1483</v>
      </c>
      <c r="B924" s="60">
        <v>216</v>
      </c>
      <c r="C924" s="70" t="s">
        <v>1484</v>
      </c>
    </row>
    <row r="925" spans="1:3" ht="15" customHeight="1">
      <c r="A925" s="60" t="s">
        <v>1485</v>
      </c>
      <c r="B925" s="60">
        <v>244</v>
      </c>
      <c r="C925" s="70" t="s">
        <v>1486</v>
      </c>
    </row>
    <row r="926" spans="1:3" ht="15" customHeight="1">
      <c r="A926" s="60" t="s">
        <v>1487</v>
      </c>
      <c r="B926" s="60">
        <v>388</v>
      </c>
      <c r="C926" s="70" t="s">
        <v>1488</v>
      </c>
    </row>
    <row r="927" spans="1:3" ht="15" customHeight="1">
      <c r="A927" s="60" t="s">
        <v>1489</v>
      </c>
      <c r="B927" s="60">
        <v>244</v>
      </c>
      <c r="C927" s="70" t="s">
        <v>1490</v>
      </c>
    </row>
    <row r="928" spans="1:3" ht="15" customHeight="1">
      <c r="A928" s="60" t="s">
        <v>1491</v>
      </c>
      <c r="B928" s="60">
        <v>75</v>
      </c>
      <c r="C928" s="70" t="s">
        <v>1492</v>
      </c>
    </row>
    <row r="929" spans="1:3" ht="15" customHeight="1">
      <c r="A929" s="60" t="s">
        <v>1493</v>
      </c>
      <c r="B929" s="60">
        <v>61.5</v>
      </c>
      <c r="C929" s="70" t="s">
        <v>1494</v>
      </c>
    </row>
    <row r="930" spans="1:3" ht="15" customHeight="1">
      <c r="A930" s="60" t="s">
        <v>1495</v>
      </c>
      <c r="B930" s="60">
        <v>80</v>
      </c>
      <c r="C930" s="70" t="s">
        <v>1496</v>
      </c>
    </row>
    <row r="931" spans="1:3" ht="15" customHeight="1">
      <c r="A931" s="60" t="s">
        <v>1497</v>
      </c>
      <c r="B931" s="60">
        <v>113</v>
      </c>
      <c r="C931" s="70" t="s">
        <v>1496</v>
      </c>
    </row>
    <row r="932" spans="1:3" ht="15" customHeight="1">
      <c r="A932" s="60" t="s">
        <v>1498</v>
      </c>
      <c r="B932" s="60">
        <v>69</v>
      </c>
      <c r="C932" s="70" t="s">
        <v>1499</v>
      </c>
    </row>
    <row r="933" spans="1:3" ht="15" customHeight="1">
      <c r="A933" s="60" t="s">
        <v>1500</v>
      </c>
      <c r="B933" s="60">
        <v>55</v>
      </c>
      <c r="C933" s="70" t="s">
        <v>1494</v>
      </c>
    </row>
    <row r="934" spans="1:3" ht="15" customHeight="1">
      <c r="A934" s="60" t="s">
        <v>1501</v>
      </c>
      <c r="B934" s="60">
        <v>205</v>
      </c>
      <c r="C934" s="70" t="s">
        <v>1502</v>
      </c>
    </row>
    <row r="935" spans="1:3" ht="15" customHeight="1">
      <c r="A935" s="60" t="s">
        <v>1503</v>
      </c>
      <c r="B935" s="60">
        <v>235</v>
      </c>
      <c r="C935" s="70" t="s">
        <v>1504</v>
      </c>
    </row>
    <row r="936" spans="1:3" ht="15" customHeight="1">
      <c r="A936" s="60" t="s">
        <v>1505</v>
      </c>
      <c r="B936" s="60">
        <v>121</v>
      </c>
      <c r="C936" s="70" t="s">
        <v>1506</v>
      </c>
    </row>
    <row r="937" spans="1:3" ht="15" customHeight="1">
      <c r="A937" s="60" t="s">
        <v>1507</v>
      </c>
      <c r="B937" s="60">
        <v>69</v>
      </c>
      <c r="C937" s="70" t="s">
        <v>1508</v>
      </c>
    </row>
    <row r="938" spans="1:3" ht="15" customHeight="1">
      <c r="A938" s="60" t="s">
        <v>1509</v>
      </c>
      <c r="B938" s="60">
        <v>55</v>
      </c>
      <c r="C938" s="70" t="s">
        <v>1510</v>
      </c>
    </row>
    <row r="939" spans="1:3" ht="15" customHeight="1">
      <c r="A939" s="60" t="s">
        <v>1511</v>
      </c>
      <c r="B939" s="60">
        <v>205</v>
      </c>
      <c r="C939" s="70" t="s">
        <v>1512</v>
      </c>
    </row>
    <row r="940" spans="1:3" ht="15" customHeight="1">
      <c r="A940" s="60" t="s">
        <v>1513</v>
      </c>
      <c r="B940" s="60">
        <v>123</v>
      </c>
      <c r="C940" s="70" t="s">
        <v>1514</v>
      </c>
    </row>
    <row r="941" spans="1:3" ht="15" customHeight="1">
      <c r="A941" s="60" t="s">
        <v>1515</v>
      </c>
      <c r="B941" s="60">
        <v>207</v>
      </c>
      <c r="C941" s="70" t="s">
        <v>1516</v>
      </c>
    </row>
    <row r="942" spans="1:3" ht="15" customHeight="1">
      <c r="A942" s="60" t="s">
        <v>1517</v>
      </c>
      <c r="B942" s="60">
        <v>173</v>
      </c>
      <c r="C942" s="70" t="s">
        <v>1516</v>
      </c>
    </row>
    <row r="943" spans="1:3" ht="15" customHeight="1">
      <c r="A943" s="60" t="s">
        <v>1518</v>
      </c>
      <c r="B943" s="60">
        <v>207</v>
      </c>
      <c r="C943" s="70" t="s">
        <v>1516</v>
      </c>
    </row>
    <row r="944" spans="1:3" ht="15" customHeight="1">
      <c r="A944" s="60" t="s">
        <v>1519</v>
      </c>
      <c r="B944" s="60">
        <v>110</v>
      </c>
      <c r="C944" s="70" t="s">
        <v>1514</v>
      </c>
    </row>
    <row r="945" spans="1:3" ht="15" customHeight="1">
      <c r="A945" s="60" t="s">
        <v>1520</v>
      </c>
      <c r="B945" s="60">
        <v>380</v>
      </c>
      <c r="C945" s="70" t="s">
        <v>1521</v>
      </c>
    </row>
    <row r="946" spans="1:3" ht="15" customHeight="1">
      <c r="A946" s="60" t="s">
        <v>1522</v>
      </c>
      <c r="B946" s="60">
        <v>207</v>
      </c>
      <c r="C946" s="70" t="s">
        <v>1523</v>
      </c>
    </row>
    <row r="947" spans="1:3" ht="15" customHeight="1">
      <c r="A947" s="60" t="s">
        <v>1524</v>
      </c>
      <c r="B947" s="60">
        <v>173</v>
      </c>
      <c r="C947" s="70" t="s">
        <v>1523</v>
      </c>
    </row>
    <row r="948" spans="1:3" ht="15" customHeight="1">
      <c r="A948" s="60" t="s">
        <v>1525</v>
      </c>
      <c r="B948" s="60">
        <v>207</v>
      </c>
      <c r="C948" s="70" t="s">
        <v>1523</v>
      </c>
    </row>
    <row r="949" spans="1:3" ht="15" customHeight="1">
      <c r="A949" s="60" t="s">
        <v>1526</v>
      </c>
      <c r="B949" s="60">
        <v>110</v>
      </c>
      <c r="C949" s="70" t="s">
        <v>1527</v>
      </c>
    </row>
    <row r="950" spans="1:3" ht="15" customHeight="1">
      <c r="A950" s="60" t="s">
        <v>1528</v>
      </c>
      <c r="B950" s="60">
        <v>380</v>
      </c>
      <c r="C950" s="70" t="s">
        <v>1529</v>
      </c>
    </row>
    <row r="951" spans="1:3" ht="15" customHeight="1">
      <c r="A951" s="60" t="s">
        <v>1530</v>
      </c>
      <c r="B951" s="60">
        <v>198</v>
      </c>
      <c r="C951" s="70" t="s">
        <v>1531</v>
      </c>
    </row>
    <row r="952" spans="1:3" ht="15" customHeight="1">
      <c r="A952" s="60" t="s">
        <v>1532</v>
      </c>
      <c r="B952" s="60">
        <v>319</v>
      </c>
      <c r="C952" s="70" t="s">
        <v>1533</v>
      </c>
    </row>
    <row r="953" spans="1:3" ht="15" customHeight="1">
      <c r="A953" s="60" t="s">
        <v>1535</v>
      </c>
      <c r="B953" s="60">
        <v>319</v>
      </c>
      <c r="C953" s="70" t="s">
        <v>1536</v>
      </c>
    </row>
    <row r="954" spans="1:3" ht="15" customHeight="1">
      <c r="A954" s="60" t="s">
        <v>1537</v>
      </c>
      <c r="B954" s="60">
        <v>179</v>
      </c>
      <c r="C954" s="70" t="s">
        <v>1531</v>
      </c>
    </row>
    <row r="955" spans="1:3" ht="15" customHeight="1">
      <c r="A955" s="60" t="s">
        <v>1538</v>
      </c>
      <c r="B955" s="60">
        <v>585</v>
      </c>
      <c r="C955" s="70" t="s">
        <v>1539</v>
      </c>
    </row>
    <row r="956" spans="1:3" ht="15" customHeight="1">
      <c r="A956" s="60" t="s">
        <v>1540</v>
      </c>
      <c r="B956" s="60">
        <v>319</v>
      </c>
      <c r="C956" s="70" t="s">
        <v>1541</v>
      </c>
    </row>
    <row r="957" spans="1:3" ht="15" customHeight="1">
      <c r="A957" s="60" t="s">
        <v>1542</v>
      </c>
      <c r="B957" s="60">
        <v>319</v>
      </c>
      <c r="C957" s="70" t="s">
        <v>1541</v>
      </c>
    </row>
    <row r="958" spans="1:3" ht="15" customHeight="1">
      <c r="A958" s="60" t="s">
        <v>1543</v>
      </c>
      <c r="B958" s="60">
        <v>179</v>
      </c>
      <c r="C958" s="70" t="s">
        <v>1544</v>
      </c>
    </row>
    <row r="959" spans="1:3" ht="15" customHeight="1">
      <c r="A959" s="60" t="s">
        <v>1545</v>
      </c>
      <c r="B959" s="60">
        <v>585</v>
      </c>
      <c r="C959" s="70" t="s">
        <v>1546</v>
      </c>
    </row>
    <row r="960" spans="1:3" ht="15" customHeight="1">
      <c r="A960" s="60" t="s">
        <v>1547</v>
      </c>
      <c r="B960" s="60">
        <v>246</v>
      </c>
      <c r="C960" s="70" t="s">
        <v>1548</v>
      </c>
    </row>
    <row r="961" spans="1:3" ht="15" customHeight="1">
      <c r="A961" s="60" t="s">
        <v>1549</v>
      </c>
      <c r="B961" s="60">
        <v>414</v>
      </c>
      <c r="C961" s="70" t="s">
        <v>1550</v>
      </c>
    </row>
    <row r="962" spans="1:3" ht="15" customHeight="1">
      <c r="A962" s="60" t="s">
        <v>1551</v>
      </c>
      <c r="B962" s="60">
        <v>346</v>
      </c>
      <c r="C962" s="70" t="s">
        <v>1550</v>
      </c>
    </row>
    <row r="963" spans="1:3" ht="15" customHeight="1">
      <c r="A963" s="60" t="s">
        <v>1552</v>
      </c>
      <c r="B963" s="60">
        <v>414</v>
      </c>
      <c r="C963" s="70" t="s">
        <v>1550</v>
      </c>
    </row>
    <row r="964" spans="1:3" ht="15" customHeight="1">
      <c r="A964" s="60" t="s">
        <v>1553</v>
      </c>
      <c r="B964" s="60">
        <v>220</v>
      </c>
      <c r="C964" s="70" t="s">
        <v>1548</v>
      </c>
    </row>
    <row r="965" spans="1:3" ht="15" customHeight="1">
      <c r="A965" s="60" t="s">
        <v>1554</v>
      </c>
      <c r="B965" s="60">
        <v>760</v>
      </c>
      <c r="C965" s="70" t="s">
        <v>1555</v>
      </c>
    </row>
    <row r="966" spans="1:3" ht="15" customHeight="1">
      <c r="A966" s="60" t="s">
        <v>1556</v>
      </c>
      <c r="B966" s="60">
        <v>414</v>
      </c>
      <c r="C966" s="70" t="s">
        <v>1557</v>
      </c>
    </row>
    <row r="967" spans="1:3" ht="15" customHeight="1">
      <c r="A967" s="60" t="s">
        <v>1558</v>
      </c>
      <c r="B967" s="60">
        <v>346</v>
      </c>
      <c r="C967" s="70" t="s">
        <v>1557</v>
      </c>
    </row>
    <row r="968" spans="1:3" ht="15" customHeight="1">
      <c r="A968" s="60" t="s">
        <v>1559</v>
      </c>
      <c r="B968" s="60">
        <v>414</v>
      </c>
      <c r="C968" s="70" t="s">
        <v>1557</v>
      </c>
    </row>
    <row r="969" spans="1:3" ht="15" customHeight="1">
      <c r="A969" s="60" t="s">
        <v>1560</v>
      </c>
      <c r="B969" s="60">
        <v>220</v>
      </c>
      <c r="C969" s="70" t="s">
        <v>1561</v>
      </c>
    </row>
    <row r="970" spans="1:3" ht="15" customHeight="1">
      <c r="A970" s="60" t="s">
        <v>1562</v>
      </c>
      <c r="B970" s="60">
        <v>760</v>
      </c>
      <c r="C970" s="70" t="s">
        <v>1563</v>
      </c>
    </row>
    <row r="971" spans="1:3" ht="15" customHeight="1">
      <c r="A971" s="60" t="s">
        <v>1564</v>
      </c>
      <c r="B971" s="60">
        <v>369</v>
      </c>
      <c r="C971" s="70" t="s">
        <v>1565</v>
      </c>
    </row>
    <row r="972" spans="1:3" ht="15" customHeight="1">
      <c r="A972" s="60" t="s">
        <v>1566</v>
      </c>
      <c r="B972" s="60">
        <v>519</v>
      </c>
      <c r="C972" s="70" t="s">
        <v>1567</v>
      </c>
    </row>
    <row r="973" spans="1:3" ht="15" customHeight="1">
      <c r="A973" s="60" t="s">
        <v>1568</v>
      </c>
      <c r="B973" s="60">
        <v>828</v>
      </c>
      <c r="C973" s="70" t="s">
        <v>1569</v>
      </c>
    </row>
    <row r="974" spans="1:3" ht="15" customHeight="1">
      <c r="A974" s="60" t="s">
        <v>1570</v>
      </c>
      <c r="B974" s="60">
        <v>828</v>
      </c>
      <c r="C974" s="70" t="s">
        <v>1571</v>
      </c>
    </row>
    <row r="975" spans="1:3" ht="15" customHeight="1">
      <c r="A975" s="60" t="s">
        <v>2576</v>
      </c>
      <c r="B975" s="60">
        <v>31</v>
      </c>
      <c r="C975" s="70" t="s">
        <v>2577</v>
      </c>
    </row>
    <row r="976" spans="1:3" ht="15" customHeight="1">
      <c r="A976" s="60" t="s">
        <v>2578</v>
      </c>
      <c r="B976" s="60">
        <v>62</v>
      </c>
      <c r="C976" s="70" t="s">
        <v>2579</v>
      </c>
    </row>
    <row r="977" spans="1:3" ht="15" customHeight="1">
      <c r="A977" s="60" t="s">
        <v>2580</v>
      </c>
      <c r="B977" s="60">
        <v>35</v>
      </c>
      <c r="C977" s="70" t="s">
        <v>2581</v>
      </c>
    </row>
    <row r="978" spans="1:3" ht="15" customHeight="1">
      <c r="A978" s="60" t="s">
        <v>2582</v>
      </c>
      <c r="B978" s="60">
        <v>20</v>
      </c>
      <c r="C978" s="70" t="s">
        <v>2583</v>
      </c>
    </row>
    <row r="979" spans="1:3" ht="15" customHeight="1">
      <c r="A979" s="60" t="s">
        <v>2584</v>
      </c>
      <c r="B979" s="60">
        <v>20</v>
      </c>
      <c r="C979" s="70" t="s">
        <v>2585</v>
      </c>
    </row>
    <row r="980" spans="1:3" ht="15" customHeight="1">
      <c r="A980" s="60" t="s">
        <v>2586</v>
      </c>
      <c r="B980" s="60">
        <v>40</v>
      </c>
      <c r="C980" s="70" t="s">
        <v>2587</v>
      </c>
    </row>
    <row r="981" spans="1:3" ht="15" customHeight="1">
      <c r="A981" s="60" t="s">
        <v>2588</v>
      </c>
      <c r="B981" s="60">
        <v>42</v>
      </c>
      <c r="C981" s="70" t="s">
        <v>2587</v>
      </c>
    </row>
    <row r="982" spans="1:3" ht="15" customHeight="1">
      <c r="A982" s="60" t="s">
        <v>2589</v>
      </c>
      <c r="B982" s="60">
        <v>25</v>
      </c>
      <c r="C982" s="70" t="s">
        <v>2590</v>
      </c>
    </row>
    <row r="983" spans="1:3" ht="15" customHeight="1">
      <c r="A983" s="60" t="s">
        <v>2591</v>
      </c>
      <c r="B983" s="60">
        <v>26</v>
      </c>
      <c r="C983" s="70" t="s">
        <v>2592</v>
      </c>
    </row>
    <row r="984" spans="1:3" ht="15" customHeight="1">
      <c r="A984" s="60" t="s">
        <v>2593</v>
      </c>
      <c r="B984" s="60">
        <v>52</v>
      </c>
      <c r="C984" s="70" t="s">
        <v>2594</v>
      </c>
    </row>
    <row r="985" spans="1:3" ht="15" customHeight="1">
      <c r="A985" s="60" t="s">
        <v>2595</v>
      </c>
      <c r="B985" s="60">
        <v>55</v>
      </c>
      <c r="C985" s="70" t="s">
        <v>2596</v>
      </c>
    </row>
    <row r="986" spans="1:3" ht="15" customHeight="1">
      <c r="A986" s="60" t="s">
        <v>2597</v>
      </c>
      <c r="B986" s="60">
        <v>77</v>
      </c>
      <c r="C986" s="70" t="s">
        <v>2598</v>
      </c>
    </row>
    <row r="987" spans="1:3" ht="15" customHeight="1">
      <c r="A987" s="60" t="s">
        <v>2599</v>
      </c>
      <c r="B987" s="60">
        <v>85</v>
      </c>
      <c r="C987" s="70" t="s">
        <v>2600</v>
      </c>
    </row>
    <row r="988" spans="1:3" ht="15" customHeight="1">
      <c r="A988" s="60" t="s">
        <v>2601</v>
      </c>
      <c r="B988" s="60">
        <v>103</v>
      </c>
      <c r="C988" s="70" t="s">
        <v>2602</v>
      </c>
    </row>
    <row r="989" spans="1:3" ht="15" customHeight="1">
      <c r="A989" s="60" t="s">
        <v>2603</v>
      </c>
      <c r="B989" s="60">
        <v>156</v>
      </c>
      <c r="C989" s="70" t="s">
        <v>2604</v>
      </c>
    </row>
    <row r="990" spans="1:3" ht="15" customHeight="1">
      <c r="A990" s="60" t="s">
        <v>2605</v>
      </c>
      <c r="B990" s="60">
        <v>165</v>
      </c>
      <c r="C990" s="70" t="s">
        <v>2606</v>
      </c>
    </row>
    <row r="991" spans="1:3" ht="15" customHeight="1">
      <c r="A991" s="60" t="s">
        <v>1574</v>
      </c>
      <c r="B991" s="60">
        <v>43</v>
      </c>
      <c r="C991" s="70" t="s">
        <v>1575</v>
      </c>
    </row>
    <row r="992" spans="1:3" ht="15" customHeight="1">
      <c r="A992" s="60" t="s">
        <v>1576</v>
      </c>
      <c r="B992" s="60">
        <v>43</v>
      </c>
      <c r="C992" s="70" t="s">
        <v>1577</v>
      </c>
    </row>
    <row r="993" spans="1:3" ht="15" customHeight="1">
      <c r="A993" s="60" t="s">
        <v>1578</v>
      </c>
      <c r="B993" s="60">
        <v>31</v>
      </c>
      <c r="C993" s="70" t="s">
        <v>1579</v>
      </c>
    </row>
    <row r="994" spans="1:3" ht="15" customHeight="1">
      <c r="A994" s="60" t="s">
        <v>1580</v>
      </c>
      <c r="B994" s="60">
        <v>29</v>
      </c>
      <c r="C994" s="70" t="s">
        <v>1581</v>
      </c>
    </row>
    <row r="995" spans="1:3" ht="15" customHeight="1">
      <c r="A995" s="60" t="s">
        <v>1582</v>
      </c>
      <c r="B995" s="60">
        <v>34</v>
      </c>
      <c r="C995" s="70" t="s">
        <v>1583</v>
      </c>
    </row>
    <row r="996" spans="1:3" ht="15" customHeight="1">
      <c r="A996" s="60" t="s">
        <v>1584</v>
      </c>
      <c r="B996" s="60">
        <v>32</v>
      </c>
      <c r="C996" s="70" t="s">
        <v>1585</v>
      </c>
    </row>
    <row r="997" spans="1:3" ht="15" customHeight="1">
      <c r="A997" s="60" t="s">
        <v>1586</v>
      </c>
      <c r="B997" s="60">
        <v>27</v>
      </c>
      <c r="C997" s="70" t="s">
        <v>1587</v>
      </c>
    </row>
    <row r="998" spans="1:3" ht="15" customHeight="1">
      <c r="A998" s="60" t="s">
        <v>1588</v>
      </c>
      <c r="B998" s="60">
        <v>43</v>
      </c>
      <c r="C998" s="70" t="s">
        <v>1589</v>
      </c>
    </row>
    <row r="999" spans="1:3" ht="15" customHeight="1">
      <c r="A999" s="60" t="s">
        <v>1590</v>
      </c>
      <c r="B999" s="60">
        <v>43</v>
      </c>
      <c r="C999" s="70" t="s">
        <v>1577</v>
      </c>
    </row>
    <row r="1000" spans="1:3" ht="15" customHeight="1">
      <c r="A1000" s="60" t="s">
        <v>1591</v>
      </c>
      <c r="B1000" s="60">
        <v>72</v>
      </c>
      <c r="C1000" s="70" t="s">
        <v>1592</v>
      </c>
    </row>
    <row r="1001" spans="1:3" ht="15" customHeight="1">
      <c r="A1001" s="60" t="s">
        <v>1593</v>
      </c>
      <c r="B1001" s="60">
        <v>63</v>
      </c>
      <c r="C1001" s="70" t="s">
        <v>1594</v>
      </c>
    </row>
    <row r="1002" spans="1:3" ht="15" customHeight="1">
      <c r="A1002" s="60" t="s">
        <v>1595</v>
      </c>
      <c r="B1002" s="60">
        <v>72</v>
      </c>
      <c r="C1002" s="70" t="s">
        <v>1592</v>
      </c>
    </row>
    <row r="1003" spans="1:3" ht="15" customHeight="1">
      <c r="A1003" s="60" t="s">
        <v>1596</v>
      </c>
      <c r="B1003" s="60">
        <v>59</v>
      </c>
      <c r="C1003" s="70" t="s">
        <v>1597</v>
      </c>
    </row>
    <row r="1004" spans="1:3" ht="15" customHeight="1">
      <c r="A1004" s="60" t="s">
        <v>1598</v>
      </c>
      <c r="B1004" s="60">
        <v>56</v>
      </c>
      <c r="C1004" s="70" t="s">
        <v>1599</v>
      </c>
    </row>
    <row r="1005" spans="1:3" ht="15" customHeight="1">
      <c r="A1005" s="60" t="s">
        <v>1600</v>
      </c>
      <c r="B1005" s="60">
        <v>49</v>
      </c>
      <c r="C1005" s="70" t="s">
        <v>1601</v>
      </c>
    </row>
    <row r="1006" spans="1:3" ht="15" customHeight="1">
      <c r="A1006" s="60" t="s">
        <v>1602</v>
      </c>
      <c r="B1006" s="60">
        <v>65</v>
      </c>
      <c r="C1006" s="70" t="s">
        <v>1603</v>
      </c>
    </row>
    <row r="1007" spans="1:3" ht="15" customHeight="1">
      <c r="A1007" s="60" t="s">
        <v>1604</v>
      </c>
      <c r="B1007" s="60">
        <v>52</v>
      </c>
      <c r="C1007" s="70" t="s">
        <v>1605</v>
      </c>
    </row>
    <row r="1008" spans="1:3" ht="15" customHeight="1">
      <c r="A1008" s="60" t="s">
        <v>1606</v>
      </c>
      <c r="B1008" s="60">
        <v>55</v>
      </c>
      <c r="C1008" s="70" t="s">
        <v>1607</v>
      </c>
    </row>
    <row r="1009" spans="1:3" ht="15" customHeight="1">
      <c r="A1009" s="60" t="s">
        <v>1608</v>
      </c>
      <c r="B1009" s="60">
        <v>48</v>
      </c>
      <c r="C1009" s="70" t="s">
        <v>1609</v>
      </c>
    </row>
    <row r="1010" spans="1:3" ht="15" customHeight="1">
      <c r="A1010" s="60" t="s">
        <v>1610</v>
      </c>
      <c r="B1010" s="60">
        <v>73</v>
      </c>
      <c r="C1010" s="70" t="s">
        <v>1611</v>
      </c>
    </row>
    <row r="1011" spans="1:3" ht="15" customHeight="1">
      <c r="A1011" s="60" t="s">
        <v>1612</v>
      </c>
      <c r="B1011" s="60">
        <v>60</v>
      </c>
      <c r="C1011" s="70" t="s">
        <v>1613</v>
      </c>
    </row>
    <row r="1012" spans="1:3" ht="15" customHeight="1">
      <c r="A1012" s="60" t="s">
        <v>1614</v>
      </c>
      <c r="B1012" s="60">
        <v>59</v>
      </c>
      <c r="C1012" s="70" t="s">
        <v>1615</v>
      </c>
    </row>
    <row r="1013" spans="1:3" ht="15" customHeight="1">
      <c r="A1013" s="60" t="s">
        <v>1616</v>
      </c>
      <c r="B1013" s="60">
        <v>54</v>
      </c>
      <c r="C1013" s="70" t="s">
        <v>1617</v>
      </c>
    </row>
    <row r="1014" spans="1:3" ht="15" customHeight="1">
      <c r="A1014" s="60" t="s">
        <v>1618</v>
      </c>
      <c r="B1014" s="60">
        <v>72</v>
      </c>
      <c r="C1014" s="70" t="s">
        <v>1619</v>
      </c>
    </row>
    <row r="1015" spans="1:3" ht="15" customHeight="1">
      <c r="A1015" s="60" t="s">
        <v>1620</v>
      </c>
      <c r="B1015" s="60">
        <v>63</v>
      </c>
      <c r="C1015" s="70" t="s">
        <v>1621</v>
      </c>
    </row>
    <row r="1016" spans="1:3" ht="15" customHeight="1">
      <c r="A1016" s="60" t="s">
        <v>1622</v>
      </c>
      <c r="B1016" s="60">
        <v>72</v>
      </c>
      <c r="C1016" s="70" t="s">
        <v>1623</v>
      </c>
    </row>
    <row r="1017" spans="1:3" ht="15" customHeight="1">
      <c r="A1017" s="60" t="s">
        <v>1624</v>
      </c>
      <c r="B1017" s="60">
        <v>115</v>
      </c>
      <c r="C1017" s="70" t="s">
        <v>1625</v>
      </c>
    </row>
    <row r="1018" spans="1:3" ht="15" customHeight="1">
      <c r="A1018" s="60" t="s">
        <v>2570</v>
      </c>
      <c r="B1018" s="60">
        <v>89</v>
      </c>
      <c r="C1018" s="70" t="s">
        <v>2607</v>
      </c>
    </row>
    <row r="1019" spans="1:3" ht="15" customHeight="1">
      <c r="A1019" s="60" t="s">
        <v>2571</v>
      </c>
      <c r="B1019" s="60">
        <v>78</v>
      </c>
      <c r="C1019" s="70" t="s">
        <v>2608</v>
      </c>
    </row>
    <row r="1020" spans="1:3" ht="15" customHeight="1">
      <c r="A1020" s="60" t="s">
        <v>2572</v>
      </c>
      <c r="B1020" s="60">
        <v>81</v>
      </c>
      <c r="C1020" s="70" t="s">
        <v>2609</v>
      </c>
    </row>
    <row r="1021" spans="1:3" ht="15" customHeight="1">
      <c r="A1021" s="60" t="s">
        <v>2573</v>
      </c>
      <c r="B1021" s="60">
        <v>73</v>
      </c>
      <c r="C1021" s="70" t="s">
        <v>2610</v>
      </c>
    </row>
    <row r="1022" spans="1:3" ht="15" customHeight="1">
      <c r="A1022" s="60" t="s">
        <v>2574</v>
      </c>
      <c r="B1022" s="60">
        <v>115</v>
      </c>
      <c r="C1022" s="70" t="s">
        <v>2611</v>
      </c>
    </row>
    <row r="1023" spans="1:3" ht="15" customHeight="1">
      <c r="A1023" s="60" t="s">
        <v>1628</v>
      </c>
      <c r="B1023" s="60">
        <v>100</v>
      </c>
      <c r="C1023" s="70" t="s">
        <v>1629</v>
      </c>
    </row>
    <row r="1024" spans="1:3" ht="15" customHeight="1">
      <c r="A1024" s="60" t="s">
        <v>1630</v>
      </c>
      <c r="B1024" s="60">
        <v>150</v>
      </c>
      <c r="C1024" s="70" t="s">
        <v>1631</v>
      </c>
    </row>
    <row r="1025" spans="1:3" ht="15" customHeight="1">
      <c r="A1025" s="60" t="s">
        <v>1632</v>
      </c>
      <c r="B1025" s="60">
        <v>250</v>
      </c>
      <c r="C1025" s="70" t="s">
        <v>1633</v>
      </c>
    </row>
    <row r="1026" spans="1:3" ht="15" customHeight="1">
      <c r="A1026" s="60" t="s">
        <v>1634</v>
      </c>
      <c r="B1026" s="60">
        <v>300</v>
      </c>
      <c r="C1026" s="70" t="s">
        <v>1635</v>
      </c>
    </row>
    <row r="1027" spans="1:3" ht="15" customHeight="1">
      <c r="A1027" s="60" t="s">
        <v>1636</v>
      </c>
      <c r="B1027" s="60">
        <v>35</v>
      </c>
      <c r="C1027" s="70" t="s">
        <v>1637</v>
      </c>
    </row>
    <row r="1028" spans="1:3" ht="15" customHeight="1">
      <c r="A1028" s="60" t="s">
        <v>1638</v>
      </c>
      <c r="B1028" s="60">
        <v>42</v>
      </c>
      <c r="C1028" s="70" t="s">
        <v>1639</v>
      </c>
    </row>
    <row r="1029" spans="1:3" ht="15" customHeight="1">
      <c r="A1029" s="60" t="s">
        <v>1640</v>
      </c>
      <c r="B1029" s="60">
        <v>45</v>
      </c>
      <c r="C1029" s="70" t="s">
        <v>1641</v>
      </c>
    </row>
    <row r="1030" spans="1:3" ht="15" customHeight="1">
      <c r="A1030" s="60" t="s">
        <v>1642</v>
      </c>
      <c r="B1030" s="60">
        <v>50</v>
      </c>
      <c r="C1030" s="70" t="s">
        <v>1643</v>
      </c>
    </row>
    <row r="1031" spans="1:3" ht="15" customHeight="1">
      <c r="A1031" s="60" t="s">
        <v>1644</v>
      </c>
      <c r="B1031" s="60">
        <v>500</v>
      </c>
      <c r="C1031" s="70" t="s">
        <v>1645</v>
      </c>
    </row>
    <row r="1032" spans="1:3" ht="15" customHeight="1">
      <c r="A1032" s="60" t="s">
        <v>1646</v>
      </c>
      <c r="B1032" s="60">
        <v>52</v>
      </c>
      <c r="C1032" s="70" t="s">
        <v>1647</v>
      </c>
    </row>
    <row r="1033" spans="1:3" ht="15" customHeight="1">
      <c r="A1033" s="60" t="s">
        <v>1648</v>
      </c>
      <c r="B1033" s="60">
        <v>55</v>
      </c>
      <c r="C1033" s="70" t="s">
        <v>1649</v>
      </c>
    </row>
    <row r="1034" spans="1:3" ht="15" customHeight="1">
      <c r="A1034" s="60" t="s">
        <v>1650</v>
      </c>
      <c r="B1034" s="60">
        <v>60</v>
      </c>
      <c r="C1034" s="70" t="s">
        <v>1651</v>
      </c>
    </row>
    <row r="1035" spans="1:3" ht="15" customHeight="1">
      <c r="A1035" s="60" t="s">
        <v>1652</v>
      </c>
      <c r="B1035" s="60">
        <v>72</v>
      </c>
      <c r="C1035" s="70" t="s">
        <v>1653</v>
      </c>
    </row>
    <row r="1036" spans="1:3" ht="15" customHeight="1">
      <c r="A1036" s="60" t="s">
        <v>1654</v>
      </c>
      <c r="B1036" s="60">
        <v>75</v>
      </c>
      <c r="C1036" s="70" t="s">
        <v>1655</v>
      </c>
    </row>
    <row r="1037" spans="1:3" ht="15" customHeight="1">
      <c r="A1037" s="60" t="s">
        <v>1656</v>
      </c>
      <c r="B1037" s="60">
        <v>90</v>
      </c>
      <c r="C1037" s="70" t="s">
        <v>1657</v>
      </c>
    </row>
    <row r="1038" spans="1:3" ht="15" customHeight="1">
      <c r="A1038" s="60" t="s">
        <v>1658</v>
      </c>
      <c r="B1038" s="60">
        <v>60</v>
      </c>
      <c r="C1038" s="70" t="s">
        <v>1659</v>
      </c>
    </row>
    <row r="1039" spans="1:3" ht="15" customHeight="1">
      <c r="A1039" s="60" t="s">
        <v>1662</v>
      </c>
      <c r="B1039" s="60">
        <v>138</v>
      </c>
      <c r="C1039" s="70" t="s">
        <v>1663</v>
      </c>
    </row>
    <row r="1040" spans="1:3" ht="15" customHeight="1">
      <c r="A1040" s="60" t="s">
        <v>1664</v>
      </c>
      <c r="B1040" s="60">
        <v>1100</v>
      </c>
      <c r="C1040" s="70" t="s">
        <v>1665</v>
      </c>
    </row>
    <row r="1041" spans="1:3" ht="15" customHeight="1">
      <c r="A1041" s="60" t="s">
        <v>1666</v>
      </c>
      <c r="B1041" s="60">
        <v>188</v>
      </c>
      <c r="C1041" s="70" t="s">
        <v>1667</v>
      </c>
    </row>
    <row r="1042" spans="1:3" ht="15" customHeight="1">
      <c r="A1042" s="60" t="s">
        <v>1668</v>
      </c>
      <c r="B1042" s="60">
        <v>250</v>
      </c>
      <c r="C1042" s="70" t="s">
        <v>1669</v>
      </c>
    </row>
    <row r="1043" spans="1:3" ht="15" customHeight="1">
      <c r="A1043" s="60" t="s">
        <v>1670</v>
      </c>
      <c r="B1043" s="60">
        <v>295</v>
      </c>
      <c r="C1043" s="70" t="s">
        <v>1671</v>
      </c>
    </row>
    <row r="1044" spans="1:3" ht="15" customHeight="1">
      <c r="A1044" s="60" t="s">
        <v>1672</v>
      </c>
      <c r="B1044" s="60">
        <v>365</v>
      </c>
      <c r="C1044" s="70" t="s">
        <v>1673</v>
      </c>
    </row>
    <row r="1045" spans="1:3" ht="15" customHeight="1">
      <c r="A1045" s="60" t="s">
        <v>1674</v>
      </c>
      <c r="B1045" s="60">
        <v>46</v>
      </c>
      <c r="C1045" s="70" t="s">
        <v>1675</v>
      </c>
    </row>
    <row r="1046" spans="1:3" ht="15" customHeight="1">
      <c r="A1046" s="60" t="s">
        <v>1676</v>
      </c>
      <c r="B1046" s="60">
        <v>414</v>
      </c>
      <c r="C1046" s="70" t="s">
        <v>1677</v>
      </c>
    </row>
    <row r="1047" spans="1:3" ht="15" customHeight="1">
      <c r="A1047" s="60" t="s">
        <v>1678</v>
      </c>
      <c r="B1047" s="60">
        <v>465</v>
      </c>
      <c r="C1047" s="70" t="s">
        <v>1679</v>
      </c>
    </row>
    <row r="1048" spans="1:3" ht="15" customHeight="1">
      <c r="A1048" s="60" t="s">
        <v>1680</v>
      </c>
      <c r="B1048" s="60">
        <v>66</v>
      </c>
      <c r="C1048" s="70" t="s">
        <v>1681</v>
      </c>
    </row>
    <row r="1049" spans="1:3" ht="15" customHeight="1">
      <c r="A1049" s="60" t="s">
        <v>1682</v>
      </c>
      <c r="B1049" s="60">
        <v>95</v>
      </c>
      <c r="C1049" s="70" t="s">
        <v>1683</v>
      </c>
    </row>
    <row r="1050" spans="1:3" ht="15" customHeight="1">
      <c r="A1050" s="60" t="s">
        <v>1686</v>
      </c>
      <c r="B1050" s="60">
        <v>100</v>
      </c>
      <c r="C1050" s="70" t="s">
        <v>1687</v>
      </c>
    </row>
    <row r="1051" spans="1:3" ht="15" customHeight="1">
      <c r="A1051" s="60" t="s">
        <v>1688</v>
      </c>
      <c r="B1051" s="60">
        <v>1000</v>
      </c>
      <c r="C1051" s="70" t="s">
        <v>1689</v>
      </c>
    </row>
    <row r="1052" spans="1:3" ht="15" customHeight="1">
      <c r="A1052" s="60" t="s">
        <v>1690</v>
      </c>
      <c r="B1052" s="60">
        <v>90</v>
      </c>
      <c r="C1052" s="70" t="s">
        <v>1691</v>
      </c>
    </row>
    <row r="1053" spans="1:3" ht="15" customHeight="1">
      <c r="A1053" s="60" t="s">
        <v>1692</v>
      </c>
      <c r="B1053" s="60">
        <v>90</v>
      </c>
      <c r="C1053" s="70" t="s">
        <v>1693</v>
      </c>
    </row>
    <row r="1054" spans="1:3" ht="15" customHeight="1">
      <c r="A1054" s="60" t="s">
        <v>1694</v>
      </c>
      <c r="B1054" s="60">
        <v>110</v>
      </c>
      <c r="C1054" s="70" t="s">
        <v>1695</v>
      </c>
    </row>
    <row r="1055" spans="1:3" ht="15" customHeight="1">
      <c r="A1055" s="60" t="s">
        <v>1696</v>
      </c>
      <c r="B1055" s="60">
        <v>116</v>
      </c>
      <c r="C1055" s="70" t="s">
        <v>1697</v>
      </c>
    </row>
    <row r="1056" spans="1:3" ht="15" customHeight="1">
      <c r="A1056" s="60" t="s">
        <v>1698</v>
      </c>
      <c r="B1056" s="60">
        <v>120</v>
      </c>
      <c r="C1056" s="70" t="s">
        <v>1699</v>
      </c>
    </row>
    <row r="1057" spans="1:3" ht="15" customHeight="1">
      <c r="A1057" s="60" t="s">
        <v>1698</v>
      </c>
      <c r="B1057" s="60">
        <v>120</v>
      </c>
      <c r="C1057" s="70" t="s">
        <v>1699</v>
      </c>
    </row>
    <row r="1058" spans="1:3" ht="15" customHeight="1">
      <c r="A1058" s="60" t="s">
        <v>1700</v>
      </c>
      <c r="B1058" s="60">
        <v>125</v>
      </c>
      <c r="C1058" s="70" t="s">
        <v>1701</v>
      </c>
    </row>
    <row r="1059" spans="1:3" ht="15" customHeight="1">
      <c r="A1059" s="60" t="s">
        <v>1702</v>
      </c>
      <c r="B1059" s="60">
        <v>130</v>
      </c>
      <c r="C1059" s="70" t="s">
        <v>1703</v>
      </c>
    </row>
    <row r="1060" spans="1:3" ht="15" customHeight="1">
      <c r="A1060" s="60" t="s">
        <v>1704</v>
      </c>
      <c r="B1060" s="60">
        <v>135</v>
      </c>
      <c r="C1060" s="70" t="s">
        <v>1705</v>
      </c>
    </row>
    <row r="1061" spans="1:3" ht="15" customHeight="1">
      <c r="A1061" s="60" t="s">
        <v>1706</v>
      </c>
      <c r="B1061" s="60">
        <v>15</v>
      </c>
      <c r="C1061" s="70" t="s">
        <v>1707</v>
      </c>
    </row>
    <row r="1062" spans="1:3" ht="15" customHeight="1">
      <c r="A1062" s="60" t="s">
        <v>1708</v>
      </c>
      <c r="B1062" s="60">
        <v>150</v>
      </c>
      <c r="C1062" s="70" t="s">
        <v>1709</v>
      </c>
    </row>
    <row r="1063" spans="1:3" ht="15" customHeight="1">
      <c r="A1063" s="60" t="s">
        <v>1710</v>
      </c>
      <c r="B1063" s="60">
        <v>1500</v>
      </c>
      <c r="C1063" s="70" t="s">
        <v>1711</v>
      </c>
    </row>
    <row r="1064" spans="1:3" ht="15" customHeight="1">
      <c r="A1064" s="60" t="s">
        <v>1712</v>
      </c>
      <c r="B1064" s="60">
        <v>135</v>
      </c>
      <c r="C1064" s="70" t="s">
        <v>1713</v>
      </c>
    </row>
    <row r="1065" spans="1:3" ht="15" customHeight="1">
      <c r="A1065" s="60" t="s">
        <v>1714</v>
      </c>
      <c r="B1065" s="60">
        <v>135</v>
      </c>
      <c r="C1065" s="70" t="s">
        <v>1715</v>
      </c>
    </row>
    <row r="1066" spans="1:3" ht="15" customHeight="1">
      <c r="A1066" s="60" t="s">
        <v>1716</v>
      </c>
      <c r="B1066" s="60">
        <v>160</v>
      </c>
      <c r="C1066" s="70" t="s">
        <v>1717</v>
      </c>
    </row>
    <row r="1067" spans="1:3" ht="15" customHeight="1">
      <c r="A1067" s="60" t="s">
        <v>1718</v>
      </c>
      <c r="B1067" s="60">
        <v>170</v>
      </c>
      <c r="C1067" s="70" t="s">
        <v>1719</v>
      </c>
    </row>
    <row r="1068" spans="1:3" ht="15" customHeight="1">
      <c r="A1068" s="60" t="s">
        <v>1720</v>
      </c>
      <c r="B1068" s="60">
        <v>20</v>
      </c>
      <c r="C1068" s="70" t="s">
        <v>1721</v>
      </c>
    </row>
    <row r="1069" spans="1:3" ht="15" customHeight="1">
      <c r="A1069" s="60" t="s">
        <v>1722</v>
      </c>
      <c r="B1069" s="60">
        <v>200</v>
      </c>
      <c r="C1069" s="70" t="s">
        <v>1723</v>
      </c>
    </row>
    <row r="1070" spans="1:3" ht="15" customHeight="1">
      <c r="A1070" s="60" t="s">
        <v>1724</v>
      </c>
      <c r="B1070" s="60">
        <v>2000</v>
      </c>
      <c r="C1070" s="70" t="s">
        <v>1725</v>
      </c>
    </row>
    <row r="1071" spans="1:3" ht="15" customHeight="1">
      <c r="A1071" s="60" t="s">
        <v>1726</v>
      </c>
      <c r="B1071" s="60">
        <v>200</v>
      </c>
      <c r="C1071" s="70" t="s">
        <v>1727</v>
      </c>
    </row>
    <row r="1072" spans="1:3" ht="15" customHeight="1">
      <c r="A1072" s="60" t="s">
        <v>1728</v>
      </c>
      <c r="B1072" s="60">
        <v>25</v>
      </c>
      <c r="C1072" s="70" t="s">
        <v>1729</v>
      </c>
    </row>
    <row r="1073" spans="1:3" ht="15" customHeight="1">
      <c r="A1073" s="60" t="s">
        <v>1730</v>
      </c>
      <c r="B1073" s="60">
        <v>250</v>
      </c>
      <c r="C1073" s="70" t="s">
        <v>1731</v>
      </c>
    </row>
    <row r="1074" spans="1:3" ht="15" customHeight="1">
      <c r="A1074" s="60" t="s">
        <v>1732</v>
      </c>
      <c r="B1074" s="60">
        <v>30</v>
      </c>
      <c r="C1074" s="70" t="s">
        <v>1733</v>
      </c>
    </row>
    <row r="1075" spans="1:3" ht="15" customHeight="1">
      <c r="A1075" s="60" t="s">
        <v>1734</v>
      </c>
      <c r="B1075" s="60">
        <v>300</v>
      </c>
      <c r="C1075" s="70" t="s">
        <v>1735</v>
      </c>
    </row>
    <row r="1076" spans="1:3" ht="15" customHeight="1">
      <c r="A1076" s="60" t="s">
        <v>1736</v>
      </c>
      <c r="B1076" s="60">
        <v>34</v>
      </c>
      <c r="C1076" s="70" t="s">
        <v>1737</v>
      </c>
    </row>
    <row r="1077" spans="1:3" ht="15" customHeight="1">
      <c r="A1077" s="60" t="s">
        <v>1738</v>
      </c>
      <c r="B1077" s="60">
        <v>36</v>
      </c>
      <c r="C1077" s="70" t="s">
        <v>1739</v>
      </c>
    </row>
    <row r="1078" spans="1:3" ht="15" customHeight="1">
      <c r="A1078" s="60" t="s">
        <v>1740</v>
      </c>
      <c r="B1078" s="60">
        <v>40</v>
      </c>
      <c r="C1078" s="70" t="s">
        <v>1741</v>
      </c>
    </row>
    <row r="1079" spans="1:3" ht="15" customHeight="1">
      <c r="A1079" s="60" t="s">
        <v>1742</v>
      </c>
      <c r="B1079" s="60">
        <v>400</v>
      </c>
      <c r="C1079" s="70" t="s">
        <v>1743</v>
      </c>
    </row>
    <row r="1080" spans="1:3" ht="15" customHeight="1">
      <c r="A1080" s="60" t="s">
        <v>1744</v>
      </c>
      <c r="B1080" s="60">
        <v>34</v>
      </c>
      <c r="C1080" s="70" t="s">
        <v>1745</v>
      </c>
    </row>
    <row r="1081" spans="1:3" ht="15" customHeight="1">
      <c r="A1081" s="60" t="s">
        <v>1746</v>
      </c>
      <c r="B1081" s="60">
        <v>34</v>
      </c>
      <c r="C1081" s="70" t="s">
        <v>1747</v>
      </c>
    </row>
    <row r="1082" spans="1:3" ht="15" customHeight="1">
      <c r="A1082" s="60" t="s">
        <v>1748</v>
      </c>
      <c r="B1082" s="60">
        <v>42</v>
      </c>
      <c r="C1082" s="70" t="s">
        <v>1749</v>
      </c>
    </row>
    <row r="1083" spans="1:3" ht="15" customHeight="1">
      <c r="A1083" s="60" t="s">
        <v>1750</v>
      </c>
      <c r="B1083" s="60">
        <v>45</v>
      </c>
      <c r="C1083" s="70" t="s">
        <v>1751</v>
      </c>
    </row>
    <row r="1084" spans="1:3" ht="15" customHeight="1">
      <c r="A1084" s="60" t="s">
        <v>1752</v>
      </c>
      <c r="B1084" s="60">
        <v>50</v>
      </c>
      <c r="C1084" s="70" t="s">
        <v>1753</v>
      </c>
    </row>
    <row r="1085" spans="1:3" ht="15" customHeight="1">
      <c r="A1085" s="60" t="s">
        <v>1754</v>
      </c>
      <c r="B1085" s="60">
        <v>500</v>
      </c>
      <c r="C1085" s="70" t="s">
        <v>1755</v>
      </c>
    </row>
    <row r="1086" spans="1:3" ht="15" customHeight="1">
      <c r="A1086" s="60" t="s">
        <v>1756</v>
      </c>
      <c r="B1086" s="60">
        <v>52</v>
      </c>
      <c r="C1086" s="70" t="s">
        <v>1757</v>
      </c>
    </row>
    <row r="1087" spans="1:3" ht="15" customHeight="1">
      <c r="A1087" s="60" t="s">
        <v>1758</v>
      </c>
      <c r="B1087" s="60">
        <v>54</v>
      </c>
      <c r="C1087" s="70" t="s">
        <v>1759</v>
      </c>
    </row>
    <row r="1088" spans="1:3" ht="15" customHeight="1">
      <c r="A1088" s="60" t="s">
        <v>1760</v>
      </c>
      <c r="B1088" s="60">
        <v>55</v>
      </c>
      <c r="C1088" s="70" t="s">
        <v>1761</v>
      </c>
    </row>
    <row r="1089" spans="1:3" ht="15" customHeight="1">
      <c r="A1089" s="60" t="s">
        <v>1762</v>
      </c>
      <c r="B1089" s="60">
        <v>60</v>
      </c>
      <c r="C1089" s="70" t="s">
        <v>1763</v>
      </c>
    </row>
    <row r="1090" spans="1:3" ht="15" customHeight="1">
      <c r="A1090" s="60" t="s">
        <v>1764</v>
      </c>
      <c r="B1090" s="60">
        <v>52</v>
      </c>
      <c r="C1090" s="70" t="s">
        <v>1765</v>
      </c>
    </row>
    <row r="1091" spans="1:3" ht="15" customHeight="1">
      <c r="A1091" s="60" t="s">
        <v>1766</v>
      </c>
      <c r="B1091" s="60">
        <v>52</v>
      </c>
      <c r="C1091" s="70" t="s">
        <v>1767</v>
      </c>
    </row>
    <row r="1092" spans="1:3" ht="15" customHeight="1">
      <c r="A1092" s="60" t="s">
        <v>1768</v>
      </c>
      <c r="B1092" s="60">
        <v>65</v>
      </c>
      <c r="C1092" s="70" t="s">
        <v>1769</v>
      </c>
    </row>
    <row r="1093" spans="1:3" ht="15" customHeight="1">
      <c r="A1093" s="60" t="s">
        <v>1770</v>
      </c>
      <c r="B1093" s="60">
        <v>67</v>
      </c>
      <c r="C1093" s="70" t="s">
        <v>1771</v>
      </c>
    </row>
    <row r="1094" spans="1:3" ht="15" customHeight="1">
      <c r="A1094" s="60" t="s">
        <v>1772</v>
      </c>
      <c r="B1094" s="60">
        <v>69</v>
      </c>
      <c r="C1094" s="70" t="s">
        <v>1773</v>
      </c>
    </row>
    <row r="1095" spans="1:3" ht="15" customHeight="1">
      <c r="A1095" s="60" t="s">
        <v>1774</v>
      </c>
      <c r="B1095" s="60">
        <v>8</v>
      </c>
      <c r="C1095" s="70" t="s">
        <v>1775</v>
      </c>
    </row>
    <row r="1096" spans="1:3" ht="15" customHeight="1">
      <c r="A1096" s="60" t="s">
        <v>1776</v>
      </c>
      <c r="B1096" s="60">
        <v>72</v>
      </c>
      <c r="C1096" s="70" t="s">
        <v>1777</v>
      </c>
    </row>
    <row r="1097" spans="1:3" ht="15" customHeight="1">
      <c r="A1097" s="60" t="s">
        <v>1778</v>
      </c>
      <c r="B1097" s="60">
        <v>75</v>
      </c>
      <c r="C1097" s="70" t="s">
        <v>1779</v>
      </c>
    </row>
    <row r="1098" spans="1:3" ht="15" customHeight="1">
      <c r="A1098" s="60" t="s">
        <v>1780</v>
      </c>
      <c r="B1098" s="60">
        <v>750</v>
      </c>
      <c r="C1098" s="70" t="s">
        <v>1781</v>
      </c>
    </row>
    <row r="1099" spans="1:3" ht="15" customHeight="1">
      <c r="A1099" s="60" t="s">
        <v>1782</v>
      </c>
      <c r="B1099" s="60">
        <v>67</v>
      </c>
      <c r="C1099" s="70" t="s">
        <v>1783</v>
      </c>
    </row>
    <row r="1100" spans="1:3" ht="15" customHeight="1">
      <c r="A1100" s="60" t="s">
        <v>1784</v>
      </c>
      <c r="B1100" s="60">
        <v>67</v>
      </c>
      <c r="C1100" s="70" t="s">
        <v>1785</v>
      </c>
    </row>
    <row r="1101" spans="1:3" ht="15" customHeight="1">
      <c r="A1101" s="60" t="s">
        <v>1786</v>
      </c>
      <c r="B1101" s="60">
        <v>80</v>
      </c>
      <c r="C1101" s="70" t="s">
        <v>1787</v>
      </c>
    </row>
    <row r="1102" spans="1:3" ht="15" customHeight="1">
      <c r="A1102" s="60" t="s">
        <v>1788</v>
      </c>
      <c r="B1102" s="60">
        <v>85</v>
      </c>
      <c r="C1102" s="70" t="s">
        <v>1789</v>
      </c>
    </row>
    <row r="1103" spans="1:3" ht="15" customHeight="1">
      <c r="A1103" s="60" t="s">
        <v>1790</v>
      </c>
      <c r="B1103" s="60">
        <v>90</v>
      </c>
      <c r="C1103" s="70" t="s">
        <v>1791</v>
      </c>
    </row>
    <row r="1104" spans="1:3" ht="15" customHeight="1">
      <c r="A1104" s="60" t="s">
        <v>1792</v>
      </c>
      <c r="B1104" s="60">
        <v>93</v>
      </c>
      <c r="C1104" s="70" t="s">
        <v>1793</v>
      </c>
    </row>
    <row r="1105" spans="1:3" ht="15" customHeight="1">
      <c r="A1105" s="60" t="s">
        <v>1794</v>
      </c>
      <c r="B1105" s="60">
        <v>95</v>
      </c>
      <c r="C1105" s="70" t="s">
        <v>1795</v>
      </c>
    </row>
    <row r="1106" spans="1:3" ht="15" customHeight="1">
      <c r="A1106" s="60" t="s">
        <v>1798</v>
      </c>
      <c r="B1106" s="60">
        <v>127</v>
      </c>
      <c r="C1106" s="70" t="s">
        <v>1799</v>
      </c>
    </row>
    <row r="1107" spans="1:3" ht="15" customHeight="1">
      <c r="A1107" s="60" t="s">
        <v>1801</v>
      </c>
      <c r="B1107" s="60">
        <v>109.833333333333</v>
      </c>
      <c r="C1107" s="70" t="s">
        <v>1802</v>
      </c>
    </row>
    <row r="1108" spans="1:3" ht="15" customHeight="1">
      <c r="A1108" s="60" t="s">
        <v>1803</v>
      </c>
      <c r="B1108" s="60">
        <v>1077</v>
      </c>
      <c r="C1108" s="70" t="s">
        <v>1804</v>
      </c>
    </row>
    <row r="1109" spans="1:3" ht="15" customHeight="1">
      <c r="A1109" s="60" t="s">
        <v>1805</v>
      </c>
      <c r="B1109" s="60">
        <v>150</v>
      </c>
      <c r="C1109" s="70" t="s">
        <v>1806</v>
      </c>
    </row>
    <row r="1110" spans="1:3" ht="15" customHeight="1">
      <c r="A1110" s="60" t="s">
        <v>1807</v>
      </c>
      <c r="B1110" s="60">
        <v>184</v>
      </c>
      <c r="C1110" s="70" t="s">
        <v>1808</v>
      </c>
    </row>
    <row r="1111" spans="1:3" ht="15" customHeight="1">
      <c r="A1111" s="60" t="s">
        <v>1809</v>
      </c>
      <c r="B1111" s="60">
        <v>163</v>
      </c>
      <c r="C1111" s="70" t="s">
        <v>1810</v>
      </c>
    </row>
    <row r="1112" spans="1:3" ht="15" customHeight="1">
      <c r="A1112" s="60" t="s">
        <v>1811</v>
      </c>
      <c r="B1112" s="60">
        <v>1608</v>
      </c>
      <c r="C1112" s="70" t="s">
        <v>1812</v>
      </c>
    </row>
    <row r="1113" spans="1:3" ht="15" customHeight="1">
      <c r="A1113" s="60" t="s">
        <v>1813</v>
      </c>
      <c r="B1113" s="60">
        <v>209</v>
      </c>
      <c r="C1113" s="70" t="s">
        <v>1814</v>
      </c>
    </row>
    <row r="1114" spans="1:3" ht="15" customHeight="1">
      <c r="A1114" s="60" t="s">
        <v>1815</v>
      </c>
      <c r="B1114" s="60">
        <v>191</v>
      </c>
      <c r="C1114" s="70" t="s">
        <v>1816</v>
      </c>
    </row>
    <row r="1115" spans="1:3" ht="15" customHeight="1">
      <c r="A1115" s="60" t="s">
        <v>1817</v>
      </c>
      <c r="B1115" s="60">
        <v>24</v>
      </c>
      <c r="C1115" s="70" t="s">
        <v>1818</v>
      </c>
    </row>
    <row r="1116" spans="1:3" ht="15" customHeight="1">
      <c r="A1116" s="60" t="s">
        <v>1819</v>
      </c>
      <c r="B1116" s="60">
        <v>232</v>
      </c>
      <c r="C1116" s="70" t="s">
        <v>1820</v>
      </c>
    </row>
    <row r="1117" spans="1:3" ht="15" customHeight="1">
      <c r="A1117" s="60" t="s">
        <v>1821</v>
      </c>
      <c r="B1117" s="60">
        <v>216</v>
      </c>
      <c r="C1117" s="70" t="s">
        <v>1822</v>
      </c>
    </row>
    <row r="1118" spans="1:3" ht="15" customHeight="1">
      <c r="A1118" s="60" t="s">
        <v>1823</v>
      </c>
      <c r="B1118" s="60">
        <v>26</v>
      </c>
      <c r="C1118" s="70" t="s">
        <v>1824</v>
      </c>
    </row>
    <row r="1119" spans="1:3" ht="15" customHeight="1">
      <c r="A1119" s="60" t="s">
        <v>1825</v>
      </c>
      <c r="B1119" s="60">
        <v>291</v>
      </c>
      <c r="C1119" s="70" t="s">
        <v>1826</v>
      </c>
    </row>
    <row r="1120" spans="1:3" ht="15" customHeight="1">
      <c r="A1120" s="60" t="s">
        <v>1827</v>
      </c>
      <c r="B1120" s="60">
        <v>266.5</v>
      </c>
      <c r="C1120" s="70" t="s">
        <v>1828</v>
      </c>
    </row>
    <row r="1121" spans="1:3" ht="15" customHeight="1">
      <c r="A1121" s="60" t="s">
        <v>1829</v>
      </c>
      <c r="B1121" s="60">
        <v>42</v>
      </c>
      <c r="C1121" s="70" t="s">
        <v>1830</v>
      </c>
    </row>
    <row r="1122" spans="1:3" ht="15" customHeight="1">
      <c r="A1122" s="60" t="s">
        <v>1831</v>
      </c>
      <c r="B1122" s="60">
        <v>367</v>
      </c>
      <c r="C1122" s="70" t="s">
        <v>1832</v>
      </c>
    </row>
    <row r="1123" spans="1:3" ht="15" customHeight="1">
      <c r="A1123" s="60" t="s">
        <v>1833</v>
      </c>
      <c r="B1123" s="60">
        <v>341</v>
      </c>
      <c r="C1123" s="70" t="s">
        <v>1834</v>
      </c>
    </row>
    <row r="1124" spans="1:3" ht="15" customHeight="1">
      <c r="A1124" s="60" t="s">
        <v>1835</v>
      </c>
      <c r="B1124" s="60">
        <v>395</v>
      </c>
      <c r="C1124" s="70" t="s">
        <v>1836</v>
      </c>
    </row>
    <row r="1125" spans="1:3" ht="15" customHeight="1">
      <c r="A1125" s="60" t="s">
        <v>1837</v>
      </c>
      <c r="B1125" s="60">
        <v>371</v>
      </c>
      <c r="C1125" s="70" t="s">
        <v>1838</v>
      </c>
    </row>
    <row r="1126" spans="1:3" ht="15" customHeight="1">
      <c r="A1126" s="60" t="s">
        <v>1839</v>
      </c>
      <c r="B1126" s="60">
        <v>418</v>
      </c>
      <c r="C1126" s="70" t="s">
        <v>1840</v>
      </c>
    </row>
    <row r="1127" spans="1:3" ht="15" customHeight="1">
      <c r="A1127" s="60" t="s">
        <v>1841</v>
      </c>
      <c r="B1127" s="60">
        <v>56</v>
      </c>
      <c r="C1127" s="70" t="s">
        <v>1842</v>
      </c>
    </row>
    <row r="1128" spans="1:3" ht="15" customHeight="1">
      <c r="A1128" s="60" t="s">
        <v>1843</v>
      </c>
      <c r="B1128" s="60">
        <v>44.5</v>
      </c>
      <c r="C1128" s="70" t="s">
        <v>1844</v>
      </c>
    </row>
    <row r="1129" spans="1:3" ht="15" customHeight="1">
      <c r="A1129" s="60" t="s">
        <v>1845</v>
      </c>
      <c r="B1129" s="60">
        <v>456</v>
      </c>
      <c r="C1129" s="70" t="s">
        <v>1846</v>
      </c>
    </row>
    <row r="1130" spans="1:3" ht="15" customHeight="1">
      <c r="A1130" s="60" t="s">
        <v>1847</v>
      </c>
      <c r="B1130" s="60">
        <v>424.33333333333297</v>
      </c>
      <c r="C1130" s="70" t="s">
        <v>1848</v>
      </c>
    </row>
    <row r="1131" spans="1:3" ht="15" customHeight="1">
      <c r="A1131" s="60" t="s">
        <v>1849</v>
      </c>
      <c r="B1131" s="60">
        <v>507</v>
      </c>
      <c r="C1131" s="70" t="s">
        <v>1850</v>
      </c>
    </row>
    <row r="1132" spans="1:3" ht="15" customHeight="1">
      <c r="A1132" s="60" t="s">
        <v>1851</v>
      </c>
      <c r="B1132" s="60">
        <v>465</v>
      </c>
      <c r="C1132" s="70" t="s">
        <v>1852</v>
      </c>
    </row>
    <row r="1133" spans="1:3" ht="15" customHeight="1">
      <c r="A1133" s="60" t="s">
        <v>1853</v>
      </c>
      <c r="B1133" s="60">
        <v>67</v>
      </c>
      <c r="C1133" s="70" t="s">
        <v>1854</v>
      </c>
    </row>
    <row r="1134" spans="1:3" ht="15" customHeight="1">
      <c r="A1134" s="60" t="s">
        <v>1855</v>
      </c>
      <c r="B1134" s="60">
        <v>56.3333333333333</v>
      </c>
      <c r="C1134" s="70" t="s">
        <v>1856</v>
      </c>
    </row>
    <row r="1135" spans="1:3" ht="15" customHeight="1">
      <c r="A1135" s="60" t="s">
        <v>1857</v>
      </c>
      <c r="B1135" s="60">
        <v>94</v>
      </c>
      <c r="C1135" s="70" t="s">
        <v>1858</v>
      </c>
    </row>
    <row r="1136" spans="1:3" ht="15" customHeight="1">
      <c r="A1136" s="60" t="s">
        <v>1859</v>
      </c>
      <c r="B1136" s="60">
        <v>78</v>
      </c>
      <c r="C1136" s="70" t="s">
        <v>1860</v>
      </c>
    </row>
    <row r="1137" spans="1:3" ht="15" customHeight="1">
      <c r="A1137" s="60" t="s">
        <v>1861</v>
      </c>
      <c r="B1137" s="60">
        <v>814</v>
      </c>
      <c r="C1137" s="70" t="s">
        <v>1862</v>
      </c>
    </row>
    <row r="1138" spans="1:3" ht="15" customHeight="1">
      <c r="A1138" s="60" t="s">
        <v>1865</v>
      </c>
      <c r="B1138" s="60">
        <v>125</v>
      </c>
      <c r="C1138" s="70" t="s">
        <v>1866</v>
      </c>
    </row>
    <row r="1139" spans="1:3" ht="15" customHeight="1">
      <c r="A1139" s="60" t="s">
        <v>1867</v>
      </c>
      <c r="B1139" s="60">
        <v>1075</v>
      </c>
      <c r="C1139" s="70" t="s">
        <v>1868</v>
      </c>
    </row>
    <row r="1140" spans="1:3" ht="15" customHeight="1">
      <c r="A1140" s="60" t="s">
        <v>1869</v>
      </c>
      <c r="B1140" s="60">
        <v>160</v>
      </c>
      <c r="C1140" s="70" t="s">
        <v>1870</v>
      </c>
    </row>
    <row r="1141" spans="1:3" ht="15" customHeight="1">
      <c r="A1141" s="60" t="s">
        <v>1871</v>
      </c>
      <c r="B1141" s="60">
        <v>205</v>
      </c>
      <c r="C1141" s="70" t="s">
        <v>1872</v>
      </c>
    </row>
    <row r="1142" spans="1:3" ht="15" customHeight="1">
      <c r="A1142" s="60" t="s">
        <v>1873</v>
      </c>
      <c r="B1142" s="60">
        <v>290</v>
      </c>
      <c r="C1142" s="70" t="s">
        <v>1874</v>
      </c>
    </row>
    <row r="1143" spans="1:3" ht="15" customHeight="1">
      <c r="A1143" s="60" t="s">
        <v>1875</v>
      </c>
      <c r="B1143" s="60">
        <v>50</v>
      </c>
      <c r="C1143" s="70" t="s">
        <v>1876</v>
      </c>
    </row>
    <row r="1144" spans="1:3" ht="15" customHeight="1">
      <c r="A1144" s="60" t="s">
        <v>1877</v>
      </c>
      <c r="B1144" s="60">
        <v>455</v>
      </c>
      <c r="C1144" s="70" t="s">
        <v>1878</v>
      </c>
    </row>
    <row r="1145" spans="1:3" ht="15" customHeight="1">
      <c r="A1145" s="60" t="s">
        <v>1879</v>
      </c>
      <c r="B1145" s="60">
        <v>74</v>
      </c>
      <c r="C1145" s="70" t="s">
        <v>1880</v>
      </c>
    </row>
    <row r="1146" spans="1:3" ht="15" customHeight="1">
      <c r="A1146" s="60" t="s">
        <v>1881</v>
      </c>
      <c r="B1146" s="60">
        <v>780</v>
      </c>
      <c r="C1146" s="70" t="s">
        <v>1882</v>
      </c>
    </row>
    <row r="1147" spans="1:3" ht="15" customHeight="1">
      <c r="A1147" s="60" t="s">
        <v>1883</v>
      </c>
      <c r="B1147" s="60">
        <v>93</v>
      </c>
      <c r="C1147" s="70" t="s">
        <v>1884</v>
      </c>
    </row>
    <row r="1148" spans="1:3" ht="15" customHeight="1">
      <c r="A1148" s="60" t="str">
        <f>'Existing Fixture List'!A723</f>
        <v>CFL1-13</v>
      </c>
      <c r="B1148" s="174">
        <f>'Existing Fixture List'!F723</f>
        <v>15</v>
      </c>
      <c r="C1148" s="70" t="str">
        <f>'Existing Fixture List'!B723</f>
        <v>Interior CF 1L 13W Quad</v>
      </c>
    </row>
    <row r="1149" spans="1:3" ht="15" customHeight="1">
      <c r="A1149" s="60" t="str">
        <f>'Existing Fixture List'!A724</f>
        <v>CFL2-13</v>
      </c>
      <c r="B1149" s="174">
        <f>'Existing Fixture List'!F724</f>
        <v>30</v>
      </c>
      <c r="C1149" s="70" t="str">
        <f>'Existing Fixture List'!B724</f>
        <v>Interior CF 2L 13W Quad</v>
      </c>
    </row>
    <row r="1150" spans="1:3" ht="15" customHeight="1">
      <c r="A1150" s="60" t="str">
        <f>'Existing Fixture List'!A725</f>
        <v>CFL1-23</v>
      </c>
      <c r="B1150" s="174">
        <f>'Existing Fixture List'!F725</f>
        <v>26</v>
      </c>
      <c r="C1150" s="70" t="str">
        <f>'Existing Fixture List'!B725</f>
        <v>Interior CF 1L 23W Quad</v>
      </c>
    </row>
    <row r="1151" spans="1:3" ht="15" customHeight="1">
      <c r="A1151" s="60" t="str">
        <f>'Existing Fixture List'!A726</f>
        <v>CFL1-26</v>
      </c>
      <c r="B1151" s="174">
        <f>'Existing Fixture List'!F726</f>
        <v>29</v>
      </c>
      <c r="C1151" s="70" t="str">
        <f>'Existing Fixture List'!B726</f>
        <v>Interior CF 1L 26W Quad</v>
      </c>
    </row>
    <row r="1152" spans="1:3" ht="15" customHeight="1">
      <c r="A1152" s="60" t="str">
        <f>'Existing Fixture List'!A727</f>
        <v>CFL1-32</v>
      </c>
      <c r="B1152" s="174">
        <f>'Existing Fixture List'!F727</f>
        <v>34</v>
      </c>
      <c r="C1152" s="70" t="str">
        <f>'Existing Fixture List'!B727</f>
        <v>Interior CF 1L 32W Triple</v>
      </c>
    </row>
    <row r="1153" spans="1:3" ht="15" customHeight="1">
      <c r="A1153" s="60" t="str">
        <f>'Existing Fixture List'!A728</f>
        <v>CFL2-26</v>
      </c>
      <c r="B1153" s="174">
        <f>'Existing Fixture List'!F728</f>
        <v>51</v>
      </c>
      <c r="C1153" s="70" t="str">
        <f>'Existing Fixture List'!B728</f>
        <v>Interior CF 2L 26W Quad</v>
      </c>
    </row>
    <row r="1154" spans="1:3" ht="15" customHeight="1">
      <c r="A1154" s="60" t="str">
        <f>'Existing Fixture List'!A729</f>
        <v>CFL2-32</v>
      </c>
      <c r="B1154" s="174">
        <f>'Existing Fixture List'!F729</f>
        <v>62</v>
      </c>
      <c r="C1154" s="70" t="str">
        <f>'Existing Fixture List'!B729</f>
        <v>Interior CF 2L 32W Triple</v>
      </c>
    </row>
    <row r="1155" spans="1:3" ht="15" customHeight="1">
      <c r="A1155" s="60" t="str">
        <f>'Existing Fixture List'!A730</f>
        <v>CFL1-42</v>
      </c>
      <c r="B1155" s="174">
        <f>'Existing Fixture List'!F730</f>
        <v>46</v>
      </c>
      <c r="C1155" s="70" t="str">
        <f>'Existing Fixture List'!B730</f>
        <v>Interior CF 1L 42W Triple</v>
      </c>
    </row>
    <row r="1156" spans="1:3" ht="15" customHeight="1">
      <c r="A1156" s="60" t="str">
        <f>'Existing Fixture List'!A731</f>
        <v>CFL2-42</v>
      </c>
      <c r="B1156" s="174">
        <f>'Existing Fixture List'!F731</f>
        <v>93</v>
      </c>
      <c r="C1156" s="70" t="str">
        <f>'Existing Fixture List'!B731</f>
        <v>Interior CF 2L 42W Triple</v>
      </c>
    </row>
    <row r="1157" spans="1:3" ht="15" customHeight="1">
      <c r="A1157" s="60" t="str">
        <f>'Existing Fixture List'!A732</f>
        <v>CFL3-13</v>
      </c>
      <c r="B1157" s="174">
        <f>'Existing Fixture List'!F732</f>
        <v>48</v>
      </c>
      <c r="C1157" s="70" t="str">
        <f>'Existing Fixture List'!B732</f>
        <v>Interior CF 3L 13W Quad</v>
      </c>
    </row>
    <row r="1158" spans="1:3" ht="15" customHeight="1">
      <c r="A1158" s="60" t="str">
        <f>'Existing Fixture List'!A733</f>
        <v>CFL1-57</v>
      </c>
      <c r="B1158" s="174">
        <f>'Existing Fixture List'!F733</f>
        <v>59</v>
      </c>
      <c r="C1158" s="70" t="str">
        <f>'Existing Fixture List'!B733</f>
        <v>Interior CF 1L 57W Triple</v>
      </c>
    </row>
    <row r="1159" spans="1:3" ht="18" customHeight="1">
      <c r="A1159" s="60" t="s">
        <v>1912</v>
      </c>
      <c r="B1159" s="174">
        <v>100</v>
      </c>
      <c r="C1159" s="70" t="s">
        <v>2612</v>
      </c>
    </row>
    <row r="1160" spans="1:3" ht="15" customHeight="1">
      <c r="A1160" s="60" t="s">
        <v>1914</v>
      </c>
      <c r="B1160" s="174">
        <v>100</v>
      </c>
      <c r="C1160" s="70" t="s">
        <v>2613</v>
      </c>
    </row>
    <row r="1161" spans="1:3" ht="15" customHeight="1">
      <c r="A1161" s="60" t="s">
        <v>2565</v>
      </c>
      <c r="B1161" s="60">
        <v>100</v>
      </c>
      <c r="C1161" s="70" t="s">
        <v>2614</v>
      </c>
    </row>
    <row r="1162" spans="1:3" ht="15" customHeight="1">
      <c r="A1162" s="60" t="s">
        <v>2567</v>
      </c>
      <c r="B1162" s="60">
        <v>100</v>
      </c>
      <c r="C1162" s="70" t="s">
        <v>2567</v>
      </c>
    </row>
    <row r="1163" spans="1:3" ht="15" customHeight="1">
      <c r="A1163" s="60" t="s">
        <v>1916</v>
      </c>
      <c r="B1163" s="174">
        <v>90</v>
      </c>
      <c r="C1163" s="70" t="s">
        <v>2615</v>
      </c>
    </row>
    <row r="1164" spans="1:3" ht="15" customHeight="1">
      <c r="A1164" s="60" t="s">
        <v>1918</v>
      </c>
      <c r="B1164" s="174">
        <v>90</v>
      </c>
      <c r="C1164" s="70" t="s">
        <v>2616</v>
      </c>
    </row>
    <row r="1165" spans="1:3" ht="15" customHeight="1">
      <c r="A1165" s="60" t="s">
        <v>2568</v>
      </c>
      <c r="B1165" s="174">
        <v>90</v>
      </c>
      <c r="C1165" s="70" t="s">
        <v>2617</v>
      </c>
    </row>
    <row r="1166" spans="1:3" ht="15" customHeight="1">
      <c r="A1166" s="60" t="s">
        <v>2569</v>
      </c>
      <c r="B1166" s="174">
        <v>90</v>
      </c>
      <c r="C1166" s="70" t="s">
        <v>2569</v>
      </c>
    </row>
    <row r="1167" spans="1:3" ht="15" customHeight="1">
      <c r="A1167" s="60" t="s">
        <v>1920</v>
      </c>
      <c r="B1167" s="174">
        <v>85</v>
      </c>
      <c r="C1167" s="70" t="s">
        <v>1920</v>
      </c>
    </row>
  </sheetData>
  <pageMargins left="0.75" right="0.75" top="1" bottom="1" header="0.5" footer="0.5"/>
  <pageSetup paperSize="9" orientation="portrait"/>
  <legacyDrawing r:id="rId1"/>
</worksheet>
</file>

<file path=xl/worksheets/sheet21.xml><?xml version="1.0" encoding="utf-8"?>
<worksheet xmlns="http://schemas.openxmlformats.org/spreadsheetml/2006/main" xmlns:r="http://schemas.openxmlformats.org/officeDocument/2006/relationships">
  <sheetPr codeName="Sheet21"/>
  <dimension ref="A1:L550"/>
  <sheetViews>
    <sheetView workbookViewId="0"/>
  </sheetViews>
  <sheetFormatPr defaultColWidth="9.140625" defaultRowHeight="15" customHeight="1"/>
  <cols>
    <col min="1" max="1" width="28.5703125" customWidth="1"/>
    <col min="2" max="2" width="54.85546875" customWidth="1"/>
    <col min="3" max="4" width="19.7109375" customWidth="1"/>
    <col min="5" max="6" width="22.140625" customWidth="1"/>
    <col min="7" max="7" width="29" customWidth="1"/>
    <col min="8" max="8" width="32.85546875" customWidth="1"/>
    <col min="9" max="9" width="18.7109375" customWidth="1"/>
    <col min="10" max="10" width="22.28515625" customWidth="1"/>
    <col min="11" max="11" width="22.42578125" customWidth="1"/>
    <col min="12" max="12" width="60.85546875" customWidth="1"/>
  </cols>
  <sheetData>
    <row r="1" spans="1:12" ht="12.75">
      <c r="J1" s="2"/>
      <c r="K1" s="17" t="s">
        <v>152</v>
      </c>
      <c r="L1" s="20" t="s">
        <v>153</v>
      </c>
    </row>
    <row r="2" spans="1:12" ht="30">
      <c r="A2" s="175" t="s">
        <v>2618</v>
      </c>
      <c r="B2" s="175" t="s">
        <v>2538</v>
      </c>
      <c r="J2" s="2"/>
      <c r="K2" s="17" t="s">
        <v>158</v>
      </c>
      <c r="L2" s="20" t="s">
        <v>2619</v>
      </c>
    </row>
    <row r="3" spans="1:12">
      <c r="A3" s="52" t="str">
        <f>'Replacement Fixture List'!B5</f>
        <v>EXIT_Sign</v>
      </c>
      <c r="B3" s="52" t="s">
        <v>2620</v>
      </c>
      <c r="J3" s="2"/>
      <c r="K3" s="17" t="s">
        <v>162</v>
      </c>
      <c r="L3" s="20" t="s">
        <v>2621</v>
      </c>
    </row>
    <row r="4" spans="1:12">
      <c r="A4" s="52" t="str">
        <f>'Replacement Fixture List'!B10</f>
        <v>HPT8_RWT8_Linear</v>
      </c>
      <c r="B4" s="52" t="s">
        <v>2622</v>
      </c>
      <c r="J4" s="2"/>
      <c r="K4" s="176" t="s">
        <v>166</v>
      </c>
      <c r="L4" s="177" t="s">
        <v>167</v>
      </c>
    </row>
    <row r="5" spans="1:12">
      <c r="A5" s="52" t="str">
        <f>'Replacement Fixture List'!B53</f>
        <v>Fluor_T8_Linear</v>
      </c>
      <c r="B5" s="52" t="s">
        <v>2623</v>
      </c>
      <c r="J5" s="2"/>
      <c r="K5" s="17" t="s">
        <v>168</v>
      </c>
      <c r="L5" s="20" t="s">
        <v>169</v>
      </c>
    </row>
    <row r="6" spans="1:12">
      <c r="A6" s="52" t="str">
        <f>'Replacement Fixture List'!B254</f>
        <v>Fluor_T5_Linear</v>
      </c>
      <c r="B6" s="52" t="s">
        <v>2624</v>
      </c>
      <c r="J6" s="2"/>
      <c r="K6" s="17" t="s">
        <v>172</v>
      </c>
      <c r="L6" s="20" t="s">
        <v>2625</v>
      </c>
    </row>
    <row r="7" spans="1:12">
      <c r="A7" s="52" t="str">
        <f>'Replacement Fixture List'!B297</f>
        <v>Fluor_U_Tubes</v>
      </c>
      <c r="B7" s="52" t="s">
        <v>2626</v>
      </c>
      <c r="J7" s="2"/>
      <c r="K7" s="18" t="s">
        <v>175</v>
      </c>
      <c r="L7" s="178" t="s">
        <v>169</v>
      </c>
    </row>
    <row r="8" spans="1:12">
      <c r="A8" s="52" t="str">
        <f>'Replacement Fixture List'!B307</f>
        <v>CFL_Fixtures</v>
      </c>
      <c r="B8" s="52" t="s">
        <v>2556</v>
      </c>
      <c r="J8" s="2"/>
      <c r="K8" s="18" t="s">
        <v>176</v>
      </c>
      <c r="L8" s="178" t="s">
        <v>169</v>
      </c>
    </row>
    <row r="9" spans="1:12">
      <c r="A9" s="52" t="str">
        <f>'Replacement Fixture List'!B319</f>
        <v>Metal_Halide_Pulse_Start</v>
      </c>
      <c r="B9" s="52" t="s">
        <v>2627</v>
      </c>
      <c r="J9" s="2"/>
      <c r="K9" s="18" t="s">
        <v>177</v>
      </c>
      <c r="L9" s="178" t="s">
        <v>169</v>
      </c>
    </row>
    <row r="10" spans="1:12" ht="26.25">
      <c r="A10" s="52" t="s">
        <v>2628</v>
      </c>
      <c r="B10" s="52" t="s">
        <v>2629</v>
      </c>
      <c r="J10" s="2"/>
      <c r="K10" s="17" t="s">
        <v>180</v>
      </c>
      <c r="L10" s="20" t="s">
        <v>2630</v>
      </c>
    </row>
    <row r="11" spans="1:12">
      <c r="A11" s="52" t="s">
        <v>2631</v>
      </c>
      <c r="B11" s="52" t="s">
        <v>2632</v>
      </c>
      <c r="J11" s="2"/>
      <c r="K11" s="18" t="s">
        <v>183</v>
      </c>
      <c r="L11" s="178" t="s">
        <v>169</v>
      </c>
    </row>
    <row r="12" spans="1:12" ht="12.75">
      <c r="J12" s="2"/>
      <c r="K12" s="18" t="s">
        <v>184</v>
      </c>
      <c r="L12" s="178" t="s">
        <v>169</v>
      </c>
    </row>
    <row r="13" spans="1:12" ht="12.75">
      <c r="J13" s="2"/>
      <c r="K13" s="18" t="s">
        <v>185</v>
      </c>
      <c r="L13" s="178" t="s">
        <v>169</v>
      </c>
    </row>
    <row r="14" spans="1:12">
      <c r="A14" s="173" t="str">
        <f>B3</f>
        <v>Rep_EXIT_Sign</v>
      </c>
      <c r="B14" s="173" t="str">
        <f>B4</f>
        <v>Rep_HPT8_RWT8_Linear</v>
      </c>
      <c r="C14" s="173" t="str">
        <f>B5</f>
        <v>Rep_Fluor_T8_Linear</v>
      </c>
      <c r="D14" s="173" t="str">
        <f>B6</f>
        <v>Rep_Fluor_T5_Linear</v>
      </c>
      <c r="E14" s="173" t="str">
        <f>B7</f>
        <v>Rep_Fluor_U_Tubes</v>
      </c>
      <c r="F14" s="173" t="str">
        <f>B8</f>
        <v>Rep_CFL_Fixtures</v>
      </c>
      <c r="G14" s="173" t="str">
        <f>B9</f>
        <v>Rep_Metal_Halide_Pulse_Start</v>
      </c>
      <c r="H14" s="173" t="s">
        <v>2123</v>
      </c>
      <c r="I14" s="173" t="s">
        <v>2629</v>
      </c>
      <c r="J14" s="179" t="s">
        <v>2632</v>
      </c>
      <c r="K14" s="17" t="s">
        <v>188</v>
      </c>
      <c r="L14" s="20" t="s">
        <v>2633</v>
      </c>
    </row>
    <row r="15" spans="1:12" ht="12.75">
      <c r="A15" s="60" t="s">
        <v>1925</v>
      </c>
      <c r="B15" s="60" t="s">
        <v>1935</v>
      </c>
      <c r="C15" s="60" t="s">
        <v>605</v>
      </c>
      <c r="D15" s="60" t="s">
        <v>2021</v>
      </c>
      <c r="E15" s="60" t="s">
        <v>1596</v>
      </c>
      <c r="F15" s="60" t="s">
        <v>1887</v>
      </c>
      <c r="G15" s="60" t="s">
        <v>2106</v>
      </c>
      <c r="H15" s="60" t="s">
        <v>2125</v>
      </c>
      <c r="I15" s="60" t="str">
        <f>A543</f>
        <v>LED_MR16</v>
      </c>
      <c r="J15" s="77" t="str">
        <f>A546</f>
        <v>LED_RSORD_Fixture</v>
      </c>
      <c r="K15" s="18" t="s">
        <v>190</v>
      </c>
      <c r="L15" s="178" t="s">
        <v>169</v>
      </c>
    </row>
    <row r="16" spans="1:12" ht="12.75">
      <c r="A16" s="60" t="s">
        <v>1927</v>
      </c>
      <c r="B16" s="60" t="s">
        <v>1937</v>
      </c>
      <c r="C16" s="60" t="s">
        <v>607</v>
      </c>
      <c r="D16" s="60" t="s">
        <v>2023</v>
      </c>
      <c r="E16" s="60" t="s">
        <v>1602</v>
      </c>
      <c r="F16" s="60" t="s">
        <v>1889</v>
      </c>
      <c r="G16" s="60" t="s">
        <v>2108</v>
      </c>
      <c r="H16" s="60" t="s">
        <v>2127</v>
      </c>
      <c r="I16" s="60" t="str">
        <f>A544</f>
        <v>LED_PAR20</v>
      </c>
      <c r="J16" s="77" t="str">
        <f>A547</f>
        <v>LED_ExtParkingGarage_GC</v>
      </c>
      <c r="K16" s="17" t="s">
        <v>193</v>
      </c>
      <c r="L16" s="20" t="s">
        <v>194</v>
      </c>
    </row>
    <row r="17" spans="1:12" ht="12.75">
      <c r="A17" s="60" t="s">
        <v>1929</v>
      </c>
      <c r="B17" s="60" t="s">
        <v>1939</v>
      </c>
      <c r="C17" s="60" t="s">
        <v>609</v>
      </c>
      <c r="D17" s="60" t="s">
        <v>2025</v>
      </c>
      <c r="E17" s="60" t="s">
        <v>1604</v>
      </c>
      <c r="F17" s="60" t="s">
        <v>1891</v>
      </c>
      <c r="G17" s="60" t="s">
        <v>2110</v>
      </c>
      <c r="H17" s="60" t="s">
        <v>2129</v>
      </c>
      <c r="I17" s="60" t="str">
        <f>A545</f>
        <v>LED_PAR38_PAR30</v>
      </c>
      <c r="J17" s="77" t="str">
        <f>A548</f>
        <v>LED_ExtParkingLot_GC</v>
      </c>
      <c r="K17" s="18" t="s">
        <v>196</v>
      </c>
      <c r="L17" s="178" t="s">
        <v>169</v>
      </c>
    </row>
    <row r="18" spans="1:12" ht="12.75">
      <c r="A18" s="60" t="s">
        <v>1931</v>
      </c>
      <c r="B18" s="60" t="s">
        <v>1941</v>
      </c>
      <c r="C18" s="60" t="s">
        <v>610</v>
      </c>
      <c r="D18" s="60" t="s">
        <v>2027</v>
      </c>
      <c r="E18" s="60" t="s">
        <v>1606</v>
      </c>
      <c r="F18" s="60" t="s">
        <v>1893</v>
      </c>
      <c r="G18" s="60" t="s">
        <v>2112</v>
      </c>
      <c r="H18" s="60" t="s">
        <v>2131</v>
      </c>
      <c r="I18" s="60"/>
      <c r="J18" s="77" t="str">
        <f>A549</f>
        <v>LED_Freezer_Cooler</v>
      </c>
      <c r="K18" s="18" t="s">
        <v>197</v>
      </c>
      <c r="L18" s="178" t="s">
        <v>169</v>
      </c>
    </row>
    <row r="19" spans="1:12" ht="12.75">
      <c r="B19" s="60" t="s">
        <v>1943</v>
      </c>
      <c r="C19" s="60" t="s">
        <v>612</v>
      </c>
      <c r="D19" s="60" t="s">
        <v>2029</v>
      </c>
      <c r="E19" s="60" t="s">
        <v>1608</v>
      </c>
      <c r="F19" s="60" t="s">
        <v>1895</v>
      </c>
      <c r="G19" s="60" t="s">
        <v>2114</v>
      </c>
      <c r="H19" s="60" t="s">
        <v>2133</v>
      </c>
      <c r="I19" s="60"/>
      <c r="J19" s="77"/>
      <c r="K19" s="176" t="s">
        <v>200</v>
      </c>
      <c r="L19" s="177" t="s">
        <v>201</v>
      </c>
    </row>
    <row r="20" spans="1:12">
      <c r="B20" s="60" t="s">
        <v>1945</v>
      </c>
      <c r="C20" s="60" t="s">
        <v>620</v>
      </c>
      <c r="D20" s="60" t="s">
        <v>2031</v>
      </c>
      <c r="E20" s="60" t="s">
        <v>1610</v>
      </c>
      <c r="F20" s="60" t="s">
        <v>1897</v>
      </c>
      <c r="G20" s="60" t="s">
        <v>2116</v>
      </c>
      <c r="H20" s="158" t="str">
        <f>A535</f>
        <v>Full-time Flashing (LED)</v>
      </c>
      <c r="I20" s="60"/>
      <c r="K20" s="88"/>
      <c r="L20" s="10"/>
    </row>
    <row r="21" spans="1:12" ht="15" customHeight="1">
      <c r="B21" s="60" t="s">
        <v>1947</v>
      </c>
      <c r="C21" s="60" t="s">
        <v>622</v>
      </c>
      <c r="D21" s="60" t="s">
        <v>2033</v>
      </c>
      <c r="E21" s="60" t="s">
        <v>1612</v>
      </c>
      <c r="F21" s="60" t="s">
        <v>1899</v>
      </c>
      <c r="G21" s="60" t="s">
        <v>2118</v>
      </c>
      <c r="I21" s="60"/>
    </row>
    <row r="22" spans="1:12" ht="15" customHeight="1">
      <c r="B22" s="60" t="s">
        <v>1949</v>
      </c>
      <c r="C22" s="60" t="s">
        <v>624</v>
      </c>
      <c r="D22" s="60" t="s">
        <v>2035</v>
      </c>
      <c r="E22" s="60" t="s">
        <v>1616</v>
      </c>
      <c r="F22" s="60" t="s">
        <v>1901</v>
      </c>
      <c r="G22" s="60" t="s">
        <v>2120</v>
      </c>
    </row>
    <row r="23" spans="1:12" ht="15" customHeight="1">
      <c r="B23" s="60" t="s">
        <v>1951</v>
      </c>
      <c r="C23" s="60" t="s">
        <v>630</v>
      </c>
      <c r="D23" s="60" t="s">
        <v>2037</v>
      </c>
      <c r="E23" s="60" t="s">
        <v>1620</v>
      </c>
      <c r="F23" s="60" t="s">
        <v>1903</v>
      </c>
    </row>
    <row r="24" spans="1:12" ht="15" customHeight="1">
      <c r="B24" s="60" t="s">
        <v>1953</v>
      </c>
      <c r="C24" s="60" t="s">
        <v>632</v>
      </c>
      <c r="D24" s="60" t="s">
        <v>2039</v>
      </c>
      <c r="F24" s="60" t="s">
        <v>1905</v>
      </c>
    </row>
    <row r="25" spans="1:12" ht="15" customHeight="1">
      <c r="B25" s="60" t="s">
        <v>1955</v>
      </c>
      <c r="C25" s="60" t="s">
        <v>635</v>
      </c>
      <c r="D25" s="60" t="s">
        <v>2041</v>
      </c>
      <c r="F25" s="60" t="s">
        <v>1907</v>
      </c>
    </row>
    <row r="26" spans="1:12" ht="15" customHeight="1">
      <c r="B26" s="60" t="s">
        <v>1957</v>
      </c>
      <c r="C26" s="60" t="s">
        <v>636</v>
      </c>
      <c r="D26" s="60" t="s">
        <v>2043</v>
      </c>
      <c r="H26" s="60" t="s">
        <v>2634</v>
      </c>
    </row>
    <row r="27" spans="1:12" ht="15" customHeight="1">
      <c r="B27" s="60" t="s">
        <v>1959</v>
      </c>
      <c r="C27" s="60" t="s">
        <v>638</v>
      </c>
      <c r="D27" s="60" t="s">
        <v>2045</v>
      </c>
      <c r="H27" s="60" t="s">
        <v>2635</v>
      </c>
    </row>
    <row r="28" spans="1:12" ht="15" customHeight="1">
      <c r="B28" s="60" t="s">
        <v>1961</v>
      </c>
      <c r="C28" s="60" t="s">
        <v>642</v>
      </c>
      <c r="D28" s="60" t="s">
        <v>2047</v>
      </c>
      <c r="H28" s="60" t="s">
        <v>2636</v>
      </c>
    </row>
    <row r="29" spans="1:12" ht="15" customHeight="1">
      <c r="B29" s="60" t="s">
        <v>1963</v>
      </c>
      <c r="C29" s="60" t="s">
        <v>644</v>
      </c>
      <c r="D29" s="60" t="s">
        <v>2049</v>
      </c>
      <c r="H29" s="60" t="s">
        <v>2637</v>
      </c>
    </row>
    <row r="30" spans="1:12" ht="15" customHeight="1">
      <c r="B30" s="60" t="s">
        <v>1965</v>
      </c>
      <c r="C30" s="60" t="s">
        <v>646</v>
      </c>
      <c r="D30" s="60" t="s">
        <v>2051</v>
      </c>
    </row>
    <row r="31" spans="1:12" ht="15" customHeight="1">
      <c r="B31" s="60" t="s">
        <v>1967</v>
      </c>
      <c r="C31" s="60" t="s">
        <v>648</v>
      </c>
      <c r="D31" s="60" t="s">
        <v>2053</v>
      </c>
    </row>
    <row r="32" spans="1:12" ht="15" customHeight="1">
      <c r="B32" s="60" t="s">
        <v>1969</v>
      </c>
      <c r="C32" s="60" t="s">
        <v>650</v>
      </c>
      <c r="D32" s="60" t="s">
        <v>2055</v>
      </c>
    </row>
    <row r="33" spans="2:4" ht="15" customHeight="1">
      <c r="B33" s="60" t="s">
        <v>1971</v>
      </c>
      <c r="C33" s="60" t="s">
        <v>651</v>
      </c>
      <c r="D33" s="60" t="s">
        <v>2057</v>
      </c>
    </row>
    <row r="34" spans="2:4" ht="15" customHeight="1">
      <c r="B34" s="60" t="s">
        <v>1973</v>
      </c>
      <c r="C34" s="60" t="s">
        <v>652</v>
      </c>
      <c r="D34" s="60" t="s">
        <v>2059</v>
      </c>
    </row>
    <row r="35" spans="2:4" ht="15" customHeight="1">
      <c r="B35" s="60" t="s">
        <v>1975</v>
      </c>
      <c r="C35" s="60" t="s">
        <v>654</v>
      </c>
      <c r="D35" s="60" t="s">
        <v>2061</v>
      </c>
    </row>
    <row r="36" spans="2:4" ht="15" customHeight="1">
      <c r="B36" s="60" t="s">
        <v>1977</v>
      </c>
      <c r="C36" s="60" t="s">
        <v>656</v>
      </c>
      <c r="D36" s="60" t="s">
        <v>2063</v>
      </c>
    </row>
    <row r="37" spans="2:4" ht="15" customHeight="1">
      <c r="B37" s="60" t="s">
        <v>1979</v>
      </c>
      <c r="C37" s="60" t="s">
        <v>658</v>
      </c>
      <c r="D37" s="60" t="s">
        <v>2065</v>
      </c>
    </row>
    <row r="38" spans="2:4" ht="15" customHeight="1">
      <c r="B38" s="60" t="s">
        <v>1981</v>
      </c>
      <c r="C38" s="60" t="s">
        <v>660</v>
      </c>
      <c r="D38" s="60" t="s">
        <v>2067</v>
      </c>
    </row>
    <row r="39" spans="2:4" ht="15" customHeight="1">
      <c r="B39" s="60" t="s">
        <v>1983</v>
      </c>
      <c r="C39" s="60" t="s">
        <v>662</v>
      </c>
      <c r="D39" s="60" t="s">
        <v>2069</v>
      </c>
    </row>
    <row r="40" spans="2:4" ht="15" customHeight="1">
      <c r="B40" s="60" t="s">
        <v>1985</v>
      </c>
      <c r="C40" s="60" t="s">
        <v>663</v>
      </c>
      <c r="D40" s="60" t="s">
        <v>2071</v>
      </c>
    </row>
    <row r="41" spans="2:4" ht="15" customHeight="1">
      <c r="B41" s="60" t="s">
        <v>1987</v>
      </c>
      <c r="C41" s="60" t="s">
        <v>664</v>
      </c>
      <c r="D41" s="60" t="s">
        <v>2073</v>
      </c>
    </row>
    <row r="42" spans="2:4" ht="15" customHeight="1">
      <c r="B42" s="60" t="s">
        <v>1989</v>
      </c>
      <c r="C42" s="60" t="s">
        <v>666</v>
      </c>
      <c r="D42" s="60" t="s">
        <v>2075</v>
      </c>
    </row>
    <row r="43" spans="2:4" ht="15" customHeight="1">
      <c r="B43" s="60" t="s">
        <v>1991</v>
      </c>
      <c r="C43" s="60" t="s">
        <v>668</v>
      </c>
      <c r="D43" s="60" t="s">
        <v>2077</v>
      </c>
    </row>
    <row r="44" spans="2:4" ht="15" customHeight="1">
      <c r="B44" s="60" t="s">
        <v>1993</v>
      </c>
      <c r="C44" s="60" t="s">
        <v>684</v>
      </c>
      <c r="D44" s="60" t="s">
        <v>2079</v>
      </c>
    </row>
    <row r="45" spans="2:4" ht="15" customHeight="1">
      <c r="B45" s="60" t="s">
        <v>1995</v>
      </c>
      <c r="C45" s="60" t="s">
        <v>686</v>
      </c>
      <c r="D45" s="60" t="s">
        <v>2081</v>
      </c>
    </row>
    <row r="46" spans="2:4" ht="15" customHeight="1">
      <c r="B46" s="60" t="s">
        <v>1997</v>
      </c>
      <c r="C46" s="60" t="s">
        <v>688</v>
      </c>
      <c r="D46" s="60" t="s">
        <v>2083</v>
      </c>
    </row>
    <row r="47" spans="2:4" ht="15" customHeight="1">
      <c r="B47" s="60" t="s">
        <v>1999</v>
      </c>
      <c r="C47" s="60" t="s">
        <v>694</v>
      </c>
      <c r="D47" s="60" t="s">
        <v>2085</v>
      </c>
    </row>
    <row r="48" spans="2:4" ht="15" customHeight="1">
      <c r="B48" s="60" t="s">
        <v>2001</v>
      </c>
      <c r="C48" s="60" t="s">
        <v>695</v>
      </c>
      <c r="D48" s="60" t="s">
        <v>2087</v>
      </c>
    </row>
    <row r="49" spans="2:4" ht="15" customHeight="1">
      <c r="B49" s="60" t="s">
        <v>2003</v>
      </c>
      <c r="C49" s="60" t="s">
        <v>703</v>
      </c>
      <c r="D49" s="60" t="s">
        <v>2089</v>
      </c>
    </row>
    <row r="50" spans="2:4" ht="15" customHeight="1">
      <c r="B50" s="60" t="s">
        <v>2005</v>
      </c>
      <c r="C50" s="60" t="s">
        <v>705</v>
      </c>
      <c r="D50" s="60" t="s">
        <v>2091</v>
      </c>
    </row>
    <row r="51" spans="2:4" ht="15" customHeight="1">
      <c r="B51" s="60" t="s">
        <v>2007</v>
      </c>
      <c r="C51" s="60" t="s">
        <v>707</v>
      </c>
      <c r="D51" s="60" t="s">
        <v>2093</v>
      </c>
    </row>
    <row r="52" spans="2:4" ht="15" customHeight="1">
      <c r="B52" s="60" t="s">
        <v>2009</v>
      </c>
      <c r="C52" s="60" t="s">
        <v>709</v>
      </c>
      <c r="D52" s="60" t="s">
        <v>2095</v>
      </c>
    </row>
    <row r="53" spans="2:4" ht="15" customHeight="1">
      <c r="B53" s="60" t="s">
        <v>2011</v>
      </c>
      <c r="C53" s="60" t="s">
        <v>715</v>
      </c>
      <c r="D53" s="60" t="s">
        <v>2097</v>
      </c>
    </row>
    <row r="54" spans="2:4" ht="15" customHeight="1">
      <c r="B54" s="60" t="s">
        <v>2013</v>
      </c>
      <c r="C54" s="60" t="s">
        <v>717</v>
      </c>
      <c r="D54" s="60" t="s">
        <v>2099</v>
      </c>
    </row>
    <row r="55" spans="2:4" ht="15" customHeight="1">
      <c r="B55" s="60" t="s">
        <v>2015</v>
      </c>
      <c r="C55" s="60" t="s">
        <v>719</v>
      </c>
      <c r="D55" s="60" t="s">
        <v>2101</v>
      </c>
    </row>
    <row r="56" spans="2:4" ht="15" customHeight="1">
      <c r="B56" s="60" t="s">
        <v>2017</v>
      </c>
      <c r="C56" s="60" t="s">
        <v>721</v>
      </c>
      <c r="D56" s="60" t="s">
        <v>2103</v>
      </c>
    </row>
    <row r="57" spans="2:4" ht="15" customHeight="1">
      <c r="C57" s="60" t="s">
        <v>722</v>
      </c>
    </row>
    <row r="58" spans="2:4" ht="15" customHeight="1">
      <c r="C58" s="60" t="s">
        <v>726</v>
      </c>
    </row>
    <row r="59" spans="2:4" ht="15" customHeight="1">
      <c r="C59" s="60" t="s">
        <v>728</v>
      </c>
    </row>
    <row r="60" spans="2:4" ht="15" customHeight="1">
      <c r="C60" s="60" t="s">
        <v>730</v>
      </c>
    </row>
    <row r="61" spans="2:4" ht="15" customHeight="1">
      <c r="C61" s="60" t="s">
        <v>732</v>
      </c>
    </row>
    <row r="62" spans="2:4" ht="15" customHeight="1">
      <c r="C62" s="60" t="s">
        <v>734</v>
      </c>
    </row>
    <row r="63" spans="2:4" ht="15" customHeight="1">
      <c r="C63" s="60" t="s">
        <v>736</v>
      </c>
    </row>
    <row r="64" spans="2:4" ht="15" customHeight="1">
      <c r="C64" s="60" t="s">
        <v>738</v>
      </c>
    </row>
    <row r="65" spans="3:3" ht="15" customHeight="1">
      <c r="C65" s="60" t="s">
        <v>740</v>
      </c>
    </row>
    <row r="66" spans="3:3" ht="15" customHeight="1">
      <c r="C66" s="60" t="s">
        <v>742</v>
      </c>
    </row>
    <row r="67" spans="3:3" ht="15" customHeight="1">
      <c r="C67" s="60" t="s">
        <v>744</v>
      </c>
    </row>
    <row r="68" spans="3:3" ht="15" customHeight="1">
      <c r="C68" s="60" t="s">
        <v>746</v>
      </c>
    </row>
    <row r="69" spans="3:3" ht="15" customHeight="1">
      <c r="C69" s="60" t="s">
        <v>748</v>
      </c>
    </row>
    <row r="70" spans="3:3" ht="15" customHeight="1">
      <c r="C70" s="60" t="s">
        <v>750</v>
      </c>
    </row>
    <row r="71" spans="3:3" ht="15" customHeight="1">
      <c r="C71" s="60" t="s">
        <v>752</v>
      </c>
    </row>
    <row r="72" spans="3:3" ht="15" customHeight="1">
      <c r="C72" s="60" t="s">
        <v>754</v>
      </c>
    </row>
    <row r="73" spans="3:3" ht="15" customHeight="1">
      <c r="C73" s="60" t="s">
        <v>756</v>
      </c>
    </row>
    <row r="74" spans="3:3" ht="15" customHeight="1">
      <c r="C74" s="60" t="s">
        <v>758</v>
      </c>
    </row>
    <row r="75" spans="3:3" ht="15" customHeight="1">
      <c r="C75" s="60" t="s">
        <v>760</v>
      </c>
    </row>
    <row r="76" spans="3:3" ht="15" customHeight="1">
      <c r="C76" s="60" t="s">
        <v>767</v>
      </c>
    </row>
    <row r="77" spans="3:3" ht="15" customHeight="1">
      <c r="C77" s="60" t="s">
        <v>769</v>
      </c>
    </row>
    <row r="78" spans="3:3" ht="15" customHeight="1">
      <c r="C78" s="60" t="s">
        <v>771</v>
      </c>
    </row>
    <row r="79" spans="3:3" ht="15" customHeight="1">
      <c r="C79" s="60" t="s">
        <v>773</v>
      </c>
    </row>
    <row r="80" spans="3:3" ht="15" customHeight="1">
      <c r="C80" s="60" t="s">
        <v>775</v>
      </c>
    </row>
    <row r="81" spans="3:3" ht="15" customHeight="1">
      <c r="C81" s="60" t="s">
        <v>777</v>
      </c>
    </row>
    <row r="82" spans="3:3" ht="15" customHeight="1">
      <c r="C82" s="60" t="s">
        <v>805</v>
      </c>
    </row>
    <row r="83" spans="3:3" ht="15" customHeight="1">
      <c r="C83" s="60" t="s">
        <v>823</v>
      </c>
    </row>
    <row r="84" spans="3:3" ht="15" customHeight="1">
      <c r="C84" s="60" t="s">
        <v>825</v>
      </c>
    </row>
    <row r="85" spans="3:3" ht="15" customHeight="1">
      <c r="C85" s="60" t="s">
        <v>827</v>
      </c>
    </row>
    <row r="86" spans="3:3" ht="15" customHeight="1">
      <c r="C86" s="60" t="s">
        <v>835</v>
      </c>
    </row>
    <row r="87" spans="3:3" ht="15" customHeight="1">
      <c r="C87" s="60" t="s">
        <v>837</v>
      </c>
    </row>
    <row r="88" spans="3:3" ht="15" customHeight="1">
      <c r="C88" s="60" t="s">
        <v>838</v>
      </c>
    </row>
    <row r="89" spans="3:3" ht="15" customHeight="1">
      <c r="C89" s="60" t="s">
        <v>844</v>
      </c>
    </row>
    <row r="90" spans="3:3" ht="15" customHeight="1">
      <c r="C90" s="60" t="s">
        <v>846</v>
      </c>
    </row>
    <row r="91" spans="3:3" ht="15" customHeight="1">
      <c r="C91" s="60" t="s">
        <v>848</v>
      </c>
    </row>
    <row r="92" spans="3:3" ht="15" customHeight="1">
      <c r="C92" s="60" t="s">
        <v>850</v>
      </c>
    </row>
    <row r="93" spans="3:3" ht="15" customHeight="1">
      <c r="C93" s="60" t="s">
        <v>852</v>
      </c>
    </row>
    <row r="94" spans="3:3" ht="15" customHeight="1">
      <c r="C94" s="60" t="s">
        <v>858</v>
      </c>
    </row>
    <row r="95" spans="3:3" ht="15" customHeight="1">
      <c r="C95" s="60" t="s">
        <v>860</v>
      </c>
    </row>
    <row r="96" spans="3:3" ht="15" customHeight="1">
      <c r="C96" s="60" t="s">
        <v>867</v>
      </c>
    </row>
    <row r="97" spans="3:3" ht="15" customHeight="1">
      <c r="C97" s="60" t="s">
        <v>885</v>
      </c>
    </row>
    <row r="98" spans="3:3" ht="15" customHeight="1">
      <c r="C98" s="60" t="s">
        <v>887</v>
      </c>
    </row>
    <row r="99" spans="3:3" ht="15" customHeight="1">
      <c r="C99" s="60" t="s">
        <v>893</v>
      </c>
    </row>
    <row r="100" spans="3:3" ht="15" customHeight="1">
      <c r="C100" s="60" t="s">
        <v>895</v>
      </c>
    </row>
    <row r="101" spans="3:3" ht="15" customHeight="1">
      <c r="C101" s="60" t="s">
        <v>897</v>
      </c>
    </row>
    <row r="102" spans="3:3" ht="15" customHeight="1">
      <c r="C102" s="60" t="s">
        <v>899</v>
      </c>
    </row>
    <row r="103" spans="3:3" ht="15" customHeight="1">
      <c r="C103" s="60" t="s">
        <v>901</v>
      </c>
    </row>
    <row r="104" spans="3:3" ht="15" customHeight="1">
      <c r="C104" s="60" t="s">
        <v>903</v>
      </c>
    </row>
    <row r="105" spans="3:3" ht="15" customHeight="1">
      <c r="C105" s="60" t="s">
        <v>905</v>
      </c>
    </row>
    <row r="106" spans="3:3" ht="15" customHeight="1">
      <c r="C106" s="60" t="s">
        <v>926</v>
      </c>
    </row>
    <row r="107" spans="3:3" ht="15" customHeight="1">
      <c r="C107" s="60" t="s">
        <v>928</v>
      </c>
    </row>
    <row r="108" spans="3:3" ht="15" customHeight="1">
      <c r="C108" s="60" t="s">
        <v>930</v>
      </c>
    </row>
    <row r="109" spans="3:3" ht="15" customHeight="1">
      <c r="C109" s="60" t="s">
        <v>936</v>
      </c>
    </row>
    <row r="110" spans="3:3" ht="15" customHeight="1">
      <c r="C110" s="60" t="s">
        <v>938</v>
      </c>
    </row>
    <row r="111" spans="3:3" ht="15" customHeight="1">
      <c r="C111" s="60" t="s">
        <v>940</v>
      </c>
    </row>
    <row r="112" spans="3:3" ht="15" customHeight="1">
      <c r="C112" s="60" t="s">
        <v>942</v>
      </c>
    </row>
    <row r="113" spans="3:3" ht="15" customHeight="1">
      <c r="C113" s="60" t="s">
        <v>946</v>
      </c>
    </row>
    <row r="114" spans="3:3" ht="15" customHeight="1">
      <c r="C114" s="60" t="s">
        <v>948</v>
      </c>
    </row>
    <row r="115" spans="3:3" ht="15" customHeight="1">
      <c r="C115" s="60" t="s">
        <v>950</v>
      </c>
    </row>
    <row r="116" spans="3:3" ht="15" customHeight="1">
      <c r="C116" s="60" t="s">
        <v>952</v>
      </c>
    </row>
    <row r="117" spans="3:3" ht="15" customHeight="1">
      <c r="C117" s="60" t="s">
        <v>954</v>
      </c>
    </row>
    <row r="118" spans="3:3" ht="15" customHeight="1">
      <c r="C118" s="60" t="s">
        <v>958</v>
      </c>
    </row>
    <row r="119" spans="3:3" ht="15" customHeight="1">
      <c r="C119" s="60" t="s">
        <v>960</v>
      </c>
    </row>
    <row r="120" spans="3:3" ht="15" customHeight="1">
      <c r="C120" s="60" t="s">
        <v>962</v>
      </c>
    </row>
    <row r="121" spans="3:3" ht="15" customHeight="1">
      <c r="C121" s="60" t="s">
        <v>964</v>
      </c>
    </row>
    <row r="122" spans="3:3" ht="15" customHeight="1">
      <c r="C122" s="60" t="s">
        <v>966</v>
      </c>
    </row>
    <row r="123" spans="3:3" ht="15" customHeight="1">
      <c r="C123" s="60" t="s">
        <v>970</v>
      </c>
    </row>
    <row r="124" spans="3:3" ht="15" customHeight="1">
      <c r="C124" s="60" t="s">
        <v>972</v>
      </c>
    </row>
    <row r="125" spans="3:3" ht="15" customHeight="1">
      <c r="C125" s="60" t="s">
        <v>978</v>
      </c>
    </row>
    <row r="126" spans="3:3" ht="15" customHeight="1">
      <c r="C126" s="60" t="s">
        <v>980</v>
      </c>
    </row>
    <row r="127" spans="3:3" ht="15" customHeight="1">
      <c r="C127" s="60" t="s">
        <v>986</v>
      </c>
    </row>
    <row r="128" spans="3:3" ht="15" customHeight="1">
      <c r="C128" s="60" t="s">
        <v>988</v>
      </c>
    </row>
    <row r="129" spans="3:3" ht="15" customHeight="1">
      <c r="C129" s="60" t="s">
        <v>990</v>
      </c>
    </row>
    <row r="130" spans="3:3" ht="15" customHeight="1">
      <c r="C130" s="60" t="s">
        <v>996</v>
      </c>
    </row>
    <row r="131" spans="3:3" ht="15" customHeight="1">
      <c r="C131" s="60" t="s">
        <v>998</v>
      </c>
    </row>
    <row r="132" spans="3:3" ht="15" customHeight="1">
      <c r="C132" s="60" t="s">
        <v>1000</v>
      </c>
    </row>
    <row r="133" spans="3:3" ht="15" customHeight="1">
      <c r="C133" s="60" t="s">
        <v>1002</v>
      </c>
    </row>
    <row r="134" spans="3:3" ht="15" customHeight="1">
      <c r="C134" s="60" t="s">
        <v>1004</v>
      </c>
    </row>
    <row r="135" spans="3:3" ht="15" customHeight="1">
      <c r="C135" s="60" t="s">
        <v>1006</v>
      </c>
    </row>
    <row r="136" spans="3:3" ht="15" customHeight="1">
      <c r="C136" s="60" t="s">
        <v>1008</v>
      </c>
    </row>
    <row r="137" spans="3:3" ht="15" customHeight="1">
      <c r="C137" s="60" t="s">
        <v>1028</v>
      </c>
    </row>
    <row r="138" spans="3:3" ht="15" customHeight="1">
      <c r="C138" s="60" t="s">
        <v>1030</v>
      </c>
    </row>
    <row r="139" spans="3:3" ht="15" customHeight="1">
      <c r="C139" s="60" t="s">
        <v>1032</v>
      </c>
    </row>
    <row r="140" spans="3:3" ht="15" customHeight="1">
      <c r="C140" s="60" t="s">
        <v>1034</v>
      </c>
    </row>
    <row r="141" spans="3:3" ht="15" customHeight="1">
      <c r="C141" s="60" t="s">
        <v>1036</v>
      </c>
    </row>
    <row r="142" spans="3:3" ht="15" customHeight="1">
      <c r="C142" s="60" t="s">
        <v>1038</v>
      </c>
    </row>
    <row r="143" spans="3:3" ht="15" customHeight="1">
      <c r="C143" s="60" t="s">
        <v>1040</v>
      </c>
    </row>
    <row r="144" spans="3:3" ht="15" customHeight="1">
      <c r="C144" s="60" t="s">
        <v>1042</v>
      </c>
    </row>
    <row r="145" spans="3:3" ht="15" customHeight="1">
      <c r="C145" s="60" t="s">
        <v>1044</v>
      </c>
    </row>
    <row r="146" spans="3:3" ht="15" customHeight="1">
      <c r="C146" s="60" t="s">
        <v>1046</v>
      </c>
    </row>
    <row r="147" spans="3:3" ht="15" customHeight="1">
      <c r="C147" s="60" t="s">
        <v>1048</v>
      </c>
    </row>
    <row r="148" spans="3:3" ht="15" customHeight="1">
      <c r="C148" s="60" t="s">
        <v>1050</v>
      </c>
    </row>
    <row r="149" spans="3:3" ht="15" customHeight="1">
      <c r="C149" s="60" t="s">
        <v>1052</v>
      </c>
    </row>
    <row r="150" spans="3:3" ht="15" customHeight="1">
      <c r="C150" s="60" t="s">
        <v>1054</v>
      </c>
    </row>
    <row r="151" spans="3:3" ht="15" customHeight="1">
      <c r="C151" s="60" t="s">
        <v>1056</v>
      </c>
    </row>
    <row r="152" spans="3:3" ht="15" customHeight="1">
      <c r="C152" s="60" t="s">
        <v>1057</v>
      </c>
    </row>
    <row r="153" spans="3:3" ht="15" customHeight="1">
      <c r="C153" s="60" t="s">
        <v>1059</v>
      </c>
    </row>
    <row r="154" spans="3:3" ht="15" customHeight="1">
      <c r="C154" s="60" t="s">
        <v>1061</v>
      </c>
    </row>
    <row r="155" spans="3:3" ht="15" customHeight="1">
      <c r="C155" s="60" t="s">
        <v>1063</v>
      </c>
    </row>
    <row r="156" spans="3:3" ht="15" customHeight="1">
      <c r="C156" s="60" t="s">
        <v>1065</v>
      </c>
    </row>
    <row r="157" spans="3:3" ht="15" customHeight="1">
      <c r="C157" s="60" t="s">
        <v>1067</v>
      </c>
    </row>
    <row r="158" spans="3:3" ht="15" customHeight="1">
      <c r="C158" s="60" t="s">
        <v>1072</v>
      </c>
    </row>
    <row r="159" spans="3:3" ht="15" customHeight="1">
      <c r="C159" s="60" t="s">
        <v>1074</v>
      </c>
    </row>
    <row r="160" spans="3:3" ht="15" customHeight="1">
      <c r="C160" s="60" t="s">
        <v>1076</v>
      </c>
    </row>
    <row r="161" spans="3:3" ht="15" customHeight="1">
      <c r="C161" s="60" t="s">
        <v>1078</v>
      </c>
    </row>
    <row r="162" spans="3:3" ht="15" customHeight="1">
      <c r="C162" s="60" t="s">
        <v>1084</v>
      </c>
    </row>
    <row r="163" spans="3:3" ht="15" customHeight="1">
      <c r="C163" s="60" t="s">
        <v>1086</v>
      </c>
    </row>
    <row r="164" spans="3:3" ht="15" customHeight="1">
      <c r="C164" s="60" t="s">
        <v>1088</v>
      </c>
    </row>
    <row r="165" spans="3:3" ht="15" customHeight="1">
      <c r="C165" s="60" t="s">
        <v>1090</v>
      </c>
    </row>
    <row r="166" spans="3:3" ht="15" customHeight="1">
      <c r="C166" s="60" t="s">
        <v>1092</v>
      </c>
    </row>
    <row r="167" spans="3:3" ht="15" customHeight="1">
      <c r="C167" s="60" t="s">
        <v>1094</v>
      </c>
    </row>
    <row r="168" spans="3:3" ht="15" customHeight="1">
      <c r="C168" s="60" t="s">
        <v>1096</v>
      </c>
    </row>
    <row r="169" spans="3:3" ht="15" customHeight="1">
      <c r="C169" s="60" t="s">
        <v>1110</v>
      </c>
    </row>
    <row r="170" spans="3:3" ht="15" customHeight="1">
      <c r="C170" s="60" t="s">
        <v>1112</v>
      </c>
    </row>
    <row r="171" spans="3:3" ht="15" customHeight="1">
      <c r="C171" s="60" t="s">
        <v>1114</v>
      </c>
    </row>
    <row r="172" spans="3:3" ht="15" customHeight="1">
      <c r="C172" s="60" t="s">
        <v>1116</v>
      </c>
    </row>
    <row r="173" spans="3:3" ht="15" customHeight="1">
      <c r="C173" s="60" t="s">
        <v>1118</v>
      </c>
    </row>
    <row r="174" spans="3:3" ht="15" customHeight="1">
      <c r="C174" s="60" t="s">
        <v>1120</v>
      </c>
    </row>
    <row r="175" spans="3:3" ht="15" customHeight="1">
      <c r="C175" s="60" t="s">
        <v>1122</v>
      </c>
    </row>
    <row r="176" spans="3:3" ht="15" customHeight="1">
      <c r="C176" s="60" t="s">
        <v>1124</v>
      </c>
    </row>
    <row r="177" spans="3:3" ht="15" customHeight="1">
      <c r="C177" s="60" t="s">
        <v>1126</v>
      </c>
    </row>
    <row r="178" spans="3:3" ht="15" customHeight="1">
      <c r="C178" s="60" t="s">
        <v>1128</v>
      </c>
    </row>
    <row r="179" spans="3:3" ht="15" customHeight="1">
      <c r="C179" s="60" t="s">
        <v>1130</v>
      </c>
    </row>
    <row r="180" spans="3:3" ht="15" customHeight="1">
      <c r="C180" s="60" t="s">
        <v>1132</v>
      </c>
    </row>
    <row r="181" spans="3:3" ht="15" customHeight="1">
      <c r="C181" s="60" t="s">
        <v>1134</v>
      </c>
    </row>
    <row r="182" spans="3:3" ht="15" customHeight="1">
      <c r="C182" s="60" t="s">
        <v>1136</v>
      </c>
    </row>
    <row r="183" spans="3:3" ht="15" customHeight="1">
      <c r="C183" s="60" t="s">
        <v>1138</v>
      </c>
    </row>
    <row r="184" spans="3:3" ht="15" customHeight="1">
      <c r="C184" s="60" t="s">
        <v>1140</v>
      </c>
    </row>
    <row r="185" spans="3:3" ht="15" customHeight="1">
      <c r="C185" s="60" t="s">
        <v>1142</v>
      </c>
    </row>
    <row r="186" spans="3:3" ht="15" customHeight="1">
      <c r="C186" s="60" t="s">
        <v>1144</v>
      </c>
    </row>
    <row r="187" spans="3:3" ht="15" customHeight="1">
      <c r="C187" s="60" t="s">
        <v>1146</v>
      </c>
    </row>
    <row r="188" spans="3:3" ht="15" customHeight="1">
      <c r="C188" s="60" t="s">
        <v>1148</v>
      </c>
    </row>
    <row r="189" spans="3:3" ht="15" customHeight="1">
      <c r="C189" s="60" t="s">
        <v>1152</v>
      </c>
    </row>
    <row r="190" spans="3:3" ht="15" customHeight="1">
      <c r="C190" s="60" t="s">
        <v>1154</v>
      </c>
    </row>
    <row r="191" spans="3:3" ht="15" customHeight="1">
      <c r="C191" s="60" t="s">
        <v>1156</v>
      </c>
    </row>
    <row r="192" spans="3:3" ht="15" customHeight="1">
      <c r="C192" s="60" t="s">
        <v>1158</v>
      </c>
    </row>
    <row r="193" spans="3:3" ht="15" customHeight="1">
      <c r="C193" s="60" t="s">
        <v>1160</v>
      </c>
    </row>
    <row r="194" spans="3:3" ht="15" customHeight="1">
      <c r="C194" s="60" t="s">
        <v>1162</v>
      </c>
    </row>
    <row r="195" spans="3:3" ht="15" customHeight="1">
      <c r="C195" s="60" t="s">
        <v>1164</v>
      </c>
    </row>
    <row r="196" spans="3:3" ht="15" customHeight="1">
      <c r="C196" s="60" t="s">
        <v>1166</v>
      </c>
    </row>
    <row r="197" spans="3:3" ht="15" customHeight="1">
      <c r="C197" s="60" t="s">
        <v>1172</v>
      </c>
    </row>
    <row r="198" spans="3:3" ht="15" customHeight="1">
      <c r="C198" s="60" t="s">
        <v>1174</v>
      </c>
    </row>
    <row r="199" spans="3:3" ht="15" customHeight="1">
      <c r="C199" s="60" t="s">
        <v>1176</v>
      </c>
    </row>
    <row r="200" spans="3:3" ht="15" customHeight="1">
      <c r="C200" s="60" t="s">
        <v>1178</v>
      </c>
    </row>
    <row r="201" spans="3:3" ht="15" customHeight="1">
      <c r="C201" s="60" t="s">
        <v>1180</v>
      </c>
    </row>
    <row r="202" spans="3:3" ht="15" customHeight="1">
      <c r="C202" s="60" t="s">
        <v>1182</v>
      </c>
    </row>
    <row r="203" spans="3:3" ht="15" customHeight="1">
      <c r="C203" s="60" t="s">
        <v>1183</v>
      </c>
    </row>
    <row r="204" spans="3:3" ht="15" customHeight="1">
      <c r="C204" s="60" t="s">
        <v>1185</v>
      </c>
    </row>
    <row r="205" spans="3:3" ht="15" customHeight="1">
      <c r="C205" s="60" t="s">
        <v>1187</v>
      </c>
    </row>
    <row r="206" spans="3:3" ht="15" customHeight="1">
      <c r="C206" s="60" t="s">
        <v>1189</v>
      </c>
    </row>
    <row r="207" spans="3:3" ht="15" customHeight="1">
      <c r="C207" s="60" t="s">
        <v>1191</v>
      </c>
    </row>
    <row r="208" spans="3:3" ht="15" customHeight="1">
      <c r="C208" s="60" t="s">
        <v>1193</v>
      </c>
    </row>
    <row r="209" spans="1:4" ht="15" customHeight="1">
      <c r="C209" s="60" t="s">
        <v>1195</v>
      </c>
    </row>
    <row r="210" spans="1:4" ht="15" customHeight="1">
      <c r="C210" s="60" t="s">
        <v>1197</v>
      </c>
    </row>
    <row r="211" spans="1:4" ht="15" customHeight="1">
      <c r="C211" s="60" t="s">
        <v>1199</v>
      </c>
    </row>
    <row r="212" spans="1:4" ht="15" customHeight="1">
      <c r="C212" s="60" t="s">
        <v>1201</v>
      </c>
    </row>
    <row r="213" spans="1:4" ht="15" customHeight="1">
      <c r="C213" s="60" t="s">
        <v>1203</v>
      </c>
    </row>
    <row r="214" spans="1:4" ht="15" customHeight="1">
      <c r="C214" s="60" t="s">
        <v>1204</v>
      </c>
    </row>
    <row r="216" spans="1:4">
      <c r="A216" s="173" t="s">
        <v>2224</v>
      </c>
      <c r="B216" s="173" t="s">
        <v>2232</v>
      </c>
      <c r="C216" s="61" t="s">
        <v>2638</v>
      </c>
    </row>
    <row r="217" spans="1:4" ht="15" customHeight="1">
      <c r="A217" s="59" t="s">
        <v>1925</v>
      </c>
      <c r="B217" s="30" t="s">
        <v>1926</v>
      </c>
      <c r="C217" s="74">
        <v>6</v>
      </c>
      <c r="D217" s="15"/>
    </row>
    <row r="218" spans="1:4" ht="15" customHeight="1">
      <c r="A218" s="59" t="s">
        <v>1927</v>
      </c>
      <c r="B218" s="30" t="s">
        <v>1928</v>
      </c>
      <c r="C218" s="74">
        <v>9</v>
      </c>
      <c r="D218" s="15"/>
    </row>
    <row r="219" spans="1:4" ht="15" customHeight="1">
      <c r="A219" s="59" t="s">
        <v>1929</v>
      </c>
      <c r="B219" s="30" t="s">
        <v>1930</v>
      </c>
      <c r="C219" s="74">
        <v>3</v>
      </c>
      <c r="D219" s="15"/>
    </row>
    <row r="220" spans="1:4" ht="15.75" customHeight="1">
      <c r="A220" s="62" t="s">
        <v>1931</v>
      </c>
      <c r="B220" s="63" t="s">
        <v>1932</v>
      </c>
      <c r="C220" s="76">
        <v>4</v>
      </c>
      <c r="D220" s="22"/>
    </row>
    <row r="221" spans="1:4" ht="15" customHeight="1">
      <c r="A221" s="180" t="str">
        <f t="shared" ref="A221:A262" si="0">B15</f>
        <v>HPT8(1-F032)LBF</v>
      </c>
      <c r="B221" s="80" t="s">
        <v>1936</v>
      </c>
      <c r="C221" s="68">
        <v>25</v>
      </c>
      <c r="D221" s="181"/>
    </row>
    <row r="222" spans="1:4" ht="15" customHeight="1">
      <c r="A222" s="59" t="str">
        <f t="shared" si="0"/>
        <v>HPT8(1-F032)NBF</v>
      </c>
      <c r="B222" s="30" t="s">
        <v>1938</v>
      </c>
      <c r="C222" s="74">
        <v>28</v>
      </c>
      <c r="D222" s="181"/>
    </row>
    <row r="223" spans="1:4" ht="15" customHeight="1">
      <c r="A223" s="59" t="str">
        <f t="shared" si="0"/>
        <v>HPT8(1-F032)HBF</v>
      </c>
      <c r="B223" s="30" t="s">
        <v>1940</v>
      </c>
      <c r="C223" s="74">
        <v>38</v>
      </c>
      <c r="D223" s="181"/>
    </row>
    <row r="224" spans="1:4" ht="15" customHeight="1">
      <c r="A224" s="59" t="str">
        <f t="shared" si="0"/>
        <v>HPT8(2-F032)LBF</v>
      </c>
      <c r="B224" s="30" t="s">
        <v>1942</v>
      </c>
      <c r="C224" s="74">
        <v>48</v>
      </c>
      <c r="D224" s="181"/>
    </row>
    <row r="225" spans="1:4" ht="15" customHeight="1">
      <c r="A225" s="59" t="str">
        <f t="shared" si="0"/>
        <v>HPT8(2-F032)NBF</v>
      </c>
      <c r="B225" s="30" t="s">
        <v>1944</v>
      </c>
      <c r="C225" s="74">
        <v>55</v>
      </c>
      <c r="D225" s="181"/>
    </row>
    <row r="226" spans="1:4" ht="15" customHeight="1">
      <c r="A226" s="59" t="str">
        <f t="shared" si="0"/>
        <v>HPT8(2-F032)HBF</v>
      </c>
      <c r="B226" s="30" t="s">
        <v>1946</v>
      </c>
      <c r="C226" s="74">
        <v>74</v>
      </c>
      <c r="D226" s="181"/>
    </row>
    <row r="227" spans="1:4" ht="15" customHeight="1">
      <c r="A227" s="59" t="str">
        <f t="shared" si="0"/>
        <v>HPT8(3-F032)LBF</v>
      </c>
      <c r="B227" s="30" t="s">
        <v>1948</v>
      </c>
      <c r="C227" s="74">
        <v>73</v>
      </c>
      <c r="D227" s="181"/>
    </row>
    <row r="228" spans="1:4" ht="15" customHeight="1">
      <c r="A228" s="59" t="str">
        <f t="shared" si="0"/>
        <v>HPT8(3-F032)NBF</v>
      </c>
      <c r="B228" s="30" t="s">
        <v>1950</v>
      </c>
      <c r="C228" s="74">
        <v>83</v>
      </c>
      <c r="D228" s="181"/>
    </row>
    <row r="229" spans="1:4" ht="15" customHeight="1">
      <c r="A229" s="59" t="str">
        <f t="shared" si="0"/>
        <v>HPT8(3-F032)HBF</v>
      </c>
      <c r="B229" s="30" t="s">
        <v>1952</v>
      </c>
      <c r="C229" s="74">
        <v>111</v>
      </c>
      <c r="D229" s="181"/>
    </row>
    <row r="230" spans="1:4" ht="15" customHeight="1">
      <c r="A230" s="59" t="str">
        <f t="shared" si="0"/>
        <v>HPT8(4-F032)LBF</v>
      </c>
      <c r="B230" s="30" t="s">
        <v>1954</v>
      </c>
      <c r="C230" s="74">
        <v>95</v>
      </c>
      <c r="D230" s="181"/>
    </row>
    <row r="231" spans="1:4" ht="15" customHeight="1">
      <c r="A231" s="59" t="str">
        <f t="shared" si="0"/>
        <v>HPT8(4-F032)NBF</v>
      </c>
      <c r="B231" s="30" t="s">
        <v>1956</v>
      </c>
      <c r="C231" s="74">
        <v>108</v>
      </c>
      <c r="D231" s="181"/>
    </row>
    <row r="232" spans="1:4" ht="15" customHeight="1">
      <c r="A232" s="59" t="str">
        <f t="shared" si="0"/>
        <v>HPT8(4-F032)HBF</v>
      </c>
      <c r="B232" s="30" t="s">
        <v>1958</v>
      </c>
      <c r="C232" s="74">
        <v>144</v>
      </c>
      <c r="D232" s="181"/>
    </row>
    <row r="233" spans="1:4">
      <c r="A233" s="59" t="str">
        <f t="shared" si="0"/>
        <v>HPT8(6-F032)LBF</v>
      </c>
      <c r="B233" s="30" t="s">
        <v>1960</v>
      </c>
      <c r="C233" s="182">
        <v>146</v>
      </c>
      <c r="D233" s="181"/>
    </row>
    <row r="234" spans="1:4">
      <c r="A234" s="59" t="str">
        <f t="shared" si="0"/>
        <v>HPT8(6-F032)NBF</v>
      </c>
      <c r="B234" s="30" t="s">
        <v>1962</v>
      </c>
      <c r="C234" s="182">
        <v>163</v>
      </c>
      <c r="D234" s="181"/>
    </row>
    <row r="235" spans="1:4">
      <c r="A235" s="59" t="str">
        <f t="shared" si="0"/>
        <v>HPT8(6-F032)HBF</v>
      </c>
      <c r="B235" s="30" t="s">
        <v>1964</v>
      </c>
      <c r="C235" s="182">
        <v>222</v>
      </c>
      <c r="D235" s="181"/>
    </row>
    <row r="236" spans="1:4">
      <c r="A236" s="59" t="str">
        <f t="shared" si="0"/>
        <v>HPT8(8-F032)LBF</v>
      </c>
      <c r="B236" s="30" t="s">
        <v>1966</v>
      </c>
      <c r="C236" s="182">
        <v>190</v>
      </c>
      <c r="D236" s="181"/>
    </row>
    <row r="237" spans="1:4">
      <c r="A237" s="59" t="str">
        <f t="shared" si="0"/>
        <v>HPT8(8-F032)NBF</v>
      </c>
      <c r="B237" s="30" t="s">
        <v>1968</v>
      </c>
      <c r="C237" s="182">
        <v>216</v>
      </c>
      <c r="D237" s="181"/>
    </row>
    <row r="238" spans="1:4">
      <c r="A238" s="59" t="str">
        <f t="shared" si="0"/>
        <v>HPT8(8-F032)HBF</v>
      </c>
      <c r="B238" s="63" t="s">
        <v>1970</v>
      </c>
      <c r="C238" s="183">
        <v>288</v>
      </c>
      <c r="D238" s="181"/>
    </row>
    <row r="239" spans="1:4" ht="15" customHeight="1">
      <c r="A239" s="59" t="str">
        <f t="shared" si="0"/>
        <v>RWT8(1-F028)LBF</v>
      </c>
      <c r="B239" s="80" t="s">
        <v>1972</v>
      </c>
      <c r="C239" s="68">
        <v>22</v>
      </c>
      <c r="D239" s="181"/>
    </row>
    <row r="240" spans="1:4" ht="15" customHeight="1">
      <c r="A240" s="59" t="str">
        <f t="shared" si="0"/>
        <v>RWT8(1-F028)NBF</v>
      </c>
      <c r="B240" s="30" t="s">
        <v>1974</v>
      </c>
      <c r="C240" s="74">
        <v>25</v>
      </c>
      <c r="D240" s="181"/>
    </row>
    <row r="241" spans="1:4" ht="15" customHeight="1">
      <c r="A241" s="59" t="str">
        <f t="shared" si="0"/>
        <v>RWT8(1-F028)HBF</v>
      </c>
      <c r="B241" s="30" t="s">
        <v>1976</v>
      </c>
      <c r="C241" s="74">
        <v>33</v>
      </c>
      <c r="D241" s="181"/>
    </row>
    <row r="242" spans="1:4" ht="15" customHeight="1">
      <c r="A242" s="59" t="str">
        <f t="shared" si="0"/>
        <v>RWT8(2-F028)LBF</v>
      </c>
      <c r="B242" s="30" t="s">
        <v>1978</v>
      </c>
      <c r="C242" s="74">
        <v>42</v>
      </c>
      <c r="D242" s="181"/>
    </row>
    <row r="243" spans="1:4" ht="15" customHeight="1">
      <c r="A243" s="59" t="str">
        <f t="shared" si="0"/>
        <v>RWT8(2-F028)NBF</v>
      </c>
      <c r="B243" s="30" t="s">
        <v>1980</v>
      </c>
      <c r="C243" s="74">
        <v>48</v>
      </c>
      <c r="D243" s="181"/>
    </row>
    <row r="244" spans="1:4" ht="15" customHeight="1">
      <c r="A244" s="59" t="str">
        <f t="shared" si="0"/>
        <v>RWT8(2-F028)HBF</v>
      </c>
      <c r="B244" s="30" t="s">
        <v>1982</v>
      </c>
      <c r="C244" s="74">
        <v>51</v>
      </c>
      <c r="D244" s="181"/>
    </row>
    <row r="245" spans="1:4" ht="15" customHeight="1">
      <c r="A245" s="59" t="str">
        <f t="shared" si="0"/>
        <v>RWT8(3-F028)LBF</v>
      </c>
      <c r="B245" s="30" t="s">
        <v>1984</v>
      </c>
      <c r="C245" s="74">
        <v>63</v>
      </c>
      <c r="D245" s="181"/>
    </row>
    <row r="246" spans="1:4" ht="15" customHeight="1">
      <c r="A246" s="59" t="str">
        <f t="shared" si="0"/>
        <v>RWT8(3-F028)NBF</v>
      </c>
      <c r="B246" s="30" t="s">
        <v>1986</v>
      </c>
      <c r="C246" s="74">
        <v>72</v>
      </c>
      <c r="D246" s="181"/>
    </row>
    <row r="247" spans="1:4" ht="15" customHeight="1">
      <c r="A247" s="59" t="str">
        <f t="shared" si="0"/>
        <v>RWT8(3-F028)HBF</v>
      </c>
      <c r="B247" s="30" t="s">
        <v>1988</v>
      </c>
      <c r="C247" s="74">
        <v>98</v>
      </c>
      <c r="D247" s="181"/>
    </row>
    <row r="248" spans="1:4" ht="15" customHeight="1">
      <c r="A248" s="59" t="str">
        <f t="shared" si="0"/>
        <v>RWT8(4-F028)LBF</v>
      </c>
      <c r="B248" s="30" t="s">
        <v>1990</v>
      </c>
      <c r="C248" s="74">
        <v>84</v>
      </c>
      <c r="D248" s="181"/>
    </row>
    <row r="249" spans="1:4" ht="15" customHeight="1">
      <c r="A249" s="59" t="str">
        <f t="shared" si="0"/>
        <v>RWT8(4-F028)NBF</v>
      </c>
      <c r="B249" s="30" t="s">
        <v>1992</v>
      </c>
      <c r="C249" s="74">
        <v>95</v>
      </c>
      <c r="D249" s="181"/>
    </row>
    <row r="250" spans="1:4" ht="15" customHeight="1">
      <c r="A250" s="59" t="str">
        <f t="shared" si="0"/>
        <v>RWT8(4-F028)HBF</v>
      </c>
      <c r="B250" s="63" t="s">
        <v>1994</v>
      </c>
      <c r="C250" s="76">
        <v>127</v>
      </c>
      <c r="D250" s="181"/>
    </row>
    <row r="251" spans="1:4">
      <c r="A251" s="59" t="str">
        <f t="shared" si="0"/>
        <v>RWT8(1-F025)LBF</v>
      </c>
      <c r="B251" s="80" t="s">
        <v>1996</v>
      </c>
      <c r="C251" s="184">
        <v>22</v>
      </c>
      <c r="D251" s="181"/>
    </row>
    <row r="252" spans="1:4">
      <c r="A252" s="59" t="str">
        <f t="shared" si="0"/>
        <v>RWT8(1-F025)NBF</v>
      </c>
      <c r="B252" s="30" t="s">
        <v>1998</v>
      </c>
      <c r="C252" s="182">
        <v>25</v>
      </c>
      <c r="D252" s="181"/>
    </row>
    <row r="253" spans="1:4">
      <c r="A253" s="59" t="str">
        <f t="shared" si="0"/>
        <v>RWT8(1-F025)HBF</v>
      </c>
      <c r="B253" s="30" t="s">
        <v>2000</v>
      </c>
      <c r="C253" s="182">
        <v>33</v>
      </c>
      <c r="D253" s="181"/>
    </row>
    <row r="254" spans="1:4">
      <c r="A254" s="59" t="str">
        <f t="shared" si="0"/>
        <v>RWT8(2-F025)LBF</v>
      </c>
      <c r="B254" s="30" t="s">
        <v>2002</v>
      </c>
      <c r="C254" s="182">
        <v>42</v>
      </c>
      <c r="D254" s="181"/>
    </row>
    <row r="255" spans="1:4">
      <c r="A255" s="59" t="str">
        <f t="shared" si="0"/>
        <v>RWT8(2-F025)NBF</v>
      </c>
      <c r="B255" s="30" t="s">
        <v>2004</v>
      </c>
      <c r="C255" s="182">
        <v>48</v>
      </c>
      <c r="D255" s="181"/>
    </row>
    <row r="256" spans="1:4">
      <c r="A256" s="59" t="str">
        <f t="shared" si="0"/>
        <v>RWT8(2-F025)HBF</v>
      </c>
      <c r="B256" s="30" t="s">
        <v>2006</v>
      </c>
      <c r="C256" s="182">
        <v>65</v>
      </c>
      <c r="D256" s="181"/>
    </row>
    <row r="257" spans="1:4">
      <c r="A257" s="59" t="str">
        <f t="shared" si="0"/>
        <v>RWT8(3-F025)LBF</v>
      </c>
      <c r="B257" s="30" t="s">
        <v>2008</v>
      </c>
      <c r="C257" s="182">
        <v>63</v>
      </c>
      <c r="D257" s="181"/>
    </row>
    <row r="258" spans="1:4">
      <c r="A258" s="59" t="str">
        <f t="shared" si="0"/>
        <v>RWT8(3-F025)NBF</v>
      </c>
      <c r="B258" s="30" t="s">
        <v>2010</v>
      </c>
      <c r="C258" s="182">
        <v>72</v>
      </c>
      <c r="D258" s="181"/>
    </row>
    <row r="259" spans="1:4">
      <c r="A259" s="59" t="str">
        <f t="shared" si="0"/>
        <v>RWT8(3-F025)HBF</v>
      </c>
      <c r="B259" s="30" t="s">
        <v>2012</v>
      </c>
      <c r="C259" s="182">
        <v>98</v>
      </c>
      <c r="D259" s="181"/>
    </row>
    <row r="260" spans="1:4">
      <c r="A260" s="59" t="str">
        <f t="shared" si="0"/>
        <v>RWT8(4-F025)LBF</v>
      </c>
      <c r="B260" s="30" t="s">
        <v>2014</v>
      </c>
      <c r="C260" s="182">
        <v>84</v>
      </c>
      <c r="D260" s="181"/>
    </row>
    <row r="261" spans="1:4">
      <c r="A261" s="59" t="str">
        <f t="shared" si="0"/>
        <v>RWT8(4-F025)NBF</v>
      </c>
      <c r="B261" s="30" t="s">
        <v>2016</v>
      </c>
      <c r="C261" s="182">
        <v>95</v>
      </c>
      <c r="D261" s="181"/>
    </row>
    <row r="262" spans="1:4">
      <c r="A262" s="59" t="str">
        <f t="shared" si="0"/>
        <v>RWT8(4-F025)HBF</v>
      </c>
      <c r="B262" s="63" t="s">
        <v>2018</v>
      </c>
      <c r="C262" s="183">
        <v>127</v>
      </c>
      <c r="D262" s="181"/>
    </row>
    <row r="263" spans="1:4" ht="15" customHeight="1">
      <c r="A263" s="59" t="s">
        <v>605</v>
      </c>
      <c r="B263" s="80" t="s">
        <v>606</v>
      </c>
      <c r="C263" s="68">
        <v>17</v>
      </c>
      <c r="D263" s="15"/>
    </row>
    <row r="264" spans="1:4" ht="15" customHeight="1">
      <c r="A264" s="59" t="s">
        <v>607</v>
      </c>
      <c r="B264" s="30" t="s">
        <v>592</v>
      </c>
      <c r="C264" s="74">
        <v>17</v>
      </c>
      <c r="D264" s="15"/>
    </row>
    <row r="265" spans="1:4" ht="15" customHeight="1">
      <c r="A265" s="59" t="s">
        <v>609</v>
      </c>
      <c r="B265" s="30" t="s">
        <v>606</v>
      </c>
      <c r="C265" s="74">
        <v>15</v>
      </c>
      <c r="D265" s="15"/>
    </row>
    <row r="266" spans="1:4" ht="15" customHeight="1">
      <c r="A266" s="59" t="s">
        <v>610</v>
      </c>
      <c r="B266" s="30" t="s">
        <v>611</v>
      </c>
      <c r="C266" s="74">
        <v>22</v>
      </c>
      <c r="D266" s="15"/>
    </row>
    <row r="267" spans="1:4" ht="15" customHeight="1">
      <c r="A267" s="59" t="s">
        <v>612</v>
      </c>
      <c r="B267" s="30" t="s">
        <v>613</v>
      </c>
      <c r="C267" s="74">
        <v>16</v>
      </c>
      <c r="D267" s="15"/>
    </row>
    <row r="268" spans="1:4" ht="15" customHeight="1">
      <c r="A268" s="59" t="s">
        <v>620</v>
      </c>
      <c r="B268" s="30" t="s">
        <v>621</v>
      </c>
      <c r="C268" s="74">
        <v>15</v>
      </c>
      <c r="D268" s="15"/>
    </row>
    <row r="269" spans="1:4" ht="15" customHeight="1">
      <c r="A269" s="59" t="s">
        <v>622</v>
      </c>
      <c r="B269" s="30" t="s">
        <v>623</v>
      </c>
      <c r="C269" s="74">
        <v>24</v>
      </c>
      <c r="D269" s="15"/>
    </row>
    <row r="270" spans="1:4" ht="15" customHeight="1">
      <c r="A270" s="59" t="s">
        <v>624</v>
      </c>
      <c r="B270" s="30" t="s">
        <v>625</v>
      </c>
      <c r="C270" s="74">
        <v>33</v>
      </c>
      <c r="D270" s="15"/>
    </row>
    <row r="271" spans="1:4" ht="15" customHeight="1">
      <c r="A271" s="59" t="s">
        <v>630</v>
      </c>
      <c r="B271" s="30" t="s">
        <v>631</v>
      </c>
      <c r="C271" s="74">
        <v>30</v>
      </c>
      <c r="D271" s="15"/>
    </row>
    <row r="272" spans="1:4" ht="15" customHeight="1">
      <c r="A272" s="59" t="s">
        <v>632</v>
      </c>
      <c r="B272" s="30" t="s">
        <v>625</v>
      </c>
      <c r="C272" s="74">
        <v>30</v>
      </c>
      <c r="D272" s="15"/>
    </row>
    <row r="273" spans="1:4" ht="15" customHeight="1">
      <c r="A273" s="59" t="s">
        <v>635</v>
      </c>
      <c r="B273" s="30" t="s">
        <v>631</v>
      </c>
      <c r="C273" s="74">
        <v>27</v>
      </c>
      <c r="D273" s="15"/>
    </row>
    <row r="274" spans="1:4" ht="15" customHeight="1">
      <c r="A274" s="59" t="s">
        <v>636</v>
      </c>
      <c r="B274" s="30" t="s">
        <v>637</v>
      </c>
      <c r="C274" s="74">
        <v>41</v>
      </c>
      <c r="D274" s="15"/>
    </row>
    <row r="275" spans="1:4" ht="15" customHeight="1">
      <c r="A275" s="59" t="s">
        <v>638</v>
      </c>
      <c r="B275" s="30" t="s">
        <v>639</v>
      </c>
      <c r="C275" s="74">
        <v>31</v>
      </c>
      <c r="D275" s="15"/>
    </row>
    <row r="276" spans="1:4" ht="15" customHeight="1">
      <c r="A276" s="59" t="s">
        <v>642</v>
      </c>
      <c r="B276" s="30" t="s">
        <v>643</v>
      </c>
      <c r="C276" s="74">
        <v>28</v>
      </c>
      <c r="D276" s="15"/>
    </row>
    <row r="277" spans="1:4" ht="15" customHeight="1">
      <c r="A277" s="59" t="s">
        <v>644</v>
      </c>
      <c r="B277" s="30" t="s">
        <v>645</v>
      </c>
      <c r="C277" s="74">
        <v>47</v>
      </c>
      <c r="D277" s="15"/>
    </row>
    <row r="278" spans="1:4" ht="15" customHeight="1">
      <c r="A278" s="59" t="s">
        <v>646</v>
      </c>
      <c r="B278" s="30" t="s">
        <v>647</v>
      </c>
      <c r="C278" s="74">
        <v>51</v>
      </c>
      <c r="D278" s="15"/>
    </row>
    <row r="279" spans="1:4" ht="15" customHeight="1">
      <c r="A279" s="59" t="s">
        <v>648</v>
      </c>
      <c r="B279" s="30" t="s">
        <v>649</v>
      </c>
      <c r="C279" s="74">
        <v>41</v>
      </c>
      <c r="D279" s="15"/>
    </row>
    <row r="280" spans="1:4" ht="15" customHeight="1">
      <c r="A280" s="59" t="s">
        <v>650</v>
      </c>
      <c r="B280" s="30" t="s">
        <v>645</v>
      </c>
      <c r="C280" s="74">
        <v>45</v>
      </c>
      <c r="D280" s="15"/>
    </row>
    <row r="281" spans="1:4" ht="15" customHeight="1">
      <c r="A281" s="59" t="s">
        <v>651</v>
      </c>
      <c r="B281" s="30" t="s">
        <v>649</v>
      </c>
      <c r="C281" s="74">
        <v>40</v>
      </c>
      <c r="D281" s="15"/>
    </row>
    <row r="282" spans="1:4" ht="15" customHeight="1">
      <c r="A282" s="59" t="s">
        <v>652</v>
      </c>
      <c r="B282" s="30" t="s">
        <v>653</v>
      </c>
      <c r="C282" s="74">
        <v>59</v>
      </c>
      <c r="D282" s="15"/>
    </row>
    <row r="283" spans="1:4" ht="15" customHeight="1">
      <c r="A283" s="59" t="s">
        <v>654</v>
      </c>
      <c r="B283" s="30" t="s">
        <v>655</v>
      </c>
      <c r="C283" s="74">
        <v>52</v>
      </c>
      <c r="D283" s="15"/>
    </row>
    <row r="284" spans="1:4" ht="15" customHeight="1">
      <c r="A284" s="59" t="s">
        <v>656</v>
      </c>
      <c r="B284" s="30" t="s">
        <v>657</v>
      </c>
      <c r="C284" s="74">
        <v>41</v>
      </c>
      <c r="D284" s="15"/>
    </row>
    <row r="285" spans="1:4" ht="15" customHeight="1">
      <c r="A285" s="59" t="s">
        <v>658</v>
      </c>
      <c r="B285" s="30" t="s">
        <v>659</v>
      </c>
      <c r="C285" s="74">
        <v>59</v>
      </c>
      <c r="D285" s="15"/>
    </row>
    <row r="286" spans="1:4" ht="15" customHeight="1">
      <c r="A286" s="59" t="s">
        <v>660</v>
      </c>
      <c r="B286" s="30" t="s">
        <v>661</v>
      </c>
      <c r="C286" s="74">
        <v>53</v>
      </c>
      <c r="D286" s="15"/>
    </row>
    <row r="287" spans="1:4" ht="15" customHeight="1">
      <c r="A287" s="59" t="s">
        <v>662</v>
      </c>
      <c r="B287" s="30" t="s">
        <v>659</v>
      </c>
      <c r="C287" s="74">
        <v>57</v>
      </c>
      <c r="D287" s="15"/>
    </row>
    <row r="288" spans="1:4" ht="15" customHeight="1">
      <c r="A288" s="59" t="s">
        <v>663</v>
      </c>
      <c r="B288" s="30" t="s">
        <v>661</v>
      </c>
      <c r="C288" s="74">
        <v>52</v>
      </c>
      <c r="D288" s="15"/>
    </row>
    <row r="289" spans="1:4" ht="15" customHeight="1">
      <c r="A289" s="59" t="s">
        <v>664</v>
      </c>
      <c r="B289" s="30" t="s">
        <v>665</v>
      </c>
      <c r="C289" s="74">
        <v>68</v>
      </c>
      <c r="D289" s="15"/>
    </row>
    <row r="290" spans="1:4" ht="15" customHeight="1">
      <c r="A290" s="59" t="s">
        <v>666</v>
      </c>
      <c r="B290" s="30" t="s">
        <v>667</v>
      </c>
      <c r="C290" s="74">
        <v>57</v>
      </c>
      <c r="D290" s="15"/>
    </row>
    <row r="291" spans="1:4" ht="15" customHeight="1">
      <c r="A291" s="59" t="s">
        <v>668</v>
      </c>
      <c r="B291" s="30" t="s">
        <v>669</v>
      </c>
      <c r="C291" s="74">
        <v>26</v>
      </c>
      <c r="D291" s="15"/>
    </row>
    <row r="292" spans="1:4" ht="15" customHeight="1">
      <c r="A292" s="59" t="s">
        <v>684</v>
      </c>
      <c r="B292" s="30" t="s">
        <v>685</v>
      </c>
      <c r="C292" s="74">
        <v>28</v>
      </c>
      <c r="D292" s="15"/>
    </row>
    <row r="293" spans="1:4" ht="15" customHeight="1">
      <c r="A293" s="59" t="s">
        <v>686</v>
      </c>
      <c r="B293" s="30" t="s">
        <v>687</v>
      </c>
      <c r="C293" s="74">
        <v>22</v>
      </c>
      <c r="D293" s="15"/>
    </row>
    <row r="294" spans="1:4" ht="15" customHeight="1">
      <c r="A294" s="59" t="s">
        <v>688</v>
      </c>
      <c r="B294" s="30" t="s">
        <v>689</v>
      </c>
      <c r="C294" s="74">
        <v>23</v>
      </c>
      <c r="D294" s="15"/>
    </row>
    <row r="295" spans="1:4" ht="15" customHeight="1">
      <c r="A295" s="59" t="s">
        <v>694</v>
      </c>
      <c r="B295" s="30" t="s">
        <v>687</v>
      </c>
      <c r="C295" s="74">
        <v>20</v>
      </c>
      <c r="D295" s="15"/>
    </row>
    <row r="296" spans="1:4" ht="15" customHeight="1">
      <c r="A296" s="59" t="s">
        <v>695</v>
      </c>
      <c r="B296" s="30" t="s">
        <v>696</v>
      </c>
      <c r="C296" s="74">
        <v>24</v>
      </c>
      <c r="D296" s="15"/>
    </row>
    <row r="297" spans="1:4" ht="15" customHeight="1">
      <c r="A297" s="59" t="s">
        <v>703</v>
      </c>
      <c r="B297" s="30" t="s">
        <v>704</v>
      </c>
      <c r="C297" s="74">
        <v>26</v>
      </c>
      <c r="D297" s="15"/>
    </row>
    <row r="298" spans="1:4" ht="15" customHeight="1">
      <c r="A298" s="59" t="s">
        <v>705</v>
      </c>
      <c r="B298" s="30" t="s">
        <v>706</v>
      </c>
      <c r="C298" s="74">
        <v>23</v>
      </c>
      <c r="D298" s="15"/>
    </row>
    <row r="299" spans="1:4" ht="15" customHeight="1">
      <c r="A299" s="59" t="s">
        <v>707</v>
      </c>
      <c r="B299" s="30" t="s">
        <v>708</v>
      </c>
      <c r="C299" s="74">
        <v>46</v>
      </c>
      <c r="D299" s="15"/>
    </row>
    <row r="300" spans="1:4" ht="15" customHeight="1">
      <c r="A300" s="59" t="s">
        <v>709</v>
      </c>
      <c r="B300" s="30" t="s">
        <v>710</v>
      </c>
      <c r="C300" s="74">
        <v>44</v>
      </c>
      <c r="D300" s="15"/>
    </row>
    <row r="301" spans="1:4" ht="15" customHeight="1">
      <c r="A301" s="59" t="s">
        <v>715</v>
      </c>
      <c r="B301" s="30" t="s">
        <v>716</v>
      </c>
      <c r="C301" s="74">
        <v>52</v>
      </c>
      <c r="D301" s="15"/>
    </row>
    <row r="302" spans="1:4" ht="15" customHeight="1">
      <c r="A302" s="59" t="s">
        <v>717</v>
      </c>
      <c r="B302" s="30" t="s">
        <v>718</v>
      </c>
      <c r="C302" s="74">
        <v>42</v>
      </c>
      <c r="D302" s="15"/>
    </row>
    <row r="303" spans="1:4" ht="15" customHeight="1">
      <c r="A303" s="59" t="s">
        <v>719</v>
      </c>
      <c r="B303" s="30" t="s">
        <v>708</v>
      </c>
      <c r="C303" s="74">
        <v>44</v>
      </c>
      <c r="D303" s="15"/>
    </row>
    <row r="304" spans="1:4" ht="15" customHeight="1">
      <c r="A304" s="59" t="s">
        <v>721</v>
      </c>
      <c r="B304" s="30" t="s">
        <v>718</v>
      </c>
      <c r="C304" s="74">
        <v>39</v>
      </c>
      <c r="D304" s="15"/>
    </row>
    <row r="305" spans="1:4" ht="15" customHeight="1">
      <c r="A305" s="59" t="s">
        <v>722</v>
      </c>
      <c r="B305" s="30" t="s">
        <v>723</v>
      </c>
      <c r="C305" s="74">
        <v>46</v>
      </c>
      <c r="D305" s="15"/>
    </row>
    <row r="306" spans="1:4" ht="15" customHeight="1">
      <c r="A306" s="59" t="s">
        <v>726</v>
      </c>
      <c r="B306" s="30" t="s">
        <v>727</v>
      </c>
      <c r="C306" s="74">
        <v>50</v>
      </c>
      <c r="D306" s="15"/>
    </row>
    <row r="307" spans="1:4" ht="15" customHeight="1">
      <c r="A307" s="59" t="s">
        <v>728</v>
      </c>
      <c r="B307" s="30" t="s">
        <v>729</v>
      </c>
      <c r="C307" s="74">
        <v>42</v>
      </c>
      <c r="D307" s="15"/>
    </row>
    <row r="308" spans="1:4" ht="15" customHeight="1">
      <c r="A308" s="59" t="s">
        <v>730</v>
      </c>
      <c r="B308" s="30" t="s">
        <v>731</v>
      </c>
      <c r="C308" s="74">
        <v>70</v>
      </c>
      <c r="D308" s="15"/>
    </row>
    <row r="309" spans="1:4" ht="15" customHeight="1">
      <c r="A309" s="59" t="s">
        <v>732</v>
      </c>
      <c r="B309" s="30" t="s">
        <v>733</v>
      </c>
      <c r="C309" s="74">
        <v>68</v>
      </c>
      <c r="D309" s="15"/>
    </row>
    <row r="310" spans="1:4" ht="15" customHeight="1">
      <c r="A310" s="59" t="s">
        <v>734</v>
      </c>
      <c r="B310" s="30" t="s">
        <v>735</v>
      </c>
      <c r="C310" s="74">
        <v>61</v>
      </c>
      <c r="D310" s="15"/>
    </row>
    <row r="311" spans="1:4" ht="15" customHeight="1">
      <c r="A311" s="59" t="s">
        <v>736</v>
      </c>
      <c r="B311" s="30" t="s">
        <v>737</v>
      </c>
      <c r="C311" s="74">
        <v>65</v>
      </c>
      <c r="D311" s="15"/>
    </row>
    <row r="312" spans="1:4" ht="15" customHeight="1">
      <c r="A312" s="59" t="s">
        <v>738</v>
      </c>
      <c r="B312" s="30" t="s">
        <v>739</v>
      </c>
      <c r="C312" s="74">
        <v>58</v>
      </c>
      <c r="D312" s="15"/>
    </row>
    <row r="313" spans="1:4" ht="15" customHeight="1">
      <c r="A313" s="59" t="s">
        <v>740</v>
      </c>
      <c r="B313" s="30" t="s">
        <v>741</v>
      </c>
      <c r="C313" s="74">
        <v>72</v>
      </c>
      <c r="D313" s="15"/>
    </row>
    <row r="314" spans="1:4" ht="15" customHeight="1">
      <c r="A314" s="59" t="s">
        <v>742</v>
      </c>
      <c r="B314" s="30" t="s">
        <v>743</v>
      </c>
      <c r="C314" s="74">
        <v>62</v>
      </c>
      <c r="D314" s="15"/>
    </row>
    <row r="315" spans="1:4" ht="15" customHeight="1">
      <c r="A315" s="59" t="s">
        <v>744</v>
      </c>
      <c r="B315" s="30" t="s">
        <v>745</v>
      </c>
      <c r="C315" s="74">
        <v>88</v>
      </c>
      <c r="D315" s="15"/>
    </row>
    <row r="316" spans="1:4" ht="15" customHeight="1">
      <c r="A316" s="59" t="s">
        <v>746</v>
      </c>
      <c r="B316" s="30" t="s">
        <v>747</v>
      </c>
      <c r="C316" s="74">
        <v>84</v>
      </c>
      <c r="D316" s="15"/>
    </row>
    <row r="317" spans="1:4" ht="15" customHeight="1">
      <c r="A317" s="59" t="s">
        <v>748</v>
      </c>
      <c r="B317" s="30" t="s">
        <v>749</v>
      </c>
      <c r="C317" s="74">
        <v>78</v>
      </c>
      <c r="D317" s="15"/>
    </row>
    <row r="318" spans="1:4" ht="15" customHeight="1">
      <c r="A318" s="59" t="s">
        <v>750</v>
      </c>
      <c r="B318" s="30" t="s">
        <v>751</v>
      </c>
      <c r="C318" s="74">
        <v>86</v>
      </c>
      <c r="D318" s="15"/>
    </row>
    <row r="319" spans="1:4" ht="15" customHeight="1">
      <c r="A319" s="59" t="s">
        <v>752</v>
      </c>
      <c r="B319" s="30" t="s">
        <v>753</v>
      </c>
      <c r="C319" s="74">
        <v>77</v>
      </c>
      <c r="D319" s="15"/>
    </row>
    <row r="320" spans="1:4" ht="15" customHeight="1">
      <c r="A320" s="59" t="s">
        <v>754</v>
      </c>
      <c r="B320" s="30" t="s">
        <v>755</v>
      </c>
      <c r="C320" s="74">
        <v>89</v>
      </c>
      <c r="D320" s="15"/>
    </row>
    <row r="321" spans="1:4" ht="15" customHeight="1">
      <c r="A321" s="59" t="s">
        <v>756</v>
      </c>
      <c r="B321" s="30" t="s">
        <v>757</v>
      </c>
      <c r="C321" s="74">
        <v>84</v>
      </c>
      <c r="D321" s="15"/>
    </row>
    <row r="322" spans="1:4" ht="15" customHeight="1">
      <c r="A322" s="59" t="s">
        <v>758</v>
      </c>
      <c r="B322" s="30" t="s">
        <v>759</v>
      </c>
      <c r="C322" s="74">
        <v>135</v>
      </c>
      <c r="D322" s="15"/>
    </row>
    <row r="323" spans="1:4" ht="15" customHeight="1">
      <c r="A323" s="59" t="s">
        <v>760</v>
      </c>
      <c r="B323" s="30" t="s">
        <v>761</v>
      </c>
      <c r="C323" s="74">
        <v>121</v>
      </c>
      <c r="D323" s="15"/>
    </row>
    <row r="324" spans="1:4" ht="15" customHeight="1">
      <c r="A324" s="59" t="s">
        <v>767</v>
      </c>
      <c r="B324" s="30" t="s">
        <v>768</v>
      </c>
      <c r="C324" s="74">
        <v>30</v>
      </c>
      <c r="D324" s="15"/>
    </row>
    <row r="325" spans="1:4" ht="15" customHeight="1">
      <c r="A325" s="59" t="s">
        <v>769</v>
      </c>
      <c r="B325" s="30" t="s">
        <v>770</v>
      </c>
      <c r="C325" s="74">
        <v>25</v>
      </c>
      <c r="D325" s="15"/>
    </row>
    <row r="326" spans="1:4" ht="15" customHeight="1">
      <c r="A326" s="59" t="s">
        <v>771</v>
      </c>
      <c r="B326" s="30" t="s">
        <v>772</v>
      </c>
      <c r="C326" s="74">
        <v>24</v>
      </c>
      <c r="D326" s="15"/>
    </row>
    <row r="327" spans="1:4" ht="15" customHeight="1">
      <c r="A327" s="59" t="s">
        <v>773</v>
      </c>
      <c r="B327" s="30" t="s">
        <v>774</v>
      </c>
      <c r="C327" s="74">
        <v>21</v>
      </c>
      <c r="D327" s="15"/>
    </row>
    <row r="328" spans="1:4" ht="15" customHeight="1">
      <c r="A328" s="59" t="s">
        <v>775</v>
      </c>
      <c r="B328" s="30" t="s">
        <v>776</v>
      </c>
      <c r="C328" s="74">
        <v>26</v>
      </c>
      <c r="D328" s="15"/>
    </row>
    <row r="329" spans="1:4" ht="15" customHeight="1">
      <c r="A329" s="59" t="s">
        <v>777</v>
      </c>
      <c r="B329" s="30" t="s">
        <v>778</v>
      </c>
      <c r="C329" s="74">
        <v>22</v>
      </c>
      <c r="D329" s="15"/>
    </row>
    <row r="330" spans="1:4" ht="15" customHeight="1">
      <c r="A330" s="59" t="s">
        <v>805</v>
      </c>
      <c r="B330" s="30" t="s">
        <v>806</v>
      </c>
      <c r="C330" s="74">
        <v>31</v>
      </c>
      <c r="D330" s="15"/>
    </row>
    <row r="331" spans="1:4" ht="15" customHeight="1">
      <c r="A331" s="59" t="s">
        <v>823</v>
      </c>
      <c r="B331" s="30" t="s">
        <v>824</v>
      </c>
      <c r="C331" s="74">
        <v>36</v>
      </c>
      <c r="D331" s="15"/>
    </row>
    <row r="332" spans="1:4" ht="15" customHeight="1">
      <c r="A332" s="59" t="s">
        <v>825</v>
      </c>
      <c r="B332" s="30" t="s">
        <v>826</v>
      </c>
      <c r="C332" s="74">
        <v>27</v>
      </c>
      <c r="D332" s="15"/>
    </row>
    <row r="333" spans="1:4" ht="15" customHeight="1">
      <c r="A333" s="59" t="s">
        <v>827</v>
      </c>
      <c r="B333" s="30" t="s">
        <v>828</v>
      </c>
      <c r="C333" s="74">
        <v>28</v>
      </c>
      <c r="D333" s="15"/>
    </row>
    <row r="334" spans="1:4" ht="15" customHeight="1">
      <c r="A334" s="59" t="s">
        <v>835</v>
      </c>
      <c r="B334" s="30" t="s">
        <v>836</v>
      </c>
      <c r="C334" s="74">
        <v>35</v>
      </c>
      <c r="D334" s="15"/>
    </row>
    <row r="335" spans="1:4" ht="15" customHeight="1">
      <c r="A335" s="59" t="s">
        <v>837</v>
      </c>
      <c r="B335" s="30" t="s">
        <v>826</v>
      </c>
      <c r="C335" s="74">
        <v>25</v>
      </c>
      <c r="D335" s="15"/>
    </row>
    <row r="336" spans="1:4" ht="15" customHeight="1">
      <c r="A336" s="59" t="s">
        <v>838</v>
      </c>
      <c r="B336" s="30" t="s">
        <v>839</v>
      </c>
      <c r="C336" s="74">
        <v>23</v>
      </c>
      <c r="D336" s="15"/>
    </row>
    <row r="337" spans="1:4" ht="15" customHeight="1">
      <c r="A337" s="59" t="s">
        <v>844</v>
      </c>
      <c r="B337" s="30" t="s">
        <v>845</v>
      </c>
      <c r="C337" s="74">
        <v>21</v>
      </c>
      <c r="D337" s="15"/>
    </row>
    <row r="338" spans="1:4" ht="15" customHeight="1">
      <c r="A338" s="59" t="s">
        <v>846</v>
      </c>
      <c r="B338" s="30" t="s">
        <v>847</v>
      </c>
      <c r="C338" s="74">
        <v>32</v>
      </c>
      <c r="D338" s="15"/>
    </row>
    <row r="339" spans="1:4" ht="15" customHeight="1">
      <c r="A339" s="59" t="s">
        <v>848</v>
      </c>
      <c r="B339" s="30" t="s">
        <v>849</v>
      </c>
      <c r="C339" s="74">
        <v>27</v>
      </c>
      <c r="D339" s="15"/>
    </row>
    <row r="340" spans="1:4" ht="15" customHeight="1">
      <c r="A340" s="59" t="s">
        <v>850</v>
      </c>
      <c r="B340" s="30" t="s">
        <v>851</v>
      </c>
      <c r="C340" s="74">
        <v>35</v>
      </c>
      <c r="D340" s="15"/>
    </row>
    <row r="341" spans="1:4" ht="15" customHeight="1">
      <c r="A341" s="59" t="s">
        <v>852</v>
      </c>
      <c r="B341" s="30" t="s">
        <v>853</v>
      </c>
      <c r="C341" s="74">
        <v>25</v>
      </c>
      <c r="D341" s="15"/>
    </row>
    <row r="342" spans="1:4" ht="15" customHeight="1">
      <c r="A342" s="59" t="s">
        <v>858</v>
      </c>
      <c r="B342" s="30" t="s">
        <v>859</v>
      </c>
      <c r="C342" s="74">
        <v>22</v>
      </c>
      <c r="D342" s="15"/>
    </row>
    <row r="343" spans="1:4" ht="15" customHeight="1">
      <c r="A343" s="59" t="s">
        <v>860</v>
      </c>
      <c r="B343" s="30" t="s">
        <v>861</v>
      </c>
      <c r="C343" s="74">
        <v>33</v>
      </c>
      <c r="D343" s="15"/>
    </row>
    <row r="344" spans="1:4" ht="15" customHeight="1">
      <c r="A344" s="59" t="s">
        <v>867</v>
      </c>
      <c r="B344" s="30" t="s">
        <v>868</v>
      </c>
      <c r="C344" s="74">
        <v>32</v>
      </c>
      <c r="D344" s="15"/>
    </row>
    <row r="345" spans="1:4" ht="15" customHeight="1">
      <c r="A345" s="59" t="s">
        <v>885</v>
      </c>
      <c r="B345" s="30" t="s">
        <v>886</v>
      </c>
      <c r="C345" s="74">
        <v>39</v>
      </c>
      <c r="D345" s="15"/>
    </row>
    <row r="346" spans="1:4" ht="15" customHeight="1">
      <c r="A346" s="59" t="s">
        <v>887</v>
      </c>
      <c r="B346" s="30" t="s">
        <v>888</v>
      </c>
      <c r="C346" s="74">
        <v>27</v>
      </c>
      <c r="D346" s="15"/>
    </row>
    <row r="347" spans="1:4" ht="15" customHeight="1">
      <c r="A347" s="59" t="s">
        <v>893</v>
      </c>
      <c r="B347" s="30" t="s">
        <v>894</v>
      </c>
      <c r="C347" s="74">
        <v>59</v>
      </c>
      <c r="D347" s="15"/>
    </row>
    <row r="348" spans="1:4" ht="15" customHeight="1">
      <c r="A348" s="59" t="s">
        <v>895</v>
      </c>
      <c r="B348" s="30" t="s">
        <v>896</v>
      </c>
      <c r="C348" s="74">
        <v>47</v>
      </c>
      <c r="D348" s="15"/>
    </row>
    <row r="349" spans="1:4" ht="15" customHeight="1">
      <c r="A349" s="59" t="s">
        <v>897</v>
      </c>
      <c r="B349" s="30" t="s">
        <v>898</v>
      </c>
      <c r="C349" s="74">
        <v>74</v>
      </c>
      <c r="D349" s="15"/>
    </row>
    <row r="350" spans="1:4" ht="15" customHeight="1">
      <c r="A350" s="59" t="s">
        <v>899</v>
      </c>
      <c r="B350" s="30" t="s">
        <v>900</v>
      </c>
      <c r="C350" s="74">
        <v>44</v>
      </c>
      <c r="D350" s="15"/>
    </row>
    <row r="351" spans="1:4" ht="15" customHeight="1">
      <c r="A351" s="59" t="s">
        <v>901</v>
      </c>
      <c r="B351" s="30" t="s">
        <v>902</v>
      </c>
      <c r="C351" s="74">
        <v>38</v>
      </c>
      <c r="D351" s="15"/>
    </row>
    <row r="352" spans="1:4" ht="15" customHeight="1">
      <c r="A352" s="59" t="s">
        <v>903</v>
      </c>
      <c r="B352" s="30" t="s">
        <v>904</v>
      </c>
      <c r="C352" s="74">
        <v>49</v>
      </c>
      <c r="D352" s="15"/>
    </row>
    <row r="353" spans="1:4" ht="15" customHeight="1">
      <c r="A353" s="59" t="s">
        <v>905</v>
      </c>
      <c r="B353" s="30" t="s">
        <v>906</v>
      </c>
      <c r="C353" s="74">
        <v>40</v>
      </c>
      <c r="D353" s="15"/>
    </row>
    <row r="354" spans="1:4" ht="15" customHeight="1">
      <c r="A354" s="59" t="s">
        <v>926</v>
      </c>
      <c r="B354" s="30" t="s">
        <v>927</v>
      </c>
      <c r="C354" s="74">
        <v>58</v>
      </c>
      <c r="D354" s="15"/>
    </row>
    <row r="355" spans="1:4" ht="15" customHeight="1">
      <c r="A355" s="59" t="s">
        <v>928</v>
      </c>
      <c r="B355" s="30" t="s">
        <v>929</v>
      </c>
      <c r="C355" s="74">
        <v>62</v>
      </c>
      <c r="D355" s="15"/>
    </row>
    <row r="356" spans="1:4" ht="15" customHeight="1">
      <c r="A356" s="59" t="s">
        <v>930</v>
      </c>
      <c r="B356" s="30" t="s">
        <v>931</v>
      </c>
      <c r="C356" s="74">
        <v>54</v>
      </c>
      <c r="D356" s="15"/>
    </row>
    <row r="357" spans="1:4" ht="15" customHeight="1">
      <c r="A357" s="59" t="s">
        <v>936</v>
      </c>
      <c r="B357" s="30" t="s">
        <v>937</v>
      </c>
      <c r="C357" s="74">
        <v>66</v>
      </c>
      <c r="D357" s="15"/>
    </row>
    <row r="358" spans="1:4" ht="15" customHeight="1">
      <c r="A358" s="59" t="s">
        <v>938</v>
      </c>
      <c r="B358" s="30" t="s">
        <v>939</v>
      </c>
      <c r="C358" s="74">
        <v>51</v>
      </c>
      <c r="D358" s="15"/>
    </row>
    <row r="359" spans="1:4" ht="15" customHeight="1">
      <c r="A359" s="59" t="s">
        <v>940</v>
      </c>
      <c r="B359" s="30" t="s">
        <v>941</v>
      </c>
      <c r="C359" s="74">
        <v>77</v>
      </c>
      <c r="D359" s="15"/>
    </row>
    <row r="360" spans="1:4" ht="15" customHeight="1">
      <c r="A360" s="59" t="s">
        <v>942</v>
      </c>
      <c r="B360" s="30" t="s">
        <v>943</v>
      </c>
      <c r="C360" s="74">
        <v>54</v>
      </c>
      <c r="D360" s="15"/>
    </row>
    <row r="361" spans="1:4" ht="15" customHeight="1">
      <c r="A361" s="59" t="s">
        <v>946</v>
      </c>
      <c r="B361" s="30" t="s">
        <v>947</v>
      </c>
      <c r="C361" s="74">
        <v>48</v>
      </c>
      <c r="D361" s="15"/>
    </row>
    <row r="362" spans="1:4" ht="15" customHeight="1">
      <c r="A362" s="59" t="s">
        <v>948</v>
      </c>
      <c r="B362" s="30" t="s">
        <v>949</v>
      </c>
      <c r="C362" s="74">
        <v>73</v>
      </c>
      <c r="D362" s="15"/>
    </row>
    <row r="363" spans="1:4" ht="15" customHeight="1">
      <c r="A363" s="59" t="s">
        <v>950</v>
      </c>
      <c r="B363" s="30" t="s">
        <v>951</v>
      </c>
      <c r="C363" s="74">
        <v>46</v>
      </c>
      <c r="D363" s="15"/>
    </row>
    <row r="364" spans="1:4" ht="15" customHeight="1">
      <c r="A364" s="59" t="s">
        <v>952</v>
      </c>
      <c r="B364" s="30" t="s">
        <v>953</v>
      </c>
      <c r="C364" s="74">
        <v>65</v>
      </c>
      <c r="D364" s="15"/>
    </row>
    <row r="365" spans="1:4" ht="15" customHeight="1">
      <c r="A365" s="59" t="s">
        <v>954</v>
      </c>
      <c r="B365" s="30" t="s">
        <v>955</v>
      </c>
      <c r="C365" s="74">
        <v>43</v>
      </c>
      <c r="D365" s="15"/>
    </row>
    <row r="366" spans="1:4" ht="15" customHeight="1">
      <c r="A366" s="59" t="s">
        <v>958</v>
      </c>
      <c r="B366" s="30" t="s">
        <v>959</v>
      </c>
      <c r="C366" s="74">
        <v>38</v>
      </c>
      <c r="D366" s="15"/>
    </row>
    <row r="367" spans="1:4" ht="15" customHeight="1">
      <c r="A367" s="59" t="s">
        <v>960</v>
      </c>
      <c r="B367" s="30" t="s">
        <v>961</v>
      </c>
      <c r="C367" s="74">
        <v>60</v>
      </c>
      <c r="D367" s="15"/>
    </row>
    <row r="368" spans="1:4" ht="15" customHeight="1">
      <c r="A368" s="59" t="s">
        <v>962</v>
      </c>
      <c r="B368" s="30" t="s">
        <v>963</v>
      </c>
      <c r="C368" s="74">
        <v>52</v>
      </c>
      <c r="D368" s="15"/>
    </row>
    <row r="369" spans="1:4" ht="15" customHeight="1">
      <c r="A369" s="59" t="s">
        <v>964</v>
      </c>
      <c r="B369" s="30" t="s">
        <v>965</v>
      </c>
      <c r="C369" s="74">
        <v>68</v>
      </c>
      <c r="D369" s="15"/>
    </row>
    <row r="370" spans="1:4" ht="15" customHeight="1">
      <c r="A370" s="59" t="s">
        <v>966</v>
      </c>
      <c r="B370" s="30" t="s">
        <v>967</v>
      </c>
      <c r="C370" s="74">
        <v>48</v>
      </c>
      <c r="D370" s="15"/>
    </row>
    <row r="371" spans="1:4" ht="15" customHeight="1">
      <c r="A371" s="59" t="s">
        <v>970</v>
      </c>
      <c r="B371" s="30" t="s">
        <v>971</v>
      </c>
      <c r="C371" s="74">
        <v>43</v>
      </c>
      <c r="D371" s="15"/>
    </row>
    <row r="372" spans="1:4" ht="15" customHeight="1">
      <c r="A372" s="59" t="s">
        <v>972</v>
      </c>
      <c r="B372" s="30" t="s">
        <v>973</v>
      </c>
      <c r="C372" s="74">
        <v>65</v>
      </c>
      <c r="D372" s="15"/>
    </row>
    <row r="373" spans="1:4" ht="15" customHeight="1">
      <c r="A373" s="59" t="s">
        <v>978</v>
      </c>
      <c r="B373" s="30" t="s">
        <v>979</v>
      </c>
      <c r="C373" s="74">
        <v>60</v>
      </c>
      <c r="D373" s="15"/>
    </row>
    <row r="374" spans="1:4" ht="15" customHeight="1">
      <c r="A374" s="59" t="s">
        <v>980</v>
      </c>
      <c r="B374" s="30" t="s">
        <v>981</v>
      </c>
      <c r="C374" s="74">
        <v>64</v>
      </c>
      <c r="D374" s="15"/>
    </row>
    <row r="375" spans="1:4" ht="15" customHeight="1">
      <c r="A375" s="59" t="s">
        <v>986</v>
      </c>
      <c r="B375" s="30" t="s">
        <v>987</v>
      </c>
      <c r="C375" s="74">
        <v>70</v>
      </c>
      <c r="D375" s="15"/>
    </row>
    <row r="376" spans="1:4" ht="15" customHeight="1">
      <c r="A376" s="59" t="s">
        <v>988</v>
      </c>
      <c r="B376" s="30" t="s">
        <v>989</v>
      </c>
      <c r="C376" s="74">
        <v>54</v>
      </c>
      <c r="D376" s="15"/>
    </row>
    <row r="377" spans="1:4" ht="15" customHeight="1">
      <c r="A377" s="59" t="s">
        <v>990</v>
      </c>
      <c r="B377" s="30" t="s">
        <v>991</v>
      </c>
      <c r="C377" s="74">
        <v>85</v>
      </c>
      <c r="D377" s="15"/>
    </row>
    <row r="378" spans="1:4" ht="15" customHeight="1">
      <c r="A378" s="59" t="s">
        <v>996</v>
      </c>
      <c r="B378" s="30" t="s">
        <v>997</v>
      </c>
      <c r="C378" s="74">
        <v>88</v>
      </c>
      <c r="D378" s="15"/>
    </row>
    <row r="379" spans="1:4" ht="15" customHeight="1">
      <c r="A379" s="59" t="s">
        <v>998</v>
      </c>
      <c r="B379" s="30" t="s">
        <v>999</v>
      </c>
      <c r="C379" s="74">
        <v>72</v>
      </c>
      <c r="D379" s="15"/>
    </row>
    <row r="380" spans="1:4" ht="15" customHeight="1">
      <c r="A380" s="59" t="s">
        <v>1000</v>
      </c>
      <c r="B380" s="30" t="s">
        <v>1001</v>
      </c>
      <c r="C380" s="74">
        <v>108</v>
      </c>
      <c r="D380" s="15"/>
    </row>
    <row r="381" spans="1:4" ht="15" customHeight="1">
      <c r="A381" s="59" t="s">
        <v>1002</v>
      </c>
      <c r="B381" s="30" t="s">
        <v>1003</v>
      </c>
      <c r="C381" s="74">
        <v>66</v>
      </c>
      <c r="D381" s="15"/>
    </row>
    <row r="382" spans="1:4" ht="15" customHeight="1">
      <c r="A382" s="59" t="s">
        <v>1004</v>
      </c>
      <c r="B382" s="30" t="s">
        <v>1005</v>
      </c>
      <c r="C382" s="74">
        <v>56</v>
      </c>
      <c r="D382" s="15"/>
    </row>
    <row r="383" spans="1:4" ht="15" customHeight="1">
      <c r="A383" s="59" t="s">
        <v>1006</v>
      </c>
      <c r="B383" s="30" t="s">
        <v>1007</v>
      </c>
      <c r="C383" s="74">
        <v>75</v>
      </c>
      <c r="D383" s="15"/>
    </row>
    <row r="384" spans="1:4" ht="15" customHeight="1">
      <c r="A384" s="59" t="s">
        <v>1008</v>
      </c>
      <c r="B384" s="30" t="s">
        <v>1009</v>
      </c>
      <c r="C384" s="74">
        <v>62</v>
      </c>
      <c r="D384" s="15"/>
    </row>
    <row r="385" spans="1:4" ht="15" customHeight="1">
      <c r="A385" s="59" t="s">
        <v>1028</v>
      </c>
      <c r="B385" s="30" t="s">
        <v>1029</v>
      </c>
      <c r="C385" s="74">
        <v>85</v>
      </c>
      <c r="D385" s="15"/>
    </row>
    <row r="386" spans="1:4" ht="15" customHeight="1">
      <c r="A386" s="59" t="s">
        <v>1030</v>
      </c>
      <c r="B386" s="30" t="s">
        <v>1031</v>
      </c>
      <c r="C386" s="74">
        <v>89</v>
      </c>
      <c r="D386" s="15"/>
    </row>
    <row r="387" spans="1:4" ht="15" customHeight="1">
      <c r="A387" s="59" t="s">
        <v>1032</v>
      </c>
      <c r="B387" s="30" t="s">
        <v>1033</v>
      </c>
      <c r="C387" s="74">
        <v>102</v>
      </c>
      <c r="D387" s="15"/>
    </row>
    <row r="388" spans="1:4" ht="15" customHeight="1">
      <c r="A388" s="59" t="s">
        <v>1034</v>
      </c>
      <c r="B388" s="30" t="s">
        <v>1035</v>
      </c>
      <c r="C388" s="74">
        <v>78</v>
      </c>
      <c r="D388" s="15"/>
    </row>
    <row r="389" spans="1:4" ht="15" customHeight="1">
      <c r="A389" s="59" t="s">
        <v>1036</v>
      </c>
      <c r="B389" s="30" t="s">
        <v>1037</v>
      </c>
      <c r="C389" s="74">
        <v>93</v>
      </c>
      <c r="D389" s="15"/>
    </row>
    <row r="390" spans="1:4" ht="15" customHeight="1">
      <c r="A390" s="59" t="s">
        <v>1038</v>
      </c>
      <c r="B390" s="30" t="s">
        <v>1039</v>
      </c>
      <c r="C390" s="74">
        <v>76</v>
      </c>
      <c r="D390" s="15"/>
    </row>
    <row r="391" spans="1:4" ht="15" customHeight="1">
      <c r="A391" s="59" t="s">
        <v>1040</v>
      </c>
      <c r="B391" s="30" t="s">
        <v>1041</v>
      </c>
      <c r="C391" s="74">
        <v>112</v>
      </c>
      <c r="D391" s="15"/>
    </row>
    <row r="392" spans="1:4" ht="15" customHeight="1">
      <c r="A392" s="59" t="s">
        <v>1042</v>
      </c>
      <c r="B392" s="30" t="s">
        <v>1043</v>
      </c>
      <c r="C392" s="74">
        <v>81</v>
      </c>
      <c r="D392" s="15"/>
    </row>
    <row r="393" spans="1:4" ht="15" customHeight="1">
      <c r="A393" s="59" t="s">
        <v>1044</v>
      </c>
      <c r="B393" s="30" t="s">
        <v>1045</v>
      </c>
      <c r="C393" s="74">
        <v>72</v>
      </c>
      <c r="D393" s="15"/>
    </row>
    <row r="394" spans="1:4" ht="15" customHeight="1">
      <c r="A394" s="59" t="s">
        <v>1046</v>
      </c>
      <c r="B394" s="30" t="s">
        <v>1047</v>
      </c>
      <c r="C394" s="74">
        <v>108</v>
      </c>
      <c r="D394" s="15"/>
    </row>
    <row r="395" spans="1:4" ht="15" customHeight="1">
      <c r="A395" s="59" t="s">
        <v>1048</v>
      </c>
      <c r="B395" s="30" t="s">
        <v>1049</v>
      </c>
      <c r="C395" s="74">
        <v>66</v>
      </c>
      <c r="D395" s="15"/>
    </row>
    <row r="396" spans="1:4" ht="15" customHeight="1">
      <c r="A396" s="59" t="s">
        <v>1050</v>
      </c>
      <c r="B396" s="30" t="s">
        <v>1051</v>
      </c>
      <c r="C396" s="74">
        <v>95</v>
      </c>
      <c r="D396" s="15"/>
    </row>
    <row r="397" spans="1:4" ht="15" customHeight="1">
      <c r="A397" s="59" t="s">
        <v>1052</v>
      </c>
      <c r="B397" s="30" t="s">
        <v>1053</v>
      </c>
      <c r="C397" s="74">
        <v>64</v>
      </c>
      <c r="D397" s="15"/>
    </row>
    <row r="398" spans="1:4" ht="15" customHeight="1">
      <c r="A398" s="59" t="s">
        <v>1054</v>
      </c>
      <c r="B398" s="30" t="s">
        <v>1055</v>
      </c>
      <c r="C398" s="74">
        <v>57</v>
      </c>
      <c r="D398" s="15"/>
    </row>
    <row r="399" spans="1:4" ht="15" customHeight="1">
      <c r="A399" s="59" t="s">
        <v>1056</v>
      </c>
      <c r="B399" s="30" t="s">
        <v>1051</v>
      </c>
      <c r="C399" s="74">
        <v>93</v>
      </c>
      <c r="D399" s="15"/>
    </row>
    <row r="400" spans="1:4" ht="15" customHeight="1">
      <c r="A400" s="59" t="s">
        <v>1057</v>
      </c>
      <c r="B400" s="30" t="s">
        <v>1058</v>
      </c>
      <c r="C400" s="74">
        <v>76</v>
      </c>
      <c r="D400" s="15"/>
    </row>
    <row r="401" spans="1:4" ht="15" customHeight="1">
      <c r="A401" s="59" t="s">
        <v>1059</v>
      </c>
      <c r="B401" s="30" t="s">
        <v>1060</v>
      </c>
      <c r="C401" s="74">
        <v>82</v>
      </c>
      <c r="D401" s="15"/>
    </row>
    <row r="402" spans="1:4" ht="15" customHeight="1">
      <c r="A402" s="59" t="s">
        <v>1061</v>
      </c>
      <c r="B402" s="30" t="s">
        <v>1062</v>
      </c>
      <c r="C402" s="74">
        <v>97</v>
      </c>
      <c r="D402" s="15"/>
    </row>
    <row r="403" spans="1:4" ht="15" customHeight="1">
      <c r="A403" s="59" t="s">
        <v>1063</v>
      </c>
      <c r="B403" s="30" t="s">
        <v>1064</v>
      </c>
      <c r="C403" s="74">
        <v>72</v>
      </c>
      <c r="D403" s="15"/>
    </row>
    <row r="404" spans="1:4" ht="15" customHeight="1">
      <c r="A404" s="59" t="s">
        <v>1065</v>
      </c>
      <c r="B404" s="30" t="s">
        <v>1066</v>
      </c>
      <c r="C404" s="74">
        <v>63</v>
      </c>
      <c r="D404" s="15"/>
    </row>
    <row r="405" spans="1:4" ht="15" customHeight="1">
      <c r="A405" s="59" t="s">
        <v>1067</v>
      </c>
      <c r="B405" s="30" t="s">
        <v>1062</v>
      </c>
      <c r="C405" s="74">
        <v>96</v>
      </c>
      <c r="D405" s="15"/>
    </row>
    <row r="406" spans="1:4" ht="15" customHeight="1">
      <c r="A406" s="59" t="s">
        <v>1072</v>
      </c>
      <c r="B406" s="30" t="s">
        <v>1073</v>
      </c>
      <c r="C406" s="74">
        <v>93</v>
      </c>
      <c r="D406" s="15"/>
    </row>
    <row r="407" spans="1:4" ht="15" customHeight="1">
      <c r="A407" s="59" t="s">
        <v>1074</v>
      </c>
      <c r="B407" s="30" t="s">
        <v>1075</v>
      </c>
      <c r="C407" s="74">
        <v>92</v>
      </c>
      <c r="D407" s="15"/>
    </row>
    <row r="408" spans="1:4" ht="15" customHeight="1">
      <c r="A408" s="59" t="s">
        <v>1076</v>
      </c>
      <c r="B408" s="30" t="s">
        <v>1077</v>
      </c>
      <c r="C408" s="74">
        <v>98</v>
      </c>
      <c r="D408" s="15"/>
    </row>
    <row r="409" spans="1:4" ht="15" customHeight="1">
      <c r="A409" s="59" t="s">
        <v>1078</v>
      </c>
      <c r="B409" s="30" t="s">
        <v>1079</v>
      </c>
      <c r="C409" s="74">
        <v>76</v>
      </c>
      <c r="D409" s="15"/>
    </row>
    <row r="410" spans="1:4" ht="15" customHeight="1">
      <c r="A410" s="59" t="s">
        <v>1084</v>
      </c>
      <c r="B410" s="30" t="s">
        <v>1085</v>
      </c>
      <c r="C410" s="74">
        <v>115</v>
      </c>
      <c r="D410" s="15"/>
    </row>
    <row r="411" spans="1:4" ht="15" customHeight="1">
      <c r="A411" s="59" t="s">
        <v>1086</v>
      </c>
      <c r="B411" s="30" t="s">
        <v>1087</v>
      </c>
      <c r="C411" s="74">
        <v>92</v>
      </c>
      <c r="D411" s="15"/>
    </row>
    <row r="412" spans="1:4" ht="15" customHeight="1">
      <c r="A412" s="59" t="s">
        <v>1088</v>
      </c>
      <c r="B412" s="30" t="s">
        <v>1089</v>
      </c>
      <c r="C412" s="74">
        <v>144</v>
      </c>
      <c r="D412" s="15"/>
    </row>
    <row r="413" spans="1:4" ht="15" customHeight="1">
      <c r="A413" s="59" t="s">
        <v>1090</v>
      </c>
      <c r="B413" s="30" t="s">
        <v>1091</v>
      </c>
      <c r="C413" s="74">
        <v>85</v>
      </c>
      <c r="D413" s="15"/>
    </row>
    <row r="414" spans="1:4" ht="15" customHeight="1">
      <c r="A414" s="59" t="s">
        <v>1092</v>
      </c>
      <c r="B414" s="30" t="s">
        <v>1093</v>
      </c>
      <c r="C414" s="74">
        <v>73</v>
      </c>
      <c r="D414" s="15"/>
    </row>
    <row r="415" spans="1:4" ht="15" customHeight="1">
      <c r="A415" s="59" t="s">
        <v>1094</v>
      </c>
      <c r="B415" s="30" t="s">
        <v>1095</v>
      </c>
      <c r="C415" s="74">
        <v>99</v>
      </c>
      <c r="D415" s="15"/>
    </row>
    <row r="416" spans="1:4" ht="15" customHeight="1">
      <c r="A416" s="59" t="s">
        <v>1096</v>
      </c>
      <c r="B416" s="30" t="s">
        <v>1097</v>
      </c>
      <c r="C416" s="74">
        <v>80</v>
      </c>
      <c r="D416" s="15"/>
    </row>
    <row r="417" spans="1:4" ht="15" customHeight="1">
      <c r="A417" s="59" t="s">
        <v>1110</v>
      </c>
      <c r="B417" s="30" t="s">
        <v>1111</v>
      </c>
      <c r="C417" s="74">
        <v>112</v>
      </c>
      <c r="D417" s="15"/>
    </row>
    <row r="418" spans="1:4" ht="15" customHeight="1">
      <c r="A418" s="59" t="s">
        <v>1112</v>
      </c>
      <c r="B418" s="30" t="s">
        <v>1113</v>
      </c>
      <c r="C418" s="74">
        <v>116</v>
      </c>
      <c r="D418" s="15"/>
    </row>
    <row r="419" spans="1:4" ht="15" customHeight="1">
      <c r="A419" s="59" t="s">
        <v>1114</v>
      </c>
      <c r="B419" s="30" t="s">
        <v>1115</v>
      </c>
      <c r="C419" s="74">
        <v>132</v>
      </c>
      <c r="D419" s="15"/>
    </row>
    <row r="420" spans="1:4" ht="15" customHeight="1">
      <c r="A420" s="59" t="s">
        <v>1116</v>
      </c>
      <c r="B420" s="30" t="s">
        <v>1117</v>
      </c>
      <c r="C420" s="74">
        <v>102</v>
      </c>
      <c r="D420" s="15"/>
    </row>
    <row r="421" spans="1:4" ht="15" customHeight="1">
      <c r="A421" s="59" t="s">
        <v>1118</v>
      </c>
      <c r="B421" s="30" t="s">
        <v>1119</v>
      </c>
      <c r="C421" s="74">
        <v>154</v>
      </c>
      <c r="D421" s="15"/>
    </row>
    <row r="422" spans="1:4" ht="15" customHeight="1">
      <c r="A422" s="59" t="s">
        <v>1120</v>
      </c>
      <c r="B422" s="30" t="s">
        <v>1121</v>
      </c>
      <c r="C422" s="74">
        <v>98</v>
      </c>
      <c r="D422" s="15"/>
    </row>
    <row r="423" spans="1:4" ht="15" customHeight="1">
      <c r="A423" s="59" t="s">
        <v>1122</v>
      </c>
      <c r="B423" s="30" t="s">
        <v>1123</v>
      </c>
      <c r="C423" s="74">
        <v>151</v>
      </c>
      <c r="D423" s="15"/>
    </row>
    <row r="424" spans="1:4" ht="15" customHeight="1">
      <c r="A424" s="59" t="s">
        <v>1124</v>
      </c>
      <c r="B424" s="30" t="s">
        <v>1125</v>
      </c>
      <c r="C424" s="74">
        <v>107</v>
      </c>
      <c r="D424" s="15"/>
    </row>
    <row r="425" spans="1:4" ht="15" customHeight="1">
      <c r="A425" s="59" t="s">
        <v>1126</v>
      </c>
      <c r="B425" s="30" t="s">
        <v>1127</v>
      </c>
      <c r="C425" s="74">
        <v>95</v>
      </c>
      <c r="D425" s="15"/>
    </row>
    <row r="426" spans="1:4" ht="15" customHeight="1">
      <c r="A426" s="59" t="s">
        <v>1128</v>
      </c>
      <c r="B426" s="30" t="s">
        <v>1129</v>
      </c>
      <c r="C426" s="74">
        <v>146</v>
      </c>
      <c r="D426" s="15"/>
    </row>
    <row r="427" spans="1:4" ht="15" customHeight="1">
      <c r="A427" s="59" t="s">
        <v>1130</v>
      </c>
      <c r="B427" s="30" t="s">
        <v>1131</v>
      </c>
      <c r="C427" s="74">
        <v>86</v>
      </c>
      <c r="D427" s="15"/>
    </row>
    <row r="428" spans="1:4" ht="15" customHeight="1">
      <c r="A428" s="59" t="s">
        <v>1132</v>
      </c>
      <c r="B428" s="30" t="s">
        <v>1133</v>
      </c>
      <c r="C428" s="74">
        <v>85</v>
      </c>
      <c r="D428" s="15"/>
    </row>
    <row r="429" spans="1:4" ht="15" customHeight="1">
      <c r="A429" s="59" t="s">
        <v>1134</v>
      </c>
      <c r="B429" s="30" t="s">
        <v>1135</v>
      </c>
      <c r="C429" s="74">
        <v>75</v>
      </c>
      <c r="D429" s="15"/>
    </row>
    <row r="430" spans="1:4" ht="15" customHeight="1">
      <c r="A430" s="59" t="s">
        <v>1136</v>
      </c>
      <c r="B430" s="30" t="s">
        <v>1137</v>
      </c>
      <c r="C430" s="74">
        <v>122</v>
      </c>
      <c r="D430" s="15"/>
    </row>
    <row r="431" spans="1:4" ht="15" customHeight="1">
      <c r="A431" s="59" t="s">
        <v>1138</v>
      </c>
      <c r="B431" s="30" t="s">
        <v>1139</v>
      </c>
      <c r="C431" s="74">
        <v>99</v>
      </c>
      <c r="D431" s="15"/>
    </row>
    <row r="432" spans="1:4" ht="15" customHeight="1">
      <c r="A432" s="59" t="s">
        <v>1140</v>
      </c>
      <c r="B432" s="30" t="s">
        <v>1141</v>
      </c>
      <c r="C432" s="74">
        <v>85</v>
      </c>
      <c r="D432" s="15"/>
    </row>
    <row r="433" spans="1:4" ht="15" customHeight="1">
      <c r="A433" s="59" t="s">
        <v>1142</v>
      </c>
      <c r="B433" s="30" t="s">
        <v>1143</v>
      </c>
      <c r="C433" s="74">
        <v>94</v>
      </c>
      <c r="D433" s="15"/>
    </row>
    <row r="434" spans="1:4" ht="15" customHeight="1">
      <c r="A434" s="59" t="s">
        <v>1144</v>
      </c>
      <c r="B434" s="30" t="s">
        <v>1145</v>
      </c>
      <c r="C434" s="74">
        <v>83</v>
      </c>
      <c r="D434" s="15"/>
    </row>
    <row r="435" spans="1:4" ht="15" customHeight="1">
      <c r="A435" s="59" t="s">
        <v>1146</v>
      </c>
      <c r="B435" s="30" t="s">
        <v>1147</v>
      </c>
      <c r="C435" s="74">
        <v>131</v>
      </c>
      <c r="D435" s="15"/>
    </row>
    <row r="436" spans="1:4" ht="15" customHeight="1">
      <c r="A436" s="59" t="s">
        <v>1148</v>
      </c>
      <c r="B436" s="30" t="s">
        <v>1149</v>
      </c>
      <c r="C436" s="74">
        <v>142</v>
      </c>
      <c r="D436" s="15"/>
    </row>
    <row r="437" spans="1:4" ht="15" customHeight="1">
      <c r="A437" s="59" t="s">
        <v>1152</v>
      </c>
      <c r="B437" s="30" t="s">
        <v>1153</v>
      </c>
      <c r="C437" s="74">
        <v>118</v>
      </c>
      <c r="D437" s="15"/>
    </row>
    <row r="438" spans="1:4" ht="15" customHeight="1">
      <c r="A438" s="59" t="s">
        <v>1154</v>
      </c>
      <c r="B438" s="30" t="s">
        <v>1155</v>
      </c>
      <c r="C438" s="74">
        <v>120</v>
      </c>
      <c r="D438" s="15"/>
    </row>
    <row r="439" spans="1:4" ht="15" customHeight="1">
      <c r="A439" s="59" t="s">
        <v>1156</v>
      </c>
      <c r="B439" s="30" t="s">
        <v>1157</v>
      </c>
      <c r="C439" s="74">
        <v>105</v>
      </c>
      <c r="D439" s="15"/>
    </row>
    <row r="440" spans="1:4" ht="15" customHeight="1">
      <c r="A440" s="59" t="s">
        <v>1158</v>
      </c>
      <c r="B440" s="30" t="s">
        <v>1159</v>
      </c>
      <c r="C440" s="74">
        <v>143</v>
      </c>
      <c r="D440" s="15"/>
    </row>
    <row r="441" spans="1:4" ht="15" customHeight="1">
      <c r="A441" s="59" t="s">
        <v>1160</v>
      </c>
      <c r="B441" s="30" t="s">
        <v>1161</v>
      </c>
      <c r="C441" s="74">
        <v>182</v>
      </c>
      <c r="D441" s="15"/>
    </row>
    <row r="442" spans="1:4" ht="15" customHeight="1">
      <c r="A442" s="59" t="s">
        <v>1162</v>
      </c>
      <c r="B442" s="30" t="s">
        <v>1163</v>
      </c>
      <c r="C442" s="74">
        <v>175</v>
      </c>
      <c r="D442" s="15"/>
    </row>
    <row r="443" spans="1:4" ht="15" customHeight="1">
      <c r="A443" s="59" t="s">
        <v>1164</v>
      </c>
      <c r="B443" s="30" t="s">
        <v>1165</v>
      </c>
      <c r="C443" s="74">
        <v>141.5</v>
      </c>
      <c r="D443" s="15"/>
    </row>
    <row r="444" spans="1:4" ht="15" customHeight="1">
      <c r="A444" s="59" t="s">
        <v>1166</v>
      </c>
      <c r="B444" s="30" t="s">
        <v>1167</v>
      </c>
      <c r="C444" s="74">
        <v>217</v>
      </c>
      <c r="D444" s="15"/>
    </row>
    <row r="445" spans="1:4" ht="15" customHeight="1">
      <c r="A445" s="59" t="s">
        <v>1172</v>
      </c>
      <c r="B445" s="30" t="s">
        <v>1173</v>
      </c>
      <c r="C445" s="74">
        <v>170</v>
      </c>
      <c r="D445" s="15"/>
    </row>
    <row r="446" spans="1:4" ht="15" customHeight="1">
      <c r="A446" s="59" t="s">
        <v>1174</v>
      </c>
      <c r="B446" s="30" t="s">
        <v>1175</v>
      </c>
      <c r="C446" s="74">
        <v>150.5</v>
      </c>
      <c r="D446" s="15"/>
    </row>
    <row r="447" spans="1:4" ht="15" customHeight="1">
      <c r="A447" s="59" t="s">
        <v>1176</v>
      </c>
      <c r="B447" s="30" t="s">
        <v>1177</v>
      </c>
      <c r="C447" s="74">
        <v>226</v>
      </c>
      <c r="D447" s="15"/>
    </row>
    <row r="448" spans="1:4" ht="15" customHeight="1">
      <c r="A448" s="59" t="s">
        <v>1178</v>
      </c>
      <c r="B448" s="30" t="s">
        <v>1179</v>
      </c>
      <c r="C448" s="74">
        <v>161.5</v>
      </c>
      <c r="D448" s="15"/>
    </row>
    <row r="449" spans="1:4" ht="15" customHeight="1">
      <c r="A449" s="59" t="s">
        <v>1180</v>
      </c>
      <c r="B449" s="30" t="s">
        <v>1181</v>
      </c>
      <c r="C449" s="74">
        <v>143.5</v>
      </c>
      <c r="D449" s="15"/>
    </row>
    <row r="450" spans="1:4" ht="15" customHeight="1">
      <c r="A450" s="59" t="s">
        <v>1182</v>
      </c>
      <c r="B450" s="30" t="s">
        <v>1177</v>
      </c>
      <c r="C450" s="74">
        <v>217.5</v>
      </c>
      <c r="D450" s="15"/>
    </row>
    <row r="451" spans="1:4" ht="15" customHeight="1">
      <c r="A451" s="59" t="s">
        <v>1183</v>
      </c>
      <c r="B451" s="30" t="s">
        <v>1184</v>
      </c>
      <c r="C451" s="74">
        <v>113.5</v>
      </c>
      <c r="D451" s="15"/>
    </row>
    <row r="452" spans="1:4" ht="15" customHeight="1">
      <c r="A452" s="59" t="s">
        <v>1185</v>
      </c>
      <c r="B452" s="30" t="s">
        <v>1186</v>
      </c>
      <c r="C452" s="74">
        <v>184</v>
      </c>
      <c r="D452" s="15"/>
    </row>
    <row r="453" spans="1:4" ht="15" customHeight="1">
      <c r="A453" s="59" t="s">
        <v>1187</v>
      </c>
      <c r="B453" s="30" t="s">
        <v>1188</v>
      </c>
      <c r="C453" s="74">
        <v>126</v>
      </c>
      <c r="D453" s="15"/>
    </row>
    <row r="454" spans="1:4" ht="15" customHeight="1">
      <c r="A454" s="59" t="s">
        <v>1189</v>
      </c>
      <c r="B454" s="30" t="s">
        <v>1190</v>
      </c>
      <c r="C454" s="74">
        <v>194</v>
      </c>
      <c r="D454" s="15"/>
    </row>
    <row r="455" spans="1:4" ht="15" customHeight="1">
      <c r="A455" s="59" t="s">
        <v>1191</v>
      </c>
      <c r="B455" s="30" t="s">
        <v>1192</v>
      </c>
      <c r="C455" s="74">
        <v>182</v>
      </c>
      <c r="D455" s="15"/>
    </row>
    <row r="456" spans="1:4" ht="15" customHeight="1">
      <c r="A456" s="59" t="s">
        <v>1193</v>
      </c>
      <c r="B456" s="30" t="s">
        <v>1194</v>
      </c>
      <c r="C456" s="74">
        <v>230</v>
      </c>
      <c r="D456" s="15"/>
    </row>
    <row r="457" spans="1:4" ht="15" customHeight="1">
      <c r="A457" s="59" t="s">
        <v>1195</v>
      </c>
      <c r="B457" s="30" t="s">
        <v>1196</v>
      </c>
      <c r="C457" s="74">
        <v>184</v>
      </c>
      <c r="D457" s="15"/>
    </row>
    <row r="458" spans="1:4" ht="15" customHeight="1">
      <c r="A458" s="59" t="s">
        <v>1197</v>
      </c>
      <c r="B458" s="30" t="s">
        <v>1198</v>
      </c>
      <c r="C458" s="74">
        <v>288</v>
      </c>
      <c r="D458" s="15"/>
    </row>
    <row r="459" spans="1:4" ht="15" customHeight="1">
      <c r="A459" s="59" t="s">
        <v>1199</v>
      </c>
      <c r="B459" s="30" t="s">
        <v>1200</v>
      </c>
      <c r="C459" s="74">
        <v>224</v>
      </c>
      <c r="D459" s="15"/>
    </row>
    <row r="460" spans="1:4" ht="15" customHeight="1">
      <c r="A460" s="59" t="s">
        <v>1201</v>
      </c>
      <c r="B460" s="30" t="s">
        <v>1202</v>
      </c>
      <c r="C460" s="74">
        <v>196</v>
      </c>
      <c r="D460" s="15"/>
    </row>
    <row r="461" spans="1:4" ht="15" customHeight="1">
      <c r="A461" s="59" t="s">
        <v>1203</v>
      </c>
      <c r="B461" s="30" t="s">
        <v>1200</v>
      </c>
      <c r="C461" s="74">
        <v>214</v>
      </c>
      <c r="D461" s="15"/>
    </row>
    <row r="462" spans="1:4" ht="15" customHeight="1">
      <c r="A462" s="59" t="s">
        <v>1204</v>
      </c>
      <c r="B462" s="30" t="s">
        <v>1202</v>
      </c>
      <c r="C462" s="74">
        <v>190</v>
      </c>
      <c r="D462" s="15"/>
    </row>
    <row r="463" spans="1:4" ht="15" customHeight="1">
      <c r="A463" s="59" t="s">
        <v>2021</v>
      </c>
      <c r="B463" s="30" t="s">
        <v>2022</v>
      </c>
      <c r="C463" s="74">
        <v>27</v>
      </c>
      <c r="D463" s="15"/>
    </row>
    <row r="464" spans="1:4" ht="15" customHeight="1">
      <c r="A464" s="59" t="s">
        <v>2023</v>
      </c>
      <c r="B464" s="30" t="s">
        <v>2024</v>
      </c>
      <c r="C464" s="74">
        <v>18</v>
      </c>
      <c r="D464" s="15"/>
    </row>
    <row r="465" spans="1:4" ht="15" customHeight="1">
      <c r="A465" s="59" t="s">
        <v>2025</v>
      </c>
      <c r="B465" s="30" t="s">
        <v>2026</v>
      </c>
      <c r="C465" s="74">
        <v>52</v>
      </c>
      <c r="D465" s="15"/>
    </row>
    <row r="466" spans="1:4" ht="15" customHeight="1">
      <c r="A466" s="59" t="s">
        <v>2027</v>
      </c>
      <c r="B466" s="30" t="s">
        <v>2028</v>
      </c>
      <c r="C466" s="74">
        <v>33</v>
      </c>
      <c r="D466" s="15"/>
    </row>
    <row r="467" spans="1:4" ht="15" customHeight="1">
      <c r="A467" s="59" t="s">
        <v>2029</v>
      </c>
      <c r="B467" s="30" t="s">
        <v>2030</v>
      </c>
      <c r="C467" s="74">
        <v>26</v>
      </c>
      <c r="D467" s="15"/>
    </row>
    <row r="468" spans="1:4" ht="15" customHeight="1">
      <c r="A468" s="59" t="s">
        <v>2031</v>
      </c>
      <c r="B468" s="30" t="s">
        <v>2032</v>
      </c>
      <c r="C468" s="74">
        <v>79</v>
      </c>
      <c r="D468" s="15"/>
    </row>
    <row r="469" spans="1:4" ht="15" customHeight="1">
      <c r="A469" s="59" t="s">
        <v>2033</v>
      </c>
      <c r="B469" s="30" t="s">
        <v>2034</v>
      </c>
      <c r="C469" s="74">
        <v>51</v>
      </c>
      <c r="D469" s="15"/>
    </row>
    <row r="470" spans="1:4" ht="15" customHeight="1">
      <c r="A470" s="59" t="s">
        <v>2035</v>
      </c>
      <c r="B470" s="30" t="s">
        <v>2036</v>
      </c>
      <c r="C470" s="74">
        <v>50</v>
      </c>
      <c r="D470" s="15"/>
    </row>
    <row r="471" spans="1:4" ht="15" customHeight="1">
      <c r="A471" s="59" t="s">
        <v>2037</v>
      </c>
      <c r="B471" s="30" t="s">
        <v>2038</v>
      </c>
      <c r="C471" s="74">
        <v>104</v>
      </c>
      <c r="D471" s="15"/>
    </row>
    <row r="472" spans="1:4" ht="15" customHeight="1">
      <c r="A472" s="59" t="s">
        <v>2039</v>
      </c>
      <c r="B472" s="30" t="s">
        <v>2040</v>
      </c>
      <c r="C472" s="74">
        <v>66</v>
      </c>
      <c r="D472" s="15"/>
    </row>
    <row r="473" spans="1:4" ht="15" customHeight="1">
      <c r="A473" s="59" t="s">
        <v>2041</v>
      </c>
      <c r="B473" s="30" t="s">
        <v>2042</v>
      </c>
      <c r="C473" s="74">
        <v>53</v>
      </c>
      <c r="D473" s="15"/>
    </row>
    <row r="474" spans="1:4" ht="15" customHeight="1">
      <c r="A474" s="59" t="s">
        <v>2043</v>
      </c>
      <c r="B474" s="30" t="s">
        <v>2044</v>
      </c>
      <c r="C474" s="74">
        <v>44</v>
      </c>
      <c r="D474" s="15"/>
    </row>
    <row r="475" spans="1:4" ht="15" customHeight="1">
      <c r="A475" s="59" t="s">
        <v>2045</v>
      </c>
      <c r="B475" s="30" t="s">
        <v>2046</v>
      </c>
      <c r="C475" s="74">
        <v>25</v>
      </c>
      <c r="D475" s="15"/>
    </row>
    <row r="476" spans="1:4" ht="15" customHeight="1">
      <c r="A476" s="59" t="s">
        <v>2047</v>
      </c>
      <c r="B476" s="30" t="s">
        <v>2048</v>
      </c>
      <c r="C476" s="74">
        <v>86</v>
      </c>
      <c r="D476" s="15"/>
    </row>
    <row r="477" spans="1:4" ht="15" customHeight="1">
      <c r="A477" s="59" t="s">
        <v>2049</v>
      </c>
      <c r="B477" s="30" t="s">
        <v>2050</v>
      </c>
      <c r="C477" s="74">
        <v>48</v>
      </c>
      <c r="D477" s="15"/>
    </row>
    <row r="478" spans="1:4" ht="15" customHeight="1">
      <c r="A478" s="59" t="s">
        <v>2051</v>
      </c>
      <c r="B478" s="30" t="s">
        <v>2052</v>
      </c>
      <c r="C478" s="74">
        <v>130</v>
      </c>
      <c r="D478" s="15"/>
    </row>
    <row r="479" spans="1:4" ht="15" customHeight="1">
      <c r="A479" s="59" t="s">
        <v>2053</v>
      </c>
      <c r="B479" s="30" t="s">
        <v>2054</v>
      </c>
      <c r="C479" s="74">
        <v>73</v>
      </c>
      <c r="D479" s="15"/>
    </row>
    <row r="480" spans="1:4" ht="15" customHeight="1">
      <c r="A480" s="59" t="s">
        <v>2055</v>
      </c>
      <c r="B480" s="30" t="s">
        <v>2056</v>
      </c>
      <c r="C480" s="74">
        <v>172</v>
      </c>
      <c r="D480" s="15"/>
    </row>
    <row r="481" spans="1:4" ht="15" customHeight="1">
      <c r="A481" s="59" t="s">
        <v>2057</v>
      </c>
      <c r="B481" s="30" t="s">
        <v>2058</v>
      </c>
      <c r="C481" s="74">
        <v>96</v>
      </c>
      <c r="D481" s="15"/>
    </row>
    <row r="482" spans="1:4" ht="15" customHeight="1">
      <c r="A482" s="59" t="s">
        <v>2059</v>
      </c>
      <c r="B482" s="30" t="s">
        <v>2060</v>
      </c>
      <c r="C482" s="74">
        <v>58.5</v>
      </c>
      <c r="D482" s="15"/>
    </row>
    <row r="483" spans="1:4" ht="15" customHeight="1">
      <c r="A483" s="59" t="s">
        <v>2061</v>
      </c>
      <c r="B483" s="30" t="s">
        <v>2062</v>
      </c>
      <c r="C483" s="74">
        <v>62</v>
      </c>
      <c r="D483" s="15"/>
    </row>
    <row r="484" spans="1:4" ht="15" customHeight="1">
      <c r="A484" s="59" t="s">
        <v>2063</v>
      </c>
      <c r="B484" s="30" t="s">
        <v>2064</v>
      </c>
      <c r="C484" s="74">
        <v>31.5</v>
      </c>
      <c r="D484" s="15"/>
    </row>
    <row r="485" spans="1:4" ht="15" customHeight="1">
      <c r="A485" s="59" t="s">
        <v>2065</v>
      </c>
      <c r="B485" s="30" t="s">
        <v>2066</v>
      </c>
      <c r="C485" s="74">
        <v>33</v>
      </c>
      <c r="D485" s="15"/>
    </row>
    <row r="486" spans="1:4" ht="15" customHeight="1">
      <c r="A486" s="59" t="s">
        <v>2067</v>
      </c>
      <c r="B486" s="30" t="s">
        <v>2068</v>
      </c>
      <c r="C486" s="74">
        <v>585</v>
      </c>
      <c r="D486" s="15"/>
    </row>
    <row r="487" spans="1:4" ht="15" customHeight="1">
      <c r="A487" s="59" t="s">
        <v>2069</v>
      </c>
      <c r="B487" s="30" t="s">
        <v>2070</v>
      </c>
      <c r="C487" s="74">
        <v>702</v>
      </c>
      <c r="D487" s="15"/>
    </row>
    <row r="488" spans="1:4" ht="15" customHeight="1">
      <c r="A488" s="59" t="s">
        <v>2071</v>
      </c>
      <c r="B488" s="30" t="s">
        <v>2072</v>
      </c>
      <c r="C488" s="74">
        <v>117</v>
      </c>
      <c r="D488" s="15"/>
    </row>
    <row r="489" spans="1:4" ht="15" customHeight="1">
      <c r="A489" s="59" t="s">
        <v>2073</v>
      </c>
      <c r="B489" s="30" t="s">
        <v>2074</v>
      </c>
      <c r="C489" s="74">
        <v>63</v>
      </c>
      <c r="D489" s="15"/>
    </row>
    <row r="490" spans="1:4" ht="15" customHeight="1">
      <c r="A490" s="59" t="s">
        <v>2075</v>
      </c>
      <c r="B490" s="30" t="s">
        <v>2076</v>
      </c>
      <c r="C490" s="74">
        <v>179</v>
      </c>
      <c r="D490" s="15"/>
    </row>
    <row r="491" spans="1:4" ht="15" customHeight="1">
      <c r="A491" s="59" t="s">
        <v>2077</v>
      </c>
      <c r="B491" s="30" t="s">
        <v>2078</v>
      </c>
      <c r="C491" s="74">
        <v>179</v>
      </c>
      <c r="D491" s="15"/>
    </row>
    <row r="492" spans="1:4" ht="15" customHeight="1">
      <c r="A492" s="59" t="s">
        <v>2079</v>
      </c>
      <c r="B492" s="30" t="s">
        <v>2080</v>
      </c>
      <c r="C492" s="74">
        <v>96</v>
      </c>
      <c r="D492" s="15"/>
    </row>
    <row r="493" spans="1:4" ht="15" customHeight="1">
      <c r="A493" s="59" t="s">
        <v>2081</v>
      </c>
      <c r="B493" s="30" t="s">
        <v>2082</v>
      </c>
      <c r="C493" s="74">
        <v>234</v>
      </c>
      <c r="D493" s="15"/>
    </row>
    <row r="494" spans="1:4" ht="15" customHeight="1">
      <c r="A494" s="59" t="s">
        <v>2083</v>
      </c>
      <c r="B494" s="30" t="s">
        <v>2084</v>
      </c>
      <c r="C494" s="74">
        <v>234</v>
      </c>
      <c r="D494" s="15"/>
    </row>
    <row r="495" spans="1:4" ht="15" customHeight="1">
      <c r="A495" s="59" t="s">
        <v>2085</v>
      </c>
      <c r="B495" s="30" t="s">
        <v>2086</v>
      </c>
      <c r="C495" s="74">
        <v>126</v>
      </c>
      <c r="D495" s="15"/>
    </row>
    <row r="496" spans="1:4" ht="15" customHeight="1">
      <c r="A496" s="59" t="s">
        <v>2087</v>
      </c>
      <c r="B496" s="30" t="s">
        <v>2088</v>
      </c>
      <c r="C496" s="74">
        <v>358</v>
      </c>
      <c r="D496" s="15"/>
    </row>
    <row r="497" spans="1:4" ht="15" customHeight="1">
      <c r="A497" s="59" t="s">
        <v>2089</v>
      </c>
      <c r="B497" s="30" t="s">
        <v>2090</v>
      </c>
      <c r="C497" s="74">
        <v>351</v>
      </c>
      <c r="D497" s="15"/>
    </row>
    <row r="498" spans="1:4" ht="15" customHeight="1">
      <c r="A498" s="59" t="s">
        <v>2091</v>
      </c>
      <c r="B498" s="30" t="s">
        <v>2092</v>
      </c>
      <c r="C498" s="74">
        <v>468</v>
      </c>
      <c r="D498" s="15"/>
    </row>
    <row r="499" spans="1:4" ht="15" customHeight="1">
      <c r="A499" s="59" t="s">
        <v>2093</v>
      </c>
      <c r="B499" s="30" t="s">
        <v>2094</v>
      </c>
      <c r="C499" s="74">
        <v>90</v>
      </c>
      <c r="D499" s="15"/>
    </row>
    <row r="500" spans="1:4" ht="15" customHeight="1">
      <c r="A500" s="59" t="s">
        <v>2095</v>
      </c>
      <c r="B500" s="30" t="s">
        <v>2096</v>
      </c>
      <c r="C500" s="74">
        <v>40</v>
      </c>
      <c r="D500" s="15"/>
    </row>
    <row r="501" spans="1:4" ht="15" customHeight="1">
      <c r="A501" s="59" t="s">
        <v>2097</v>
      </c>
      <c r="B501" s="30" t="s">
        <v>2098</v>
      </c>
      <c r="C501" s="74">
        <v>180</v>
      </c>
      <c r="D501" s="15"/>
    </row>
    <row r="502" spans="1:4" ht="15" customHeight="1">
      <c r="A502" s="59" t="s">
        <v>2099</v>
      </c>
      <c r="B502" s="30" t="s">
        <v>2100</v>
      </c>
      <c r="C502" s="74">
        <v>78</v>
      </c>
      <c r="D502" s="15"/>
    </row>
    <row r="503" spans="1:4" ht="15" customHeight="1">
      <c r="A503" s="59" t="s">
        <v>2101</v>
      </c>
      <c r="B503" s="30" t="s">
        <v>2102</v>
      </c>
      <c r="C503" s="74">
        <v>118</v>
      </c>
      <c r="D503" s="15"/>
    </row>
    <row r="504" spans="1:4" ht="15.75" customHeight="1">
      <c r="A504" s="62" t="s">
        <v>2103</v>
      </c>
      <c r="B504" s="63" t="s">
        <v>2104</v>
      </c>
      <c r="C504" s="76">
        <v>156</v>
      </c>
      <c r="D504" s="15"/>
    </row>
    <row r="505" spans="1:4" ht="15" customHeight="1">
      <c r="A505" s="180" t="s">
        <v>1596</v>
      </c>
      <c r="B505" s="80" t="s">
        <v>1597</v>
      </c>
      <c r="C505" s="68">
        <v>59</v>
      </c>
      <c r="D505" s="15"/>
    </row>
    <row r="506" spans="1:4" ht="15" customHeight="1">
      <c r="A506" s="59" t="s">
        <v>1602</v>
      </c>
      <c r="B506" s="30" t="s">
        <v>1603</v>
      </c>
      <c r="C506" s="74">
        <v>65</v>
      </c>
      <c r="D506" s="15"/>
    </row>
    <row r="507" spans="1:4" ht="15" customHeight="1">
      <c r="A507" s="59" t="s">
        <v>1604</v>
      </c>
      <c r="B507" s="30" t="s">
        <v>1605</v>
      </c>
      <c r="C507" s="74">
        <v>52</v>
      </c>
      <c r="D507" s="15"/>
    </row>
    <row r="508" spans="1:4" ht="15" customHeight="1">
      <c r="A508" s="59" t="s">
        <v>1606</v>
      </c>
      <c r="B508" s="30" t="s">
        <v>1607</v>
      </c>
      <c r="C508" s="74">
        <v>55</v>
      </c>
      <c r="D508" s="15"/>
    </row>
    <row r="509" spans="1:4" ht="15" customHeight="1">
      <c r="A509" s="59" t="s">
        <v>1608</v>
      </c>
      <c r="B509" s="30" t="s">
        <v>1609</v>
      </c>
      <c r="C509" s="74">
        <v>48</v>
      </c>
      <c r="D509" s="15"/>
    </row>
    <row r="510" spans="1:4" ht="15" customHeight="1">
      <c r="A510" s="59" t="s">
        <v>1610</v>
      </c>
      <c r="B510" s="30" t="s">
        <v>1611</v>
      </c>
      <c r="C510" s="74">
        <v>73</v>
      </c>
      <c r="D510" s="15"/>
    </row>
    <row r="511" spans="1:4" ht="15" customHeight="1">
      <c r="A511" s="59" t="s">
        <v>1612</v>
      </c>
      <c r="B511" s="30" t="s">
        <v>1613</v>
      </c>
      <c r="C511" s="74">
        <v>60</v>
      </c>
      <c r="D511" s="15"/>
    </row>
    <row r="512" spans="1:4" ht="15" customHeight="1">
      <c r="A512" s="59" t="s">
        <v>1616</v>
      </c>
      <c r="B512" s="30" t="s">
        <v>1617</v>
      </c>
      <c r="C512" s="74">
        <v>54</v>
      </c>
      <c r="D512" s="15"/>
    </row>
    <row r="513" spans="1:4" ht="15.75" customHeight="1">
      <c r="A513" s="62" t="s">
        <v>1620</v>
      </c>
      <c r="B513" s="63" t="s">
        <v>1621</v>
      </c>
      <c r="C513" s="76">
        <v>63</v>
      </c>
      <c r="D513" s="15"/>
    </row>
    <row r="514" spans="1:4" ht="15" customHeight="1">
      <c r="A514" s="180" t="s">
        <v>1887</v>
      </c>
      <c r="B514" s="185" t="s">
        <v>1888</v>
      </c>
      <c r="C514" s="186">
        <v>14</v>
      </c>
      <c r="D514" s="15"/>
    </row>
    <row r="515" spans="1:4" ht="15" customHeight="1">
      <c r="A515" s="59" t="s">
        <v>1889</v>
      </c>
      <c r="B515" s="69" t="s">
        <v>1890</v>
      </c>
      <c r="C515" s="82">
        <v>29</v>
      </c>
      <c r="D515" s="15"/>
    </row>
    <row r="516" spans="1:4" ht="15" customHeight="1">
      <c r="A516" s="59" t="s">
        <v>1891</v>
      </c>
      <c r="B516" s="69" t="s">
        <v>1892</v>
      </c>
      <c r="C516" s="82">
        <v>25</v>
      </c>
      <c r="D516" s="15"/>
    </row>
    <row r="517" spans="1:4" ht="15" customHeight="1">
      <c r="A517" s="59" t="s">
        <v>1893</v>
      </c>
      <c r="B517" s="69" t="s">
        <v>1894</v>
      </c>
      <c r="C517" s="82">
        <v>28</v>
      </c>
      <c r="D517" s="15"/>
    </row>
    <row r="518" spans="1:4" ht="15" customHeight="1">
      <c r="A518" s="59" t="s">
        <v>1895</v>
      </c>
      <c r="B518" s="69" t="s">
        <v>1896</v>
      </c>
      <c r="C518" s="82">
        <v>33</v>
      </c>
      <c r="D518" s="15"/>
    </row>
    <row r="519" spans="1:4" ht="15" customHeight="1">
      <c r="A519" s="59" t="s">
        <v>1897</v>
      </c>
      <c r="B519" s="69" t="s">
        <v>1898</v>
      </c>
      <c r="C519" s="82">
        <v>50</v>
      </c>
      <c r="D519" s="15"/>
    </row>
    <row r="520" spans="1:4" ht="15" customHeight="1">
      <c r="A520" s="59" t="s">
        <v>1899</v>
      </c>
      <c r="B520" s="69" t="s">
        <v>1900</v>
      </c>
      <c r="C520" s="82">
        <v>62</v>
      </c>
      <c r="D520" s="15"/>
    </row>
    <row r="521" spans="1:4" ht="15" customHeight="1">
      <c r="A521" s="59" t="s">
        <v>1901</v>
      </c>
      <c r="B521" s="69" t="s">
        <v>1902</v>
      </c>
      <c r="C521" s="82">
        <v>45</v>
      </c>
      <c r="D521" s="15"/>
    </row>
    <row r="522" spans="1:4" ht="15" customHeight="1">
      <c r="A522" s="59" t="s">
        <v>1903</v>
      </c>
      <c r="B522" s="69" t="s">
        <v>1904</v>
      </c>
      <c r="C522" s="82">
        <v>93</v>
      </c>
      <c r="D522" s="15"/>
    </row>
    <row r="523" spans="1:4" ht="15" customHeight="1">
      <c r="A523" s="59" t="s">
        <v>1905</v>
      </c>
      <c r="B523" s="69" t="s">
        <v>1906</v>
      </c>
      <c r="C523" s="82">
        <v>47</v>
      </c>
      <c r="D523" s="15"/>
    </row>
    <row r="524" spans="1:4" ht="15.75" customHeight="1">
      <c r="A524" s="62" t="s">
        <v>1907</v>
      </c>
      <c r="B524" s="71" t="s">
        <v>1908</v>
      </c>
      <c r="C524" s="83">
        <v>58</v>
      </c>
      <c r="D524" s="15"/>
    </row>
    <row r="525" spans="1:4" ht="15" customHeight="1">
      <c r="A525" s="180" t="s">
        <v>2106</v>
      </c>
      <c r="B525" s="93" t="s">
        <v>2107</v>
      </c>
      <c r="C525" s="81">
        <v>185</v>
      </c>
      <c r="D525" s="15"/>
    </row>
    <row r="526" spans="1:4" ht="15" customHeight="1">
      <c r="A526" s="59" t="s">
        <v>2108</v>
      </c>
      <c r="B526" s="11" t="s">
        <v>2109</v>
      </c>
      <c r="C526" s="77">
        <v>208</v>
      </c>
      <c r="D526" s="15"/>
    </row>
    <row r="527" spans="1:4" ht="15" customHeight="1">
      <c r="A527" s="59" t="s">
        <v>2110</v>
      </c>
      <c r="B527" s="11" t="s">
        <v>2111</v>
      </c>
      <c r="C527" s="77">
        <v>232</v>
      </c>
      <c r="D527" s="15"/>
    </row>
    <row r="528" spans="1:4" ht="15" customHeight="1">
      <c r="A528" s="59" t="s">
        <v>2112</v>
      </c>
      <c r="B528" s="11" t="s">
        <v>2113</v>
      </c>
      <c r="C528" s="77">
        <v>288</v>
      </c>
      <c r="D528" s="15"/>
    </row>
    <row r="529" spans="1:4" ht="15" customHeight="1">
      <c r="A529" s="59" t="s">
        <v>2114</v>
      </c>
      <c r="B529" s="11" t="s">
        <v>2115</v>
      </c>
      <c r="C529" s="77">
        <v>368</v>
      </c>
      <c r="D529" s="15"/>
    </row>
    <row r="530" spans="1:4" ht="15" customHeight="1">
      <c r="A530" s="59" t="s">
        <v>2116</v>
      </c>
      <c r="B530" s="11" t="s">
        <v>2117</v>
      </c>
      <c r="C530" s="77">
        <v>400</v>
      </c>
      <c r="D530" s="15"/>
    </row>
    <row r="531" spans="1:4" ht="15" customHeight="1">
      <c r="A531" s="59" t="s">
        <v>2118</v>
      </c>
      <c r="B531" s="11" t="s">
        <v>2119</v>
      </c>
      <c r="C531" s="77">
        <v>452</v>
      </c>
      <c r="D531" s="15"/>
    </row>
    <row r="532" spans="1:4" ht="15.75" customHeight="1">
      <c r="A532" s="62" t="s">
        <v>2120</v>
      </c>
      <c r="B532" s="6" t="s">
        <v>2121</v>
      </c>
      <c r="C532" s="78">
        <v>508</v>
      </c>
      <c r="D532" s="15"/>
    </row>
    <row r="533" spans="1:4" ht="15" customHeight="1">
      <c r="A533" s="67" t="s">
        <v>2125</v>
      </c>
      <c r="B533" s="66" t="s">
        <v>2639</v>
      </c>
      <c r="C533" s="187">
        <v>25</v>
      </c>
    </row>
    <row r="534" spans="1:4" ht="15" customHeight="1">
      <c r="A534" s="60" t="s">
        <v>2127</v>
      </c>
      <c r="B534" s="70" t="s">
        <v>2640</v>
      </c>
      <c r="C534" s="174">
        <v>25</v>
      </c>
    </row>
    <row r="535" spans="1:4" ht="15" customHeight="1">
      <c r="A535" s="60" t="s">
        <v>2641</v>
      </c>
      <c r="B535" s="70" t="s">
        <v>2642</v>
      </c>
      <c r="C535" s="174">
        <v>10</v>
      </c>
    </row>
    <row r="536" spans="1:4">
      <c r="A536" s="188" t="s">
        <v>2634</v>
      </c>
      <c r="B536" s="189" t="s">
        <v>2643</v>
      </c>
      <c r="C536" s="188">
        <v>25</v>
      </c>
      <c r="D536" s="52" t="s">
        <v>2644</v>
      </c>
    </row>
    <row r="537" spans="1:4" ht="15" customHeight="1">
      <c r="A537" s="188" t="s">
        <v>2635</v>
      </c>
      <c r="B537" s="189" t="s">
        <v>2645</v>
      </c>
      <c r="C537" s="188">
        <v>25</v>
      </c>
    </row>
    <row r="538" spans="1:4" ht="15" customHeight="1">
      <c r="A538" s="60" t="s">
        <v>2129</v>
      </c>
      <c r="B538" s="70" t="s">
        <v>2646</v>
      </c>
      <c r="C538" s="174">
        <v>15</v>
      </c>
    </row>
    <row r="539" spans="1:4" ht="15" customHeight="1">
      <c r="A539" s="60" t="s">
        <v>2131</v>
      </c>
      <c r="B539" s="70" t="s">
        <v>2647</v>
      </c>
      <c r="C539" s="174">
        <v>15</v>
      </c>
    </row>
    <row r="540" spans="1:4" ht="15" customHeight="1">
      <c r="A540" s="188" t="s">
        <v>2636</v>
      </c>
      <c r="B540" s="84" t="s">
        <v>2648</v>
      </c>
      <c r="C540" s="190">
        <v>15</v>
      </c>
    </row>
    <row r="541" spans="1:4" ht="15" customHeight="1">
      <c r="A541" s="188" t="s">
        <v>2637</v>
      </c>
      <c r="B541" s="84" t="s">
        <v>2649</v>
      </c>
      <c r="C541" s="190">
        <v>15</v>
      </c>
    </row>
    <row r="542" spans="1:4" ht="15.75" customHeight="1">
      <c r="A542" s="64" t="s">
        <v>2133</v>
      </c>
      <c r="B542" s="72" t="s">
        <v>2650</v>
      </c>
      <c r="C542" s="191">
        <v>10</v>
      </c>
    </row>
    <row r="543" spans="1:4" ht="15" customHeight="1">
      <c r="A543" s="192" t="str">
        <f>'Replacement Fixture List'!A336</f>
        <v>LED_MR16</v>
      </c>
      <c r="B543" s="66" t="str">
        <f>'Replacement Fixture List'!B336</f>
        <v>MR 16 Integral LED Lamp</v>
      </c>
      <c r="C543" s="68">
        <f>'Replacement Fixture List'!F336</f>
        <v>0</v>
      </c>
      <c r="D543" s="15"/>
    </row>
    <row r="544" spans="1:4" ht="15" customHeight="1">
      <c r="A544" s="181" t="str">
        <f>'Replacement Fixture List'!A337</f>
        <v>LED_PAR20</v>
      </c>
      <c r="B544" s="70" t="str">
        <f>'Replacement Fixture List'!B337</f>
        <v xml:space="preserve">PAR 20 Integral LED Lamp </v>
      </c>
      <c r="C544" s="74">
        <f>'Replacement Fixture List'!F337</f>
        <v>0</v>
      </c>
      <c r="D544" s="15"/>
    </row>
    <row r="545" spans="1:4" ht="15.75" customHeight="1">
      <c r="A545" s="193" t="str">
        <f>'Replacement Fixture List'!A338</f>
        <v>LED_PAR38_PAR30</v>
      </c>
      <c r="B545" s="72" t="str">
        <f>'Replacement Fixture List'!B338</f>
        <v>PAR 38 and PAR 30 Integral LED Lamp</v>
      </c>
      <c r="C545" s="76">
        <f>'Replacement Fixture List'!F338</f>
        <v>0</v>
      </c>
      <c r="D545" s="15"/>
    </row>
    <row r="546" spans="1:4" ht="15" customHeight="1">
      <c r="A546" s="192" t="str">
        <f>'Replacement Fixture List'!A339</f>
        <v>LED_RSORD_Fixture</v>
      </c>
      <c r="B546" s="66" t="str">
        <f>'Replacement Fixture List'!B339</f>
        <v>Recessed, Surface, Pendant, or Track Head LED Fixture</v>
      </c>
      <c r="C546" s="68">
        <f>'Replacement Fixture List'!F339</f>
        <v>0</v>
      </c>
      <c r="D546" s="15"/>
    </row>
    <row r="547" spans="1:4" ht="15" customHeight="1">
      <c r="A547" s="181" t="str">
        <f>'Replacement Fixture List'!A340</f>
        <v>LED_ExtParkingGarage_GC</v>
      </c>
      <c r="B547" s="70" t="str">
        <f>'Replacement Fixture List'!B340</f>
        <v xml:space="preserve">Parking Garage or Gas Station Canopy LED Fixture </v>
      </c>
      <c r="C547" s="74">
        <f>'Replacement Fixture List'!F340</f>
        <v>0</v>
      </c>
      <c r="D547" s="15"/>
    </row>
    <row r="548" spans="1:4" ht="15" customHeight="1">
      <c r="A548" s="181" t="str">
        <f>'Replacement Fixture List'!A341</f>
        <v>LED_ExtParkingLot_GC</v>
      </c>
      <c r="B548" s="70" t="str">
        <f>'Replacement Fixture List'!B341</f>
        <v xml:space="preserve">Parking Lot / Area Pole-Mounted and Wallpacks LED fixtures </v>
      </c>
      <c r="C548" s="74">
        <f>'Replacement Fixture List'!F341</f>
        <v>0</v>
      </c>
      <c r="D548" s="15"/>
    </row>
    <row r="549" spans="1:4" ht="15.75" customHeight="1">
      <c r="A549" s="193" t="str">
        <f>'Replacement Fixture List'!A342</f>
        <v>LED_Freezer_Cooler</v>
      </c>
      <c r="B549" s="72" t="str">
        <f>'Replacement Fixture List'!B342</f>
        <v>LED Reach-In Freezer or Cooler Lighting</v>
      </c>
      <c r="C549" s="76">
        <f>'Replacement Fixture List'!F342</f>
        <v>0</v>
      </c>
      <c r="D549" s="15"/>
    </row>
    <row r="550" spans="1:4" ht="15" customHeight="1">
      <c r="A550" s="67"/>
      <c r="B550" s="66"/>
      <c r="C550" s="187"/>
    </row>
  </sheetData>
  <pageMargins left="0.75" right="0.75" top="1" bottom="1" header="0.5" footer="0.5"/>
  <pageSetup paperSize="9" orientation="portrait"/>
</worksheet>
</file>

<file path=xl/worksheets/sheet22.xml><?xml version="1.0" encoding="utf-8"?>
<worksheet xmlns="http://schemas.openxmlformats.org/spreadsheetml/2006/main" xmlns:r="http://schemas.openxmlformats.org/officeDocument/2006/relationships">
  <sheetPr codeName="Sheet22"/>
  <dimension ref="B1:I46"/>
  <sheetViews>
    <sheetView workbookViewId="0"/>
  </sheetViews>
  <sheetFormatPr defaultColWidth="10" defaultRowHeight="15" customHeight="1"/>
  <cols>
    <col min="1" max="1" width="1.5703125" customWidth="1"/>
    <col min="2" max="2" width="23.7109375" customWidth="1"/>
    <col min="3" max="3" width="14.140625" customWidth="1"/>
    <col min="4" max="4" width="4.5703125" customWidth="1"/>
    <col min="5" max="5" width="18.7109375" customWidth="1"/>
    <col min="6" max="6" width="16.140625" customWidth="1"/>
    <col min="7" max="7" width="16.28515625" customWidth="1"/>
    <col min="8" max="8" width="10.5703125" customWidth="1"/>
    <col min="9" max="9" width="49.140625" customWidth="1"/>
  </cols>
  <sheetData>
    <row r="1" spans="2:9">
      <c r="E1" s="52" t="s">
        <v>2651</v>
      </c>
    </row>
    <row r="2" spans="2:9">
      <c r="B2" s="57" t="s">
        <v>2652</v>
      </c>
      <c r="C2" s="57" t="s">
        <v>2653</v>
      </c>
      <c r="E2" s="57" t="s">
        <v>2654</v>
      </c>
      <c r="G2" s="21" t="s">
        <v>2655</v>
      </c>
      <c r="H2" s="1"/>
    </row>
    <row r="3" spans="2:9">
      <c r="B3" s="52" t="str">
        <f>'Eligible Measures &amp; Incentives'!D16</f>
        <v>LTN1</v>
      </c>
      <c r="C3" s="194">
        <f>'Eligible Measures &amp; Incentives'!F16</f>
        <v>75</v>
      </c>
      <c r="E3" s="172" t="str">
        <f t="shared" ref="E3:E36" si="0">"SB"&amp;B3</f>
        <v>SBLTN1</v>
      </c>
      <c r="F3" s="2"/>
      <c r="G3" s="195" t="s">
        <v>152</v>
      </c>
      <c r="H3" s="195" t="s">
        <v>150</v>
      </c>
      <c r="I3" s="196" t="s">
        <v>151</v>
      </c>
    </row>
    <row r="4" spans="2:9">
      <c r="B4" s="52" t="str">
        <f>'Eligible Measures &amp; Incentives'!D17</f>
        <v>LTN2</v>
      </c>
      <c r="C4" s="194">
        <f>'Eligible Measures &amp; Incentives'!F17</f>
        <v>95</v>
      </c>
      <c r="E4" s="172" t="str">
        <f t="shared" si="0"/>
        <v>SBLTN2</v>
      </c>
      <c r="F4" s="2"/>
      <c r="G4" s="195" t="s">
        <v>158</v>
      </c>
      <c r="H4" s="195" t="s">
        <v>156</v>
      </c>
      <c r="I4" s="196" t="s">
        <v>157</v>
      </c>
    </row>
    <row r="5" spans="2:9">
      <c r="B5" s="52" t="str">
        <f>'Eligible Measures &amp; Incentives'!D18</f>
        <v>LTN3</v>
      </c>
      <c r="C5" s="194">
        <f>'Eligible Measures &amp; Incentives'!F18</f>
        <v>210</v>
      </c>
      <c r="E5" s="172" t="str">
        <f t="shared" si="0"/>
        <v>SBLTN3</v>
      </c>
      <c r="F5" s="2"/>
      <c r="G5" s="195" t="s">
        <v>162</v>
      </c>
      <c r="H5" s="195" t="s">
        <v>160</v>
      </c>
      <c r="I5" s="196" t="s">
        <v>161</v>
      </c>
    </row>
    <row r="6" spans="2:9">
      <c r="B6" s="52" t="str">
        <f>'Eligible Measures &amp; Incentives'!D19</f>
        <v>LTN4</v>
      </c>
      <c r="C6" s="194">
        <f>'Eligible Measures &amp; Incentives'!F19</f>
        <v>265</v>
      </c>
      <c r="E6" s="172" t="str">
        <f t="shared" si="0"/>
        <v>SBLTN4</v>
      </c>
      <c r="F6" s="2"/>
      <c r="G6" s="195" t="s">
        <v>166</v>
      </c>
      <c r="H6" s="195" t="s">
        <v>164</v>
      </c>
      <c r="I6" s="196" t="s">
        <v>165</v>
      </c>
    </row>
    <row r="7" spans="2:9">
      <c r="B7" s="52" t="str">
        <f>'Eligible Measures &amp; Incentives'!D20</f>
        <v>LTN5</v>
      </c>
      <c r="C7" s="194">
        <f>'Eligible Measures &amp; Incentives'!F20</f>
        <v>75</v>
      </c>
      <c r="E7" s="172" t="str">
        <f t="shared" si="0"/>
        <v>SBLTN5</v>
      </c>
      <c r="F7" s="2"/>
      <c r="G7" s="195" t="s">
        <v>172</v>
      </c>
      <c r="H7" s="195" t="s">
        <v>170</v>
      </c>
      <c r="I7" s="196" t="s">
        <v>171</v>
      </c>
    </row>
    <row r="8" spans="2:9">
      <c r="B8" s="52" t="str">
        <f>'Eligible Measures &amp; Incentives'!D21</f>
        <v>LTN6</v>
      </c>
      <c r="C8" s="194">
        <f>'Eligible Measures &amp; Incentives'!F21</f>
        <v>100</v>
      </c>
      <c r="E8" s="172" t="str">
        <f t="shared" si="0"/>
        <v>SBLTN6</v>
      </c>
      <c r="F8" s="2"/>
      <c r="G8" s="195" t="s">
        <v>180</v>
      </c>
      <c r="H8" s="195" t="s">
        <v>178</v>
      </c>
      <c r="I8" s="196" t="s">
        <v>179</v>
      </c>
    </row>
    <row r="9" spans="2:9">
      <c r="B9" s="52" t="str">
        <f>'Eligible Measures &amp; Incentives'!D22</f>
        <v>LTN7</v>
      </c>
      <c r="C9" s="194">
        <f>'Eligible Measures &amp; Incentives'!F22</f>
        <v>100</v>
      </c>
      <c r="E9" s="172" t="str">
        <f t="shared" si="0"/>
        <v>SBLTN7</v>
      </c>
      <c r="F9" s="2"/>
      <c r="G9" s="195" t="s">
        <v>188</v>
      </c>
      <c r="H9" s="195" t="s">
        <v>186</v>
      </c>
      <c r="I9" s="196" t="s">
        <v>187</v>
      </c>
    </row>
    <row r="10" spans="2:9">
      <c r="B10" s="52" t="str">
        <f>'Eligible Measures &amp; Incentives'!D23</f>
        <v>LTN9</v>
      </c>
      <c r="C10" s="194">
        <f>'Eligible Measures &amp; Incentives'!F23</f>
        <v>55</v>
      </c>
      <c r="E10" s="172" t="str">
        <f t="shared" si="0"/>
        <v>SBLTN9</v>
      </c>
      <c r="F10" s="2"/>
      <c r="G10" s="195" t="s">
        <v>200</v>
      </c>
      <c r="H10" s="195" t="s">
        <v>198</v>
      </c>
      <c r="I10" s="196" t="s">
        <v>199</v>
      </c>
    </row>
    <row r="11" spans="2:9">
      <c r="B11" s="52" t="str">
        <f>'Eligible Measures &amp; Incentives'!D24</f>
        <v>LTN10</v>
      </c>
      <c r="C11" s="194">
        <f>'Eligible Measures &amp; Incentives'!F24</f>
        <v>60</v>
      </c>
      <c r="E11" s="172" t="str">
        <f t="shared" si="0"/>
        <v>SBLTN10</v>
      </c>
      <c r="F11" s="2"/>
      <c r="G11" s="195" t="s">
        <v>193</v>
      </c>
      <c r="H11" s="195" t="s">
        <v>191</v>
      </c>
      <c r="I11" s="196" t="s">
        <v>192</v>
      </c>
    </row>
    <row r="12" spans="2:9">
      <c r="B12" s="52" t="str">
        <f>'Eligible Measures &amp; Incentives'!D25</f>
        <v>LTN11</v>
      </c>
      <c r="C12" s="194">
        <f>'Eligible Measures &amp; Incentives'!F25</f>
        <v>70</v>
      </c>
      <c r="E12" s="172" t="str">
        <f t="shared" si="0"/>
        <v>SBLTN11</v>
      </c>
      <c r="F12" s="2"/>
      <c r="G12" s="195" t="s">
        <v>70</v>
      </c>
      <c r="H12" s="195" t="s">
        <v>68</v>
      </c>
      <c r="I12" s="196" t="s">
        <v>69</v>
      </c>
    </row>
    <row r="13" spans="2:9">
      <c r="B13" s="52" t="str">
        <f>'Eligible Measures &amp; Incentives'!D26</f>
        <v>LTN12</v>
      </c>
      <c r="C13" s="194">
        <f>'Eligible Measures &amp; Incentives'!F26</f>
        <v>80</v>
      </c>
      <c r="E13" s="172" t="str">
        <f t="shared" si="0"/>
        <v>SBLTN12</v>
      </c>
      <c r="F13" s="2"/>
      <c r="G13" s="195" t="s">
        <v>74</v>
      </c>
      <c r="H13" s="195" t="s">
        <v>72</v>
      </c>
      <c r="I13" s="196" t="s">
        <v>73</v>
      </c>
    </row>
    <row r="14" spans="2:9">
      <c r="B14" s="52" t="str">
        <f>'Eligible Measures &amp; Incentives'!D28</f>
        <v>LTR1</v>
      </c>
      <c r="C14" s="194">
        <f>'Eligible Measures &amp; Incentives'!F28</f>
        <v>35</v>
      </c>
      <c r="E14" s="172" t="str">
        <f t="shared" si="0"/>
        <v>SBLTR1</v>
      </c>
      <c r="F14" s="2"/>
      <c r="G14" s="195" t="s">
        <v>78</v>
      </c>
      <c r="H14" s="195" t="s">
        <v>76</v>
      </c>
      <c r="I14" s="196" t="s">
        <v>77</v>
      </c>
    </row>
    <row r="15" spans="2:9">
      <c r="B15" s="52" t="str">
        <f>'Eligible Measures &amp; Incentives'!D29</f>
        <v>LTR2</v>
      </c>
      <c r="C15" s="194">
        <f>'Eligible Measures &amp; Incentives'!F29</f>
        <v>45</v>
      </c>
      <c r="E15" s="172" t="str">
        <f t="shared" si="0"/>
        <v>SBLTR2</v>
      </c>
      <c r="F15" s="2"/>
      <c r="G15" s="195" t="s">
        <v>82</v>
      </c>
      <c r="H15" s="195" t="s">
        <v>80</v>
      </c>
      <c r="I15" s="196" t="s">
        <v>81</v>
      </c>
    </row>
    <row r="16" spans="2:9" ht="22.5">
      <c r="B16" s="52" t="str">
        <f>'Eligible Measures &amp; Incentives'!D30</f>
        <v>LTR3</v>
      </c>
      <c r="C16" s="194">
        <f>'Eligible Measures &amp; Incentives'!F30</f>
        <v>75</v>
      </c>
      <c r="E16" s="172" t="str">
        <f t="shared" si="0"/>
        <v>SBLTR3</v>
      </c>
      <c r="F16" s="2"/>
      <c r="G16" s="195" t="s">
        <v>38</v>
      </c>
      <c r="H16" s="195" t="s">
        <v>36</v>
      </c>
      <c r="I16" s="196" t="s">
        <v>37</v>
      </c>
    </row>
    <row r="17" spans="2:9" ht="22.5">
      <c r="B17" s="52" t="str">
        <f>'Eligible Measures &amp; Incentives'!D31</f>
        <v>LTR4</v>
      </c>
      <c r="C17" s="194">
        <f>'Eligible Measures &amp; Incentives'!F31</f>
        <v>40</v>
      </c>
      <c r="E17" s="172" t="str">
        <f t="shared" si="0"/>
        <v>SBLTR4</v>
      </c>
      <c r="F17" s="2"/>
      <c r="G17" s="195" t="s">
        <v>44</v>
      </c>
      <c r="H17" s="195" t="s">
        <v>42</v>
      </c>
      <c r="I17" s="196" t="s">
        <v>43</v>
      </c>
    </row>
    <row r="18" spans="2:9" ht="22.5">
      <c r="B18" s="52" t="str">
        <f>'Eligible Measures &amp; Incentives'!D32</f>
        <v>LTR5</v>
      </c>
      <c r="C18" s="194">
        <f>'Eligible Measures &amp; Incentives'!F32</f>
        <v>40</v>
      </c>
      <c r="E18" s="172" t="str">
        <f t="shared" si="0"/>
        <v>SBLTR5</v>
      </c>
      <c r="F18" s="2"/>
      <c r="G18" s="195" t="s">
        <v>48</v>
      </c>
      <c r="H18" s="195" t="s">
        <v>46</v>
      </c>
      <c r="I18" s="196" t="s">
        <v>47</v>
      </c>
    </row>
    <row r="19" spans="2:9" ht="22.5">
      <c r="B19" s="52" t="str">
        <f>'Eligible Measures &amp; Incentives'!D33</f>
        <v>LTR6</v>
      </c>
      <c r="C19" s="194">
        <f>'Eligible Measures &amp; Incentives'!F33</f>
        <v>35</v>
      </c>
      <c r="E19" s="172" t="str">
        <f t="shared" si="0"/>
        <v>SBLTR6</v>
      </c>
      <c r="F19" s="2"/>
      <c r="G19" s="195" t="s">
        <v>57</v>
      </c>
      <c r="H19" s="195" t="s">
        <v>55</v>
      </c>
      <c r="I19" s="196" t="s">
        <v>56</v>
      </c>
    </row>
    <row r="20" spans="2:9" ht="22.5">
      <c r="B20" s="52" t="str">
        <f>'Eligible Measures &amp; Incentives'!D34</f>
        <v>LTR7</v>
      </c>
      <c r="C20" s="194">
        <f>'Eligible Measures &amp; Incentives'!F34</f>
        <v>60</v>
      </c>
      <c r="E20" s="172" t="str">
        <f t="shared" si="0"/>
        <v>SBLTR7</v>
      </c>
      <c r="F20" s="2"/>
      <c r="G20" s="195" t="s">
        <v>61</v>
      </c>
      <c r="H20" s="195" t="s">
        <v>59</v>
      </c>
      <c r="I20" s="196" t="s">
        <v>60</v>
      </c>
    </row>
    <row r="21" spans="2:9" ht="22.5">
      <c r="B21" s="52" t="str">
        <f>'Eligible Measures &amp; Incentives'!D35</f>
        <v>LTR8</v>
      </c>
      <c r="C21" s="194">
        <f>'Eligible Measures &amp; Incentives'!F35</f>
        <v>65</v>
      </c>
      <c r="E21" s="172" t="str">
        <f t="shared" si="0"/>
        <v>SBLTR8</v>
      </c>
      <c r="F21" s="2"/>
      <c r="G21" s="195" t="s">
        <v>65</v>
      </c>
      <c r="H21" s="195" t="s">
        <v>63</v>
      </c>
      <c r="I21" s="196" t="s">
        <v>64</v>
      </c>
    </row>
    <row r="22" spans="2:9" ht="22.5">
      <c r="B22" s="52" t="str">
        <f>'Eligible Measures &amp; Incentives'!D37</f>
        <v>LTD1</v>
      </c>
      <c r="C22" s="194">
        <f>'Eligible Measures &amp; Incentives'!F37</f>
        <v>60</v>
      </c>
      <c r="E22" s="172" t="str">
        <f t="shared" si="0"/>
        <v>SBLTD1</v>
      </c>
      <c r="F22" s="2"/>
      <c r="G22" s="195" t="s">
        <v>2656</v>
      </c>
      <c r="H22" s="195" t="s">
        <v>2657</v>
      </c>
      <c r="I22" s="196" t="s">
        <v>2658</v>
      </c>
    </row>
    <row r="23" spans="2:9" ht="22.5">
      <c r="B23" s="52" t="str">
        <f>'Eligible Measures &amp; Incentives'!D38</f>
        <v>LTD2</v>
      </c>
      <c r="C23" s="194">
        <f>'Eligible Measures &amp; Incentives'!F38</f>
        <v>60</v>
      </c>
      <c r="E23" s="172" t="str">
        <f t="shared" si="0"/>
        <v>SBLTD2</v>
      </c>
      <c r="F23" s="2"/>
      <c r="G23" s="195" t="s">
        <v>144</v>
      </c>
      <c r="H23" s="195" t="s">
        <v>142</v>
      </c>
      <c r="I23" s="196" t="s">
        <v>143</v>
      </c>
    </row>
    <row r="24" spans="2:9" ht="22.5">
      <c r="B24" s="52" t="str">
        <f>'Eligible Measures &amp; Incentives'!D39</f>
        <v>LTD3</v>
      </c>
      <c r="C24" s="194">
        <f>'Eligible Measures &amp; Incentives'!F39</f>
        <v>75</v>
      </c>
      <c r="E24" s="172" t="str">
        <f t="shared" si="0"/>
        <v>SBLTD3</v>
      </c>
      <c r="F24" s="2"/>
      <c r="G24" s="195" t="s">
        <v>52</v>
      </c>
      <c r="H24" s="195" t="s">
        <v>50</v>
      </c>
      <c r="I24" s="196" t="s">
        <v>51</v>
      </c>
    </row>
    <row r="25" spans="2:9" ht="22.5">
      <c r="B25" s="52" t="str">
        <f>'Eligible Measures &amp; Incentives'!D40</f>
        <v>LTD4</v>
      </c>
      <c r="C25" s="194">
        <f>'Eligible Measures &amp; Incentives'!F40</f>
        <v>60</v>
      </c>
      <c r="E25" s="172" t="str">
        <f t="shared" si="0"/>
        <v>SBLTD4</v>
      </c>
      <c r="F25" s="2"/>
      <c r="G25" s="195" t="s">
        <v>88</v>
      </c>
      <c r="H25" s="195" t="s">
        <v>86</v>
      </c>
      <c r="I25" s="196" t="s">
        <v>87</v>
      </c>
    </row>
    <row r="26" spans="2:9" ht="22.5">
      <c r="B26" s="52" t="str">
        <f>'Eligible Measures &amp; Incentives'!D42</f>
        <v>LTH1</v>
      </c>
      <c r="C26" s="194">
        <f>'Eligible Measures &amp; Incentives'!F42</f>
        <v>210</v>
      </c>
      <c r="E26" s="172" t="str">
        <f t="shared" si="0"/>
        <v>SBLTH1</v>
      </c>
      <c r="F26" s="2"/>
      <c r="G26" s="195" t="s">
        <v>93</v>
      </c>
      <c r="H26" s="195" t="s">
        <v>91</v>
      </c>
      <c r="I26" s="196" t="s">
        <v>92</v>
      </c>
    </row>
    <row r="27" spans="2:9" ht="22.5">
      <c r="B27" s="52" t="str">
        <f>'Eligible Measures &amp; Incentives'!D43</f>
        <v>LTH2</v>
      </c>
      <c r="C27" s="194">
        <f>'Eligible Measures &amp; Incentives'!F43</f>
        <v>115</v>
      </c>
      <c r="E27" s="172" t="str">
        <f t="shared" si="0"/>
        <v>SBLTH2</v>
      </c>
      <c r="F27" s="2"/>
      <c r="G27" s="195" t="s">
        <v>97</v>
      </c>
      <c r="H27" s="195" t="s">
        <v>95</v>
      </c>
      <c r="I27" s="196" t="s">
        <v>96</v>
      </c>
    </row>
    <row r="28" spans="2:9" ht="22.5">
      <c r="B28" s="52" t="str">
        <f>'Eligible Measures &amp; Incentives'!D45</f>
        <v>LTL1</v>
      </c>
      <c r="C28" s="194">
        <f>'Eligible Measures &amp; Incentives'!F45</f>
        <v>40</v>
      </c>
      <c r="E28" s="172" t="str">
        <f t="shared" si="0"/>
        <v>SBLTL1</v>
      </c>
      <c r="F28" s="2"/>
      <c r="G28" s="195" t="s">
        <v>101</v>
      </c>
      <c r="H28" s="195" t="s">
        <v>99</v>
      </c>
      <c r="I28" s="196" t="s">
        <v>100</v>
      </c>
    </row>
    <row r="29" spans="2:9" ht="22.5">
      <c r="B29" s="52" t="str">
        <f>'Eligible Measures &amp; Incentives'!D46</f>
        <v>LTL2</v>
      </c>
      <c r="C29" s="194">
        <f>'Eligible Measures &amp; Incentives'!F46</f>
        <v>40</v>
      </c>
      <c r="E29" s="172" t="str">
        <f t="shared" si="0"/>
        <v>SBLTL2</v>
      </c>
      <c r="F29" s="2"/>
      <c r="G29" s="195" t="s">
        <v>106</v>
      </c>
      <c r="H29" s="195" t="s">
        <v>104</v>
      </c>
      <c r="I29" s="196" t="s">
        <v>105</v>
      </c>
    </row>
    <row r="30" spans="2:9" ht="22.5">
      <c r="B30" s="52" t="str">
        <f>'Eligible Measures &amp; Incentives'!D47</f>
        <v>LTL3</v>
      </c>
      <c r="C30" s="194">
        <f>'Eligible Measures &amp; Incentives'!F47</f>
        <v>50</v>
      </c>
      <c r="E30" s="172" t="str">
        <f t="shared" si="0"/>
        <v>SBLTL3</v>
      </c>
      <c r="F30" s="2"/>
      <c r="G30" s="195" t="s">
        <v>147</v>
      </c>
      <c r="H30" s="195" t="s">
        <v>146</v>
      </c>
      <c r="I30" s="196" t="s">
        <v>143</v>
      </c>
    </row>
    <row r="31" spans="2:9" ht="22.5">
      <c r="B31" s="52" t="str">
        <f>'Eligible Measures &amp; Incentives'!D48</f>
        <v>LTL4</v>
      </c>
      <c r="C31" s="194">
        <f>'Eligible Measures &amp; Incentives'!F48</f>
        <v>35</v>
      </c>
      <c r="E31" s="172" t="str">
        <f t="shared" si="0"/>
        <v>SBLTL4</v>
      </c>
      <c r="F31" s="2"/>
      <c r="G31" s="195" t="s">
        <v>110</v>
      </c>
      <c r="H31" s="195" t="s">
        <v>108</v>
      </c>
      <c r="I31" s="196" t="s">
        <v>109</v>
      </c>
    </row>
    <row r="32" spans="2:9" ht="22.5">
      <c r="B32" s="52" t="str">
        <f>'Eligible Measures &amp; Incentives'!D50</f>
        <v>LTL6</v>
      </c>
      <c r="C32" s="194">
        <f>'Eligible Measures &amp; Incentives'!F50</f>
        <v>60</v>
      </c>
      <c r="E32" s="172" t="str">
        <f t="shared" si="0"/>
        <v>SBLTL6</v>
      </c>
      <c r="F32" s="2"/>
      <c r="G32" s="195" t="s">
        <v>114</v>
      </c>
      <c r="H32" s="195" t="s">
        <v>112</v>
      </c>
      <c r="I32" s="196" t="s">
        <v>113</v>
      </c>
    </row>
    <row r="33" spans="2:9" ht="22.5">
      <c r="B33" s="52" t="str">
        <f>'Eligible Measures &amp; Incentives'!D54</f>
        <v>LTL10</v>
      </c>
      <c r="C33" s="194">
        <f>'Eligible Measures &amp; Incentives'!F54</f>
        <v>460</v>
      </c>
      <c r="E33" s="172" t="str">
        <f t="shared" si="0"/>
        <v>SBLTL10</v>
      </c>
      <c r="F33" s="2"/>
      <c r="G33" s="195" t="s">
        <v>119</v>
      </c>
      <c r="H33" s="195" t="s">
        <v>117</v>
      </c>
      <c r="I33" s="196" t="s">
        <v>118</v>
      </c>
    </row>
    <row r="34" spans="2:9" ht="22.5">
      <c r="B34" s="52" t="str">
        <f>'Eligible Measures &amp; Incentives'!D58</f>
        <v>LTL14</v>
      </c>
      <c r="C34" s="194">
        <f>'Eligible Measures &amp; Incentives'!F58</f>
        <v>300</v>
      </c>
      <c r="E34" s="172" t="str">
        <f t="shared" si="0"/>
        <v>SBLTL14</v>
      </c>
      <c r="F34" s="2"/>
      <c r="G34" s="195" t="s">
        <v>124</v>
      </c>
      <c r="H34" s="195" t="s">
        <v>122</v>
      </c>
      <c r="I34" s="196" t="s">
        <v>123</v>
      </c>
    </row>
    <row r="35" spans="2:9" ht="22.5">
      <c r="B35" s="52" t="str">
        <f>'Eligible Measures &amp; Incentives'!D60</f>
        <v>LTL16</v>
      </c>
      <c r="C35" s="194">
        <f>'Eligible Measures &amp; Incentives'!F60</f>
        <v>50</v>
      </c>
      <c r="E35" s="172" t="str">
        <f t="shared" si="0"/>
        <v>SBLTL16</v>
      </c>
      <c r="F35" s="2"/>
      <c r="G35" s="195" t="s">
        <v>129</v>
      </c>
      <c r="H35" s="195" t="s">
        <v>127</v>
      </c>
      <c r="I35" s="196" t="s">
        <v>128</v>
      </c>
    </row>
    <row r="36" spans="2:9" ht="22.5">
      <c r="B36" s="52" t="str">
        <f>'Eligible Measures &amp; Incentives'!D63</f>
        <v>LTL19</v>
      </c>
      <c r="C36" s="194">
        <f>'Eligible Measures &amp; Incentives'!F63</f>
        <v>0</v>
      </c>
      <c r="E36" s="172" t="str">
        <f t="shared" si="0"/>
        <v>SBLTL19</v>
      </c>
      <c r="F36" s="2"/>
      <c r="G36" s="195" t="s">
        <v>133</v>
      </c>
      <c r="H36" s="195" t="s">
        <v>131</v>
      </c>
      <c r="I36" s="196" t="s">
        <v>132</v>
      </c>
    </row>
    <row r="37" spans="2:9" ht="22.5">
      <c r="F37" s="2"/>
      <c r="G37" s="195" t="s">
        <v>138</v>
      </c>
      <c r="H37" s="195" t="s">
        <v>136</v>
      </c>
      <c r="I37" s="196" t="s">
        <v>137</v>
      </c>
    </row>
    <row r="38" spans="2:9" ht="22.5">
      <c r="B38" s="57" t="s">
        <v>2659</v>
      </c>
      <c r="C38" s="57" t="s">
        <v>2653</v>
      </c>
      <c r="D38" s="57" t="s">
        <v>2660</v>
      </c>
      <c r="F38" s="2"/>
      <c r="G38" s="195" t="s">
        <v>205</v>
      </c>
      <c r="H38" s="195" t="s">
        <v>203</v>
      </c>
      <c r="I38" s="197" t="s">
        <v>204</v>
      </c>
    </row>
    <row r="39" spans="2:9">
      <c r="B39" s="52" t="str">
        <f>'Eligible Measures &amp; Incentives'!D67</f>
        <v>LTC1</v>
      </c>
      <c r="C39" s="194">
        <f>'Eligible Measures &amp; Incentives'!F67</f>
        <v>60</v>
      </c>
      <c r="D39" s="159">
        <v>0.3</v>
      </c>
      <c r="E39" s="52" t="str">
        <f t="shared" ref="E39:E45" si="1">"SB"&amp;B39</f>
        <v>SBLTC1</v>
      </c>
      <c r="F39" s="2"/>
      <c r="G39" s="195" t="s">
        <v>211</v>
      </c>
      <c r="H39" s="195" t="s">
        <v>209</v>
      </c>
      <c r="I39" s="198" t="s">
        <v>2661</v>
      </c>
    </row>
    <row r="40" spans="2:9">
      <c r="B40" s="52" t="str">
        <f>'Eligible Measures &amp; Incentives'!D68</f>
        <v>LTC2</v>
      </c>
      <c r="C40" s="194">
        <f>'Eligible Measures &amp; Incentives'!F68</f>
        <v>80</v>
      </c>
      <c r="D40" s="159">
        <v>0.3</v>
      </c>
      <c r="E40" s="52" t="str">
        <f t="shared" si="1"/>
        <v>SBLTC2</v>
      </c>
      <c r="F40" s="2"/>
      <c r="G40" s="195" t="s">
        <v>217</v>
      </c>
      <c r="H40" s="195" t="s">
        <v>215</v>
      </c>
      <c r="I40" s="199" t="s">
        <v>2662</v>
      </c>
    </row>
    <row r="41" spans="2:9">
      <c r="B41" s="52" t="str">
        <f>'Eligible Measures &amp; Incentives'!D69</f>
        <v>LTC3</v>
      </c>
      <c r="C41" s="194">
        <f>'Eligible Measures &amp; Incentives'!F69</f>
        <v>160</v>
      </c>
      <c r="D41" s="159">
        <v>0.3</v>
      </c>
      <c r="E41" s="52" t="str">
        <f t="shared" si="1"/>
        <v>SBLTC3</v>
      </c>
      <c r="F41" s="2"/>
      <c r="G41" s="195" t="s">
        <v>222</v>
      </c>
      <c r="H41" s="195" t="s">
        <v>220</v>
      </c>
      <c r="I41" s="195" t="s">
        <v>2663</v>
      </c>
    </row>
    <row r="42" spans="2:9">
      <c r="B42" s="52" t="str">
        <f>'Eligible Measures &amp; Incentives'!D70</f>
        <v>LTC4</v>
      </c>
      <c r="C42" s="194">
        <f>'Eligible Measures &amp; Incentives'!F70</f>
        <v>120</v>
      </c>
      <c r="D42" s="159">
        <v>0.3</v>
      </c>
      <c r="E42" s="52" t="str">
        <f t="shared" si="1"/>
        <v>SBLTC4</v>
      </c>
      <c r="F42" s="2"/>
      <c r="G42" s="195" t="s">
        <v>227</v>
      </c>
      <c r="H42" s="195" t="s">
        <v>225</v>
      </c>
      <c r="I42" s="195" t="s">
        <v>2664</v>
      </c>
    </row>
    <row r="43" spans="2:9">
      <c r="B43" s="52" t="str">
        <f>'Eligible Measures &amp; Incentives'!D71</f>
        <v>LTC5</v>
      </c>
      <c r="C43" s="194">
        <f>'Eligible Measures &amp; Incentives'!F71</f>
        <v>45</v>
      </c>
      <c r="D43" s="159">
        <v>0.3</v>
      </c>
      <c r="E43" s="52" t="str">
        <f t="shared" si="1"/>
        <v>SBLTC5</v>
      </c>
      <c r="F43" s="2"/>
      <c r="G43" s="195" t="s">
        <v>233</v>
      </c>
      <c r="H43" s="195" t="s">
        <v>231</v>
      </c>
      <c r="I43" s="195" t="s">
        <v>2665</v>
      </c>
    </row>
    <row r="44" spans="2:9" ht="15.75" customHeight="1">
      <c r="B44" s="52" t="str">
        <f>'Eligible Measures &amp; Incentives'!D72</f>
        <v>LTC6</v>
      </c>
      <c r="C44" s="194">
        <f>'Eligible Measures &amp; Incentives'!F72</f>
        <v>130</v>
      </c>
      <c r="D44" s="159">
        <v>0.3</v>
      </c>
      <c r="E44" s="52" t="str">
        <f t="shared" si="1"/>
        <v>SBLTC6</v>
      </c>
      <c r="F44" s="2"/>
      <c r="G44" s="195" t="s">
        <v>238</v>
      </c>
      <c r="H44" s="195" t="s">
        <v>236</v>
      </c>
      <c r="I44" s="195" t="s">
        <v>2666</v>
      </c>
    </row>
    <row r="45" spans="2:9">
      <c r="B45" s="52" t="str">
        <f>'Eligible Measures &amp; Incentives'!D73</f>
        <v>LTC7</v>
      </c>
      <c r="C45" s="194">
        <f>'Eligible Measures &amp; Incentives'!F73</f>
        <v>25</v>
      </c>
      <c r="D45" s="159">
        <v>0.3</v>
      </c>
      <c r="E45" s="52" t="str">
        <f t="shared" si="1"/>
        <v>SBLTC7</v>
      </c>
      <c r="F45" s="2"/>
      <c r="G45" s="195" t="s">
        <v>241</v>
      </c>
      <c r="H45" s="200" t="s">
        <v>2667</v>
      </c>
      <c r="I45" s="201" t="s">
        <v>2668</v>
      </c>
    </row>
    <row r="46" spans="2:9">
      <c r="C46" s="194"/>
      <c r="F46" s="2"/>
      <c r="G46" s="195" t="s">
        <v>205</v>
      </c>
      <c r="H46" s="195" t="s">
        <v>2669</v>
      </c>
      <c r="I46" s="195" t="s">
        <v>2670</v>
      </c>
    </row>
  </sheetData>
  <pageMargins left="0.75" right="0.75" top="1" bottom="1" header="0.5" footer="0.5"/>
  <pageSetup paperSize="9" orientation="portrait"/>
  <legacyDrawing r:id="rId1"/>
</worksheet>
</file>

<file path=xl/worksheets/sheet23.xml><?xml version="1.0" encoding="utf-8"?>
<worksheet xmlns="http://schemas.openxmlformats.org/spreadsheetml/2006/main" xmlns:r="http://schemas.openxmlformats.org/officeDocument/2006/relationships">
  <sheetPr codeName="Sheet23"/>
  <dimension ref="A2:B19"/>
  <sheetViews>
    <sheetView workbookViewId="0"/>
  </sheetViews>
  <sheetFormatPr defaultColWidth="9.140625" defaultRowHeight="15" customHeight="1"/>
  <cols>
    <col min="1" max="1" width="31.5703125" customWidth="1"/>
    <col min="2" max="2" width="18.7109375" customWidth="1"/>
    <col min="3" max="6" width="9.140625" customWidth="1"/>
  </cols>
  <sheetData>
    <row r="2" spans="1:2" ht="15" customHeight="1">
      <c r="A2" s="57" t="s">
        <v>2671</v>
      </c>
      <c r="B2" s="57" t="s">
        <v>2672</v>
      </c>
    </row>
    <row r="3" spans="1:2" ht="15" customHeight="1">
      <c r="A3" s="52" t="s">
        <v>2673</v>
      </c>
      <c r="B3" s="202">
        <v>0.76</v>
      </c>
    </row>
    <row r="4" spans="1:2" ht="15" customHeight="1">
      <c r="A4" s="52" t="s">
        <v>424</v>
      </c>
      <c r="B4" s="202">
        <v>0.28000000000000003</v>
      </c>
    </row>
    <row r="5" spans="1:2" ht="15" customHeight="1">
      <c r="A5" s="52" t="s">
        <v>384</v>
      </c>
      <c r="B5" s="202">
        <v>0.87</v>
      </c>
    </row>
    <row r="6" spans="1:2" ht="15" customHeight="1">
      <c r="A6" s="52" t="s">
        <v>390</v>
      </c>
      <c r="B6" s="202">
        <v>0.76</v>
      </c>
    </row>
    <row r="7" spans="1:2" ht="15" customHeight="1">
      <c r="A7" s="52" t="s">
        <v>2674</v>
      </c>
      <c r="B7" s="202">
        <v>0.8</v>
      </c>
    </row>
    <row r="8" spans="1:2" ht="15" customHeight="1">
      <c r="A8" s="52" t="s">
        <v>2675</v>
      </c>
      <c r="B8" s="202">
        <v>0.9</v>
      </c>
    </row>
    <row r="9" spans="1:2" ht="15" customHeight="1">
      <c r="A9" s="52" t="s">
        <v>2676</v>
      </c>
      <c r="B9" s="202">
        <v>0.09</v>
      </c>
    </row>
    <row r="10" spans="1:2" ht="15" customHeight="1">
      <c r="A10" s="52" t="s">
        <v>2677</v>
      </c>
      <c r="B10" s="202">
        <v>0.53</v>
      </c>
    </row>
    <row r="11" spans="1:2" ht="15" customHeight="1">
      <c r="A11" s="52" t="s">
        <v>2678</v>
      </c>
      <c r="B11" s="202">
        <v>0.98</v>
      </c>
    </row>
    <row r="12" spans="1:2" ht="15" customHeight="1">
      <c r="A12" s="52" t="s">
        <v>2679</v>
      </c>
      <c r="B12" s="202">
        <v>0.5</v>
      </c>
    </row>
    <row r="13" spans="1:2" ht="15" customHeight="1">
      <c r="A13" s="52" t="s">
        <v>2680</v>
      </c>
      <c r="B13" s="202">
        <v>0.2</v>
      </c>
    </row>
    <row r="14" spans="1:2" ht="15" customHeight="1">
      <c r="A14" s="52" t="s">
        <v>426</v>
      </c>
      <c r="B14" s="202">
        <v>0.32</v>
      </c>
    </row>
    <row r="15" spans="1:2" ht="15" customHeight="1">
      <c r="A15" s="52" t="s">
        <v>2681</v>
      </c>
      <c r="B15" s="202">
        <v>0.98</v>
      </c>
    </row>
    <row r="16" spans="1:2" ht="15" customHeight="1">
      <c r="A16" s="52" t="s">
        <v>2682</v>
      </c>
      <c r="B16" s="202">
        <v>0.9</v>
      </c>
    </row>
    <row r="17" spans="1:2" ht="15" customHeight="1">
      <c r="A17" s="52" t="s">
        <v>422</v>
      </c>
      <c r="B17" s="202">
        <v>0.67</v>
      </c>
    </row>
    <row r="18" spans="1:2" ht="15" customHeight="1">
      <c r="A18" s="52" t="s">
        <v>423</v>
      </c>
      <c r="B18" s="202">
        <v>0.76</v>
      </c>
    </row>
    <row r="19" spans="1:2" ht="15" customHeight="1">
      <c r="A19" s="52" t="s">
        <v>425</v>
      </c>
      <c r="B19" s="202">
        <v>0.55000000000000004</v>
      </c>
    </row>
  </sheetData>
  <pageMargins left="0.75" right="0.75" top="1" bottom="1" header="0.5" footer="0.5"/>
  <pageSetup paperSize="9" orientation="portrait"/>
</worksheet>
</file>

<file path=xl/worksheets/sheet24.xml><?xml version="1.0" encoding="utf-8"?>
<worksheet xmlns="http://schemas.openxmlformats.org/spreadsheetml/2006/main" xmlns:r="http://schemas.openxmlformats.org/officeDocument/2006/relationships">
  <sheetPr codeName="Sheet24"/>
  <dimension ref="A1:L23"/>
  <sheetViews>
    <sheetView workbookViewId="0"/>
  </sheetViews>
  <sheetFormatPr defaultColWidth="9.140625" defaultRowHeight="15" customHeight="1"/>
  <cols>
    <col min="1" max="1" width="6.85546875" customWidth="1"/>
    <col min="2" max="2" width="9.140625" customWidth="1"/>
    <col min="3" max="3" width="12.85546875" customWidth="1"/>
    <col min="4" max="4" width="12.5703125" customWidth="1"/>
    <col min="5" max="5" width="11.5703125" customWidth="1"/>
    <col min="6" max="6" width="24.42578125" customWidth="1"/>
    <col min="7" max="7" width="11.7109375" customWidth="1"/>
    <col min="8" max="8" width="14.7109375" customWidth="1"/>
    <col min="9" max="9" width="16.28515625" customWidth="1"/>
    <col min="10" max="11" width="9.140625" customWidth="1"/>
    <col min="12" max="12" width="15.7109375" customWidth="1"/>
  </cols>
  <sheetData>
    <row r="1" spans="1:12" ht="12.75">
      <c r="B1" s="2"/>
      <c r="C1" s="1479" t="s">
        <v>2683</v>
      </c>
      <c r="D1" s="1231"/>
      <c r="E1" s="1231"/>
      <c r="F1" s="1231"/>
      <c r="G1" s="1231"/>
      <c r="H1" s="1231"/>
      <c r="I1" s="1231"/>
      <c r="J1" s="1231"/>
      <c r="K1" s="1231"/>
    </row>
    <row r="2" spans="1:12" ht="12.75">
      <c r="B2" s="23"/>
      <c r="C2" s="1479" t="s">
        <v>2684</v>
      </c>
      <c r="D2" s="1231"/>
      <c r="E2" s="1231"/>
      <c r="F2" s="1231"/>
      <c r="G2" s="1231"/>
      <c r="H2" s="1231"/>
      <c r="I2" s="1231"/>
      <c r="J2" s="1231"/>
      <c r="K2" s="1231"/>
      <c r="L2" s="1"/>
    </row>
    <row r="3" spans="1:12" ht="30.75" customHeight="1">
      <c r="A3" s="2"/>
      <c r="B3" s="1507" t="s">
        <v>355</v>
      </c>
      <c r="C3" s="1231"/>
      <c r="D3" s="1231"/>
      <c r="E3" s="1231"/>
      <c r="F3" s="1231"/>
      <c r="G3" s="1231"/>
      <c r="H3" s="1231"/>
      <c r="I3" s="1231"/>
      <c r="J3" s="1231"/>
      <c r="K3" s="1231"/>
      <c r="L3" s="1231"/>
    </row>
    <row r="4" spans="1:12" ht="12.75">
      <c r="A4" s="2"/>
      <c r="B4" s="1508" t="s">
        <v>2685</v>
      </c>
      <c r="C4" s="1233"/>
      <c r="D4" s="1233"/>
      <c r="E4" s="1233"/>
      <c r="F4" s="1233"/>
      <c r="G4" s="1233"/>
      <c r="H4" s="1233"/>
      <c r="I4" s="1233"/>
      <c r="J4" s="1233"/>
      <c r="K4" s="1233"/>
      <c r="L4" s="1233"/>
    </row>
    <row r="5" spans="1:12" ht="12.75">
      <c r="A5" s="2"/>
      <c r="B5" s="1503" t="s">
        <v>2686</v>
      </c>
      <c r="C5" s="1222"/>
      <c r="D5" s="1222"/>
      <c r="E5" s="1222"/>
      <c r="F5" s="1222"/>
      <c r="G5" s="1222"/>
      <c r="H5" s="1222"/>
      <c r="I5" s="1222"/>
      <c r="J5" s="1222"/>
      <c r="K5" s="1222"/>
      <c r="L5" s="1222"/>
    </row>
    <row r="6" spans="1:12" ht="12.75">
      <c r="A6" s="2"/>
      <c r="B6" s="1503" t="s">
        <v>2687</v>
      </c>
      <c r="C6" s="1222"/>
      <c r="D6" s="1222"/>
      <c r="E6" s="1222"/>
      <c r="F6" s="1222"/>
      <c r="G6" s="1222"/>
      <c r="H6" s="1222"/>
      <c r="I6" s="1222"/>
      <c r="J6" s="1222"/>
      <c r="K6" s="1222"/>
      <c r="L6" s="1222"/>
    </row>
    <row r="7" spans="1:12" ht="12.75">
      <c r="A7" s="2"/>
      <c r="B7" s="1503" t="s">
        <v>2688</v>
      </c>
      <c r="C7" s="1222"/>
      <c r="D7" s="1222"/>
      <c r="E7" s="1222"/>
      <c r="F7" s="1222"/>
      <c r="G7" s="1222"/>
      <c r="H7" s="1222"/>
      <c r="I7" s="1222"/>
      <c r="J7" s="1222"/>
      <c r="K7" s="1222"/>
      <c r="L7" s="1222"/>
    </row>
    <row r="8" spans="1:12" ht="12.75">
      <c r="A8" s="2"/>
      <c r="B8" s="1503" t="s">
        <v>2689</v>
      </c>
      <c r="C8" s="1222"/>
      <c r="D8" s="1222"/>
      <c r="E8" s="1222"/>
      <c r="F8" s="1222"/>
      <c r="G8" s="1222"/>
      <c r="H8" s="1222"/>
      <c r="I8" s="1222"/>
      <c r="J8" s="1222"/>
      <c r="K8" s="1222"/>
      <c r="L8" s="1222"/>
    </row>
    <row r="9" spans="1:12" ht="12.75">
      <c r="A9" s="2"/>
      <c r="B9" s="1503" t="s">
        <v>2690</v>
      </c>
      <c r="C9" s="1222"/>
      <c r="D9" s="1222"/>
      <c r="E9" s="1222"/>
      <c r="F9" s="1222"/>
      <c r="G9" s="1222"/>
      <c r="H9" s="1222"/>
      <c r="I9" s="1222"/>
      <c r="J9" s="1222"/>
      <c r="K9" s="1222"/>
      <c r="L9" s="1222"/>
    </row>
    <row r="10" spans="1:12" ht="12.75">
      <c r="A10" s="2"/>
      <c r="B10" s="1503" t="s">
        <v>2691</v>
      </c>
      <c r="C10" s="1222"/>
      <c r="D10" s="1222"/>
      <c r="E10" s="1222"/>
      <c r="F10" s="1222"/>
      <c r="G10" s="1222"/>
      <c r="H10" s="1222"/>
      <c r="I10" s="1222"/>
      <c r="J10" s="1222"/>
      <c r="K10" s="1222"/>
      <c r="L10" s="1222"/>
    </row>
    <row r="11" spans="1:12" ht="12.75">
      <c r="A11" s="2"/>
      <c r="B11" s="1503" t="s">
        <v>2692</v>
      </c>
      <c r="C11" s="1222"/>
      <c r="D11" s="1222"/>
      <c r="E11" s="1222"/>
      <c r="F11" s="1222"/>
      <c r="G11" s="1222"/>
      <c r="H11" s="1222"/>
      <c r="I11" s="1222"/>
      <c r="J11" s="1222"/>
      <c r="K11" s="1222"/>
      <c r="L11" s="1222"/>
    </row>
    <row r="12" spans="1:12" ht="12.75">
      <c r="A12" s="2"/>
      <c r="B12" s="1503" t="s">
        <v>2693</v>
      </c>
      <c r="C12" s="1222"/>
      <c r="D12" s="1222"/>
      <c r="E12" s="1222"/>
      <c r="F12" s="1222"/>
      <c r="G12" s="1222"/>
      <c r="H12" s="1222"/>
      <c r="I12" s="1222"/>
      <c r="J12" s="1222"/>
      <c r="K12" s="1222"/>
      <c r="L12" s="1222"/>
    </row>
    <row r="13" spans="1:12" ht="12.75">
      <c r="A13" s="2"/>
      <c r="B13" s="1503" t="s">
        <v>2694</v>
      </c>
      <c r="C13" s="1222"/>
      <c r="D13" s="1222"/>
      <c r="E13" s="1222"/>
      <c r="F13" s="1222"/>
      <c r="G13" s="1222"/>
      <c r="H13" s="1222"/>
      <c r="I13" s="1222"/>
      <c r="J13" s="1222"/>
      <c r="K13" s="1222"/>
      <c r="L13" s="1222"/>
    </row>
    <row r="14" spans="1:12" ht="12.75">
      <c r="A14" s="2"/>
      <c r="B14" s="1503" t="s">
        <v>2695</v>
      </c>
      <c r="C14" s="1222"/>
      <c r="D14" s="1222"/>
      <c r="E14" s="1222"/>
      <c r="F14" s="1222"/>
      <c r="G14" s="1222"/>
      <c r="H14" s="1222"/>
      <c r="I14" s="1222"/>
      <c r="J14" s="1222"/>
      <c r="K14" s="1222"/>
      <c r="L14" s="1222"/>
    </row>
    <row r="15" spans="1:12" ht="12.75">
      <c r="A15" s="2"/>
      <c r="B15" s="1503" t="s">
        <v>2696</v>
      </c>
      <c r="C15" s="1222"/>
      <c r="D15" s="1222"/>
      <c r="E15" s="1222"/>
      <c r="F15" s="1222"/>
      <c r="G15" s="1222"/>
      <c r="H15" s="1222"/>
      <c r="I15" s="1222"/>
      <c r="J15" s="1222"/>
      <c r="K15" s="1222"/>
      <c r="L15" s="1222"/>
    </row>
    <row r="16" spans="1:12" ht="12.75">
      <c r="A16" s="2"/>
      <c r="B16" s="1503" t="s">
        <v>2697</v>
      </c>
      <c r="C16" s="1222"/>
      <c r="D16" s="1222"/>
      <c r="E16" s="1222"/>
      <c r="F16" s="1222"/>
      <c r="G16" s="1222"/>
      <c r="H16" s="1222"/>
      <c r="I16" s="1222"/>
      <c r="J16" s="1222"/>
      <c r="K16" s="1222"/>
      <c r="L16" s="1222"/>
    </row>
    <row r="17" spans="1:12" ht="12.75" hidden="1">
      <c r="A17" s="2"/>
      <c r="B17" s="1503" t="s">
        <v>2698</v>
      </c>
      <c r="C17" s="1222"/>
      <c r="D17" s="1222"/>
      <c r="E17" s="1222"/>
      <c r="F17" s="1222"/>
      <c r="G17" s="1222"/>
      <c r="H17" s="1222"/>
      <c r="I17" s="1222"/>
      <c r="J17" s="1222"/>
      <c r="K17" s="1222"/>
      <c r="L17" s="1222"/>
    </row>
    <row r="18" spans="1:12" ht="12.75">
      <c r="A18" s="2"/>
      <c r="B18" s="1503" t="s">
        <v>2699</v>
      </c>
      <c r="C18" s="1222"/>
      <c r="D18" s="1222"/>
      <c r="E18" s="1222"/>
      <c r="F18" s="1222"/>
      <c r="G18" s="1222"/>
      <c r="H18" s="1222"/>
      <c r="I18" s="1222"/>
      <c r="J18" s="1222"/>
      <c r="K18" s="1222"/>
      <c r="L18" s="1222"/>
    </row>
    <row r="19" spans="1:12" ht="12.75">
      <c r="A19" s="2"/>
      <c r="B19" s="1503" t="s">
        <v>2700</v>
      </c>
      <c r="C19" s="1222"/>
      <c r="D19" s="1222"/>
      <c r="E19" s="1222"/>
      <c r="F19" s="1222"/>
      <c r="G19" s="1222"/>
      <c r="H19" s="1222"/>
      <c r="I19" s="1222"/>
      <c r="J19" s="1222"/>
      <c r="K19" s="1222"/>
      <c r="L19" s="1222"/>
    </row>
    <row r="20" spans="1:12" ht="12.75">
      <c r="A20" s="2"/>
      <c r="B20" s="1503" t="s">
        <v>2701</v>
      </c>
      <c r="C20" s="1222"/>
      <c r="D20" s="1222"/>
      <c r="E20" s="1222"/>
      <c r="F20" s="1222"/>
      <c r="G20" s="1222"/>
      <c r="H20" s="1222"/>
      <c r="I20" s="1222"/>
      <c r="J20" s="1222"/>
      <c r="K20" s="1222"/>
      <c r="L20" s="1222"/>
    </row>
    <row r="21" spans="1:12" ht="12.75">
      <c r="A21" s="2"/>
      <c r="B21" s="1503" t="s">
        <v>2702</v>
      </c>
      <c r="C21" s="1222"/>
      <c r="D21" s="1222"/>
      <c r="E21" s="1222"/>
      <c r="F21" s="1222"/>
      <c r="G21" s="1222"/>
      <c r="H21" s="1222"/>
      <c r="I21" s="1222"/>
      <c r="J21" s="1222"/>
      <c r="K21" s="1222"/>
      <c r="L21" s="1222"/>
    </row>
    <row r="22" spans="1:12" ht="12.75">
      <c r="A22" s="2"/>
      <c r="B22" s="1504" t="s">
        <v>2703</v>
      </c>
      <c r="C22" s="1505"/>
      <c r="D22" s="1505"/>
      <c r="E22" s="1505"/>
      <c r="F22" s="1505"/>
      <c r="G22" s="1505"/>
      <c r="H22" s="1505"/>
      <c r="I22" s="1505"/>
      <c r="J22" s="1505"/>
      <c r="K22" s="1505"/>
      <c r="L22" s="1505"/>
    </row>
    <row r="23" spans="1:12" ht="264" customHeight="1">
      <c r="A23" s="2"/>
      <c r="B23" s="1506"/>
      <c r="C23" s="1231"/>
      <c r="D23" s="1231"/>
      <c r="E23" s="1231"/>
      <c r="F23" s="1231"/>
      <c r="G23" s="1231"/>
      <c r="H23" s="1231"/>
      <c r="I23" s="1231"/>
      <c r="J23" s="1231"/>
      <c r="K23" s="1231"/>
      <c r="L23" s="1231"/>
    </row>
  </sheetData>
  <mergeCells count="23">
    <mergeCell ref="C1:K1"/>
    <mergeCell ref="C2:K2"/>
    <mergeCell ref="B3:L3"/>
    <mergeCell ref="B4:L4"/>
    <mergeCell ref="B5:L5"/>
    <mergeCell ref="B6:L6"/>
    <mergeCell ref="B7:L7"/>
    <mergeCell ref="B8:L8"/>
    <mergeCell ref="B9:L9"/>
    <mergeCell ref="B10:L10"/>
    <mergeCell ref="B11:L11"/>
    <mergeCell ref="B12:L12"/>
    <mergeCell ref="B13:L13"/>
    <mergeCell ref="B14:L14"/>
    <mergeCell ref="B15:L15"/>
    <mergeCell ref="B21:L21"/>
    <mergeCell ref="B22:L22"/>
    <mergeCell ref="B23:L23"/>
    <mergeCell ref="B16:L16"/>
    <mergeCell ref="B17:L17"/>
    <mergeCell ref="B18:L18"/>
    <mergeCell ref="B19:L19"/>
    <mergeCell ref="B20:L20"/>
  </mergeCells>
  <pageMargins left="0.75" right="0.75" top="1" bottom="1" header="0.5" footer="0.5"/>
  <pageSetup paperSize="9" orientation="portrait"/>
</worksheet>
</file>

<file path=xl/worksheets/sheet25.xml><?xml version="1.0" encoding="utf-8"?>
<worksheet xmlns="http://schemas.openxmlformats.org/spreadsheetml/2006/main" xmlns:r="http://schemas.openxmlformats.org/officeDocument/2006/relationships">
  <sheetPr codeName="Sheet25"/>
  <dimension ref="A1:L23"/>
  <sheetViews>
    <sheetView workbookViewId="0"/>
  </sheetViews>
  <sheetFormatPr defaultColWidth="9.140625" defaultRowHeight="15" customHeight="1"/>
  <cols>
    <col min="1" max="2" width="9.140625" customWidth="1"/>
    <col min="3" max="3" width="12.85546875" customWidth="1"/>
    <col min="4" max="4" width="12.5703125" customWidth="1"/>
    <col min="5" max="5" width="11.5703125" customWidth="1"/>
    <col min="6" max="6" width="24.42578125" customWidth="1"/>
    <col min="7" max="7" width="11.7109375" customWidth="1"/>
    <col min="8" max="8" width="14.7109375" customWidth="1"/>
    <col min="9" max="9" width="16.28515625" customWidth="1"/>
    <col min="10" max="11" width="9.140625" customWidth="1"/>
    <col min="12" max="12" width="15.7109375" customWidth="1"/>
  </cols>
  <sheetData>
    <row r="1" spans="1:12" ht="12.75">
      <c r="B1" s="2"/>
      <c r="C1" s="1509" t="s">
        <v>2704</v>
      </c>
      <c r="D1" s="1505"/>
      <c r="E1" s="1505"/>
      <c r="F1" s="1505"/>
      <c r="G1" s="1505"/>
      <c r="H1" s="1505"/>
      <c r="I1" s="1505"/>
      <c r="J1" s="1505"/>
      <c r="K1" s="1505"/>
    </row>
    <row r="2" spans="1:12" ht="12.75">
      <c r="B2" s="23"/>
      <c r="C2" s="1479" t="s">
        <v>2705</v>
      </c>
      <c r="D2" s="1231"/>
      <c r="E2" s="1231"/>
      <c r="F2" s="1231"/>
      <c r="G2" s="1231"/>
      <c r="H2" s="1231"/>
      <c r="I2" s="1231"/>
      <c r="J2" s="1231"/>
      <c r="K2" s="1231"/>
      <c r="L2" s="1"/>
    </row>
    <row r="3" spans="1:12" ht="30.75" customHeight="1">
      <c r="A3" s="2"/>
      <c r="B3" s="1507" t="s">
        <v>355</v>
      </c>
      <c r="C3" s="1231"/>
      <c r="D3" s="1231"/>
      <c r="E3" s="1231"/>
      <c r="F3" s="1231"/>
      <c r="G3" s="1231"/>
      <c r="H3" s="1231"/>
      <c r="I3" s="1231"/>
      <c r="J3" s="1231"/>
      <c r="K3" s="1231"/>
      <c r="L3" s="1231"/>
    </row>
    <row r="4" spans="1:12" ht="12.75">
      <c r="A4" s="2"/>
      <c r="B4" s="1508" t="s">
        <v>2706</v>
      </c>
      <c r="C4" s="1233"/>
      <c r="D4" s="1233"/>
      <c r="E4" s="1233"/>
      <c r="F4" s="1233"/>
      <c r="G4" s="1233"/>
      <c r="H4" s="1233"/>
      <c r="I4" s="1233"/>
      <c r="J4" s="1233"/>
      <c r="K4" s="1233"/>
      <c r="L4" s="1233"/>
    </row>
    <row r="5" spans="1:12" ht="12.75">
      <c r="A5" s="2"/>
      <c r="B5" s="1503" t="s">
        <v>2707</v>
      </c>
      <c r="C5" s="1222"/>
      <c r="D5" s="1222"/>
      <c r="E5" s="1222"/>
      <c r="F5" s="1222"/>
      <c r="G5" s="1222"/>
      <c r="H5" s="1222"/>
      <c r="I5" s="1222"/>
      <c r="J5" s="1222"/>
      <c r="K5" s="1222"/>
      <c r="L5" s="1222"/>
    </row>
    <row r="6" spans="1:12" ht="12.75">
      <c r="A6" s="2"/>
      <c r="B6" s="1503" t="s">
        <v>2708</v>
      </c>
      <c r="C6" s="1222"/>
      <c r="D6" s="1222"/>
      <c r="E6" s="1222"/>
      <c r="F6" s="1222"/>
      <c r="G6" s="1222"/>
      <c r="H6" s="1222"/>
      <c r="I6" s="1222"/>
      <c r="J6" s="1222"/>
      <c r="K6" s="1222"/>
      <c r="L6" s="1222"/>
    </row>
    <row r="7" spans="1:12" ht="12.75">
      <c r="A7" s="2"/>
      <c r="B7" s="1503" t="s">
        <v>2709</v>
      </c>
      <c r="C7" s="1222"/>
      <c r="D7" s="1222"/>
      <c r="E7" s="1222"/>
      <c r="F7" s="1222"/>
      <c r="G7" s="1222"/>
      <c r="H7" s="1222"/>
      <c r="I7" s="1222"/>
      <c r="J7" s="1222"/>
      <c r="K7" s="1222"/>
      <c r="L7" s="1222"/>
    </row>
    <row r="8" spans="1:12" ht="12.75">
      <c r="A8" s="2"/>
      <c r="B8" s="1503" t="s">
        <v>2710</v>
      </c>
      <c r="C8" s="1222"/>
      <c r="D8" s="1222"/>
      <c r="E8" s="1222"/>
      <c r="F8" s="1222"/>
      <c r="G8" s="1222"/>
      <c r="H8" s="1222"/>
      <c r="I8" s="1222"/>
      <c r="J8" s="1222"/>
      <c r="K8" s="1222"/>
      <c r="L8" s="1222"/>
    </row>
    <row r="9" spans="1:12" ht="12.75">
      <c r="A9" s="2"/>
      <c r="B9" s="1503" t="s">
        <v>2711</v>
      </c>
      <c r="C9" s="1222"/>
      <c r="D9" s="1222"/>
      <c r="E9" s="1222"/>
      <c r="F9" s="1222"/>
      <c r="G9" s="1222"/>
      <c r="H9" s="1222"/>
      <c r="I9" s="1222"/>
      <c r="J9" s="1222"/>
      <c r="K9" s="1222"/>
      <c r="L9" s="1222"/>
    </row>
    <row r="10" spans="1:12" ht="12.75">
      <c r="A10" s="2"/>
      <c r="B10" s="1503" t="s">
        <v>2712</v>
      </c>
      <c r="C10" s="1222"/>
      <c r="D10" s="1222"/>
      <c r="E10" s="1222"/>
      <c r="F10" s="1222"/>
      <c r="G10" s="1222"/>
      <c r="H10" s="1222"/>
      <c r="I10" s="1222"/>
      <c r="J10" s="1222"/>
      <c r="K10" s="1222"/>
      <c r="L10" s="1222"/>
    </row>
    <row r="11" spans="1:12" ht="12.75">
      <c r="A11" s="2"/>
      <c r="B11" s="1503" t="s">
        <v>2713</v>
      </c>
      <c r="C11" s="1222"/>
      <c r="D11" s="1222"/>
      <c r="E11" s="1222"/>
      <c r="F11" s="1222"/>
      <c r="G11" s="1222"/>
      <c r="H11" s="1222"/>
      <c r="I11" s="1222"/>
      <c r="J11" s="1222"/>
      <c r="K11" s="1222"/>
      <c r="L11" s="1222"/>
    </row>
    <row r="12" spans="1:12" ht="12.75">
      <c r="A12" s="2"/>
      <c r="B12" s="1503" t="s">
        <v>2693</v>
      </c>
      <c r="C12" s="1222"/>
      <c r="D12" s="1222"/>
      <c r="E12" s="1222"/>
      <c r="F12" s="1222"/>
      <c r="G12" s="1222"/>
      <c r="H12" s="1222"/>
      <c r="I12" s="1222"/>
      <c r="J12" s="1222"/>
      <c r="K12" s="1222"/>
      <c r="L12" s="1222"/>
    </row>
    <row r="13" spans="1:12" ht="12.75">
      <c r="A13" s="2"/>
      <c r="B13" s="1503" t="s">
        <v>2714</v>
      </c>
      <c r="C13" s="1222"/>
      <c r="D13" s="1222"/>
      <c r="E13" s="1222"/>
      <c r="F13" s="1222"/>
      <c r="G13" s="1222"/>
      <c r="H13" s="1222"/>
      <c r="I13" s="1222"/>
      <c r="J13" s="1222"/>
      <c r="K13" s="1222"/>
      <c r="L13" s="1222"/>
    </row>
    <row r="14" spans="1:12" ht="12.75">
      <c r="A14" s="2"/>
      <c r="B14" s="1503" t="s">
        <v>2715</v>
      </c>
      <c r="C14" s="1222"/>
      <c r="D14" s="1222"/>
      <c r="E14" s="1222"/>
      <c r="F14" s="1222"/>
      <c r="G14" s="1222"/>
      <c r="H14" s="1222"/>
      <c r="I14" s="1222"/>
      <c r="J14" s="1222"/>
      <c r="K14" s="1222"/>
      <c r="L14" s="1222"/>
    </row>
    <row r="15" spans="1:12" ht="12.75">
      <c r="A15" s="2"/>
      <c r="B15" s="1503" t="s">
        <v>2716</v>
      </c>
      <c r="C15" s="1222"/>
      <c r="D15" s="1222"/>
      <c r="E15" s="1222"/>
      <c r="F15" s="1222"/>
      <c r="G15" s="1222"/>
      <c r="H15" s="1222"/>
      <c r="I15" s="1222"/>
      <c r="J15" s="1222"/>
      <c r="K15" s="1222"/>
      <c r="L15" s="1222"/>
    </row>
    <row r="16" spans="1:12" ht="12.75">
      <c r="A16" s="2"/>
      <c r="B16" s="1503" t="s">
        <v>2717</v>
      </c>
      <c r="C16" s="1222"/>
      <c r="D16" s="1222"/>
      <c r="E16" s="1222"/>
      <c r="F16" s="1222"/>
      <c r="G16" s="1222"/>
      <c r="H16" s="1222"/>
      <c r="I16" s="1222"/>
      <c r="J16" s="1222"/>
      <c r="K16" s="1222"/>
      <c r="L16" s="1222"/>
    </row>
    <row r="17" spans="1:12" ht="12.75">
      <c r="A17" s="2"/>
      <c r="B17" s="1503" t="s">
        <v>2718</v>
      </c>
      <c r="C17" s="1222"/>
      <c r="D17" s="1222"/>
      <c r="E17" s="1222"/>
      <c r="F17" s="1222"/>
      <c r="G17" s="1222"/>
      <c r="H17" s="1222"/>
      <c r="I17" s="1222"/>
      <c r="J17" s="1222"/>
      <c r="K17" s="1222"/>
      <c r="L17" s="1222"/>
    </row>
    <row r="18" spans="1:12" ht="12.75">
      <c r="A18" s="2"/>
      <c r="B18" s="1503" t="s">
        <v>2719</v>
      </c>
      <c r="C18" s="1222"/>
      <c r="D18" s="1222"/>
      <c r="E18" s="1222"/>
      <c r="F18" s="1222"/>
      <c r="G18" s="1222"/>
      <c r="H18" s="1222"/>
      <c r="I18" s="1222"/>
      <c r="J18" s="1222"/>
      <c r="K18" s="1222"/>
      <c r="L18" s="1222"/>
    </row>
    <row r="19" spans="1:12" ht="12.75">
      <c r="A19" s="2"/>
      <c r="B19" s="1503" t="s">
        <v>2700</v>
      </c>
      <c r="C19" s="1222"/>
      <c r="D19" s="1222"/>
      <c r="E19" s="1222"/>
      <c r="F19" s="1222"/>
      <c r="G19" s="1222"/>
      <c r="H19" s="1222"/>
      <c r="I19" s="1222"/>
      <c r="J19" s="1222"/>
      <c r="K19" s="1222"/>
      <c r="L19" s="1222"/>
    </row>
    <row r="20" spans="1:12" ht="12.75">
      <c r="A20" s="2"/>
      <c r="B20" s="1503" t="s">
        <v>2720</v>
      </c>
      <c r="C20" s="1222"/>
      <c r="D20" s="1222"/>
      <c r="E20" s="1222"/>
      <c r="F20" s="1222"/>
      <c r="G20" s="1222"/>
      <c r="H20" s="1222"/>
      <c r="I20" s="1222"/>
      <c r="J20" s="1222"/>
      <c r="K20" s="1222"/>
      <c r="L20" s="1222"/>
    </row>
    <row r="21" spans="1:12" ht="12.75">
      <c r="A21" s="2"/>
      <c r="B21" s="1503" t="s">
        <v>2702</v>
      </c>
      <c r="C21" s="1222"/>
      <c r="D21" s="1222"/>
      <c r="E21" s="1222"/>
      <c r="F21" s="1222"/>
      <c r="G21" s="1222"/>
      <c r="H21" s="1222"/>
      <c r="I21" s="1222"/>
      <c r="J21" s="1222"/>
      <c r="K21" s="1222"/>
      <c r="L21" s="1222"/>
    </row>
    <row r="22" spans="1:12" ht="12.75">
      <c r="A22" s="2"/>
      <c r="B22" s="1504" t="s">
        <v>2721</v>
      </c>
      <c r="C22" s="1505"/>
      <c r="D22" s="1505"/>
      <c r="E22" s="1505"/>
      <c r="F22" s="1505"/>
      <c r="G22" s="1505"/>
      <c r="H22" s="1505"/>
      <c r="I22" s="1505"/>
      <c r="J22" s="1505"/>
      <c r="K22" s="1505"/>
      <c r="L22" s="1505"/>
    </row>
    <row r="23" spans="1:12" ht="264" customHeight="1">
      <c r="A23" s="2"/>
      <c r="B23" s="1506"/>
      <c r="C23" s="1231"/>
      <c r="D23" s="1231"/>
      <c r="E23" s="1231"/>
      <c r="F23" s="1231"/>
      <c r="G23" s="1231"/>
      <c r="H23" s="1231"/>
      <c r="I23" s="1231"/>
      <c r="J23" s="1231"/>
      <c r="K23" s="1231"/>
      <c r="L23" s="1231"/>
    </row>
  </sheetData>
  <mergeCells count="23">
    <mergeCell ref="C1:K1"/>
    <mergeCell ref="C2:K2"/>
    <mergeCell ref="B3:L3"/>
    <mergeCell ref="B4:L4"/>
    <mergeCell ref="B5:L5"/>
    <mergeCell ref="B6:L6"/>
    <mergeCell ref="B7:L7"/>
    <mergeCell ref="B8:L8"/>
    <mergeCell ref="B9:L9"/>
    <mergeCell ref="B10:L10"/>
    <mergeCell ref="B11:L11"/>
    <mergeCell ref="B12:L12"/>
    <mergeCell ref="B13:L13"/>
    <mergeCell ref="B14:L14"/>
    <mergeCell ref="B15:L15"/>
    <mergeCell ref="B21:L21"/>
    <mergeCell ref="B22:L22"/>
    <mergeCell ref="B23:L23"/>
    <mergeCell ref="B16:L16"/>
    <mergeCell ref="B17:L17"/>
    <mergeCell ref="B18:L18"/>
    <mergeCell ref="B19:L19"/>
    <mergeCell ref="B20:L20"/>
  </mergeCells>
  <pageMargins left="0.75" right="0.75" top="1" bottom="1" header="0.5" footer="0.5"/>
  <pageSetup paperSize="9" orientation="portrait"/>
</worksheet>
</file>

<file path=xl/worksheets/sheet26.xml><?xml version="1.0" encoding="utf-8"?>
<worksheet xmlns="http://schemas.openxmlformats.org/spreadsheetml/2006/main" xmlns:r="http://schemas.openxmlformats.org/officeDocument/2006/relationships">
  <sheetPr codeName="Sheet26"/>
  <dimension ref="A1:C64"/>
  <sheetViews>
    <sheetView workbookViewId="0"/>
  </sheetViews>
  <sheetFormatPr defaultColWidth="9.140625" defaultRowHeight="15" customHeight="1"/>
  <cols>
    <col min="1" max="1" width="10.7109375" customWidth="1"/>
    <col min="2" max="2" width="138.28515625" customWidth="1"/>
    <col min="3" max="6" width="9.140625" customWidth="1"/>
  </cols>
  <sheetData>
    <row r="1" spans="1:3">
      <c r="A1" s="21" t="s">
        <v>2722</v>
      </c>
      <c r="B1" s="1"/>
    </row>
    <row r="2" spans="1:3" hidden="1">
      <c r="A2" s="203" t="s">
        <v>2723</v>
      </c>
      <c r="B2" s="203" t="s">
        <v>2724</v>
      </c>
      <c r="C2" s="15"/>
    </row>
    <row r="3" spans="1:3" hidden="1">
      <c r="A3" s="204">
        <v>40722</v>
      </c>
      <c r="B3" s="36" t="s">
        <v>2725</v>
      </c>
      <c r="C3" s="15"/>
    </row>
    <row r="4" spans="1:3" hidden="1">
      <c r="A4" s="36"/>
      <c r="B4" s="36" t="s">
        <v>2726</v>
      </c>
      <c r="C4" s="15"/>
    </row>
    <row r="5" spans="1:3" hidden="1">
      <c r="A5" s="36"/>
      <c r="B5" s="36" t="s">
        <v>2727</v>
      </c>
      <c r="C5" s="15"/>
    </row>
    <row r="6" spans="1:3" hidden="1">
      <c r="A6" s="36"/>
      <c r="B6" s="36" t="s">
        <v>2728</v>
      </c>
      <c r="C6" s="15"/>
    </row>
    <row r="7" spans="1:3" hidden="1">
      <c r="A7" s="36"/>
      <c r="B7" s="37" t="s">
        <v>2729</v>
      </c>
      <c r="C7" s="15"/>
    </row>
    <row r="8" spans="1:3" hidden="1">
      <c r="A8" s="37"/>
      <c r="B8" s="25" t="s">
        <v>2730</v>
      </c>
      <c r="C8" s="15"/>
    </row>
    <row r="9" spans="1:3" hidden="1">
      <c r="A9" s="205">
        <v>40753</v>
      </c>
      <c r="B9" s="89" t="s">
        <v>2731</v>
      </c>
      <c r="C9" s="15"/>
    </row>
    <row r="10" spans="1:3" ht="30" hidden="1">
      <c r="B10" s="206" t="s">
        <v>2732</v>
      </c>
      <c r="C10" s="15"/>
    </row>
    <row r="11" spans="1:3" hidden="1">
      <c r="B11" s="206" t="s">
        <v>2733</v>
      </c>
      <c r="C11" s="15"/>
    </row>
    <row r="12" spans="1:3" hidden="1">
      <c r="A12" s="207">
        <v>40757</v>
      </c>
      <c r="B12" s="206" t="s">
        <v>2734</v>
      </c>
      <c r="C12" s="15"/>
    </row>
    <row r="13" spans="1:3" ht="30" hidden="1">
      <c r="B13" s="206" t="s">
        <v>2735</v>
      </c>
      <c r="C13" s="15"/>
    </row>
    <row r="14" spans="1:3" ht="30" hidden="1">
      <c r="B14" s="206" t="s">
        <v>2736</v>
      </c>
      <c r="C14" s="15"/>
    </row>
    <row r="15" spans="1:3" hidden="1">
      <c r="A15" s="207">
        <v>40758</v>
      </c>
      <c r="B15" s="208" t="s">
        <v>2737</v>
      </c>
    </row>
    <row r="16" spans="1:3" ht="30" hidden="1">
      <c r="A16" s="207">
        <v>40759</v>
      </c>
      <c r="B16" s="208" t="s">
        <v>2738</v>
      </c>
    </row>
    <row r="17" spans="1:2" hidden="1">
      <c r="B17" s="208" t="s">
        <v>2739</v>
      </c>
    </row>
    <row r="18" spans="1:2" ht="60" hidden="1">
      <c r="A18" s="207">
        <v>40643</v>
      </c>
      <c r="B18" s="208" t="s">
        <v>2740</v>
      </c>
    </row>
    <row r="19" spans="1:2" hidden="1">
      <c r="B19" s="208" t="s">
        <v>2741</v>
      </c>
    </row>
    <row r="20" spans="1:2" hidden="1">
      <c r="A20" s="207">
        <v>40766</v>
      </c>
      <c r="B20" s="208" t="s">
        <v>2742</v>
      </c>
    </row>
    <row r="21" spans="1:2" hidden="1">
      <c r="A21" s="207">
        <v>40771</v>
      </c>
      <c r="B21" s="208" t="s">
        <v>2743</v>
      </c>
    </row>
    <row r="22" spans="1:2" hidden="1">
      <c r="B22" s="208" t="s">
        <v>2744</v>
      </c>
    </row>
    <row r="23" spans="1:2" hidden="1">
      <c r="A23" s="207">
        <v>40783</v>
      </c>
      <c r="B23" s="208" t="s">
        <v>2745</v>
      </c>
    </row>
    <row r="24" spans="1:2" ht="30" hidden="1">
      <c r="A24" s="209">
        <v>40794</v>
      </c>
      <c r="B24" s="208" t="s">
        <v>2746</v>
      </c>
    </row>
    <row r="25" spans="1:2" ht="60" hidden="1">
      <c r="A25" s="207">
        <v>40809</v>
      </c>
      <c r="B25" s="208" t="s">
        <v>2747</v>
      </c>
    </row>
    <row r="26" spans="1:2" hidden="1">
      <c r="A26" s="207">
        <v>40819</v>
      </c>
      <c r="B26" s="210" t="s">
        <v>2748</v>
      </c>
    </row>
    <row r="27" spans="1:2" ht="12.75" hidden="1">
      <c r="B27" s="210" t="s">
        <v>2749</v>
      </c>
    </row>
    <row r="28" spans="1:2" hidden="1">
      <c r="A28" s="211">
        <v>40827</v>
      </c>
      <c r="B28" s="208" t="s">
        <v>2750</v>
      </c>
    </row>
    <row r="29" spans="1:2" hidden="1">
      <c r="B29" s="208" t="s">
        <v>2751</v>
      </c>
    </row>
    <row r="30" spans="1:2" hidden="1">
      <c r="A30" s="207">
        <v>40848</v>
      </c>
      <c r="B30" s="208" t="s">
        <v>2752</v>
      </c>
    </row>
    <row r="31" spans="1:2" hidden="1">
      <c r="A31" s="207">
        <v>40849</v>
      </c>
      <c r="B31" s="208" t="s">
        <v>2753</v>
      </c>
    </row>
    <row r="32" spans="1:2" hidden="1">
      <c r="A32" s="207">
        <v>40862</v>
      </c>
      <c r="B32" s="208" t="s">
        <v>2754</v>
      </c>
    </row>
    <row r="33" spans="1:3" hidden="1">
      <c r="A33" s="209">
        <v>40875</v>
      </c>
      <c r="B33" s="208" t="s">
        <v>2755</v>
      </c>
    </row>
    <row r="34" spans="1:3" ht="30" hidden="1">
      <c r="A34" s="207">
        <v>40898</v>
      </c>
      <c r="B34" s="208" t="s">
        <v>2756</v>
      </c>
    </row>
    <row r="35" spans="1:3" hidden="1">
      <c r="A35" s="209">
        <v>40912</v>
      </c>
      <c r="B35" s="208" t="s">
        <v>2757</v>
      </c>
    </row>
    <row r="36" spans="1:3" ht="30" hidden="1">
      <c r="A36" s="209">
        <v>40925</v>
      </c>
      <c r="B36" s="208" t="s">
        <v>2758</v>
      </c>
    </row>
    <row r="37" spans="1:3" hidden="1">
      <c r="A37" s="207">
        <v>40927</v>
      </c>
      <c r="B37" s="208" t="s">
        <v>2759</v>
      </c>
    </row>
    <row r="38" spans="1:3" ht="30" hidden="1">
      <c r="A38" s="207">
        <v>40928</v>
      </c>
      <c r="B38" s="208" t="s">
        <v>2760</v>
      </c>
    </row>
    <row r="39" spans="1:3" hidden="1">
      <c r="A39" s="207">
        <v>40932</v>
      </c>
      <c r="B39" s="208" t="s">
        <v>2761</v>
      </c>
    </row>
    <row r="40" spans="1:3" hidden="1">
      <c r="A40" s="209">
        <v>40949</v>
      </c>
      <c r="B40" s="208" t="s">
        <v>2762</v>
      </c>
    </row>
    <row r="41" spans="1:3" ht="30" hidden="1">
      <c r="B41" s="208" t="s">
        <v>2763</v>
      </c>
    </row>
    <row r="42" spans="1:3" hidden="1">
      <c r="A42" s="207">
        <v>40955</v>
      </c>
      <c r="B42" s="208" t="s">
        <v>2764</v>
      </c>
      <c r="C42" s="52" t="s">
        <v>2765</v>
      </c>
    </row>
    <row r="43" spans="1:3" hidden="1">
      <c r="A43" s="207">
        <v>40956</v>
      </c>
      <c r="B43" s="208" t="s">
        <v>2766</v>
      </c>
      <c r="C43" s="52" t="s">
        <v>2767</v>
      </c>
    </row>
    <row r="44" spans="1:3" hidden="1">
      <c r="A44" s="207">
        <v>40958</v>
      </c>
      <c r="B44" s="208" t="s">
        <v>2768</v>
      </c>
    </row>
    <row r="45" spans="1:3" hidden="1">
      <c r="A45" s="207">
        <v>40960</v>
      </c>
      <c r="B45" s="208" t="s">
        <v>2769</v>
      </c>
    </row>
    <row r="46" spans="1:3" hidden="1">
      <c r="B46" s="208" t="s">
        <v>2770</v>
      </c>
    </row>
    <row r="47" spans="1:3" hidden="1">
      <c r="B47" s="208" t="s">
        <v>2771</v>
      </c>
    </row>
    <row r="48" spans="1:3" hidden="1">
      <c r="A48" s="207">
        <v>40963</v>
      </c>
      <c r="B48" s="208" t="s">
        <v>2772</v>
      </c>
    </row>
    <row r="49" spans="1:2" hidden="1">
      <c r="A49" s="207">
        <v>40966</v>
      </c>
      <c r="B49" s="208" t="s">
        <v>2773</v>
      </c>
    </row>
    <row r="50" spans="1:2" hidden="1">
      <c r="A50" s="207">
        <v>40967</v>
      </c>
      <c r="B50" s="208" t="s">
        <v>2774</v>
      </c>
    </row>
    <row r="51" spans="1:2" hidden="1">
      <c r="A51" s="207">
        <v>40974</v>
      </c>
      <c r="B51" s="208" t="s">
        <v>2775</v>
      </c>
    </row>
    <row r="52" spans="1:2" hidden="1">
      <c r="B52" s="208" t="s">
        <v>2776</v>
      </c>
    </row>
    <row r="53" spans="1:2" ht="30" hidden="1">
      <c r="A53" s="209">
        <v>40977</v>
      </c>
      <c r="B53" s="208" t="s">
        <v>2777</v>
      </c>
    </row>
    <row r="54" spans="1:2" hidden="1">
      <c r="A54" s="207">
        <v>40980</v>
      </c>
      <c r="B54" s="208" t="s">
        <v>2778</v>
      </c>
    </row>
    <row r="55" spans="1:2" hidden="1">
      <c r="A55" s="207">
        <v>40987</v>
      </c>
      <c r="B55" s="208" t="s">
        <v>2779</v>
      </c>
    </row>
    <row r="56" spans="1:2" hidden="1">
      <c r="A56" s="207">
        <v>40995</v>
      </c>
      <c r="B56" s="208" t="s">
        <v>2780</v>
      </c>
    </row>
    <row r="57" spans="1:2">
      <c r="A57" s="212">
        <v>41000</v>
      </c>
      <c r="B57" s="208" t="s">
        <v>2781</v>
      </c>
    </row>
    <row r="58" spans="1:2">
      <c r="A58" s="207">
        <v>41009</v>
      </c>
      <c r="B58" s="208" t="s">
        <v>2782</v>
      </c>
    </row>
    <row r="59" spans="1:2">
      <c r="B59" s="208" t="s">
        <v>2783</v>
      </c>
    </row>
    <row r="60" spans="1:2">
      <c r="B60" s="208" t="s">
        <v>2784</v>
      </c>
    </row>
    <row r="61" spans="1:2">
      <c r="A61" s="207">
        <v>41032</v>
      </c>
      <c r="B61" s="208" t="s">
        <v>2785</v>
      </c>
    </row>
    <row r="62" spans="1:2">
      <c r="A62" s="207">
        <v>41038</v>
      </c>
      <c r="B62" s="208" t="s">
        <v>2786</v>
      </c>
    </row>
    <row r="63" spans="1:2">
      <c r="A63" s="207">
        <v>41044</v>
      </c>
      <c r="B63" s="208" t="s">
        <v>2787</v>
      </c>
    </row>
    <row r="64" spans="1:2">
      <c r="B64" s="208" t="s">
        <v>2788</v>
      </c>
    </row>
  </sheetData>
  <pageMargins left="0.75" right="0.75" top="1" bottom="1" header="0.5" footer="0.5"/>
  <pageSetup paperSize="9" orientation="portrait"/>
</worksheet>
</file>

<file path=xl/worksheets/sheet27.xml><?xml version="1.0" encoding="utf-8"?>
<worksheet xmlns="http://schemas.openxmlformats.org/spreadsheetml/2006/main" xmlns:r="http://schemas.openxmlformats.org/officeDocument/2006/relationships">
  <sheetPr codeName="Sheet27"/>
  <dimension ref="A1:P11"/>
  <sheetViews>
    <sheetView workbookViewId="0"/>
  </sheetViews>
  <sheetFormatPr defaultColWidth="9.140625" defaultRowHeight="15" customHeight="1"/>
  <cols>
    <col min="1" max="16" width="9.140625" customWidth="1"/>
  </cols>
  <sheetData>
    <row r="1" spans="1:16">
      <c r="A1" s="213" t="s">
        <v>2789</v>
      </c>
      <c r="H1" s="172" t="s">
        <v>2790</v>
      </c>
    </row>
    <row r="2" spans="1:16">
      <c r="A2" s="213" t="s">
        <v>2791</v>
      </c>
      <c r="P2" s="172" t="s">
        <v>2792</v>
      </c>
    </row>
    <row r="3" spans="1:16">
      <c r="A3" s="213" t="s">
        <v>2793</v>
      </c>
      <c r="H3" s="172" t="s">
        <v>2794</v>
      </c>
    </row>
    <row r="4" spans="1:16">
      <c r="A4" s="213" t="s">
        <v>2795</v>
      </c>
      <c r="H4" s="172" t="s">
        <v>2796</v>
      </c>
    </row>
    <row r="5" spans="1:16">
      <c r="A5" s="213" t="s">
        <v>2797</v>
      </c>
      <c r="J5" s="172" t="s">
        <v>2798</v>
      </c>
    </row>
    <row r="6" spans="1:16">
      <c r="A6" s="213" t="s">
        <v>2799</v>
      </c>
      <c r="K6" s="172" t="s">
        <v>2800</v>
      </c>
    </row>
    <row r="7" spans="1:16">
      <c r="A7" s="52">
        <v>7</v>
      </c>
      <c r="B7" s="52" t="s">
        <v>2801</v>
      </c>
      <c r="L7" s="172" t="s">
        <v>2802</v>
      </c>
    </row>
    <row r="8" spans="1:16" ht="35.25" customHeight="1">
      <c r="B8" s="52" t="s">
        <v>2803</v>
      </c>
    </row>
    <row r="9" spans="1:16">
      <c r="B9" s="52" t="s">
        <v>2804</v>
      </c>
      <c r="L9" s="52" t="s">
        <v>2805</v>
      </c>
    </row>
    <row r="10" spans="1:16">
      <c r="B10" s="52" t="s">
        <v>2806</v>
      </c>
    </row>
    <row r="11" spans="1:16">
      <c r="B11" s="52" t="s">
        <v>2807</v>
      </c>
    </row>
  </sheetData>
  <pageMargins left="0.75" right="0.75" top="1" bottom="1" header="0.5" footer="0.5"/>
  <pageSetup paperSize="9" orientation="portrait"/>
</worksheet>
</file>

<file path=xl/worksheets/sheet3.xml><?xml version="1.0" encoding="utf-8"?>
<worksheet xmlns="http://schemas.openxmlformats.org/spreadsheetml/2006/main" xmlns:r="http://schemas.openxmlformats.org/officeDocument/2006/relationships">
  <sheetPr codeName="Sheet3"/>
  <dimension ref="A1:N112"/>
  <sheetViews>
    <sheetView showGridLines="0" topLeftCell="C1" workbookViewId="0">
      <selection activeCell="C1" sqref="C1"/>
    </sheetView>
  </sheetViews>
  <sheetFormatPr defaultColWidth="9.140625" defaultRowHeight="14.25"/>
  <cols>
    <col min="1" max="1" width="9.28515625" style="517" hidden="1" customWidth="1"/>
    <col min="2" max="2" width="2.5703125" style="517" hidden="1" customWidth="1"/>
    <col min="3" max="3" width="6.28515625" style="517" customWidth="1"/>
    <col min="4" max="4" width="9.28515625" style="518" customWidth="1"/>
    <col min="5" max="5" width="97" style="517" customWidth="1"/>
    <col min="6" max="6" width="19.7109375" style="519" customWidth="1"/>
    <col min="7" max="7" width="10.42578125" style="520" bestFit="1" customWidth="1"/>
    <col min="8" max="8" width="14.28515625" style="520" hidden="1" customWidth="1"/>
    <col min="9" max="9" width="12.5703125" style="520" hidden="1" customWidth="1"/>
    <col min="10" max="10" width="16.85546875" style="517" bestFit="1" customWidth="1"/>
    <col min="11" max="14" width="9.140625" style="517" hidden="1" customWidth="1"/>
    <col min="15" max="256" width="9.140625" style="517"/>
    <col min="257" max="258" width="0" style="517" hidden="1" customWidth="1"/>
    <col min="259" max="259" width="6.28515625" style="517" customWidth="1"/>
    <col min="260" max="260" width="9.28515625" style="517" customWidth="1"/>
    <col min="261" max="261" width="97" style="517" customWidth="1"/>
    <col min="262" max="262" width="19.7109375" style="517" customWidth="1"/>
    <col min="263" max="263" width="10.42578125" style="517" bestFit="1" customWidth="1"/>
    <col min="264" max="265" width="0" style="517" hidden="1" customWidth="1"/>
    <col min="266" max="266" width="16.85546875" style="517" bestFit="1" customWidth="1"/>
    <col min="267" max="270" width="0" style="517" hidden="1" customWidth="1"/>
    <col min="271" max="512" width="9.140625" style="517"/>
    <col min="513" max="514" width="0" style="517" hidden="1" customWidth="1"/>
    <col min="515" max="515" width="6.28515625" style="517" customWidth="1"/>
    <col min="516" max="516" width="9.28515625" style="517" customWidth="1"/>
    <col min="517" max="517" width="97" style="517" customWidth="1"/>
    <col min="518" max="518" width="19.7109375" style="517" customWidth="1"/>
    <col min="519" max="519" width="10.42578125" style="517" bestFit="1" customWidth="1"/>
    <col min="520" max="521" width="0" style="517" hidden="1" customWidth="1"/>
    <col min="522" max="522" width="16.85546875" style="517" bestFit="1" customWidth="1"/>
    <col min="523" max="526" width="0" style="517" hidden="1" customWidth="1"/>
    <col min="527" max="768" width="9.140625" style="517"/>
    <col min="769" max="770" width="0" style="517" hidden="1" customWidth="1"/>
    <col min="771" max="771" width="6.28515625" style="517" customWidth="1"/>
    <col min="772" max="772" width="9.28515625" style="517" customWidth="1"/>
    <col min="773" max="773" width="97" style="517" customWidth="1"/>
    <col min="774" max="774" width="19.7109375" style="517" customWidth="1"/>
    <col min="775" max="775" width="10.42578125" style="517" bestFit="1" customWidth="1"/>
    <col min="776" max="777" width="0" style="517" hidden="1" customWidth="1"/>
    <col min="778" max="778" width="16.85546875" style="517" bestFit="1" customWidth="1"/>
    <col min="779" max="782" width="0" style="517" hidden="1" customWidth="1"/>
    <col min="783" max="1024" width="9.140625" style="517"/>
    <col min="1025" max="1026" width="0" style="517" hidden="1" customWidth="1"/>
    <col min="1027" max="1027" width="6.28515625" style="517" customWidth="1"/>
    <col min="1028" max="1028" width="9.28515625" style="517" customWidth="1"/>
    <col min="1029" max="1029" width="97" style="517" customWidth="1"/>
    <col min="1030" max="1030" width="19.7109375" style="517" customWidth="1"/>
    <col min="1031" max="1031" width="10.42578125" style="517" bestFit="1" customWidth="1"/>
    <col min="1032" max="1033" width="0" style="517" hidden="1" customWidth="1"/>
    <col min="1034" max="1034" width="16.85546875" style="517" bestFit="1" customWidth="1"/>
    <col min="1035" max="1038" width="0" style="517" hidden="1" customWidth="1"/>
    <col min="1039" max="1280" width="9.140625" style="517"/>
    <col min="1281" max="1282" width="0" style="517" hidden="1" customWidth="1"/>
    <col min="1283" max="1283" width="6.28515625" style="517" customWidth="1"/>
    <col min="1284" max="1284" width="9.28515625" style="517" customWidth="1"/>
    <col min="1285" max="1285" width="97" style="517" customWidth="1"/>
    <col min="1286" max="1286" width="19.7109375" style="517" customWidth="1"/>
    <col min="1287" max="1287" width="10.42578125" style="517" bestFit="1" customWidth="1"/>
    <col min="1288" max="1289" width="0" style="517" hidden="1" customWidth="1"/>
    <col min="1290" max="1290" width="16.85546875" style="517" bestFit="1" customWidth="1"/>
    <col min="1291" max="1294" width="0" style="517" hidden="1" customWidth="1"/>
    <col min="1295" max="1536" width="9.140625" style="517"/>
    <col min="1537" max="1538" width="0" style="517" hidden="1" customWidth="1"/>
    <col min="1539" max="1539" width="6.28515625" style="517" customWidth="1"/>
    <col min="1540" max="1540" width="9.28515625" style="517" customWidth="1"/>
    <col min="1541" max="1541" width="97" style="517" customWidth="1"/>
    <col min="1542" max="1542" width="19.7109375" style="517" customWidth="1"/>
    <col min="1543" max="1543" width="10.42578125" style="517" bestFit="1" customWidth="1"/>
    <col min="1544" max="1545" width="0" style="517" hidden="1" customWidth="1"/>
    <col min="1546" max="1546" width="16.85546875" style="517" bestFit="1" customWidth="1"/>
    <col min="1547" max="1550" width="0" style="517" hidden="1" customWidth="1"/>
    <col min="1551" max="1792" width="9.140625" style="517"/>
    <col min="1793" max="1794" width="0" style="517" hidden="1" customWidth="1"/>
    <col min="1795" max="1795" width="6.28515625" style="517" customWidth="1"/>
    <col min="1796" max="1796" width="9.28515625" style="517" customWidth="1"/>
    <col min="1797" max="1797" width="97" style="517" customWidth="1"/>
    <col min="1798" max="1798" width="19.7109375" style="517" customWidth="1"/>
    <col min="1799" max="1799" width="10.42578125" style="517" bestFit="1" customWidth="1"/>
    <col min="1800" max="1801" width="0" style="517" hidden="1" customWidth="1"/>
    <col min="1802" max="1802" width="16.85546875" style="517" bestFit="1" customWidth="1"/>
    <col min="1803" max="1806" width="0" style="517" hidden="1" customWidth="1"/>
    <col min="1807" max="2048" width="9.140625" style="517"/>
    <col min="2049" max="2050" width="0" style="517" hidden="1" customWidth="1"/>
    <col min="2051" max="2051" width="6.28515625" style="517" customWidth="1"/>
    <col min="2052" max="2052" width="9.28515625" style="517" customWidth="1"/>
    <col min="2053" max="2053" width="97" style="517" customWidth="1"/>
    <col min="2054" max="2054" width="19.7109375" style="517" customWidth="1"/>
    <col min="2055" max="2055" width="10.42578125" style="517" bestFit="1" customWidth="1"/>
    <col min="2056" max="2057" width="0" style="517" hidden="1" customWidth="1"/>
    <col min="2058" max="2058" width="16.85546875" style="517" bestFit="1" customWidth="1"/>
    <col min="2059" max="2062" width="0" style="517" hidden="1" customWidth="1"/>
    <col min="2063" max="2304" width="9.140625" style="517"/>
    <col min="2305" max="2306" width="0" style="517" hidden="1" customWidth="1"/>
    <col min="2307" max="2307" width="6.28515625" style="517" customWidth="1"/>
    <col min="2308" max="2308" width="9.28515625" style="517" customWidth="1"/>
    <col min="2309" max="2309" width="97" style="517" customWidth="1"/>
    <col min="2310" max="2310" width="19.7109375" style="517" customWidth="1"/>
    <col min="2311" max="2311" width="10.42578125" style="517" bestFit="1" customWidth="1"/>
    <col min="2312" max="2313" width="0" style="517" hidden="1" customWidth="1"/>
    <col min="2314" max="2314" width="16.85546875" style="517" bestFit="1" customWidth="1"/>
    <col min="2315" max="2318" width="0" style="517" hidden="1" customWidth="1"/>
    <col min="2319" max="2560" width="9.140625" style="517"/>
    <col min="2561" max="2562" width="0" style="517" hidden="1" customWidth="1"/>
    <col min="2563" max="2563" width="6.28515625" style="517" customWidth="1"/>
    <col min="2564" max="2564" width="9.28515625" style="517" customWidth="1"/>
    <col min="2565" max="2565" width="97" style="517" customWidth="1"/>
    <col min="2566" max="2566" width="19.7109375" style="517" customWidth="1"/>
    <col min="2567" max="2567" width="10.42578125" style="517" bestFit="1" customWidth="1"/>
    <col min="2568" max="2569" width="0" style="517" hidden="1" customWidth="1"/>
    <col min="2570" max="2570" width="16.85546875" style="517" bestFit="1" customWidth="1"/>
    <col min="2571" max="2574" width="0" style="517" hidden="1" customWidth="1"/>
    <col min="2575" max="2816" width="9.140625" style="517"/>
    <col min="2817" max="2818" width="0" style="517" hidden="1" customWidth="1"/>
    <col min="2819" max="2819" width="6.28515625" style="517" customWidth="1"/>
    <col min="2820" max="2820" width="9.28515625" style="517" customWidth="1"/>
    <col min="2821" max="2821" width="97" style="517" customWidth="1"/>
    <col min="2822" max="2822" width="19.7109375" style="517" customWidth="1"/>
    <col min="2823" max="2823" width="10.42578125" style="517" bestFit="1" customWidth="1"/>
    <col min="2824" max="2825" width="0" style="517" hidden="1" customWidth="1"/>
    <col min="2826" max="2826" width="16.85546875" style="517" bestFit="1" customWidth="1"/>
    <col min="2827" max="2830" width="0" style="517" hidden="1" customWidth="1"/>
    <col min="2831" max="3072" width="9.140625" style="517"/>
    <col min="3073" max="3074" width="0" style="517" hidden="1" customWidth="1"/>
    <col min="3075" max="3075" width="6.28515625" style="517" customWidth="1"/>
    <col min="3076" max="3076" width="9.28515625" style="517" customWidth="1"/>
    <col min="3077" max="3077" width="97" style="517" customWidth="1"/>
    <col min="3078" max="3078" width="19.7109375" style="517" customWidth="1"/>
    <col min="3079" max="3079" width="10.42578125" style="517" bestFit="1" customWidth="1"/>
    <col min="3080" max="3081" width="0" style="517" hidden="1" customWidth="1"/>
    <col min="3082" max="3082" width="16.85546875" style="517" bestFit="1" customWidth="1"/>
    <col min="3083" max="3086" width="0" style="517" hidden="1" customWidth="1"/>
    <col min="3087" max="3328" width="9.140625" style="517"/>
    <col min="3329" max="3330" width="0" style="517" hidden="1" customWidth="1"/>
    <col min="3331" max="3331" width="6.28515625" style="517" customWidth="1"/>
    <col min="3332" max="3332" width="9.28515625" style="517" customWidth="1"/>
    <col min="3333" max="3333" width="97" style="517" customWidth="1"/>
    <col min="3334" max="3334" width="19.7109375" style="517" customWidth="1"/>
    <col min="3335" max="3335" width="10.42578125" style="517" bestFit="1" customWidth="1"/>
    <col min="3336" max="3337" width="0" style="517" hidden="1" customWidth="1"/>
    <col min="3338" max="3338" width="16.85546875" style="517" bestFit="1" customWidth="1"/>
    <col min="3339" max="3342" width="0" style="517" hidden="1" customWidth="1"/>
    <col min="3343" max="3584" width="9.140625" style="517"/>
    <col min="3585" max="3586" width="0" style="517" hidden="1" customWidth="1"/>
    <col min="3587" max="3587" width="6.28515625" style="517" customWidth="1"/>
    <col min="3588" max="3588" width="9.28515625" style="517" customWidth="1"/>
    <col min="3589" max="3589" width="97" style="517" customWidth="1"/>
    <col min="3590" max="3590" width="19.7109375" style="517" customWidth="1"/>
    <col min="3591" max="3591" width="10.42578125" style="517" bestFit="1" customWidth="1"/>
    <col min="3592" max="3593" width="0" style="517" hidden="1" customWidth="1"/>
    <col min="3594" max="3594" width="16.85546875" style="517" bestFit="1" customWidth="1"/>
    <col min="3595" max="3598" width="0" style="517" hidden="1" customWidth="1"/>
    <col min="3599" max="3840" width="9.140625" style="517"/>
    <col min="3841" max="3842" width="0" style="517" hidden="1" customWidth="1"/>
    <col min="3843" max="3843" width="6.28515625" style="517" customWidth="1"/>
    <col min="3844" max="3844" width="9.28515625" style="517" customWidth="1"/>
    <col min="3845" max="3845" width="97" style="517" customWidth="1"/>
    <col min="3846" max="3846" width="19.7109375" style="517" customWidth="1"/>
    <col min="3847" max="3847" width="10.42578125" style="517" bestFit="1" customWidth="1"/>
    <col min="3848" max="3849" width="0" style="517" hidden="1" customWidth="1"/>
    <col min="3850" max="3850" width="16.85546875" style="517" bestFit="1" customWidth="1"/>
    <col min="3851" max="3854" width="0" style="517" hidden="1" customWidth="1"/>
    <col min="3855" max="4096" width="9.140625" style="517"/>
    <col min="4097" max="4098" width="0" style="517" hidden="1" customWidth="1"/>
    <col min="4099" max="4099" width="6.28515625" style="517" customWidth="1"/>
    <col min="4100" max="4100" width="9.28515625" style="517" customWidth="1"/>
    <col min="4101" max="4101" width="97" style="517" customWidth="1"/>
    <col min="4102" max="4102" width="19.7109375" style="517" customWidth="1"/>
    <col min="4103" max="4103" width="10.42578125" style="517" bestFit="1" customWidth="1"/>
    <col min="4104" max="4105" width="0" style="517" hidden="1" customWidth="1"/>
    <col min="4106" max="4106" width="16.85546875" style="517" bestFit="1" customWidth="1"/>
    <col min="4107" max="4110" width="0" style="517" hidden="1" customWidth="1"/>
    <col min="4111" max="4352" width="9.140625" style="517"/>
    <col min="4353" max="4354" width="0" style="517" hidden="1" customWidth="1"/>
    <col min="4355" max="4355" width="6.28515625" style="517" customWidth="1"/>
    <col min="4356" max="4356" width="9.28515625" style="517" customWidth="1"/>
    <col min="4357" max="4357" width="97" style="517" customWidth="1"/>
    <col min="4358" max="4358" width="19.7109375" style="517" customWidth="1"/>
    <col min="4359" max="4359" width="10.42578125" style="517" bestFit="1" customWidth="1"/>
    <col min="4360" max="4361" width="0" style="517" hidden="1" customWidth="1"/>
    <col min="4362" max="4362" width="16.85546875" style="517" bestFit="1" customWidth="1"/>
    <col min="4363" max="4366" width="0" style="517" hidden="1" customWidth="1"/>
    <col min="4367" max="4608" width="9.140625" style="517"/>
    <col min="4609" max="4610" width="0" style="517" hidden="1" customWidth="1"/>
    <col min="4611" max="4611" width="6.28515625" style="517" customWidth="1"/>
    <col min="4612" max="4612" width="9.28515625" style="517" customWidth="1"/>
    <col min="4613" max="4613" width="97" style="517" customWidth="1"/>
    <col min="4614" max="4614" width="19.7109375" style="517" customWidth="1"/>
    <col min="4615" max="4615" width="10.42578125" style="517" bestFit="1" customWidth="1"/>
    <col min="4616" max="4617" width="0" style="517" hidden="1" customWidth="1"/>
    <col min="4618" max="4618" width="16.85546875" style="517" bestFit="1" customWidth="1"/>
    <col min="4619" max="4622" width="0" style="517" hidden="1" customWidth="1"/>
    <col min="4623" max="4864" width="9.140625" style="517"/>
    <col min="4865" max="4866" width="0" style="517" hidden="1" customWidth="1"/>
    <col min="4867" max="4867" width="6.28515625" style="517" customWidth="1"/>
    <col min="4868" max="4868" width="9.28515625" style="517" customWidth="1"/>
    <col min="4869" max="4869" width="97" style="517" customWidth="1"/>
    <col min="4870" max="4870" width="19.7109375" style="517" customWidth="1"/>
    <col min="4871" max="4871" width="10.42578125" style="517" bestFit="1" customWidth="1"/>
    <col min="4872" max="4873" width="0" style="517" hidden="1" customWidth="1"/>
    <col min="4874" max="4874" width="16.85546875" style="517" bestFit="1" customWidth="1"/>
    <col min="4875" max="4878" width="0" style="517" hidden="1" customWidth="1"/>
    <col min="4879" max="5120" width="9.140625" style="517"/>
    <col min="5121" max="5122" width="0" style="517" hidden="1" customWidth="1"/>
    <col min="5123" max="5123" width="6.28515625" style="517" customWidth="1"/>
    <col min="5124" max="5124" width="9.28515625" style="517" customWidth="1"/>
    <col min="5125" max="5125" width="97" style="517" customWidth="1"/>
    <col min="5126" max="5126" width="19.7109375" style="517" customWidth="1"/>
    <col min="5127" max="5127" width="10.42578125" style="517" bestFit="1" customWidth="1"/>
    <col min="5128" max="5129" width="0" style="517" hidden="1" customWidth="1"/>
    <col min="5130" max="5130" width="16.85546875" style="517" bestFit="1" customWidth="1"/>
    <col min="5131" max="5134" width="0" style="517" hidden="1" customWidth="1"/>
    <col min="5135" max="5376" width="9.140625" style="517"/>
    <col min="5377" max="5378" width="0" style="517" hidden="1" customWidth="1"/>
    <col min="5379" max="5379" width="6.28515625" style="517" customWidth="1"/>
    <col min="5380" max="5380" width="9.28515625" style="517" customWidth="1"/>
    <col min="5381" max="5381" width="97" style="517" customWidth="1"/>
    <col min="5382" max="5382" width="19.7109375" style="517" customWidth="1"/>
    <col min="5383" max="5383" width="10.42578125" style="517" bestFit="1" customWidth="1"/>
    <col min="5384" max="5385" width="0" style="517" hidden="1" customWidth="1"/>
    <col min="5386" max="5386" width="16.85546875" style="517" bestFit="1" customWidth="1"/>
    <col min="5387" max="5390" width="0" style="517" hidden="1" customWidth="1"/>
    <col min="5391" max="5632" width="9.140625" style="517"/>
    <col min="5633" max="5634" width="0" style="517" hidden="1" customWidth="1"/>
    <col min="5635" max="5635" width="6.28515625" style="517" customWidth="1"/>
    <col min="5636" max="5636" width="9.28515625" style="517" customWidth="1"/>
    <col min="5637" max="5637" width="97" style="517" customWidth="1"/>
    <col min="5638" max="5638" width="19.7109375" style="517" customWidth="1"/>
    <col min="5639" max="5639" width="10.42578125" style="517" bestFit="1" customWidth="1"/>
    <col min="5640" max="5641" width="0" style="517" hidden="1" customWidth="1"/>
    <col min="5642" max="5642" width="16.85546875" style="517" bestFit="1" customWidth="1"/>
    <col min="5643" max="5646" width="0" style="517" hidden="1" customWidth="1"/>
    <col min="5647" max="5888" width="9.140625" style="517"/>
    <col min="5889" max="5890" width="0" style="517" hidden="1" customWidth="1"/>
    <col min="5891" max="5891" width="6.28515625" style="517" customWidth="1"/>
    <col min="5892" max="5892" width="9.28515625" style="517" customWidth="1"/>
    <col min="5893" max="5893" width="97" style="517" customWidth="1"/>
    <col min="5894" max="5894" width="19.7109375" style="517" customWidth="1"/>
    <col min="5895" max="5895" width="10.42578125" style="517" bestFit="1" customWidth="1"/>
    <col min="5896" max="5897" width="0" style="517" hidden="1" customWidth="1"/>
    <col min="5898" max="5898" width="16.85546875" style="517" bestFit="1" customWidth="1"/>
    <col min="5899" max="5902" width="0" style="517" hidden="1" customWidth="1"/>
    <col min="5903" max="6144" width="9.140625" style="517"/>
    <col min="6145" max="6146" width="0" style="517" hidden="1" customWidth="1"/>
    <col min="6147" max="6147" width="6.28515625" style="517" customWidth="1"/>
    <col min="6148" max="6148" width="9.28515625" style="517" customWidth="1"/>
    <col min="6149" max="6149" width="97" style="517" customWidth="1"/>
    <col min="6150" max="6150" width="19.7109375" style="517" customWidth="1"/>
    <col min="6151" max="6151" width="10.42578125" style="517" bestFit="1" customWidth="1"/>
    <col min="6152" max="6153" width="0" style="517" hidden="1" customWidth="1"/>
    <col min="6154" max="6154" width="16.85546875" style="517" bestFit="1" customWidth="1"/>
    <col min="6155" max="6158" width="0" style="517" hidden="1" customWidth="1"/>
    <col min="6159" max="6400" width="9.140625" style="517"/>
    <col min="6401" max="6402" width="0" style="517" hidden="1" customWidth="1"/>
    <col min="6403" max="6403" width="6.28515625" style="517" customWidth="1"/>
    <col min="6404" max="6404" width="9.28515625" style="517" customWidth="1"/>
    <col min="6405" max="6405" width="97" style="517" customWidth="1"/>
    <col min="6406" max="6406" width="19.7109375" style="517" customWidth="1"/>
    <col min="6407" max="6407" width="10.42578125" style="517" bestFit="1" customWidth="1"/>
    <col min="6408" max="6409" width="0" style="517" hidden="1" customWidth="1"/>
    <col min="6410" max="6410" width="16.85546875" style="517" bestFit="1" customWidth="1"/>
    <col min="6411" max="6414" width="0" style="517" hidden="1" customWidth="1"/>
    <col min="6415" max="6656" width="9.140625" style="517"/>
    <col min="6657" max="6658" width="0" style="517" hidden="1" customWidth="1"/>
    <col min="6659" max="6659" width="6.28515625" style="517" customWidth="1"/>
    <col min="6660" max="6660" width="9.28515625" style="517" customWidth="1"/>
    <col min="6661" max="6661" width="97" style="517" customWidth="1"/>
    <col min="6662" max="6662" width="19.7109375" style="517" customWidth="1"/>
    <col min="6663" max="6663" width="10.42578125" style="517" bestFit="1" customWidth="1"/>
    <col min="6664" max="6665" width="0" style="517" hidden="1" customWidth="1"/>
    <col min="6666" max="6666" width="16.85546875" style="517" bestFit="1" customWidth="1"/>
    <col min="6667" max="6670" width="0" style="517" hidden="1" customWidth="1"/>
    <col min="6671" max="6912" width="9.140625" style="517"/>
    <col min="6913" max="6914" width="0" style="517" hidden="1" customWidth="1"/>
    <col min="6915" max="6915" width="6.28515625" style="517" customWidth="1"/>
    <col min="6916" max="6916" width="9.28515625" style="517" customWidth="1"/>
    <col min="6917" max="6917" width="97" style="517" customWidth="1"/>
    <col min="6918" max="6918" width="19.7109375" style="517" customWidth="1"/>
    <col min="6919" max="6919" width="10.42578125" style="517" bestFit="1" customWidth="1"/>
    <col min="6920" max="6921" width="0" style="517" hidden="1" customWidth="1"/>
    <col min="6922" max="6922" width="16.85546875" style="517" bestFit="1" customWidth="1"/>
    <col min="6923" max="6926" width="0" style="517" hidden="1" customWidth="1"/>
    <col min="6927" max="7168" width="9.140625" style="517"/>
    <col min="7169" max="7170" width="0" style="517" hidden="1" customWidth="1"/>
    <col min="7171" max="7171" width="6.28515625" style="517" customWidth="1"/>
    <col min="7172" max="7172" width="9.28515625" style="517" customWidth="1"/>
    <col min="7173" max="7173" width="97" style="517" customWidth="1"/>
    <col min="7174" max="7174" width="19.7109375" style="517" customWidth="1"/>
    <col min="7175" max="7175" width="10.42578125" style="517" bestFit="1" customWidth="1"/>
    <col min="7176" max="7177" width="0" style="517" hidden="1" customWidth="1"/>
    <col min="7178" max="7178" width="16.85546875" style="517" bestFit="1" customWidth="1"/>
    <col min="7179" max="7182" width="0" style="517" hidden="1" customWidth="1"/>
    <col min="7183" max="7424" width="9.140625" style="517"/>
    <col min="7425" max="7426" width="0" style="517" hidden="1" customWidth="1"/>
    <col min="7427" max="7427" width="6.28515625" style="517" customWidth="1"/>
    <col min="7428" max="7428" width="9.28515625" style="517" customWidth="1"/>
    <col min="7429" max="7429" width="97" style="517" customWidth="1"/>
    <col min="7430" max="7430" width="19.7109375" style="517" customWidth="1"/>
    <col min="7431" max="7431" width="10.42578125" style="517" bestFit="1" customWidth="1"/>
    <col min="7432" max="7433" width="0" style="517" hidden="1" customWidth="1"/>
    <col min="7434" max="7434" width="16.85546875" style="517" bestFit="1" customWidth="1"/>
    <col min="7435" max="7438" width="0" style="517" hidden="1" customWidth="1"/>
    <col min="7439" max="7680" width="9.140625" style="517"/>
    <col min="7681" max="7682" width="0" style="517" hidden="1" customWidth="1"/>
    <col min="7683" max="7683" width="6.28515625" style="517" customWidth="1"/>
    <col min="7684" max="7684" width="9.28515625" style="517" customWidth="1"/>
    <col min="7685" max="7685" width="97" style="517" customWidth="1"/>
    <col min="7686" max="7686" width="19.7109375" style="517" customWidth="1"/>
    <col min="7687" max="7687" width="10.42578125" style="517" bestFit="1" customWidth="1"/>
    <col min="7688" max="7689" width="0" style="517" hidden="1" customWidth="1"/>
    <col min="7690" max="7690" width="16.85546875" style="517" bestFit="1" customWidth="1"/>
    <col min="7691" max="7694" width="0" style="517" hidden="1" customWidth="1"/>
    <col min="7695" max="7936" width="9.140625" style="517"/>
    <col min="7937" max="7938" width="0" style="517" hidden="1" customWidth="1"/>
    <col min="7939" max="7939" width="6.28515625" style="517" customWidth="1"/>
    <col min="7940" max="7940" width="9.28515625" style="517" customWidth="1"/>
    <col min="7941" max="7941" width="97" style="517" customWidth="1"/>
    <col min="7942" max="7942" width="19.7109375" style="517" customWidth="1"/>
    <col min="7943" max="7943" width="10.42578125" style="517" bestFit="1" customWidth="1"/>
    <col min="7944" max="7945" width="0" style="517" hidden="1" customWidth="1"/>
    <col min="7946" max="7946" width="16.85546875" style="517" bestFit="1" customWidth="1"/>
    <col min="7947" max="7950" width="0" style="517" hidden="1" customWidth="1"/>
    <col min="7951" max="8192" width="9.140625" style="517"/>
    <col min="8193" max="8194" width="0" style="517" hidden="1" customWidth="1"/>
    <col min="8195" max="8195" width="6.28515625" style="517" customWidth="1"/>
    <col min="8196" max="8196" width="9.28515625" style="517" customWidth="1"/>
    <col min="8197" max="8197" width="97" style="517" customWidth="1"/>
    <col min="8198" max="8198" width="19.7109375" style="517" customWidth="1"/>
    <col min="8199" max="8199" width="10.42578125" style="517" bestFit="1" customWidth="1"/>
    <col min="8200" max="8201" width="0" style="517" hidden="1" customWidth="1"/>
    <col min="8202" max="8202" width="16.85546875" style="517" bestFit="1" customWidth="1"/>
    <col min="8203" max="8206" width="0" style="517" hidden="1" customWidth="1"/>
    <col min="8207" max="8448" width="9.140625" style="517"/>
    <col min="8449" max="8450" width="0" style="517" hidden="1" customWidth="1"/>
    <col min="8451" max="8451" width="6.28515625" style="517" customWidth="1"/>
    <col min="8452" max="8452" width="9.28515625" style="517" customWidth="1"/>
    <col min="8453" max="8453" width="97" style="517" customWidth="1"/>
    <col min="8454" max="8454" width="19.7109375" style="517" customWidth="1"/>
    <col min="8455" max="8455" width="10.42578125" style="517" bestFit="1" customWidth="1"/>
    <col min="8456" max="8457" width="0" style="517" hidden="1" customWidth="1"/>
    <col min="8458" max="8458" width="16.85546875" style="517" bestFit="1" customWidth="1"/>
    <col min="8459" max="8462" width="0" style="517" hidden="1" customWidth="1"/>
    <col min="8463" max="8704" width="9.140625" style="517"/>
    <col min="8705" max="8706" width="0" style="517" hidden="1" customWidth="1"/>
    <col min="8707" max="8707" width="6.28515625" style="517" customWidth="1"/>
    <col min="8708" max="8708" width="9.28515625" style="517" customWidth="1"/>
    <col min="8709" max="8709" width="97" style="517" customWidth="1"/>
    <col min="8710" max="8710" width="19.7109375" style="517" customWidth="1"/>
    <col min="8711" max="8711" width="10.42578125" style="517" bestFit="1" customWidth="1"/>
    <col min="8712" max="8713" width="0" style="517" hidden="1" customWidth="1"/>
    <col min="8714" max="8714" width="16.85546875" style="517" bestFit="1" customWidth="1"/>
    <col min="8715" max="8718" width="0" style="517" hidden="1" customWidth="1"/>
    <col min="8719" max="8960" width="9.140625" style="517"/>
    <col min="8961" max="8962" width="0" style="517" hidden="1" customWidth="1"/>
    <col min="8963" max="8963" width="6.28515625" style="517" customWidth="1"/>
    <col min="8964" max="8964" width="9.28515625" style="517" customWidth="1"/>
    <col min="8965" max="8965" width="97" style="517" customWidth="1"/>
    <col min="8966" max="8966" width="19.7109375" style="517" customWidth="1"/>
    <col min="8967" max="8967" width="10.42578125" style="517" bestFit="1" customWidth="1"/>
    <col min="8968" max="8969" width="0" style="517" hidden="1" customWidth="1"/>
    <col min="8970" max="8970" width="16.85546875" style="517" bestFit="1" customWidth="1"/>
    <col min="8971" max="8974" width="0" style="517" hidden="1" customWidth="1"/>
    <col min="8975" max="9216" width="9.140625" style="517"/>
    <col min="9217" max="9218" width="0" style="517" hidden="1" customWidth="1"/>
    <col min="9219" max="9219" width="6.28515625" style="517" customWidth="1"/>
    <col min="9220" max="9220" width="9.28515625" style="517" customWidth="1"/>
    <col min="9221" max="9221" width="97" style="517" customWidth="1"/>
    <col min="9222" max="9222" width="19.7109375" style="517" customWidth="1"/>
    <col min="9223" max="9223" width="10.42578125" style="517" bestFit="1" customWidth="1"/>
    <col min="9224" max="9225" width="0" style="517" hidden="1" customWidth="1"/>
    <col min="9226" max="9226" width="16.85546875" style="517" bestFit="1" customWidth="1"/>
    <col min="9227" max="9230" width="0" style="517" hidden="1" customWidth="1"/>
    <col min="9231" max="9472" width="9.140625" style="517"/>
    <col min="9473" max="9474" width="0" style="517" hidden="1" customWidth="1"/>
    <col min="9475" max="9475" width="6.28515625" style="517" customWidth="1"/>
    <col min="9476" max="9476" width="9.28515625" style="517" customWidth="1"/>
    <col min="9477" max="9477" width="97" style="517" customWidth="1"/>
    <col min="9478" max="9478" width="19.7109375" style="517" customWidth="1"/>
    <col min="9479" max="9479" width="10.42578125" style="517" bestFit="1" customWidth="1"/>
    <col min="9480" max="9481" width="0" style="517" hidden="1" customWidth="1"/>
    <col min="9482" max="9482" width="16.85546875" style="517" bestFit="1" customWidth="1"/>
    <col min="9483" max="9486" width="0" style="517" hidden="1" customWidth="1"/>
    <col min="9487" max="9728" width="9.140625" style="517"/>
    <col min="9729" max="9730" width="0" style="517" hidden="1" customWidth="1"/>
    <col min="9731" max="9731" width="6.28515625" style="517" customWidth="1"/>
    <col min="9732" max="9732" width="9.28515625" style="517" customWidth="1"/>
    <col min="9733" max="9733" width="97" style="517" customWidth="1"/>
    <col min="9734" max="9734" width="19.7109375" style="517" customWidth="1"/>
    <col min="9735" max="9735" width="10.42578125" style="517" bestFit="1" customWidth="1"/>
    <col min="9736" max="9737" width="0" style="517" hidden="1" customWidth="1"/>
    <col min="9738" max="9738" width="16.85546875" style="517" bestFit="1" customWidth="1"/>
    <col min="9739" max="9742" width="0" style="517" hidden="1" customWidth="1"/>
    <col min="9743" max="9984" width="9.140625" style="517"/>
    <col min="9985" max="9986" width="0" style="517" hidden="1" customWidth="1"/>
    <col min="9987" max="9987" width="6.28515625" style="517" customWidth="1"/>
    <col min="9988" max="9988" width="9.28515625" style="517" customWidth="1"/>
    <col min="9989" max="9989" width="97" style="517" customWidth="1"/>
    <col min="9990" max="9990" width="19.7109375" style="517" customWidth="1"/>
    <col min="9991" max="9991" width="10.42578125" style="517" bestFit="1" customWidth="1"/>
    <col min="9992" max="9993" width="0" style="517" hidden="1" customWidth="1"/>
    <col min="9994" max="9994" width="16.85546875" style="517" bestFit="1" customWidth="1"/>
    <col min="9995" max="9998" width="0" style="517" hidden="1" customWidth="1"/>
    <col min="9999" max="10240" width="9.140625" style="517"/>
    <col min="10241" max="10242" width="0" style="517" hidden="1" customWidth="1"/>
    <col min="10243" max="10243" width="6.28515625" style="517" customWidth="1"/>
    <col min="10244" max="10244" width="9.28515625" style="517" customWidth="1"/>
    <col min="10245" max="10245" width="97" style="517" customWidth="1"/>
    <col min="10246" max="10246" width="19.7109375" style="517" customWidth="1"/>
    <col min="10247" max="10247" width="10.42578125" style="517" bestFit="1" customWidth="1"/>
    <col min="10248" max="10249" width="0" style="517" hidden="1" customWidth="1"/>
    <col min="10250" max="10250" width="16.85546875" style="517" bestFit="1" customWidth="1"/>
    <col min="10251" max="10254" width="0" style="517" hidden="1" customWidth="1"/>
    <col min="10255" max="10496" width="9.140625" style="517"/>
    <col min="10497" max="10498" width="0" style="517" hidden="1" customWidth="1"/>
    <col min="10499" max="10499" width="6.28515625" style="517" customWidth="1"/>
    <col min="10500" max="10500" width="9.28515625" style="517" customWidth="1"/>
    <col min="10501" max="10501" width="97" style="517" customWidth="1"/>
    <col min="10502" max="10502" width="19.7109375" style="517" customWidth="1"/>
    <col min="10503" max="10503" width="10.42578125" style="517" bestFit="1" customWidth="1"/>
    <col min="10504" max="10505" width="0" style="517" hidden="1" customWidth="1"/>
    <col min="10506" max="10506" width="16.85546875" style="517" bestFit="1" customWidth="1"/>
    <col min="10507" max="10510" width="0" style="517" hidden="1" customWidth="1"/>
    <col min="10511" max="10752" width="9.140625" style="517"/>
    <col min="10753" max="10754" width="0" style="517" hidden="1" customWidth="1"/>
    <col min="10755" max="10755" width="6.28515625" style="517" customWidth="1"/>
    <col min="10756" max="10756" width="9.28515625" style="517" customWidth="1"/>
    <col min="10757" max="10757" width="97" style="517" customWidth="1"/>
    <col min="10758" max="10758" width="19.7109375" style="517" customWidth="1"/>
    <col min="10759" max="10759" width="10.42578125" style="517" bestFit="1" customWidth="1"/>
    <col min="10760" max="10761" width="0" style="517" hidden="1" customWidth="1"/>
    <col min="10762" max="10762" width="16.85546875" style="517" bestFit="1" customWidth="1"/>
    <col min="10763" max="10766" width="0" style="517" hidden="1" customWidth="1"/>
    <col min="10767" max="11008" width="9.140625" style="517"/>
    <col min="11009" max="11010" width="0" style="517" hidden="1" customWidth="1"/>
    <col min="11011" max="11011" width="6.28515625" style="517" customWidth="1"/>
    <col min="11012" max="11012" width="9.28515625" style="517" customWidth="1"/>
    <col min="11013" max="11013" width="97" style="517" customWidth="1"/>
    <col min="11014" max="11014" width="19.7109375" style="517" customWidth="1"/>
    <col min="11015" max="11015" width="10.42578125" style="517" bestFit="1" customWidth="1"/>
    <col min="11016" max="11017" width="0" style="517" hidden="1" customWidth="1"/>
    <col min="11018" max="11018" width="16.85546875" style="517" bestFit="1" customWidth="1"/>
    <col min="11019" max="11022" width="0" style="517" hidden="1" customWidth="1"/>
    <col min="11023" max="11264" width="9.140625" style="517"/>
    <col min="11265" max="11266" width="0" style="517" hidden="1" customWidth="1"/>
    <col min="11267" max="11267" width="6.28515625" style="517" customWidth="1"/>
    <col min="11268" max="11268" width="9.28515625" style="517" customWidth="1"/>
    <col min="11269" max="11269" width="97" style="517" customWidth="1"/>
    <col min="11270" max="11270" width="19.7109375" style="517" customWidth="1"/>
    <col min="11271" max="11271" width="10.42578125" style="517" bestFit="1" customWidth="1"/>
    <col min="11272" max="11273" width="0" style="517" hidden="1" customWidth="1"/>
    <col min="11274" max="11274" width="16.85546875" style="517" bestFit="1" customWidth="1"/>
    <col min="11275" max="11278" width="0" style="517" hidden="1" customWidth="1"/>
    <col min="11279" max="11520" width="9.140625" style="517"/>
    <col min="11521" max="11522" width="0" style="517" hidden="1" customWidth="1"/>
    <col min="11523" max="11523" width="6.28515625" style="517" customWidth="1"/>
    <col min="11524" max="11524" width="9.28515625" style="517" customWidth="1"/>
    <col min="11525" max="11525" width="97" style="517" customWidth="1"/>
    <col min="11526" max="11526" width="19.7109375" style="517" customWidth="1"/>
    <col min="11527" max="11527" width="10.42578125" style="517" bestFit="1" customWidth="1"/>
    <col min="11528" max="11529" width="0" style="517" hidden="1" customWidth="1"/>
    <col min="11530" max="11530" width="16.85546875" style="517" bestFit="1" customWidth="1"/>
    <col min="11531" max="11534" width="0" style="517" hidden="1" customWidth="1"/>
    <col min="11535" max="11776" width="9.140625" style="517"/>
    <col min="11777" max="11778" width="0" style="517" hidden="1" customWidth="1"/>
    <col min="11779" max="11779" width="6.28515625" style="517" customWidth="1"/>
    <col min="11780" max="11780" width="9.28515625" style="517" customWidth="1"/>
    <col min="11781" max="11781" width="97" style="517" customWidth="1"/>
    <col min="11782" max="11782" width="19.7109375" style="517" customWidth="1"/>
    <col min="11783" max="11783" width="10.42578125" style="517" bestFit="1" customWidth="1"/>
    <col min="11784" max="11785" width="0" style="517" hidden="1" customWidth="1"/>
    <col min="11786" max="11786" width="16.85546875" style="517" bestFit="1" customWidth="1"/>
    <col min="11787" max="11790" width="0" style="517" hidden="1" customWidth="1"/>
    <col min="11791" max="12032" width="9.140625" style="517"/>
    <col min="12033" max="12034" width="0" style="517" hidden="1" customWidth="1"/>
    <col min="12035" max="12035" width="6.28515625" style="517" customWidth="1"/>
    <col min="12036" max="12036" width="9.28515625" style="517" customWidth="1"/>
    <col min="12037" max="12037" width="97" style="517" customWidth="1"/>
    <col min="12038" max="12038" width="19.7109375" style="517" customWidth="1"/>
    <col min="12039" max="12039" width="10.42578125" style="517" bestFit="1" customWidth="1"/>
    <col min="12040" max="12041" width="0" style="517" hidden="1" customWidth="1"/>
    <col min="12042" max="12042" width="16.85546875" style="517" bestFit="1" customWidth="1"/>
    <col min="12043" max="12046" width="0" style="517" hidden="1" customWidth="1"/>
    <col min="12047" max="12288" width="9.140625" style="517"/>
    <col min="12289" max="12290" width="0" style="517" hidden="1" customWidth="1"/>
    <col min="12291" max="12291" width="6.28515625" style="517" customWidth="1"/>
    <col min="12292" max="12292" width="9.28515625" style="517" customWidth="1"/>
    <col min="12293" max="12293" width="97" style="517" customWidth="1"/>
    <col min="12294" max="12294" width="19.7109375" style="517" customWidth="1"/>
    <col min="12295" max="12295" width="10.42578125" style="517" bestFit="1" customWidth="1"/>
    <col min="12296" max="12297" width="0" style="517" hidden="1" customWidth="1"/>
    <col min="12298" max="12298" width="16.85546875" style="517" bestFit="1" customWidth="1"/>
    <col min="12299" max="12302" width="0" style="517" hidden="1" customWidth="1"/>
    <col min="12303" max="12544" width="9.140625" style="517"/>
    <col min="12545" max="12546" width="0" style="517" hidden="1" customWidth="1"/>
    <col min="12547" max="12547" width="6.28515625" style="517" customWidth="1"/>
    <col min="12548" max="12548" width="9.28515625" style="517" customWidth="1"/>
    <col min="12549" max="12549" width="97" style="517" customWidth="1"/>
    <col min="12550" max="12550" width="19.7109375" style="517" customWidth="1"/>
    <col min="12551" max="12551" width="10.42578125" style="517" bestFit="1" customWidth="1"/>
    <col min="12552" max="12553" width="0" style="517" hidden="1" customWidth="1"/>
    <col min="12554" max="12554" width="16.85546875" style="517" bestFit="1" customWidth="1"/>
    <col min="12555" max="12558" width="0" style="517" hidden="1" customWidth="1"/>
    <col min="12559" max="12800" width="9.140625" style="517"/>
    <col min="12801" max="12802" width="0" style="517" hidden="1" customWidth="1"/>
    <col min="12803" max="12803" width="6.28515625" style="517" customWidth="1"/>
    <col min="12804" max="12804" width="9.28515625" style="517" customWidth="1"/>
    <col min="12805" max="12805" width="97" style="517" customWidth="1"/>
    <col min="12806" max="12806" width="19.7109375" style="517" customWidth="1"/>
    <col min="12807" max="12807" width="10.42578125" style="517" bestFit="1" customWidth="1"/>
    <col min="12808" max="12809" width="0" style="517" hidden="1" customWidth="1"/>
    <col min="12810" max="12810" width="16.85546875" style="517" bestFit="1" customWidth="1"/>
    <col min="12811" max="12814" width="0" style="517" hidden="1" customWidth="1"/>
    <col min="12815" max="13056" width="9.140625" style="517"/>
    <col min="13057" max="13058" width="0" style="517" hidden="1" customWidth="1"/>
    <col min="13059" max="13059" width="6.28515625" style="517" customWidth="1"/>
    <col min="13060" max="13060" width="9.28515625" style="517" customWidth="1"/>
    <col min="13061" max="13061" width="97" style="517" customWidth="1"/>
    <col min="13062" max="13062" width="19.7109375" style="517" customWidth="1"/>
    <col min="13063" max="13063" width="10.42578125" style="517" bestFit="1" customWidth="1"/>
    <col min="13064" max="13065" width="0" style="517" hidden="1" customWidth="1"/>
    <col min="13066" max="13066" width="16.85546875" style="517" bestFit="1" customWidth="1"/>
    <col min="13067" max="13070" width="0" style="517" hidden="1" customWidth="1"/>
    <col min="13071" max="13312" width="9.140625" style="517"/>
    <col min="13313" max="13314" width="0" style="517" hidden="1" customWidth="1"/>
    <col min="13315" max="13315" width="6.28515625" style="517" customWidth="1"/>
    <col min="13316" max="13316" width="9.28515625" style="517" customWidth="1"/>
    <col min="13317" max="13317" width="97" style="517" customWidth="1"/>
    <col min="13318" max="13318" width="19.7109375" style="517" customWidth="1"/>
    <col min="13319" max="13319" width="10.42578125" style="517" bestFit="1" customWidth="1"/>
    <col min="13320" max="13321" width="0" style="517" hidden="1" customWidth="1"/>
    <col min="13322" max="13322" width="16.85546875" style="517" bestFit="1" customWidth="1"/>
    <col min="13323" max="13326" width="0" style="517" hidden="1" customWidth="1"/>
    <col min="13327" max="13568" width="9.140625" style="517"/>
    <col min="13569" max="13570" width="0" style="517" hidden="1" customWidth="1"/>
    <col min="13571" max="13571" width="6.28515625" style="517" customWidth="1"/>
    <col min="13572" max="13572" width="9.28515625" style="517" customWidth="1"/>
    <col min="13573" max="13573" width="97" style="517" customWidth="1"/>
    <col min="13574" max="13574" width="19.7109375" style="517" customWidth="1"/>
    <col min="13575" max="13575" width="10.42578125" style="517" bestFit="1" customWidth="1"/>
    <col min="13576" max="13577" width="0" style="517" hidden="1" customWidth="1"/>
    <col min="13578" max="13578" width="16.85546875" style="517" bestFit="1" customWidth="1"/>
    <col min="13579" max="13582" width="0" style="517" hidden="1" customWidth="1"/>
    <col min="13583" max="13824" width="9.140625" style="517"/>
    <col min="13825" max="13826" width="0" style="517" hidden="1" customWidth="1"/>
    <col min="13827" max="13827" width="6.28515625" style="517" customWidth="1"/>
    <col min="13828" max="13828" width="9.28515625" style="517" customWidth="1"/>
    <col min="13829" max="13829" width="97" style="517" customWidth="1"/>
    <col min="13830" max="13830" width="19.7109375" style="517" customWidth="1"/>
    <col min="13831" max="13831" width="10.42578125" style="517" bestFit="1" customWidth="1"/>
    <col min="13832" max="13833" width="0" style="517" hidden="1" customWidth="1"/>
    <col min="13834" max="13834" width="16.85546875" style="517" bestFit="1" customWidth="1"/>
    <col min="13835" max="13838" width="0" style="517" hidden="1" customWidth="1"/>
    <col min="13839" max="14080" width="9.140625" style="517"/>
    <col min="14081" max="14082" width="0" style="517" hidden="1" customWidth="1"/>
    <col min="14083" max="14083" width="6.28515625" style="517" customWidth="1"/>
    <col min="14084" max="14084" width="9.28515625" style="517" customWidth="1"/>
    <col min="14085" max="14085" width="97" style="517" customWidth="1"/>
    <col min="14086" max="14086" width="19.7109375" style="517" customWidth="1"/>
    <col min="14087" max="14087" width="10.42578125" style="517" bestFit="1" customWidth="1"/>
    <col min="14088" max="14089" width="0" style="517" hidden="1" customWidth="1"/>
    <col min="14090" max="14090" width="16.85546875" style="517" bestFit="1" customWidth="1"/>
    <col min="14091" max="14094" width="0" style="517" hidden="1" customWidth="1"/>
    <col min="14095" max="14336" width="9.140625" style="517"/>
    <col min="14337" max="14338" width="0" style="517" hidden="1" customWidth="1"/>
    <col min="14339" max="14339" width="6.28515625" style="517" customWidth="1"/>
    <col min="14340" max="14340" width="9.28515625" style="517" customWidth="1"/>
    <col min="14341" max="14341" width="97" style="517" customWidth="1"/>
    <col min="14342" max="14342" width="19.7109375" style="517" customWidth="1"/>
    <col min="14343" max="14343" width="10.42578125" style="517" bestFit="1" customWidth="1"/>
    <col min="14344" max="14345" width="0" style="517" hidden="1" customWidth="1"/>
    <col min="14346" max="14346" width="16.85546875" style="517" bestFit="1" customWidth="1"/>
    <col min="14347" max="14350" width="0" style="517" hidden="1" customWidth="1"/>
    <col min="14351" max="14592" width="9.140625" style="517"/>
    <col min="14593" max="14594" width="0" style="517" hidden="1" customWidth="1"/>
    <col min="14595" max="14595" width="6.28515625" style="517" customWidth="1"/>
    <col min="14596" max="14596" width="9.28515625" style="517" customWidth="1"/>
    <col min="14597" max="14597" width="97" style="517" customWidth="1"/>
    <col min="14598" max="14598" width="19.7109375" style="517" customWidth="1"/>
    <col min="14599" max="14599" width="10.42578125" style="517" bestFit="1" customWidth="1"/>
    <col min="14600" max="14601" width="0" style="517" hidden="1" customWidth="1"/>
    <col min="14602" max="14602" width="16.85546875" style="517" bestFit="1" customWidth="1"/>
    <col min="14603" max="14606" width="0" style="517" hidden="1" customWidth="1"/>
    <col min="14607" max="14848" width="9.140625" style="517"/>
    <col min="14849" max="14850" width="0" style="517" hidden="1" customWidth="1"/>
    <col min="14851" max="14851" width="6.28515625" style="517" customWidth="1"/>
    <col min="14852" max="14852" width="9.28515625" style="517" customWidth="1"/>
    <col min="14853" max="14853" width="97" style="517" customWidth="1"/>
    <col min="14854" max="14854" width="19.7109375" style="517" customWidth="1"/>
    <col min="14855" max="14855" width="10.42578125" style="517" bestFit="1" customWidth="1"/>
    <col min="14856" max="14857" width="0" style="517" hidden="1" customWidth="1"/>
    <col min="14858" max="14858" width="16.85546875" style="517" bestFit="1" customWidth="1"/>
    <col min="14859" max="14862" width="0" style="517" hidden="1" customWidth="1"/>
    <col min="14863" max="15104" width="9.140625" style="517"/>
    <col min="15105" max="15106" width="0" style="517" hidden="1" customWidth="1"/>
    <col min="15107" max="15107" width="6.28515625" style="517" customWidth="1"/>
    <col min="15108" max="15108" width="9.28515625" style="517" customWidth="1"/>
    <col min="15109" max="15109" width="97" style="517" customWidth="1"/>
    <col min="15110" max="15110" width="19.7109375" style="517" customWidth="1"/>
    <col min="15111" max="15111" width="10.42578125" style="517" bestFit="1" customWidth="1"/>
    <col min="15112" max="15113" width="0" style="517" hidden="1" customWidth="1"/>
    <col min="15114" max="15114" width="16.85546875" style="517" bestFit="1" customWidth="1"/>
    <col min="15115" max="15118" width="0" style="517" hidden="1" customWidth="1"/>
    <col min="15119" max="15360" width="9.140625" style="517"/>
    <col min="15361" max="15362" width="0" style="517" hidden="1" customWidth="1"/>
    <col min="15363" max="15363" width="6.28515625" style="517" customWidth="1"/>
    <col min="15364" max="15364" width="9.28515625" style="517" customWidth="1"/>
    <col min="15365" max="15365" width="97" style="517" customWidth="1"/>
    <col min="15366" max="15366" width="19.7109375" style="517" customWidth="1"/>
    <col min="15367" max="15367" width="10.42578125" style="517" bestFit="1" customWidth="1"/>
    <col min="15368" max="15369" width="0" style="517" hidden="1" customWidth="1"/>
    <col min="15370" max="15370" width="16.85546875" style="517" bestFit="1" customWidth="1"/>
    <col min="15371" max="15374" width="0" style="517" hidden="1" customWidth="1"/>
    <col min="15375" max="15616" width="9.140625" style="517"/>
    <col min="15617" max="15618" width="0" style="517" hidden="1" customWidth="1"/>
    <col min="15619" max="15619" width="6.28515625" style="517" customWidth="1"/>
    <col min="15620" max="15620" width="9.28515625" style="517" customWidth="1"/>
    <col min="15621" max="15621" width="97" style="517" customWidth="1"/>
    <col min="15622" max="15622" width="19.7109375" style="517" customWidth="1"/>
    <col min="15623" max="15623" width="10.42578125" style="517" bestFit="1" customWidth="1"/>
    <col min="15624" max="15625" width="0" style="517" hidden="1" customWidth="1"/>
    <col min="15626" max="15626" width="16.85546875" style="517" bestFit="1" customWidth="1"/>
    <col min="15627" max="15630" width="0" style="517" hidden="1" customWidth="1"/>
    <col min="15631" max="15872" width="9.140625" style="517"/>
    <col min="15873" max="15874" width="0" style="517" hidden="1" customWidth="1"/>
    <col min="15875" max="15875" width="6.28515625" style="517" customWidth="1"/>
    <col min="15876" max="15876" width="9.28515625" style="517" customWidth="1"/>
    <col min="15877" max="15877" width="97" style="517" customWidth="1"/>
    <col min="15878" max="15878" width="19.7109375" style="517" customWidth="1"/>
    <col min="15879" max="15879" width="10.42578125" style="517" bestFit="1" customWidth="1"/>
    <col min="15880" max="15881" width="0" style="517" hidden="1" customWidth="1"/>
    <col min="15882" max="15882" width="16.85546875" style="517" bestFit="1" customWidth="1"/>
    <col min="15883" max="15886" width="0" style="517" hidden="1" customWidth="1"/>
    <col min="15887" max="16128" width="9.140625" style="517"/>
    <col min="16129" max="16130" width="0" style="517" hidden="1" customWidth="1"/>
    <col min="16131" max="16131" width="6.28515625" style="517" customWidth="1"/>
    <col min="16132" max="16132" width="9.28515625" style="517" customWidth="1"/>
    <col min="16133" max="16133" width="97" style="517" customWidth="1"/>
    <col min="16134" max="16134" width="19.7109375" style="517" customWidth="1"/>
    <col min="16135" max="16135" width="10.42578125" style="517" bestFit="1" customWidth="1"/>
    <col min="16136" max="16137" width="0" style="517" hidden="1" customWidth="1"/>
    <col min="16138" max="16138" width="16.85546875" style="517" bestFit="1" customWidth="1"/>
    <col min="16139" max="16142" width="0" style="517" hidden="1" customWidth="1"/>
    <col min="16143" max="16384" width="9.140625" style="517"/>
  </cols>
  <sheetData>
    <row r="1" spans="1:14" ht="6.75" customHeight="1" thickBot="1"/>
    <row r="2" spans="1:14" ht="20.25">
      <c r="D2" s="521" t="str">
        <f>'Standard Table Instructions'!B2</f>
        <v>Pepco Commercial &amp; Industrial Energy Savings Program</v>
      </c>
      <c r="E2" s="522"/>
      <c r="F2" s="523"/>
      <c r="G2" s="524"/>
      <c r="H2" s="524"/>
      <c r="I2" s="524"/>
      <c r="J2" s="525"/>
    </row>
    <row r="3" spans="1:14" ht="28.5" customHeight="1" thickBot="1">
      <c r="D3" s="526" t="s">
        <v>15</v>
      </c>
      <c r="E3" s="527"/>
      <c r="F3" s="528"/>
      <c r="G3" s="529"/>
      <c r="H3" s="529"/>
      <c r="I3" s="529"/>
      <c r="J3" s="530"/>
    </row>
    <row r="4" spans="1:14" s="531" customFormat="1" ht="6" customHeight="1">
      <c r="D4" s="532"/>
      <c r="F4" s="533"/>
      <c r="G4" s="534"/>
      <c r="H4" s="534"/>
      <c r="I4" s="534"/>
      <c r="J4" s="535"/>
    </row>
    <row r="5" spans="1:14" ht="18.75" customHeight="1">
      <c r="A5" s="531"/>
      <c r="B5" s="531"/>
      <c r="C5" s="531"/>
      <c r="D5" s="536" t="str">
        <f>("The "&amp;UTILITY_NAME)&amp;" Commercial &amp; Industrial Energy Savings Program offers incentives to install energy efficient lighting and lighting controls."</f>
        <v>The Pepco Commercial &amp; Industrial Energy Savings Program offers incentives to install energy efficient lighting and lighting controls.</v>
      </c>
      <c r="E5" s="531"/>
      <c r="F5" s="533"/>
      <c r="G5" s="534"/>
      <c r="H5" s="534"/>
      <c r="I5" s="534"/>
      <c r="J5" s="535"/>
    </row>
    <row r="6" spans="1:14" ht="21" customHeight="1">
      <c r="D6" s="537" t="s">
        <v>16</v>
      </c>
      <c r="E6" s="538"/>
      <c r="F6" s="533"/>
      <c r="G6" s="539"/>
      <c r="H6" s="539"/>
      <c r="I6" s="539"/>
      <c r="J6" s="540"/>
    </row>
    <row r="7" spans="1:14">
      <c r="D7" s="541"/>
      <c r="E7" s="542" t="str">
        <f>("1. Be a "&amp;UTILITY_NAME)&amp;" small business customer in the Maryland territory."</f>
        <v>1. Be a Pepco small business customer in the Maryland territory.</v>
      </c>
      <c r="F7" s="533"/>
      <c r="G7" s="539"/>
      <c r="H7" s="539"/>
      <c r="I7" s="539"/>
      <c r="J7" s="540"/>
    </row>
    <row r="8" spans="1:14" ht="14.25" customHeight="1">
      <c r="D8" s="541"/>
      <c r="E8" s="543" t="s">
        <v>17</v>
      </c>
      <c r="F8" s="533"/>
      <c r="G8" s="539"/>
      <c r="H8" s="539"/>
      <c r="I8" s="539"/>
      <c r="J8" s="540"/>
    </row>
    <row r="9" spans="1:14" ht="21" customHeight="1">
      <c r="D9" s="1304" t="s">
        <v>18</v>
      </c>
      <c r="E9" s="1305"/>
      <c r="F9" s="1305"/>
      <c r="G9" s="1305"/>
      <c r="H9" s="1305"/>
      <c r="I9" s="1305"/>
      <c r="J9" s="1306"/>
    </row>
    <row r="10" spans="1:14" ht="36.75" customHeight="1">
      <c r="D10" s="1304" t="s">
        <v>19</v>
      </c>
      <c r="E10" s="1305"/>
      <c r="F10" s="1305"/>
      <c r="G10" s="1305"/>
      <c r="H10" s="1305"/>
      <c r="I10" s="1305"/>
      <c r="J10" s="1306"/>
    </row>
    <row r="11" spans="1:14" ht="22.5" customHeight="1" thickBot="1">
      <c r="D11" s="544" t="s">
        <v>20</v>
      </c>
      <c r="E11" s="545"/>
      <c r="F11" s="1307" t="str">
        <f>HYPERLINK("https://cienergyefficiency.pepco.com/Findally.aspx","Find a Trade Ally")</f>
        <v>Find a Trade Ally</v>
      </c>
      <c r="G11" s="1307"/>
      <c r="H11" s="546"/>
      <c r="I11" s="546"/>
      <c r="J11" s="547"/>
      <c r="K11" s="548"/>
    </row>
    <row r="12" spans="1:14" ht="22.5" hidden="1" customHeight="1">
      <c r="D12" s="549" t="s">
        <v>20</v>
      </c>
      <c r="E12" s="550"/>
      <c r="F12" s="1308" t="str">
        <f>HYPERLINK("https://cienergyefficiency.delmarva.com/Findally.aspx","Find a Trade Ally")</f>
        <v>Find a Trade Ally</v>
      </c>
      <c r="G12" s="1308"/>
      <c r="H12" s="551"/>
      <c r="I12" s="551"/>
      <c r="J12" s="550"/>
      <c r="K12" s="548"/>
    </row>
    <row r="13" spans="1:14" ht="18.75" thickBot="1">
      <c r="D13" s="552" t="s">
        <v>21</v>
      </c>
      <c r="E13" s="553"/>
      <c r="F13" s="553"/>
      <c r="G13" s="554"/>
      <c r="H13" s="555"/>
      <c r="I13" s="555"/>
      <c r="J13" s="556"/>
      <c r="K13" s="1298" t="s">
        <v>22</v>
      </c>
      <c r="L13" s="1298"/>
      <c r="M13" s="1298" t="s">
        <v>23</v>
      </c>
      <c r="N13" s="1298"/>
    </row>
    <row r="14" spans="1:14" s="557" customFormat="1" ht="44.25" customHeight="1" thickBot="1">
      <c r="D14" s="558" t="s">
        <v>24</v>
      </c>
      <c r="E14" s="559" t="s">
        <v>25</v>
      </c>
      <c r="F14" s="560" t="s">
        <v>26</v>
      </c>
      <c r="G14" s="559" t="s">
        <v>27</v>
      </c>
      <c r="H14" s="559" t="s">
        <v>28</v>
      </c>
      <c r="I14" s="559" t="s">
        <v>29</v>
      </c>
      <c r="J14" s="561" t="s">
        <v>30</v>
      </c>
      <c r="K14" s="562" t="s">
        <v>31</v>
      </c>
      <c r="L14" s="562" t="s">
        <v>32</v>
      </c>
      <c r="M14" s="563" t="s">
        <v>33</v>
      </c>
      <c r="N14" s="563" t="s">
        <v>34</v>
      </c>
    </row>
    <row r="15" spans="1:14" s="557" customFormat="1" ht="15.75" thickBot="1">
      <c r="D15" s="1299" t="s">
        <v>35</v>
      </c>
      <c r="E15" s="1300"/>
      <c r="F15" s="564"/>
      <c r="G15" s="565"/>
      <c r="H15" s="565"/>
      <c r="I15" s="565"/>
      <c r="J15" s="566"/>
      <c r="K15" s="567"/>
      <c r="L15" s="568"/>
      <c r="M15" s="567"/>
      <c r="N15" s="568"/>
    </row>
    <row r="16" spans="1:14" ht="27.75" customHeight="1">
      <c r="A16" s="517" t="s">
        <v>36</v>
      </c>
      <c r="B16" s="517" t="s">
        <v>37</v>
      </c>
      <c r="D16" s="569" t="s">
        <v>38</v>
      </c>
      <c r="E16" s="570" t="s">
        <v>39</v>
      </c>
      <c r="F16" s="571">
        <f t="shared" ref="F16:F26" si="0">K16</f>
        <v>75</v>
      </c>
      <c r="G16" s="572" t="s">
        <v>40</v>
      </c>
      <c r="H16" s="573">
        <f t="shared" ref="H16:H26" si="1">M16</f>
        <v>75</v>
      </c>
      <c r="I16" s="574">
        <f t="shared" ref="I16:I26" si="2">N16</f>
        <v>1</v>
      </c>
      <c r="J16" s="575" t="s">
        <v>41</v>
      </c>
      <c r="K16" s="576">
        <v>75</v>
      </c>
      <c r="L16" s="577" t="s">
        <v>40</v>
      </c>
      <c r="M16" s="576">
        <v>75</v>
      </c>
      <c r="N16" s="578">
        <f t="shared" ref="N16:N26" si="3">K16/M16</f>
        <v>1</v>
      </c>
    </row>
    <row r="17" spans="1:14" ht="27.75" customHeight="1">
      <c r="A17" s="517" t="s">
        <v>42</v>
      </c>
      <c r="B17" s="517" t="s">
        <v>43</v>
      </c>
      <c r="D17" s="579" t="s">
        <v>44</v>
      </c>
      <c r="E17" s="580" t="s">
        <v>45</v>
      </c>
      <c r="F17" s="581">
        <f t="shared" si="0"/>
        <v>95</v>
      </c>
      <c r="G17" s="577" t="s">
        <v>40</v>
      </c>
      <c r="H17" s="582">
        <f t="shared" si="1"/>
        <v>95</v>
      </c>
      <c r="I17" s="583">
        <f t="shared" si="2"/>
        <v>1</v>
      </c>
      <c r="J17" s="584" t="s">
        <v>41</v>
      </c>
      <c r="K17" s="576">
        <v>95</v>
      </c>
      <c r="L17" s="577" t="s">
        <v>40</v>
      </c>
      <c r="M17" s="576">
        <v>95</v>
      </c>
      <c r="N17" s="578">
        <f t="shared" si="3"/>
        <v>1</v>
      </c>
    </row>
    <row r="18" spans="1:14" ht="27.75" customHeight="1">
      <c r="A18" s="517" t="s">
        <v>46</v>
      </c>
      <c r="B18" s="517" t="s">
        <v>47</v>
      </c>
      <c r="D18" s="579" t="s">
        <v>48</v>
      </c>
      <c r="E18" s="580" t="s">
        <v>49</v>
      </c>
      <c r="F18" s="581">
        <f t="shared" si="0"/>
        <v>210</v>
      </c>
      <c r="G18" s="577" t="s">
        <v>40</v>
      </c>
      <c r="H18" s="582">
        <f t="shared" si="1"/>
        <v>210</v>
      </c>
      <c r="I18" s="583">
        <f t="shared" si="2"/>
        <v>1</v>
      </c>
      <c r="J18" s="584" t="s">
        <v>41</v>
      </c>
      <c r="K18" s="576">
        <v>210</v>
      </c>
      <c r="L18" s="577" t="s">
        <v>40</v>
      </c>
      <c r="M18" s="576">
        <v>210</v>
      </c>
      <c r="N18" s="578">
        <f t="shared" si="3"/>
        <v>1</v>
      </c>
    </row>
    <row r="19" spans="1:14" ht="27.75" customHeight="1">
      <c r="A19" s="517" t="s">
        <v>50</v>
      </c>
      <c r="B19" s="517" t="s">
        <v>51</v>
      </c>
      <c r="D19" s="579" t="s">
        <v>52</v>
      </c>
      <c r="E19" s="580" t="s">
        <v>53</v>
      </c>
      <c r="F19" s="581">
        <f t="shared" si="0"/>
        <v>265</v>
      </c>
      <c r="G19" s="577" t="s">
        <v>40</v>
      </c>
      <c r="H19" s="582">
        <f t="shared" si="1"/>
        <v>265</v>
      </c>
      <c r="I19" s="583">
        <f t="shared" si="2"/>
        <v>1</v>
      </c>
      <c r="J19" s="585" t="s">
        <v>54</v>
      </c>
      <c r="K19" s="576">
        <v>265</v>
      </c>
      <c r="L19" s="577" t="s">
        <v>40</v>
      </c>
      <c r="M19" s="576">
        <v>265</v>
      </c>
      <c r="N19" s="578">
        <f t="shared" si="3"/>
        <v>1</v>
      </c>
    </row>
    <row r="20" spans="1:14" ht="27.75" customHeight="1">
      <c r="A20" s="517" t="s">
        <v>55</v>
      </c>
      <c r="B20" s="517" t="s">
        <v>56</v>
      </c>
      <c r="D20" s="579" t="s">
        <v>57</v>
      </c>
      <c r="E20" s="580" t="s">
        <v>58</v>
      </c>
      <c r="F20" s="581">
        <f t="shared" si="0"/>
        <v>75</v>
      </c>
      <c r="G20" s="577" t="s">
        <v>40</v>
      </c>
      <c r="H20" s="582">
        <f t="shared" si="1"/>
        <v>75</v>
      </c>
      <c r="I20" s="583">
        <f t="shared" si="2"/>
        <v>1</v>
      </c>
      <c r="J20" s="585" t="s">
        <v>54</v>
      </c>
      <c r="K20" s="576">
        <v>75</v>
      </c>
      <c r="L20" s="577" t="s">
        <v>40</v>
      </c>
      <c r="M20" s="576">
        <v>75</v>
      </c>
      <c r="N20" s="578">
        <f t="shared" si="3"/>
        <v>1</v>
      </c>
    </row>
    <row r="21" spans="1:14" ht="27.75" customHeight="1">
      <c r="A21" s="517" t="s">
        <v>59</v>
      </c>
      <c r="B21" s="517" t="s">
        <v>60</v>
      </c>
      <c r="D21" s="579" t="s">
        <v>61</v>
      </c>
      <c r="E21" s="580" t="s">
        <v>62</v>
      </c>
      <c r="F21" s="581">
        <f t="shared" si="0"/>
        <v>100</v>
      </c>
      <c r="G21" s="577" t="s">
        <v>40</v>
      </c>
      <c r="H21" s="582">
        <f t="shared" si="1"/>
        <v>100</v>
      </c>
      <c r="I21" s="583">
        <f t="shared" si="2"/>
        <v>1</v>
      </c>
      <c r="J21" s="585" t="s">
        <v>54</v>
      </c>
      <c r="K21" s="576">
        <v>100</v>
      </c>
      <c r="L21" s="577" t="s">
        <v>40</v>
      </c>
      <c r="M21" s="576">
        <v>100</v>
      </c>
      <c r="N21" s="578">
        <f t="shared" si="3"/>
        <v>1</v>
      </c>
    </row>
    <row r="22" spans="1:14" ht="27.75" customHeight="1">
      <c r="A22" s="517" t="s">
        <v>63</v>
      </c>
      <c r="B22" s="517" t="s">
        <v>64</v>
      </c>
      <c r="D22" s="579" t="s">
        <v>65</v>
      </c>
      <c r="E22" s="580" t="s">
        <v>66</v>
      </c>
      <c r="F22" s="581">
        <f t="shared" si="0"/>
        <v>100</v>
      </c>
      <c r="G22" s="577" t="s">
        <v>40</v>
      </c>
      <c r="H22" s="582">
        <f t="shared" si="1"/>
        <v>100</v>
      </c>
      <c r="I22" s="583">
        <f t="shared" si="2"/>
        <v>1</v>
      </c>
      <c r="J22" s="586" t="s">
        <v>67</v>
      </c>
      <c r="K22" s="587">
        <v>100</v>
      </c>
      <c r="L22" s="577" t="s">
        <v>40</v>
      </c>
      <c r="M22" s="587">
        <v>100</v>
      </c>
      <c r="N22" s="578">
        <f t="shared" si="3"/>
        <v>1</v>
      </c>
    </row>
    <row r="23" spans="1:14" ht="27.75" customHeight="1">
      <c r="A23" s="517" t="s">
        <v>68</v>
      </c>
      <c r="B23" s="517" t="s">
        <v>69</v>
      </c>
      <c r="D23" s="579" t="s">
        <v>70</v>
      </c>
      <c r="E23" s="580" t="s">
        <v>71</v>
      </c>
      <c r="F23" s="581">
        <f t="shared" si="0"/>
        <v>55</v>
      </c>
      <c r="G23" s="577" t="s">
        <v>40</v>
      </c>
      <c r="H23" s="582">
        <f t="shared" si="1"/>
        <v>55</v>
      </c>
      <c r="I23" s="583">
        <f t="shared" si="2"/>
        <v>1</v>
      </c>
      <c r="J23" s="585">
        <v>1</v>
      </c>
      <c r="K23" s="576">
        <v>55</v>
      </c>
      <c r="L23" s="577" t="s">
        <v>40</v>
      </c>
      <c r="M23" s="576">
        <v>55</v>
      </c>
      <c r="N23" s="578">
        <f t="shared" si="3"/>
        <v>1</v>
      </c>
    </row>
    <row r="24" spans="1:14" ht="27.75" customHeight="1">
      <c r="A24" s="517" t="s">
        <v>72</v>
      </c>
      <c r="B24" s="517" t="s">
        <v>73</v>
      </c>
      <c r="D24" s="579" t="s">
        <v>74</v>
      </c>
      <c r="E24" s="580" t="s">
        <v>75</v>
      </c>
      <c r="F24" s="581">
        <f t="shared" si="0"/>
        <v>60</v>
      </c>
      <c r="G24" s="577" t="s">
        <v>40</v>
      </c>
      <c r="H24" s="582">
        <f t="shared" si="1"/>
        <v>60</v>
      </c>
      <c r="I24" s="583">
        <f t="shared" si="2"/>
        <v>1</v>
      </c>
      <c r="J24" s="584">
        <v>1</v>
      </c>
      <c r="K24" s="576">
        <v>60</v>
      </c>
      <c r="L24" s="577" t="s">
        <v>40</v>
      </c>
      <c r="M24" s="576">
        <v>60</v>
      </c>
      <c r="N24" s="578">
        <f t="shared" si="3"/>
        <v>1</v>
      </c>
    </row>
    <row r="25" spans="1:14" ht="27.75" customHeight="1">
      <c r="A25" s="517" t="s">
        <v>76</v>
      </c>
      <c r="B25" s="517" t="s">
        <v>77</v>
      </c>
      <c r="D25" s="579" t="s">
        <v>78</v>
      </c>
      <c r="E25" s="580" t="s">
        <v>79</v>
      </c>
      <c r="F25" s="581">
        <f t="shared" si="0"/>
        <v>70</v>
      </c>
      <c r="G25" s="577" t="s">
        <v>40</v>
      </c>
      <c r="H25" s="582">
        <f t="shared" si="1"/>
        <v>70</v>
      </c>
      <c r="I25" s="583">
        <f t="shared" si="2"/>
        <v>1</v>
      </c>
      <c r="J25" s="584">
        <v>1</v>
      </c>
      <c r="K25" s="576">
        <v>70</v>
      </c>
      <c r="L25" s="577" t="s">
        <v>40</v>
      </c>
      <c r="M25" s="576">
        <v>70</v>
      </c>
      <c r="N25" s="578">
        <f t="shared" si="3"/>
        <v>1</v>
      </c>
    </row>
    <row r="26" spans="1:14" ht="27.75" customHeight="1">
      <c r="A26" s="517" t="s">
        <v>80</v>
      </c>
      <c r="B26" s="517" t="s">
        <v>81</v>
      </c>
      <c r="D26" s="579" t="s">
        <v>82</v>
      </c>
      <c r="E26" s="580" t="s">
        <v>83</v>
      </c>
      <c r="F26" s="581">
        <f t="shared" si="0"/>
        <v>80</v>
      </c>
      <c r="G26" s="577" t="s">
        <v>40</v>
      </c>
      <c r="H26" s="582">
        <f t="shared" si="1"/>
        <v>80</v>
      </c>
      <c r="I26" s="583">
        <f t="shared" si="2"/>
        <v>1</v>
      </c>
      <c r="J26" s="584" t="s">
        <v>84</v>
      </c>
      <c r="K26" s="576">
        <v>80</v>
      </c>
      <c r="L26" s="577" t="s">
        <v>40</v>
      </c>
      <c r="M26" s="576">
        <v>80</v>
      </c>
      <c r="N26" s="578">
        <f t="shared" si="3"/>
        <v>1</v>
      </c>
    </row>
    <row r="27" spans="1:14" ht="18.75" customHeight="1">
      <c r="D27" s="1301" t="s">
        <v>85</v>
      </c>
      <c r="E27" s="1302"/>
      <c r="F27" s="588"/>
      <c r="G27" s="589"/>
      <c r="H27" s="590"/>
      <c r="I27" s="590"/>
      <c r="J27" s="591"/>
      <c r="K27" s="548"/>
    </row>
    <row r="28" spans="1:14" ht="30" customHeight="1">
      <c r="A28" s="517" t="s">
        <v>86</v>
      </c>
      <c r="B28" s="517" t="s">
        <v>87</v>
      </c>
      <c r="D28" s="579" t="s">
        <v>88</v>
      </c>
      <c r="E28" s="580" t="s">
        <v>89</v>
      </c>
      <c r="F28" s="581">
        <f t="shared" ref="F28:F35" si="4">K28</f>
        <v>35</v>
      </c>
      <c r="G28" s="577" t="s">
        <v>40</v>
      </c>
      <c r="H28" s="582">
        <f t="shared" ref="H28:I35" si="5">M28</f>
        <v>35</v>
      </c>
      <c r="I28" s="583">
        <f t="shared" si="5"/>
        <v>1</v>
      </c>
      <c r="J28" s="584" t="s">
        <v>90</v>
      </c>
      <c r="K28" s="576">
        <v>35</v>
      </c>
      <c r="L28" s="577" t="s">
        <v>40</v>
      </c>
      <c r="M28" s="576">
        <v>35</v>
      </c>
      <c r="N28" s="578">
        <f t="shared" ref="N28:N35" si="6">K28/M28</f>
        <v>1</v>
      </c>
    </row>
    <row r="29" spans="1:14" ht="26.25" customHeight="1">
      <c r="A29" s="517" t="s">
        <v>91</v>
      </c>
      <c r="B29" s="517" t="s">
        <v>92</v>
      </c>
      <c r="D29" s="579" t="s">
        <v>93</v>
      </c>
      <c r="E29" s="580" t="s">
        <v>94</v>
      </c>
      <c r="F29" s="581">
        <f t="shared" si="4"/>
        <v>45</v>
      </c>
      <c r="G29" s="577" t="s">
        <v>40</v>
      </c>
      <c r="H29" s="582">
        <f t="shared" si="5"/>
        <v>45</v>
      </c>
      <c r="I29" s="583">
        <f t="shared" si="5"/>
        <v>1</v>
      </c>
      <c r="J29" s="584" t="s">
        <v>90</v>
      </c>
      <c r="K29" s="576">
        <v>45</v>
      </c>
      <c r="L29" s="577" t="s">
        <v>40</v>
      </c>
      <c r="M29" s="576">
        <v>45</v>
      </c>
      <c r="N29" s="578">
        <f t="shared" si="6"/>
        <v>1</v>
      </c>
    </row>
    <row r="30" spans="1:14" ht="26.25" customHeight="1">
      <c r="A30" s="517" t="s">
        <v>95</v>
      </c>
      <c r="B30" s="517" t="s">
        <v>96</v>
      </c>
      <c r="D30" s="579" t="s">
        <v>97</v>
      </c>
      <c r="E30" s="580" t="s">
        <v>98</v>
      </c>
      <c r="F30" s="581">
        <f t="shared" si="4"/>
        <v>75</v>
      </c>
      <c r="G30" s="577" t="s">
        <v>40</v>
      </c>
      <c r="H30" s="582">
        <f t="shared" si="5"/>
        <v>75</v>
      </c>
      <c r="I30" s="583">
        <f t="shared" si="5"/>
        <v>1</v>
      </c>
      <c r="J30" s="584" t="s">
        <v>90</v>
      </c>
      <c r="K30" s="576">
        <v>75</v>
      </c>
      <c r="L30" s="577" t="s">
        <v>40</v>
      </c>
      <c r="M30" s="576">
        <v>75</v>
      </c>
      <c r="N30" s="578">
        <f t="shared" si="6"/>
        <v>1</v>
      </c>
    </row>
    <row r="31" spans="1:14" ht="36" customHeight="1">
      <c r="A31" s="517" t="s">
        <v>99</v>
      </c>
      <c r="B31" s="517" t="s">
        <v>100</v>
      </c>
      <c r="D31" s="579" t="s">
        <v>101</v>
      </c>
      <c r="E31" s="592" t="s">
        <v>102</v>
      </c>
      <c r="F31" s="581">
        <f t="shared" si="4"/>
        <v>40</v>
      </c>
      <c r="G31" s="577" t="s">
        <v>40</v>
      </c>
      <c r="H31" s="582">
        <f t="shared" si="5"/>
        <v>40</v>
      </c>
      <c r="I31" s="583">
        <f t="shared" si="5"/>
        <v>1</v>
      </c>
      <c r="J31" s="584" t="s">
        <v>103</v>
      </c>
      <c r="K31" s="576">
        <v>40</v>
      </c>
      <c r="L31" s="577" t="s">
        <v>40</v>
      </c>
      <c r="M31" s="576">
        <v>40</v>
      </c>
      <c r="N31" s="578">
        <f t="shared" si="6"/>
        <v>1</v>
      </c>
    </row>
    <row r="32" spans="1:14" ht="36" customHeight="1">
      <c r="A32" s="517" t="s">
        <v>104</v>
      </c>
      <c r="B32" s="517" t="s">
        <v>105</v>
      </c>
      <c r="D32" s="579" t="s">
        <v>106</v>
      </c>
      <c r="E32" s="593" t="s">
        <v>107</v>
      </c>
      <c r="F32" s="581">
        <f t="shared" si="4"/>
        <v>40</v>
      </c>
      <c r="G32" s="577" t="s">
        <v>40</v>
      </c>
      <c r="H32" s="582">
        <f t="shared" si="5"/>
        <v>40</v>
      </c>
      <c r="I32" s="583">
        <f t="shared" si="5"/>
        <v>1</v>
      </c>
      <c r="J32" s="584" t="s">
        <v>103</v>
      </c>
      <c r="K32" s="576">
        <v>40</v>
      </c>
      <c r="L32" s="577" t="s">
        <v>40</v>
      </c>
      <c r="M32" s="576">
        <v>40</v>
      </c>
      <c r="N32" s="578">
        <f t="shared" si="6"/>
        <v>1</v>
      </c>
    </row>
    <row r="33" spans="1:14" ht="26.25" customHeight="1">
      <c r="A33" s="517" t="s">
        <v>108</v>
      </c>
      <c r="B33" s="517" t="s">
        <v>109</v>
      </c>
      <c r="D33" s="579" t="s">
        <v>110</v>
      </c>
      <c r="E33" s="593" t="s">
        <v>111</v>
      </c>
      <c r="F33" s="581">
        <f t="shared" si="4"/>
        <v>35</v>
      </c>
      <c r="G33" s="577" t="s">
        <v>40</v>
      </c>
      <c r="H33" s="582">
        <f t="shared" si="5"/>
        <v>35</v>
      </c>
      <c r="I33" s="583">
        <f t="shared" si="5"/>
        <v>1</v>
      </c>
      <c r="J33" s="584">
        <v>22</v>
      </c>
      <c r="K33" s="576">
        <v>35</v>
      </c>
      <c r="L33" s="577" t="s">
        <v>40</v>
      </c>
      <c r="M33" s="576">
        <v>35</v>
      </c>
      <c r="N33" s="578">
        <f t="shared" si="6"/>
        <v>1</v>
      </c>
    </row>
    <row r="34" spans="1:14" ht="26.25" customHeight="1">
      <c r="A34" s="517" t="s">
        <v>112</v>
      </c>
      <c r="B34" s="517" t="s">
        <v>113</v>
      </c>
      <c r="D34" s="594" t="s">
        <v>114</v>
      </c>
      <c r="E34" s="593" t="s">
        <v>115</v>
      </c>
      <c r="F34" s="581">
        <f t="shared" si="4"/>
        <v>60</v>
      </c>
      <c r="G34" s="577" t="s">
        <v>40</v>
      </c>
      <c r="H34" s="582">
        <f t="shared" si="5"/>
        <v>60</v>
      </c>
      <c r="I34" s="583">
        <f t="shared" si="5"/>
        <v>1</v>
      </c>
      <c r="J34" s="584" t="s">
        <v>116</v>
      </c>
      <c r="K34" s="576">
        <v>60</v>
      </c>
      <c r="L34" s="577" t="s">
        <v>40</v>
      </c>
      <c r="M34" s="576">
        <v>60</v>
      </c>
      <c r="N34" s="578">
        <f t="shared" si="6"/>
        <v>1</v>
      </c>
    </row>
    <row r="35" spans="1:14" ht="26.25" customHeight="1">
      <c r="A35" s="517" t="s">
        <v>117</v>
      </c>
      <c r="B35" s="517" t="s">
        <v>118</v>
      </c>
      <c r="D35" s="594" t="s">
        <v>119</v>
      </c>
      <c r="E35" s="592" t="s">
        <v>120</v>
      </c>
      <c r="F35" s="581">
        <f t="shared" si="4"/>
        <v>65</v>
      </c>
      <c r="G35" s="577" t="s">
        <v>40</v>
      </c>
      <c r="H35" s="582">
        <f t="shared" si="5"/>
        <v>65</v>
      </c>
      <c r="I35" s="583">
        <f t="shared" si="5"/>
        <v>1</v>
      </c>
      <c r="J35" s="584" t="s">
        <v>116</v>
      </c>
      <c r="K35" s="576">
        <v>65</v>
      </c>
      <c r="L35" s="577" t="s">
        <v>40</v>
      </c>
      <c r="M35" s="576">
        <v>65</v>
      </c>
      <c r="N35" s="578">
        <f t="shared" si="6"/>
        <v>1</v>
      </c>
    </row>
    <row r="36" spans="1:14" ht="20.25" customHeight="1">
      <c r="D36" s="1294" t="s">
        <v>121</v>
      </c>
      <c r="E36" s="1303"/>
      <c r="F36" s="595"/>
      <c r="G36" s="596"/>
      <c r="H36" s="597"/>
      <c r="I36" s="597"/>
      <c r="J36" s="591"/>
      <c r="K36" s="548"/>
    </row>
    <row r="37" spans="1:14" ht="36" customHeight="1">
      <c r="A37" s="517" t="s">
        <v>122</v>
      </c>
      <c r="B37" s="517" t="s">
        <v>123</v>
      </c>
      <c r="D37" s="579" t="s">
        <v>124</v>
      </c>
      <c r="E37" s="593" t="s">
        <v>125</v>
      </c>
      <c r="F37" s="581">
        <f>K37</f>
        <v>60</v>
      </c>
      <c r="G37" s="577" t="s">
        <v>40</v>
      </c>
      <c r="H37" s="582">
        <f t="shared" ref="H37:I40" si="7">M37</f>
        <v>60</v>
      </c>
      <c r="I37" s="583">
        <f t="shared" si="7"/>
        <v>1</v>
      </c>
      <c r="J37" s="584" t="s">
        <v>126</v>
      </c>
      <c r="K37" s="576">
        <v>60</v>
      </c>
      <c r="L37" s="577" t="s">
        <v>40</v>
      </c>
      <c r="M37" s="576">
        <v>60</v>
      </c>
      <c r="N37" s="578">
        <f>K37/M37</f>
        <v>1</v>
      </c>
    </row>
    <row r="38" spans="1:14" ht="36" customHeight="1">
      <c r="A38" s="517" t="s">
        <v>127</v>
      </c>
      <c r="B38" s="517" t="s">
        <v>128</v>
      </c>
      <c r="D38" s="579" t="s">
        <v>129</v>
      </c>
      <c r="E38" s="593" t="s">
        <v>130</v>
      </c>
      <c r="F38" s="581">
        <f>K38</f>
        <v>60</v>
      </c>
      <c r="G38" s="577" t="s">
        <v>40</v>
      </c>
      <c r="H38" s="582">
        <f t="shared" si="7"/>
        <v>60</v>
      </c>
      <c r="I38" s="583">
        <f t="shared" si="7"/>
        <v>1</v>
      </c>
      <c r="J38" s="584" t="s">
        <v>126</v>
      </c>
      <c r="K38" s="576">
        <v>60</v>
      </c>
      <c r="L38" s="577" t="s">
        <v>40</v>
      </c>
      <c r="M38" s="576">
        <v>60</v>
      </c>
      <c r="N38" s="578">
        <f>K38/M38</f>
        <v>1</v>
      </c>
    </row>
    <row r="39" spans="1:14" ht="36" customHeight="1">
      <c r="A39" s="517" t="s">
        <v>131</v>
      </c>
      <c r="B39" s="517" t="s">
        <v>132</v>
      </c>
      <c r="D39" s="579" t="s">
        <v>133</v>
      </c>
      <c r="E39" s="593" t="s">
        <v>134</v>
      </c>
      <c r="F39" s="581">
        <f>K39</f>
        <v>75</v>
      </c>
      <c r="G39" s="577" t="s">
        <v>40</v>
      </c>
      <c r="H39" s="582">
        <f t="shared" si="7"/>
        <v>75</v>
      </c>
      <c r="I39" s="583">
        <f t="shared" si="7"/>
        <v>1</v>
      </c>
      <c r="J39" s="584" t="s">
        <v>135</v>
      </c>
      <c r="K39" s="576">
        <v>75</v>
      </c>
      <c r="L39" s="577" t="s">
        <v>40</v>
      </c>
      <c r="M39" s="576">
        <v>75</v>
      </c>
      <c r="N39" s="578">
        <f>K39/M39</f>
        <v>1</v>
      </c>
    </row>
    <row r="40" spans="1:14" ht="36" customHeight="1">
      <c r="A40" s="517" t="s">
        <v>136</v>
      </c>
      <c r="B40" s="517" t="s">
        <v>137</v>
      </c>
      <c r="D40" s="579" t="s">
        <v>138</v>
      </c>
      <c r="E40" s="593" t="s">
        <v>139</v>
      </c>
      <c r="F40" s="581">
        <f>K40</f>
        <v>60</v>
      </c>
      <c r="G40" s="577" t="s">
        <v>40</v>
      </c>
      <c r="H40" s="582">
        <f t="shared" si="7"/>
        <v>60</v>
      </c>
      <c r="I40" s="583">
        <f t="shared" si="7"/>
        <v>1</v>
      </c>
      <c r="J40" s="584" t="s">
        <v>140</v>
      </c>
      <c r="K40" s="576">
        <v>60</v>
      </c>
      <c r="L40" s="577" t="s">
        <v>40</v>
      </c>
      <c r="M40" s="576">
        <v>60</v>
      </c>
      <c r="N40" s="578">
        <f>K40/M40</f>
        <v>1</v>
      </c>
    </row>
    <row r="41" spans="1:14" ht="30" customHeight="1">
      <c r="D41" s="1294" t="s">
        <v>141</v>
      </c>
      <c r="E41" s="1295"/>
      <c r="F41" s="595"/>
      <c r="G41" s="596"/>
      <c r="H41" s="597"/>
      <c r="I41" s="597"/>
      <c r="J41" s="591"/>
      <c r="K41" s="548"/>
    </row>
    <row r="42" spans="1:14" ht="26.25" customHeight="1">
      <c r="A42" s="517" t="s">
        <v>142</v>
      </c>
      <c r="B42" s="517" t="s">
        <v>143</v>
      </c>
      <c r="D42" s="579" t="s">
        <v>144</v>
      </c>
      <c r="E42" s="580" t="s">
        <v>145</v>
      </c>
      <c r="F42" s="581">
        <f>K42</f>
        <v>210</v>
      </c>
      <c r="G42" s="577" t="s">
        <v>40</v>
      </c>
      <c r="H42" s="582">
        <f>M42</f>
        <v>210</v>
      </c>
      <c r="I42" s="583">
        <f>N42</f>
        <v>1</v>
      </c>
      <c r="J42" s="585">
        <v>5</v>
      </c>
      <c r="K42" s="576">
        <v>210</v>
      </c>
      <c r="L42" s="577" t="s">
        <v>40</v>
      </c>
      <c r="M42" s="576">
        <v>210</v>
      </c>
      <c r="N42" s="578">
        <f>K42/M42</f>
        <v>1</v>
      </c>
    </row>
    <row r="43" spans="1:14" s="557" customFormat="1" ht="26.25" customHeight="1">
      <c r="A43" s="517" t="s">
        <v>146</v>
      </c>
      <c r="B43" s="517" t="s">
        <v>143</v>
      </c>
      <c r="C43" s="517"/>
      <c r="D43" s="579" t="s">
        <v>147</v>
      </c>
      <c r="E43" s="598" t="s">
        <v>148</v>
      </c>
      <c r="F43" s="581">
        <f>K43</f>
        <v>115</v>
      </c>
      <c r="G43" s="577" t="s">
        <v>40</v>
      </c>
      <c r="H43" s="582">
        <f>M43</f>
        <v>115</v>
      </c>
      <c r="I43" s="583">
        <f>N43</f>
        <v>1</v>
      </c>
      <c r="J43" s="585">
        <v>17</v>
      </c>
      <c r="K43" s="576">
        <v>115</v>
      </c>
      <c r="L43" s="577" t="s">
        <v>40</v>
      </c>
      <c r="M43" s="576">
        <v>115</v>
      </c>
      <c r="N43" s="578">
        <f>K43/M43</f>
        <v>1</v>
      </c>
    </row>
    <row r="44" spans="1:14" ht="26.25" customHeight="1">
      <c r="D44" s="1294" t="s">
        <v>149</v>
      </c>
      <c r="E44" s="1295"/>
      <c r="F44" s="595"/>
      <c r="G44" s="596"/>
      <c r="H44" s="597"/>
      <c r="I44" s="597"/>
      <c r="J44" s="591"/>
      <c r="K44" s="548"/>
    </row>
    <row r="45" spans="1:14" ht="26.25" customHeight="1">
      <c r="A45" s="517" t="s">
        <v>150</v>
      </c>
      <c r="B45" s="517" t="s">
        <v>151</v>
      </c>
      <c r="D45" s="599" t="s">
        <v>152</v>
      </c>
      <c r="E45" s="600" t="s">
        <v>153</v>
      </c>
      <c r="F45" s="581">
        <f>K45</f>
        <v>40</v>
      </c>
      <c r="G45" s="601" t="s">
        <v>154</v>
      </c>
      <c r="H45" s="582">
        <f t="shared" ref="H45:H63" si="8">M45</f>
        <v>40</v>
      </c>
      <c r="I45" s="583">
        <f t="shared" ref="I45:I63" si="9">N45</f>
        <v>1</v>
      </c>
      <c r="J45" s="586" t="s">
        <v>155</v>
      </c>
      <c r="K45" s="587">
        <v>40</v>
      </c>
      <c r="L45" s="601" t="s">
        <v>154</v>
      </c>
      <c r="M45" s="587">
        <v>40</v>
      </c>
      <c r="N45" s="578">
        <f>K45/M45</f>
        <v>1</v>
      </c>
    </row>
    <row r="46" spans="1:14" ht="26.25" customHeight="1">
      <c r="A46" s="517" t="s">
        <v>156</v>
      </c>
      <c r="B46" s="517" t="s">
        <v>157</v>
      </c>
      <c r="D46" s="599" t="s">
        <v>158</v>
      </c>
      <c r="E46" s="600" t="s">
        <v>159</v>
      </c>
      <c r="F46" s="581">
        <v>40</v>
      </c>
      <c r="G46" s="601" t="s">
        <v>154</v>
      </c>
      <c r="H46" s="582">
        <f t="shared" si="8"/>
        <v>0</v>
      </c>
      <c r="I46" s="583">
        <f t="shared" si="9"/>
        <v>0</v>
      </c>
      <c r="J46" s="586" t="s">
        <v>155</v>
      </c>
    </row>
    <row r="47" spans="1:14" ht="26.25" customHeight="1">
      <c r="A47" s="517" t="s">
        <v>160</v>
      </c>
      <c r="B47" s="517" t="s">
        <v>161</v>
      </c>
      <c r="D47" s="599" t="s">
        <v>162</v>
      </c>
      <c r="E47" s="600" t="s">
        <v>163</v>
      </c>
      <c r="F47" s="581">
        <f t="shared" ref="F47:F63" si="10">K47</f>
        <v>50</v>
      </c>
      <c r="G47" s="601" t="s">
        <v>154</v>
      </c>
      <c r="H47" s="582">
        <f t="shared" si="8"/>
        <v>50</v>
      </c>
      <c r="I47" s="583">
        <f t="shared" si="9"/>
        <v>1</v>
      </c>
      <c r="J47" s="586" t="s">
        <v>155</v>
      </c>
      <c r="K47" s="587">
        <v>50</v>
      </c>
      <c r="L47" s="601" t="s">
        <v>154</v>
      </c>
      <c r="M47" s="587">
        <v>50</v>
      </c>
      <c r="N47" s="578">
        <f>K47/M47</f>
        <v>1</v>
      </c>
    </row>
    <row r="48" spans="1:14" ht="26.25" customHeight="1">
      <c r="A48" s="517" t="s">
        <v>164</v>
      </c>
      <c r="B48" s="517" t="s">
        <v>165</v>
      </c>
      <c r="D48" s="579" t="s">
        <v>166</v>
      </c>
      <c r="E48" s="580" t="s">
        <v>167</v>
      </c>
      <c r="F48" s="581">
        <f t="shared" si="10"/>
        <v>35</v>
      </c>
      <c r="G48" s="577" t="s">
        <v>40</v>
      </c>
      <c r="H48" s="582">
        <f t="shared" si="8"/>
        <v>35</v>
      </c>
      <c r="I48" s="583">
        <f t="shared" si="9"/>
        <v>1</v>
      </c>
      <c r="J48" s="585">
        <v>3</v>
      </c>
      <c r="K48" s="576">
        <v>35</v>
      </c>
      <c r="L48" s="577" t="s">
        <v>40</v>
      </c>
      <c r="M48" s="576">
        <v>35</v>
      </c>
      <c r="N48" s="578">
        <f>K48/M48</f>
        <v>1</v>
      </c>
    </row>
    <row r="49" spans="1:14" ht="26.25" hidden="1" customHeight="1">
      <c r="A49" s="517" t="e">
        <v>#N/A</v>
      </c>
      <c r="B49" s="517" t="e">
        <v>#N/A</v>
      </c>
      <c r="D49" s="599" t="s">
        <v>168</v>
      </c>
      <c r="E49" s="602" t="s">
        <v>169</v>
      </c>
      <c r="F49" s="581">
        <f t="shared" si="10"/>
        <v>0</v>
      </c>
      <c r="G49" s="577"/>
      <c r="H49" s="582">
        <f t="shared" si="8"/>
        <v>0</v>
      </c>
      <c r="I49" s="583">
        <f t="shared" si="9"/>
        <v>0</v>
      </c>
      <c r="J49" s="585"/>
    </row>
    <row r="50" spans="1:14" ht="26.25" customHeight="1">
      <c r="A50" s="517" t="s">
        <v>170</v>
      </c>
      <c r="B50" s="517" t="s">
        <v>171</v>
      </c>
      <c r="D50" s="599" t="s">
        <v>172</v>
      </c>
      <c r="E50" s="600" t="s">
        <v>173</v>
      </c>
      <c r="F50" s="581">
        <f t="shared" si="10"/>
        <v>60</v>
      </c>
      <c r="G50" s="577" t="s">
        <v>40</v>
      </c>
      <c r="H50" s="582">
        <f t="shared" si="8"/>
        <v>60</v>
      </c>
      <c r="I50" s="583">
        <f t="shared" si="9"/>
        <v>1</v>
      </c>
      <c r="J50" s="603" t="s">
        <v>174</v>
      </c>
      <c r="K50" s="587">
        <v>60</v>
      </c>
      <c r="L50" s="577" t="s">
        <v>40</v>
      </c>
      <c r="M50" s="587">
        <v>60</v>
      </c>
      <c r="N50" s="578">
        <f>K50/M50</f>
        <v>1</v>
      </c>
    </row>
    <row r="51" spans="1:14" ht="26.25" hidden="1" customHeight="1">
      <c r="A51" s="517" t="e">
        <v>#N/A</v>
      </c>
      <c r="B51" s="517" t="e">
        <v>#N/A</v>
      </c>
      <c r="D51" s="599" t="s">
        <v>175</v>
      </c>
      <c r="E51" s="602" t="s">
        <v>169</v>
      </c>
      <c r="F51" s="581">
        <f t="shared" si="10"/>
        <v>0</v>
      </c>
      <c r="G51" s="604"/>
      <c r="H51" s="582">
        <f t="shared" si="8"/>
        <v>0</v>
      </c>
      <c r="I51" s="583">
        <f t="shared" si="9"/>
        <v>0</v>
      </c>
      <c r="J51" s="605"/>
      <c r="K51" s="548"/>
    </row>
    <row r="52" spans="1:14" ht="26.25" hidden="1" customHeight="1">
      <c r="A52" s="517" t="e">
        <v>#N/A</v>
      </c>
      <c r="B52" s="517" t="e">
        <v>#N/A</v>
      </c>
      <c r="D52" s="579" t="s">
        <v>176</v>
      </c>
      <c r="E52" s="606" t="s">
        <v>169</v>
      </c>
      <c r="F52" s="581">
        <f t="shared" si="10"/>
        <v>0</v>
      </c>
      <c r="G52" s="604"/>
      <c r="H52" s="582">
        <f t="shared" si="8"/>
        <v>0</v>
      </c>
      <c r="I52" s="583">
        <f t="shared" si="9"/>
        <v>0</v>
      </c>
      <c r="J52" s="605"/>
      <c r="K52" s="548"/>
    </row>
    <row r="53" spans="1:14" ht="15" hidden="1" customHeight="1">
      <c r="A53" s="517" t="e">
        <v>#N/A</v>
      </c>
      <c r="B53" s="517" t="e">
        <v>#N/A</v>
      </c>
      <c r="D53" s="579" t="s">
        <v>177</v>
      </c>
      <c r="E53" s="602" t="s">
        <v>169</v>
      </c>
      <c r="F53" s="581">
        <f t="shared" si="10"/>
        <v>0</v>
      </c>
      <c r="G53" s="604"/>
      <c r="H53" s="582">
        <f t="shared" si="8"/>
        <v>0</v>
      </c>
      <c r="I53" s="583">
        <f t="shared" si="9"/>
        <v>0</v>
      </c>
      <c r="J53" s="605"/>
    </row>
    <row r="54" spans="1:14" ht="30.75" customHeight="1">
      <c r="A54" s="517" t="s">
        <v>178</v>
      </c>
      <c r="B54" s="517" t="s">
        <v>179</v>
      </c>
      <c r="D54" s="599" t="s">
        <v>180</v>
      </c>
      <c r="E54" s="600" t="s">
        <v>181</v>
      </c>
      <c r="F54" s="581">
        <f t="shared" si="10"/>
        <v>460</v>
      </c>
      <c r="G54" s="577" t="s">
        <v>40</v>
      </c>
      <c r="H54" s="582">
        <f t="shared" si="8"/>
        <v>250</v>
      </c>
      <c r="I54" s="583">
        <f t="shared" si="9"/>
        <v>1.84</v>
      </c>
      <c r="J54" s="603" t="s">
        <v>182</v>
      </c>
      <c r="K54" s="607">
        <v>460</v>
      </c>
      <c r="L54" s="577" t="s">
        <v>40</v>
      </c>
      <c r="M54" s="587">
        <v>250</v>
      </c>
      <c r="N54" s="578">
        <f>K54/M54</f>
        <v>1.84</v>
      </c>
    </row>
    <row r="55" spans="1:14" ht="23.25" hidden="1" customHeight="1">
      <c r="A55" s="517" t="e">
        <v>#N/A</v>
      </c>
      <c r="B55" s="517" t="e">
        <v>#N/A</v>
      </c>
      <c r="D55" s="599" t="s">
        <v>183</v>
      </c>
      <c r="E55" s="606" t="s">
        <v>169</v>
      </c>
      <c r="F55" s="581">
        <f t="shared" si="10"/>
        <v>0</v>
      </c>
      <c r="G55" s="604"/>
      <c r="H55" s="582">
        <f t="shared" si="8"/>
        <v>0</v>
      </c>
      <c r="I55" s="583">
        <f t="shared" si="9"/>
        <v>0</v>
      </c>
      <c r="J55" s="605"/>
      <c r="K55" s="607"/>
    </row>
    <row r="56" spans="1:14" ht="23.25" hidden="1" customHeight="1">
      <c r="A56" s="517" t="e">
        <v>#N/A</v>
      </c>
      <c r="B56" s="517" t="e">
        <v>#N/A</v>
      </c>
      <c r="D56" s="599" t="s">
        <v>184</v>
      </c>
      <c r="E56" s="606" t="s">
        <v>169</v>
      </c>
      <c r="F56" s="581">
        <f t="shared" si="10"/>
        <v>0</v>
      </c>
      <c r="G56" s="604"/>
      <c r="H56" s="582">
        <f t="shared" si="8"/>
        <v>0</v>
      </c>
      <c r="I56" s="583">
        <f t="shared" si="9"/>
        <v>0</v>
      </c>
      <c r="J56" s="605"/>
      <c r="K56" s="607"/>
    </row>
    <row r="57" spans="1:14" ht="23.25" hidden="1" customHeight="1">
      <c r="A57" s="517" t="e">
        <v>#N/A</v>
      </c>
      <c r="B57" s="517" t="e">
        <v>#N/A</v>
      </c>
      <c r="D57" s="579" t="s">
        <v>185</v>
      </c>
      <c r="E57" s="606" t="s">
        <v>169</v>
      </c>
      <c r="F57" s="581">
        <f t="shared" si="10"/>
        <v>0</v>
      </c>
      <c r="G57" s="604"/>
      <c r="H57" s="582">
        <f t="shared" si="8"/>
        <v>0</v>
      </c>
      <c r="I57" s="583">
        <f t="shared" si="9"/>
        <v>0</v>
      </c>
      <c r="J57" s="605"/>
      <c r="K57" s="607"/>
    </row>
    <row r="58" spans="1:14" ht="23.25" customHeight="1">
      <c r="A58" s="517" t="s">
        <v>186</v>
      </c>
      <c r="B58" s="517" t="s">
        <v>187</v>
      </c>
      <c r="D58" s="599" t="s">
        <v>188</v>
      </c>
      <c r="E58" s="600" t="s">
        <v>189</v>
      </c>
      <c r="F58" s="581">
        <f t="shared" si="10"/>
        <v>300</v>
      </c>
      <c r="G58" s="577" t="s">
        <v>40</v>
      </c>
      <c r="H58" s="582">
        <f t="shared" si="8"/>
        <v>150</v>
      </c>
      <c r="I58" s="583">
        <f t="shared" si="9"/>
        <v>2</v>
      </c>
      <c r="J58" s="603" t="s">
        <v>182</v>
      </c>
      <c r="K58" s="607">
        <v>300</v>
      </c>
      <c r="L58" s="577" t="s">
        <v>40</v>
      </c>
      <c r="M58" s="587">
        <v>150</v>
      </c>
      <c r="N58" s="578">
        <f>K58/M58</f>
        <v>2</v>
      </c>
    </row>
    <row r="59" spans="1:14" ht="23.25" hidden="1" customHeight="1">
      <c r="A59" s="517" t="e">
        <v>#N/A</v>
      </c>
      <c r="B59" s="517" t="e">
        <v>#N/A</v>
      </c>
      <c r="D59" s="599" t="s">
        <v>190</v>
      </c>
      <c r="E59" s="606" t="s">
        <v>169</v>
      </c>
      <c r="F59" s="581">
        <f t="shared" si="10"/>
        <v>0</v>
      </c>
      <c r="G59" s="604"/>
      <c r="H59" s="582">
        <f t="shared" si="8"/>
        <v>0</v>
      </c>
      <c r="I59" s="583">
        <f t="shared" si="9"/>
        <v>0</v>
      </c>
      <c r="J59" s="605"/>
      <c r="K59" s="548"/>
    </row>
    <row r="60" spans="1:14" ht="23.25" customHeight="1">
      <c r="A60" s="517" t="s">
        <v>191</v>
      </c>
      <c r="B60" s="517" t="s">
        <v>192</v>
      </c>
      <c r="D60" s="599" t="s">
        <v>193</v>
      </c>
      <c r="E60" s="600" t="s">
        <v>194</v>
      </c>
      <c r="F60" s="581">
        <f t="shared" si="10"/>
        <v>50</v>
      </c>
      <c r="G60" s="601" t="s">
        <v>195</v>
      </c>
      <c r="H60" s="582">
        <f t="shared" si="8"/>
        <v>50</v>
      </c>
      <c r="I60" s="583">
        <f t="shared" si="9"/>
        <v>1</v>
      </c>
      <c r="J60" s="586">
        <v>24</v>
      </c>
      <c r="K60" s="587">
        <v>50</v>
      </c>
      <c r="L60" s="601" t="s">
        <v>195</v>
      </c>
      <c r="M60" s="587">
        <v>50</v>
      </c>
      <c r="N60" s="578">
        <f>K60/M60</f>
        <v>1</v>
      </c>
    </row>
    <row r="61" spans="1:14" ht="23.25" hidden="1" customHeight="1">
      <c r="A61" s="517" t="e">
        <v>#N/A</v>
      </c>
      <c r="B61" s="517" t="e">
        <v>#N/A</v>
      </c>
      <c r="D61" s="579" t="s">
        <v>196</v>
      </c>
      <c r="E61" s="606" t="s">
        <v>169</v>
      </c>
      <c r="F61" s="581">
        <f t="shared" si="10"/>
        <v>0</v>
      </c>
      <c r="G61" s="604"/>
      <c r="H61" s="582">
        <f t="shared" si="8"/>
        <v>0</v>
      </c>
      <c r="I61" s="583">
        <f t="shared" si="9"/>
        <v>0</v>
      </c>
      <c r="J61" s="605"/>
      <c r="K61" s="548"/>
    </row>
    <row r="62" spans="1:14" ht="23.25" hidden="1" customHeight="1">
      <c r="A62" s="517" t="e">
        <v>#N/A</v>
      </c>
      <c r="B62" s="517" t="e">
        <v>#N/A</v>
      </c>
      <c r="D62" s="599" t="s">
        <v>197</v>
      </c>
      <c r="E62" s="606" t="s">
        <v>169</v>
      </c>
      <c r="F62" s="581">
        <f t="shared" si="10"/>
        <v>0</v>
      </c>
      <c r="G62" s="604"/>
      <c r="H62" s="582">
        <f t="shared" si="8"/>
        <v>0</v>
      </c>
      <c r="I62" s="583">
        <f t="shared" si="9"/>
        <v>0</v>
      </c>
      <c r="J62" s="605"/>
      <c r="K62" s="548"/>
    </row>
    <row r="63" spans="1:14" ht="23.25" hidden="1" customHeight="1">
      <c r="A63" s="517" t="s">
        <v>198</v>
      </c>
      <c r="B63" s="517" t="s">
        <v>199</v>
      </c>
      <c r="D63" s="608" t="s">
        <v>200</v>
      </c>
      <c r="E63" s="609" t="s">
        <v>201</v>
      </c>
      <c r="F63" s="610">
        <f t="shared" si="10"/>
        <v>0</v>
      </c>
      <c r="G63" s="611" t="s">
        <v>154</v>
      </c>
      <c r="H63" s="612">
        <f t="shared" si="8"/>
        <v>170</v>
      </c>
      <c r="I63" s="613">
        <f t="shared" si="9"/>
        <v>0</v>
      </c>
      <c r="J63" s="614">
        <v>22</v>
      </c>
      <c r="K63" s="576"/>
      <c r="L63" s="577" t="s">
        <v>154</v>
      </c>
      <c r="M63" s="576">
        <v>170</v>
      </c>
      <c r="N63" s="578">
        <f>K63/M63</f>
        <v>0</v>
      </c>
    </row>
    <row r="64" spans="1:14" ht="23.25" customHeight="1">
      <c r="D64" s="1296" t="s">
        <v>202</v>
      </c>
      <c r="E64" s="1297"/>
      <c r="F64" s="595"/>
      <c r="G64" s="596"/>
      <c r="H64" s="597"/>
      <c r="I64" s="597"/>
      <c r="J64" s="591"/>
      <c r="K64" s="548"/>
    </row>
    <row r="65" spans="1:14" ht="31.5" customHeight="1">
      <c r="A65" s="517" t="s">
        <v>203</v>
      </c>
      <c r="B65" s="517" t="s">
        <v>204</v>
      </c>
      <c r="D65" s="579" t="s">
        <v>205</v>
      </c>
      <c r="E65" s="615" t="s">
        <v>206</v>
      </c>
      <c r="F65" s="581">
        <v>0.3</v>
      </c>
      <c r="G65" s="616" t="s">
        <v>207</v>
      </c>
      <c r="H65" s="617"/>
      <c r="I65" s="617"/>
      <c r="J65" s="586">
        <v>29</v>
      </c>
      <c r="K65" s="548"/>
    </row>
    <row r="66" spans="1:14" ht="23.25" customHeight="1">
      <c r="D66" s="1296" t="s">
        <v>208</v>
      </c>
      <c r="E66" s="1297"/>
      <c r="F66" s="595"/>
      <c r="G66" s="596"/>
      <c r="H66" s="597"/>
      <c r="I66" s="597"/>
      <c r="J66" s="591"/>
      <c r="K66" s="548"/>
    </row>
    <row r="67" spans="1:14" ht="23.25" customHeight="1">
      <c r="A67" s="517" t="s">
        <v>209</v>
      </c>
      <c r="B67" s="517" t="s">
        <v>210</v>
      </c>
      <c r="D67" s="579" t="s">
        <v>211</v>
      </c>
      <c r="E67" s="593" t="s">
        <v>212</v>
      </c>
      <c r="F67" s="618">
        <f t="shared" ref="F67:F73" si="11">K67</f>
        <v>60</v>
      </c>
      <c r="G67" s="619" t="s">
        <v>213</v>
      </c>
      <c r="H67" s="582">
        <f t="shared" ref="H67:I73" si="12">M67</f>
        <v>60</v>
      </c>
      <c r="I67" s="583">
        <f t="shared" si="12"/>
        <v>1</v>
      </c>
      <c r="J67" s="585" t="s">
        <v>214</v>
      </c>
      <c r="K67" s="576">
        <v>60</v>
      </c>
      <c r="L67" s="619" t="s">
        <v>213</v>
      </c>
      <c r="M67" s="576">
        <v>60</v>
      </c>
      <c r="N67" s="578">
        <f t="shared" ref="N67:N73" si="13">K67/M67</f>
        <v>1</v>
      </c>
    </row>
    <row r="68" spans="1:14" ht="23.25" customHeight="1">
      <c r="A68" s="517" t="s">
        <v>215</v>
      </c>
      <c r="B68" s="517" t="s">
        <v>216</v>
      </c>
      <c r="D68" s="579" t="s">
        <v>217</v>
      </c>
      <c r="E68" s="592" t="s">
        <v>218</v>
      </c>
      <c r="F68" s="618">
        <f t="shared" si="11"/>
        <v>80</v>
      </c>
      <c r="G68" s="619" t="s">
        <v>213</v>
      </c>
      <c r="H68" s="582">
        <f t="shared" si="12"/>
        <v>80</v>
      </c>
      <c r="I68" s="583">
        <f t="shared" si="12"/>
        <v>1</v>
      </c>
      <c r="J68" s="585" t="s">
        <v>219</v>
      </c>
      <c r="K68" s="576">
        <v>80</v>
      </c>
      <c r="L68" s="619" t="s">
        <v>213</v>
      </c>
      <c r="M68" s="576">
        <v>80</v>
      </c>
      <c r="N68" s="578">
        <f t="shared" si="13"/>
        <v>1</v>
      </c>
    </row>
    <row r="69" spans="1:14" ht="23.25" customHeight="1">
      <c r="A69" s="517" t="s">
        <v>220</v>
      </c>
      <c r="B69" s="517" t="s">
        <v>221</v>
      </c>
      <c r="D69" s="579" t="s">
        <v>222</v>
      </c>
      <c r="E69" s="592" t="s">
        <v>223</v>
      </c>
      <c r="F69" s="618">
        <f t="shared" si="11"/>
        <v>160</v>
      </c>
      <c r="G69" s="619" t="s">
        <v>213</v>
      </c>
      <c r="H69" s="582">
        <f t="shared" si="12"/>
        <v>160</v>
      </c>
      <c r="I69" s="583">
        <f t="shared" si="12"/>
        <v>1</v>
      </c>
      <c r="J69" s="584" t="s">
        <v>224</v>
      </c>
      <c r="K69" s="576">
        <v>160</v>
      </c>
      <c r="L69" s="619" t="s">
        <v>213</v>
      </c>
      <c r="M69" s="576">
        <v>160</v>
      </c>
      <c r="N69" s="578">
        <f t="shared" si="13"/>
        <v>1</v>
      </c>
    </row>
    <row r="70" spans="1:14" ht="23.25" customHeight="1">
      <c r="A70" s="517" t="s">
        <v>225</v>
      </c>
      <c r="B70" s="517" t="s">
        <v>226</v>
      </c>
      <c r="D70" s="579" t="s">
        <v>227</v>
      </c>
      <c r="E70" s="592" t="s">
        <v>228</v>
      </c>
      <c r="F70" s="618">
        <f t="shared" si="11"/>
        <v>120</v>
      </c>
      <c r="G70" s="619" t="s">
        <v>229</v>
      </c>
      <c r="H70" s="582">
        <f t="shared" si="12"/>
        <v>60</v>
      </c>
      <c r="I70" s="583">
        <f t="shared" si="12"/>
        <v>2</v>
      </c>
      <c r="J70" s="584" t="s">
        <v>230</v>
      </c>
      <c r="K70" s="607">
        <v>120</v>
      </c>
      <c r="L70" s="620" t="s">
        <v>229</v>
      </c>
      <c r="M70" s="621">
        <v>60</v>
      </c>
      <c r="N70" s="578">
        <f t="shared" si="13"/>
        <v>2</v>
      </c>
    </row>
    <row r="71" spans="1:14" ht="23.25" customHeight="1">
      <c r="A71" s="517" t="s">
        <v>231</v>
      </c>
      <c r="B71" s="517" t="s">
        <v>232</v>
      </c>
      <c r="D71" s="579" t="s">
        <v>233</v>
      </c>
      <c r="E71" s="592" t="s">
        <v>234</v>
      </c>
      <c r="F71" s="618">
        <f t="shared" si="11"/>
        <v>45</v>
      </c>
      <c r="G71" s="619" t="s">
        <v>213</v>
      </c>
      <c r="H71" s="582">
        <f t="shared" si="12"/>
        <v>45</v>
      </c>
      <c r="I71" s="583">
        <f t="shared" si="12"/>
        <v>1</v>
      </c>
      <c r="J71" s="584" t="s">
        <v>235</v>
      </c>
      <c r="K71" s="576">
        <v>45</v>
      </c>
      <c r="L71" s="619" t="s">
        <v>213</v>
      </c>
      <c r="M71" s="576">
        <v>45</v>
      </c>
      <c r="N71" s="578">
        <f t="shared" si="13"/>
        <v>1</v>
      </c>
    </row>
    <row r="72" spans="1:14" ht="23.25" customHeight="1">
      <c r="A72" s="517" t="s">
        <v>236</v>
      </c>
      <c r="B72" s="517" t="s">
        <v>237</v>
      </c>
      <c r="D72" s="579" t="s">
        <v>238</v>
      </c>
      <c r="E72" s="592" t="s">
        <v>239</v>
      </c>
      <c r="F72" s="618">
        <f t="shared" si="11"/>
        <v>130</v>
      </c>
      <c r="G72" s="619" t="s">
        <v>229</v>
      </c>
      <c r="H72" s="582">
        <f t="shared" si="12"/>
        <v>65</v>
      </c>
      <c r="I72" s="583">
        <f t="shared" si="12"/>
        <v>2</v>
      </c>
      <c r="J72" s="584" t="s">
        <v>240</v>
      </c>
      <c r="K72" s="607">
        <v>130</v>
      </c>
      <c r="L72" s="620" t="s">
        <v>229</v>
      </c>
      <c r="M72" s="621">
        <v>65</v>
      </c>
      <c r="N72" s="578">
        <f t="shared" si="13"/>
        <v>2</v>
      </c>
    </row>
    <row r="73" spans="1:14" ht="23.25" customHeight="1">
      <c r="A73" s="517" t="s">
        <v>209</v>
      </c>
      <c r="B73" s="517" t="s">
        <v>210</v>
      </c>
      <c r="D73" s="579" t="s">
        <v>241</v>
      </c>
      <c r="E73" s="592" t="s">
        <v>242</v>
      </c>
      <c r="F73" s="618">
        <f t="shared" si="11"/>
        <v>25</v>
      </c>
      <c r="G73" s="619" t="s">
        <v>195</v>
      </c>
      <c r="H73" s="582">
        <f t="shared" si="12"/>
        <v>25</v>
      </c>
      <c r="I73" s="583">
        <f t="shared" si="12"/>
        <v>1</v>
      </c>
      <c r="J73" s="584" t="s">
        <v>235</v>
      </c>
      <c r="K73" s="622">
        <v>25</v>
      </c>
      <c r="L73" s="601" t="s">
        <v>195</v>
      </c>
      <c r="M73" s="622">
        <v>25</v>
      </c>
      <c r="N73" s="578">
        <f t="shared" si="13"/>
        <v>1</v>
      </c>
    </row>
    <row r="74" spans="1:14" ht="5.25" customHeight="1" thickBot="1">
      <c r="D74" s="623"/>
      <c r="E74" s="548"/>
      <c r="F74" s="624"/>
      <c r="G74" s="625"/>
      <c r="H74" s="625"/>
      <c r="I74" s="625"/>
      <c r="J74" s="548"/>
      <c r="K74" s="548"/>
    </row>
    <row r="75" spans="1:14">
      <c r="D75" s="626" t="s">
        <v>243</v>
      </c>
      <c r="E75" s="627"/>
      <c r="F75" s="628"/>
      <c r="G75" s="629"/>
      <c r="H75" s="630"/>
      <c r="I75" s="630"/>
      <c r="J75" s="631"/>
      <c r="K75" s="548"/>
    </row>
    <row r="76" spans="1:14" ht="38.25" customHeight="1">
      <c r="D76" s="1292" t="s">
        <v>244</v>
      </c>
      <c r="E76" s="1274"/>
      <c r="F76" s="1274"/>
      <c r="G76" s="1274"/>
      <c r="H76" s="1274"/>
      <c r="I76" s="1274"/>
      <c r="J76" s="1275"/>
      <c r="K76" s="548"/>
    </row>
    <row r="77" spans="1:14" ht="37.5" customHeight="1">
      <c r="D77" s="1292" t="s">
        <v>245</v>
      </c>
      <c r="E77" s="1274"/>
      <c r="F77" s="1274"/>
      <c r="G77" s="1274"/>
      <c r="H77" s="1274"/>
      <c r="I77" s="1274"/>
      <c r="J77" s="1275"/>
      <c r="K77" s="548"/>
    </row>
    <row r="78" spans="1:14" ht="29.25" customHeight="1">
      <c r="D78" s="1292" t="s">
        <v>246</v>
      </c>
      <c r="E78" s="1274"/>
      <c r="F78" s="1274"/>
      <c r="G78" s="1274"/>
      <c r="H78" s="1274"/>
      <c r="I78" s="1274"/>
      <c r="J78" s="1275"/>
      <c r="K78" s="548"/>
    </row>
    <row r="79" spans="1:14" ht="53.25" customHeight="1" thickBot="1">
      <c r="D79" s="1293" t="s">
        <v>247</v>
      </c>
      <c r="E79" s="1277"/>
      <c r="F79" s="1277"/>
      <c r="G79" s="1277"/>
      <c r="H79" s="1277"/>
      <c r="I79" s="1277"/>
      <c r="J79" s="1278"/>
      <c r="K79" s="548"/>
    </row>
    <row r="80" spans="1:14" ht="3.75" customHeight="1" thickBot="1">
      <c r="D80" s="623"/>
      <c r="E80" s="548"/>
      <c r="F80" s="624"/>
      <c r="G80" s="625"/>
      <c r="H80" s="625"/>
      <c r="I80" s="625"/>
      <c r="J80" s="548"/>
      <c r="K80" s="548"/>
    </row>
    <row r="81" spans="4:11">
      <c r="D81" s="632" t="s">
        <v>248</v>
      </c>
      <c r="E81" s="628"/>
      <c r="F81" s="628"/>
      <c r="G81" s="629"/>
      <c r="H81" s="630"/>
      <c r="I81" s="630"/>
      <c r="J81" s="631"/>
      <c r="K81" s="548"/>
    </row>
    <row r="82" spans="4:11" ht="28.5" customHeight="1">
      <c r="D82" s="633">
        <v>1</v>
      </c>
      <c r="E82" s="1273" t="s">
        <v>249</v>
      </c>
      <c r="F82" s="1274"/>
      <c r="G82" s="1274"/>
      <c r="H82" s="1274"/>
      <c r="I82" s="1274"/>
      <c r="J82" s="1275"/>
      <c r="K82" s="548"/>
    </row>
    <row r="83" spans="4:11" ht="18" customHeight="1">
      <c r="D83" s="633">
        <v>2</v>
      </c>
      <c r="E83" s="1273" t="s">
        <v>250</v>
      </c>
      <c r="F83" s="1274"/>
      <c r="G83" s="1274"/>
      <c r="H83" s="1274"/>
      <c r="I83" s="1274"/>
      <c r="J83" s="1275"/>
      <c r="K83" s="548"/>
    </row>
    <row r="84" spans="4:11" ht="18.75" customHeight="1">
      <c r="D84" s="633">
        <v>3</v>
      </c>
      <c r="E84" s="1273" t="s">
        <v>251</v>
      </c>
      <c r="F84" s="1274"/>
      <c r="G84" s="1274"/>
      <c r="H84" s="1274"/>
      <c r="I84" s="1274"/>
      <c r="J84" s="1275"/>
      <c r="K84" s="548"/>
    </row>
    <row r="85" spans="4:11" ht="34.5" customHeight="1">
      <c r="D85" s="633">
        <v>4</v>
      </c>
      <c r="E85" s="1273" t="s">
        <v>252</v>
      </c>
      <c r="F85" s="1274"/>
      <c r="G85" s="1274"/>
      <c r="H85" s="1274"/>
      <c r="I85" s="1274"/>
      <c r="J85" s="1275"/>
      <c r="K85" s="548"/>
    </row>
    <row r="86" spans="4:11" ht="31.5" customHeight="1">
      <c r="D86" s="633">
        <v>5</v>
      </c>
      <c r="E86" s="1273" t="s">
        <v>253</v>
      </c>
      <c r="F86" s="1274"/>
      <c r="G86" s="1274"/>
      <c r="H86" s="1274"/>
      <c r="I86" s="1274"/>
      <c r="J86" s="1275"/>
      <c r="K86" s="548"/>
    </row>
    <row r="87" spans="4:11" ht="34.5" customHeight="1">
      <c r="D87" s="633">
        <v>6</v>
      </c>
      <c r="E87" s="1273" t="s">
        <v>254</v>
      </c>
      <c r="F87" s="1274"/>
      <c r="G87" s="1274"/>
      <c r="H87" s="1274"/>
      <c r="I87" s="1274"/>
      <c r="J87" s="1275"/>
      <c r="K87" s="548"/>
    </row>
    <row r="88" spans="4:11" ht="20.25" customHeight="1">
      <c r="D88" s="633">
        <v>7</v>
      </c>
      <c r="E88" s="1273" t="s">
        <v>255</v>
      </c>
      <c r="F88" s="1274"/>
      <c r="G88" s="1274"/>
      <c r="H88" s="1274"/>
      <c r="I88" s="1274"/>
      <c r="J88" s="1275"/>
      <c r="K88" s="548"/>
    </row>
    <row r="89" spans="4:11" ht="22.5" customHeight="1">
      <c r="D89" s="633">
        <v>8</v>
      </c>
      <c r="E89" s="1273" t="s">
        <v>256</v>
      </c>
      <c r="F89" s="1274"/>
      <c r="G89" s="1274"/>
      <c r="H89" s="1274"/>
      <c r="I89" s="1274"/>
      <c r="J89" s="1275"/>
      <c r="K89" s="548"/>
    </row>
    <row r="90" spans="4:11" ht="45.75" customHeight="1">
      <c r="D90" s="633">
        <v>9</v>
      </c>
      <c r="E90" s="1273" t="s">
        <v>257</v>
      </c>
      <c r="F90" s="1274"/>
      <c r="G90" s="1274"/>
      <c r="H90" s="1274"/>
      <c r="I90" s="1274"/>
      <c r="J90" s="1275"/>
      <c r="K90" s="548"/>
    </row>
    <row r="91" spans="4:11" ht="20.25" customHeight="1">
      <c r="D91" s="633">
        <v>10</v>
      </c>
      <c r="E91" s="1273" t="s">
        <v>258</v>
      </c>
      <c r="F91" s="1274"/>
      <c r="G91" s="1274"/>
      <c r="H91" s="1274"/>
      <c r="I91" s="1274"/>
      <c r="J91" s="1275"/>
      <c r="K91" s="548"/>
    </row>
    <row r="92" spans="4:11" ht="20.25" customHeight="1">
      <c r="D92" s="633">
        <v>11</v>
      </c>
      <c r="E92" s="1273" t="s">
        <v>259</v>
      </c>
      <c r="F92" s="1274"/>
      <c r="G92" s="1274"/>
      <c r="H92" s="1274"/>
      <c r="I92" s="1274"/>
      <c r="J92" s="1275"/>
      <c r="K92" s="548"/>
    </row>
    <row r="93" spans="4:11" ht="20.25" customHeight="1">
      <c r="D93" s="633">
        <v>12</v>
      </c>
      <c r="E93" s="1273" t="s">
        <v>260</v>
      </c>
      <c r="F93" s="1274"/>
      <c r="G93" s="1274"/>
      <c r="H93" s="1274"/>
      <c r="I93" s="1274"/>
      <c r="J93" s="1275"/>
      <c r="K93" s="548"/>
    </row>
    <row r="94" spans="4:11" ht="20.25" customHeight="1">
      <c r="D94" s="633">
        <v>13</v>
      </c>
      <c r="E94" s="1273" t="s">
        <v>261</v>
      </c>
      <c r="F94" s="1274"/>
      <c r="G94" s="1274"/>
      <c r="H94" s="1274"/>
      <c r="I94" s="1274"/>
      <c r="J94" s="1275"/>
      <c r="K94" s="548"/>
    </row>
    <row r="95" spans="4:11" ht="20.25" customHeight="1">
      <c r="D95" s="633">
        <v>14</v>
      </c>
      <c r="E95" s="1273" t="s">
        <v>262</v>
      </c>
      <c r="F95" s="1274"/>
      <c r="G95" s="1274"/>
      <c r="H95" s="1274"/>
      <c r="I95" s="1274"/>
      <c r="J95" s="1275"/>
      <c r="K95" s="548"/>
    </row>
    <row r="96" spans="4:11" ht="20.25" customHeight="1">
      <c r="D96" s="633">
        <v>15</v>
      </c>
      <c r="E96" s="1273" t="s">
        <v>263</v>
      </c>
      <c r="F96" s="1274"/>
      <c r="G96" s="1274"/>
      <c r="H96" s="1274"/>
      <c r="I96" s="1274"/>
      <c r="J96" s="1275"/>
      <c r="K96" s="548"/>
    </row>
    <row r="97" spans="4:11" ht="20.25" customHeight="1">
      <c r="D97" s="633">
        <v>16</v>
      </c>
      <c r="E97" s="1273" t="s">
        <v>264</v>
      </c>
      <c r="F97" s="1274"/>
      <c r="G97" s="1274"/>
      <c r="H97" s="1274"/>
      <c r="I97" s="1274"/>
      <c r="J97" s="1275"/>
      <c r="K97" s="548"/>
    </row>
    <row r="98" spans="4:11" ht="44.25" customHeight="1">
      <c r="D98" s="633">
        <v>17</v>
      </c>
      <c r="E98" s="1273" t="s">
        <v>265</v>
      </c>
      <c r="F98" s="1274"/>
      <c r="G98" s="1274"/>
      <c r="H98" s="1274"/>
      <c r="I98" s="1274"/>
      <c r="J98" s="1275"/>
      <c r="K98" s="548"/>
    </row>
    <row r="99" spans="4:11" ht="18.75" customHeight="1">
      <c r="D99" s="633">
        <v>18</v>
      </c>
      <c r="E99" s="1273" t="s">
        <v>266</v>
      </c>
      <c r="F99" s="1274"/>
      <c r="G99" s="1274"/>
      <c r="H99" s="1274"/>
      <c r="I99" s="1274"/>
      <c r="J99" s="1275"/>
      <c r="K99" s="548"/>
    </row>
    <row r="100" spans="4:11" ht="18.75" customHeight="1">
      <c r="D100" s="633">
        <v>19</v>
      </c>
      <c r="E100" s="1273" t="s">
        <v>267</v>
      </c>
      <c r="F100" s="1274"/>
      <c r="G100" s="1274"/>
      <c r="H100" s="1274"/>
      <c r="I100" s="1274"/>
      <c r="J100" s="1275"/>
      <c r="K100" s="548"/>
    </row>
    <row r="101" spans="4:11" ht="18.75" customHeight="1">
      <c r="D101" s="633">
        <v>20</v>
      </c>
      <c r="E101" s="1273" t="s">
        <v>268</v>
      </c>
      <c r="F101" s="1274"/>
      <c r="G101" s="1274"/>
      <c r="H101" s="1274"/>
      <c r="I101" s="1274"/>
      <c r="J101" s="1275"/>
      <c r="K101" s="548"/>
    </row>
    <row r="102" spans="4:11" ht="33.75" customHeight="1">
      <c r="D102" s="633">
        <v>21</v>
      </c>
      <c r="E102" s="1273" t="s">
        <v>269</v>
      </c>
      <c r="F102" s="1274"/>
      <c r="G102" s="1274"/>
      <c r="H102" s="1274"/>
      <c r="I102" s="1274"/>
      <c r="J102" s="1275"/>
      <c r="K102" s="548"/>
    </row>
    <row r="103" spans="4:11" ht="33" hidden="1" customHeight="1">
      <c r="D103" s="634">
        <v>22</v>
      </c>
      <c r="E103" s="1289" t="s">
        <v>270</v>
      </c>
      <c r="F103" s="1290"/>
      <c r="G103" s="1290"/>
      <c r="H103" s="1290"/>
      <c r="I103" s="1290"/>
      <c r="J103" s="1291"/>
      <c r="K103" s="548"/>
    </row>
    <row r="104" spans="4:11" ht="19.5" customHeight="1">
      <c r="D104" s="633">
        <v>22</v>
      </c>
      <c r="E104" s="1273" t="s">
        <v>271</v>
      </c>
      <c r="F104" s="1274"/>
      <c r="G104" s="1274"/>
      <c r="H104" s="1274"/>
      <c r="I104" s="1274"/>
      <c r="J104" s="1275"/>
      <c r="K104" s="548"/>
    </row>
    <row r="105" spans="4:11" ht="18.75" customHeight="1">
      <c r="D105" s="633">
        <v>23</v>
      </c>
      <c r="E105" s="1273" t="s">
        <v>272</v>
      </c>
      <c r="F105" s="1274"/>
      <c r="G105" s="1274"/>
      <c r="H105" s="1274"/>
      <c r="I105" s="1274"/>
      <c r="J105" s="1275"/>
    </row>
    <row r="106" spans="4:11" s="635" customFormat="1" ht="34.5" customHeight="1">
      <c r="D106" s="633">
        <v>24</v>
      </c>
      <c r="E106" s="1280" t="s">
        <v>273</v>
      </c>
      <c r="F106" s="1281"/>
      <c r="G106" s="1281"/>
      <c r="H106" s="1281"/>
      <c r="I106" s="1281"/>
      <c r="J106" s="1282"/>
    </row>
    <row r="107" spans="4:11" ht="58.5" customHeight="1">
      <c r="D107" s="633">
        <v>25</v>
      </c>
      <c r="E107" s="1283" t="s">
        <v>274</v>
      </c>
      <c r="F107" s="1284"/>
      <c r="G107" s="1284"/>
      <c r="H107" s="1284"/>
      <c r="I107" s="1284"/>
      <c r="J107" s="1285"/>
    </row>
    <row r="108" spans="4:11" ht="48.75" customHeight="1">
      <c r="D108" s="633">
        <v>26</v>
      </c>
      <c r="E108" s="1286" t="s">
        <v>275</v>
      </c>
      <c r="F108" s="1287"/>
      <c r="G108" s="1287"/>
      <c r="H108" s="1287"/>
      <c r="I108" s="1287"/>
      <c r="J108" s="1288"/>
    </row>
    <row r="109" spans="4:11" ht="24" customHeight="1">
      <c r="D109" s="633">
        <v>27</v>
      </c>
      <c r="E109" s="1273" t="s">
        <v>276</v>
      </c>
      <c r="F109" s="1274"/>
      <c r="G109" s="1274"/>
      <c r="H109" s="1274"/>
      <c r="I109" s="1274"/>
      <c r="J109" s="1275"/>
    </row>
    <row r="110" spans="4:11" ht="24" customHeight="1">
      <c r="D110" s="633">
        <v>28</v>
      </c>
      <c r="E110" s="1273" t="s">
        <v>277</v>
      </c>
      <c r="F110" s="1274"/>
      <c r="G110" s="1274"/>
      <c r="H110" s="1274"/>
      <c r="I110" s="1274"/>
      <c r="J110" s="1275"/>
    </row>
    <row r="111" spans="4:11" ht="73.5" customHeight="1" thickBot="1">
      <c r="D111" s="633">
        <v>29</v>
      </c>
      <c r="E111" s="1276" t="s">
        <v>278</v>
      </c>
      <c r="F111" s="1277"/>
      <c r="G111" s="1277"/>
      <c r="H111" s="1277"/>
      <c r="I111" s="1277"/>
      <c r="J111" s="1278"/>
    </row>
    <row r="112" spans="4:11" ht="38.25" customHeight="1">
      <c r="D112" s="1279" t="s">
        <v>279</v>
      </c>
      <c r="E112" s="1279"/>
      <c r="F112" s="1279"/>
      <c r="G112" s="1279"/>
      <c r="H112" s="1279"/>
      <c r="I112" s="1279"/>
      <c r="J112" s="1279"/>
    </row>
  </sheetData>
  <mergeCells count="48">
    <mergeCell ref="D9:J9"/>
    <mergeCell ref="D10:J10"/>
    <mergeCell ref="F11:G11"/>
    <mergeCell ref="F12:G12"/>
    <mergeCell ref="K13:L13"/>
    <mergeCell ref="M13:N13"/>
    <mergeCell ref="D15:E15"/>
    <mergeCell ref="D27:E27"/>
    <mergeCell ref="D36:E36"/>
    <mergeCell ref="D41:E41"/>
    <mergeCell ref="D44:E44"/>
    <mergeCell ref="D64:E64"/>
    <mergeCell ref="D66:E66"/>
    <mergeCell ref="D76:J76"/>
    <mergeCell ref="D77:J77"/>
    <mergeCell ref="D78:J78"/>
    <mergeCell ref="D79:J79"/>
    <mergeCell ref="E82:J82"/>
    <mergeCell ref="E83:J83"/>
    <mergeCell ref="E84:J84"/>
    <mergeCell ref="E85:J85"/>
    <mergeCell ref="E86:J86"/>
    <mergeCell ref="E87:J87"/>
    <mergeCell ref="E88:J88"/>
    <mergeCell ref="E89:J89"/>
    <mergeCell ref="E90:J90"/>
    <mergeCell ref="E91:J91"/>
    <mergeCell ref="E92:J92"/>
    <mergeCell ref="E93:J93"/>
    <mergeCell ref="E94:J94"/>
    <mergeCell ref="E95:J95"/>
    <mergeCell ref="E96:J96"/>
    <mergeCell ref="E97:J97"/>
    <mergeCell ref="E98:J98"/>
    <mergeCell ref="E99:J99"/>
    <mergeCell ref="E100:J100"/>
    <mergeCell ref="E101:J101"/>
    <mergeCell ref="E102:J102"/>
    <mergeCell ref="E103:J103"/>
    <mergeCell ref="E104:J104"/>
    <mergeCell ref="E110:J110"/>
    <mergeCell ref="E111:J111"/>
    <mergeCell ref="D112:J112"/>
    <mergeCell ref="E105:J105"/>
    <mergeCell ref="E106:J106"/>
    <mergeCell ref="E107:J107"/>
    <mergeCell ref="E108:J108"/>
    <mergeCell ref="E109:J109"/>
  </mergeCells>
  <pageMargins left="0.75" right="0.75" top="1" bottom="1" header="0.5" footer="0.5"/>
  <pageSetup paperSize="9" orientation="portrait"/>
  <legacyDrawing r:id="rId1"/>
</worksheet>
</file>

<file path=xl/worksheets/sheet4.xml><?xml version="1.0" encoding="utf-8"?>
<worksheet xmlns="http://schemas.openxmlformats.org/spreadsheetml/2006/main" xmlns:r="http://schemas.openxmlformats.org/officeDocument/2006/relationships">
  <sheetPr codeName="Sheet4"/>
  <dimension ref="B1:L83"/>
  <sheetViews>
    <sheetView showGridLines="0" topLeftCell="B19" workbookViewId="0">
      <selection activeCell="C2" sqref="C2:K2"/>
    </sheetView>
  </sheetViews>
  <sheetFormatPr defaultRowHeight="12.75"/>
  <cols>
    <col min="1" max="1" width="0" style="446" hidden="1" customWidth="1"/>
    <col min="2" max="2" width="6.7109375" style="446" customWidth="1"/>
    <col min="3" max="3" width="25.28515625" style="446" customWidth="1"/>
    <col min="4" max="4" width="18" style="446" customWidth="1"/>
    <col min="5" max="5" width="15.140625" style="446" customWidth="1"/>
    <col min="6" max="6" width="11.85546875" style="446" customWidth="1"/>
    <col min="7" max="7" width="11.7109375" style="446" customWidth="1"/>
    <col min="8" max="8" width="13.7109375" style="446" customWidth="1"/>
    <col min="9" max="10" width="11.5703125" style="446" customWidth="1"/>
    <col min="11" max="11" width="10.42578125" style="446" customWidth="1"/>
    <col min="12" max="12" width="6.7109375" style="446" customWidth="1"/>
    <col min="13" max="256" width="8.85546875" style="446"/>
    <col min="257" max="257" width="0" style="446" hidden="1" customWidth="1"/>
    <col min="258" max="258" width="6.7109375" style="446" customWidth="1"/>
    <col min="259" max="259" width="25.28515625" style="446" customWidth="1"/>
    <col min="260" max="260" width="18" style="446" customWidth="1"/>
    <col min="261" max="261" width="15.140625" style="446" customWidth="1"/>
    <col min="262" max="262" width="11.85546875" style="446" customWidth="1"/>
    <col min="263" max="263" width="11.7109375" style="446" customWidth="1"/>
    <col min="264" max="264" width="13.7109375" style="446" customWidth="1"/>
    <col min="265" max="266" width="11.5703125" style="446" customWidth="1"/>
    <col min="267" max="267" width="10.42578125" style="446" customWidth="1"/>
    <col min="268" max="268" width="6.7109375" style="446" customWidth="1"/>
    <col min="269" max="512" width="8.85546875" style="446"/>
    <col min="513" max="513" width="0" style="446" hidden="1" customWidth="1"/>
    <col min="514" max="514" width="6.7109375" style="446" customWidth="1"/>
    <col min="515" max="515" width="25.28515625" style="446" customWidth="1"/>
    <col min="516" max="516" width="18" style="446" customWidth="1"/>
    <col min="517" max="517" width="15.140625" style="446" customWidth="1"/>
    <col min="518" max="518" width="11.85546875" style="446" customWidth="1"/>
    <col min="519" max="519" width="11.7109375" style="446" customWidth="1"/>
    <col min="520" max="520" width="13.7109375" style="446" customWidth="1"/>
    <col min="521" max="522" width="11.5703125" style="446" customWidth="1"/>
    <col min="523" max="523" width="10.42578125" style="446" customWidth="1"/>
    <col min="524" max="524" width="6.7109375" style="446" customWidth="1"/>
    <col min="525" max="768" width="8.85546875" style="446"/>
    <col min="769" max="769" width="0" style="446" hidden="1" customWidth="1"/>
    <col min="770" max="770" width="6.7109375" style="446" customWidth="1"/>
    <col min="771" max="771" width="25.28515625" style="446" customWidth="1"/>
    <col min="772" max="772" width="18" style="446" customWidth="1"/>
    <col min="773" max="773" width="15.140625" style="446" customWidth="1"/>
    <col min="774" max="774" width="11.85546875" style="446" customWidth="1"/>
    <col min="775" max="775" width="11.7109375" style="446" customWidth="1"/>
    <col min="776" max="776" width="13.7109375" style="446" customWidth="1"/>
    <col min="777" max="778" width="11.5703125" style="446" customWidth="1"/>
    <col min="779" max="779" width="10.42578125" style="446" customWidth="1"/>
    <col min="780" max="780" width="6.7109375" style="446" customWidth="1"/>
    <col min="781" max="1024" width="8.85546875" style="446"/>
    <col min="1025" max="1025" width="0" style="446" hidden="1" customWidth="1"/>
    <col min="1026" max="1026" width="6.7109375" style="446" customWidth="1"/>
    <col min="1027" max="1027" width="25.28515625" style="446" customWidth="1"/>
    <col min="1028" max="1028" width="18" style="446" customWidth="1"/>
    <col min="1029" max="1029" width="15.140625" style="446" customWidth="1"/>
    <col min="1030" max="1030" width="11.85546875" style="446" customWidth="1"/>
    <col min="1031" max="1031" width="11.7109375" style="446" customWidth="1"/>
    <col min="1032" max="1032" width="13.7109375" style="446" customWidth="1"/>
    <col min="1033" max="1034" width="11.5703125" style="446" customWidth="1"/>
    <col min="1035" max="1035" width="10.42578125" style="446" customWidth="1"/>
    <col min="1036" max="1036" width="6.7109375" style="446" customWidth="1"/>
    <col min="1037" max="1280" width="8.85546875" style="446"/>
    <col min="1281" max="1281" width="0" style="446" hidden="1" customWidth="1"/>
    <col min="1282" max="1282" width="6.7109375" style="446" customWidth="1"/>
    <col min="1283" max="1283" width="25.28515625" style="446" customWidth="1"/>
    <col min="1284" max="1284" width="18" style="446" customWidth="1"/>
    <col min="1285" max="1285" width="15.140625" style="446" customWidth="1"/>
    <col min="1286" max="1286" width="11.85546875" style="446" customWidth="1"/>
    <col min="1287" max="1287" width="11.7109375" style="446" customWidth="1"/>
    <col min="1288" max="1288" width="13.7109375" style="446" customWidth="1"/>
    <col min="1289" max="1290" width="11.5703125" style="446" customWidth="1"/>
    <col min="1291" max="1291" width="10.42578125" style="446" customWidth="1"/>
    <col min="1292" max="1292" width="6.7109375" style="446" customWidth="1"/>
    <col min="1293" max="1536" width="8.85546875" style="446"/>
    <col min="1537" max="1537" width="0" style="446" hidden="1" customWidth="1"/>
    <col min="1538" max="1538" width="6.7109375" style="446" customWidth="1"/>
    <col min="1539" max="1539" width="25.28515625" style="446" customWidth="1"/>
    <col min="1540" max="1540" width="18" style="446" customWidth="1"/>
    <col min="1541" max="1541" width="15.140625" style="446" customWidth="1"/>
    <col min="1542" max="1542" width="11.85546875" style="446" customWidth="1"/>
    <col min="1543" max="1543" width="11.7109375" style="446" customWidth="1"/>
    <col min="1544" max="1544" width="13.7109375" style="446" customWidth="1"/>
    <col min="1545" max="1546" width="11.5703125" style="446" customWidth="1"/>
    <col min="1547" max="1547" width="10.42578125" style="446" customWidth="1"/>
    <col min="1548" max="1548" width="6.7109375" style="446" customWidth="1"/>
    <col min="1549" max="1792" width="8.85546875" style="446"/>
    <col min="1793" max="1793" width="0" style="446" hidden="1" customWidth="1"/>
    <col min="1794" max="1794" width="6.7109375" style="446" customWidth="1"/>
    <col min="1795" max="1795" width="25.28515625" style="446" customWidth="1"/>
    <col min="1796" max="1796" width="18" style="446" customWidth="1"/>
    <col min="1797" max="1797" width="15.140625" style="446" customWidth="1"/>
    <col min="1798" max="1798" width="11.85546875" style="446" customWidth="1"/>
    <col min="1799" max="1799" width="11.7109375" style="446" customWidth="1"/>
    <col min="1800" max="1800" width="13.7109375" style="446" customWidth="1"/>
    <col min="1801" max="1802" width="11.5703125" style="446" customWidth="1"/>
    <col min="1803" max="1803" width="10.42578125" style="446" customWidth="1"/>
    <col min="1804" max="1804" width="6.7109375" style="446" customWidth="1"/>
    <col min="1805" max="2048" width="8.85546875" style="446"/>
    <col min="2049" max="2049" width="0" style="446" hidden="1" customWidth="1"/>
    <col min="2050" max="2050" width="6.7109375" style="446" customWidth="1"/>
    <col min="2051" max="2051" width="25.28515625" style="446" customWidth="1"/>
    <col min="2052" max="2052" width="18" style="446" customWidth="1"/>
    <col min="2053" max="2053" width="15.140625" style="446" customWidth="1"/>
    <col min="2054" max="2054" width="11.85546875" style="446" customWidth="1"/>
    <col min="2055" max="2055" width="11.7109375" style="446" customWidth="1"/>
    <col min="2056" max="2056" width="13.7109375" style="446" customWidth="1"/>
    <col min="2057" max="2058" width="11.5703125" style="446" customWidth="1"/>
    <col min="2059" max="2059" width="10.42578125" style="446" customWidth="1"/>
    <col min="2060" max="2060" width="6.7109375" style="446" customWidth="1"/>
    <col min="2061" max="2304" width="8.85546875" style="446"/>
    <col min="2305" max="2305" width="0" style="446" hidden="1" customWidth="1"/>
    <col min="2306" max="2306" width="6.7109375" style="446" customWidth="1"/>
    <col min="2307" max="2307" width="25.28515625" style="446" customWidth="1"/>
    <col min="2308" max="2308" width="18" style="446" customWidth="1"/>
    <col min="2309" max="2309" width="15.140625" style="446" customWidth="1"/>
    <col min="2310" max="2310" width="11.85546875" style="446" customWidth="1"/>
    <col min="2311" max="2311" width="11.7109375" style="446" customWidth="1"/>
    <col min="2312" max="2312" width="13.7109375" style="446" customWidth="1"/>
    <col min="2313" max="2314" width="11.5703125" style="446" customWidth="1"/>
    <col min="2315" max="2315" width="10.42578125" style="446" customWidth="1"/>
    <col min="2316" max="2316" width="6.7109375" style="446" customWidth="1"/>
    <col min="2317" max="2560" width="8.85546875" style="446"/>
    <col min="2561" max="2561" width="0" style="446" hidden="1" customWidth="1"/>
    <col min="2562" max="2562" width="6.7109375" style="446" customWidth="1"/>
    <col min="2563" max="2563" width="25.28515625" style="446" customWidth="1"/>
    <col min="2564" max="2564" width="18" style="446" customWidth="1"/>
    <col min="2565" max="2565" width="15.140625" style="446" customWidth="1"/>
    <col min="2566" max="2566" width="11.85546875" style="446" customWidth="1"/>
    <col min="2567" max="2567" width="11.7109375" style="446" customWidth="1"/>
    <col min="2568" max="2568" width="13.7109375" style="446" customWidth="1"/>
    <col min="2569" max="2570" width="11.5703125" style="446" customWidth="1"/>
    <col min="2571" max="2571" width="10.42578125" style="446" customWidth="1"/>
    <col min="2572" max="2572" width="6.7109375" style="446" customWidth="1"/>
    <col min="2573" max="2816" width="8.85546875" style="446"/>
    <col min="2817" max="2817" width="0" style="446" hidden="1" customWidth="1"/>
    <col min="2818" max="2818" width="6.7109375" style="446" customWidth="1"/>
    <col min="2819" max="2819" width="25.28515625" style="446" customWidth="1"/>
    <col min="2820" max="2820" width="18" style="446" customWidth="1"/>
    <col min="2821" max="2821" width="15.140625" style="446" customWidth="1"/>
    <col min="2822" max="2822" width="11.85546875" style="446" customWidth="1"/>
    <col min="2823" max="2823" width="11.7109375" style="446" customWidth="1"/>
    <col min="2824" max="2824" width="13.7109375" style="446" customWidth="1"/>
    <col min="2825" max="2826" width="11.5703125" style="446" customWidth="1"/>
    <col min="2827" max="2827" width="10.42578125" style="446" customWidth="1"/>
    <col min="2828" max="2828" width="6.7109375" style="446" customWidth="1"/>
    <col min="2829" max="3072" width="8.85546875" style="446"/>
    <col min="3073" max="3073" width="0" style="446" hidden="1" customWidth="1"/>
    <col min="3074" max="3074" width="6.7109375" style="446" customWidth="1"/>
    <col min="3075" max="3075" width="25.28515625" style="446" customWidth="1"/>
    <col min="3076" max="3076" width="18" style="446" customWidth="1"/>
    <col min="3077" max="3077" width="15.140625" style="446" customWidth="1"/>
    <col min="3078" max="3078" width="11.85546875" style="446" customWidth="1"/>
    <col min="3079" max="3079" width="11.7109375" style="446" customWidth="1"/>
    <col min="3080" max="3080" width="13.7109375" style="446" customWidth="1"/>
    <col min="3081" max="3082" width="11.5703125" style="446" customWidth="1"/>
    <col min="3083" max="3083" width="10.42578125" style="446" customWidth="1"/>
    <col min="3084" max="3084" width="6.7109375" style="446" customWidth="1"/>
    <col min="3085" max="3328" width="8.85546875" style="446"/>
    <col min="3329" max="3329" width="0" style="446" hidden="1" customWidth="1"/>
    <col min="3330" max="3330" width="6.7109375" style="446" customWidth="1"/>
    <col min="3331" max="3331" width="25.28515625" style="446" customWidth="1"/>
    <col min="3332" max="3332" width="18" style="446" customWidth="1"/>
    <col min="3333" max="3333" width="15.140625" style="446" customWidth="1"/>
    <col min="3334" max="3334" width="11.85546875" style="446" customWidth="1"/>
    <col min="3335" max="3335" width="11.7109375" style="446" customWidth="1"/>
    <col min="3336" max="3336" width="13.7109375" style="446" customWidth="1"/>
    <col min="3337" max="3338" width="11.5703125" style="446" customWidth="1"/>
    <col min="3339" max="3339" width="10.42578125" style="446" customWidth="1"/>
    <col min="3340" max="3340" width="6.7109375" style="446" customWidth="1"/>
    <col min="3341" max="3584" width="8.85546875" style="446"/>
    <col min="3585" max="3585" width="0" style="446" hidden="1" customWidth="1"/>
    <col min="3586" max="3586" width="6.7109375" style="446" customWidth="1"/>
    <col min="3587" max="3587" width="25.28515625" style="446" customWidth="1"/>
    <col min="3588" max="3588" width="18" style="446" customWidth="1"/>
    <col min="3589" max="3589" width="15.140625" style="446" customWidth="1"/>
    <col min="3590" max="3590" width="11.85546875" style="446" customWidth="1"/>
    <col min="3591" max="3591" width="11.7109375" style="446" customWidth="1"/>
    <col min="3592" max="3592" width="13.7109375" style="446" customWidth="1"/>
    <col min="3593" max="3594" width="11.5703125" style="446" customWidth="1"/>
    <col min="3595" max="3595" width="10.42578125" style="446" customWidth="1"/>
    <col min="3596" max="3596" width="6.7109375" style="446" customWidth="1"/>
    <col min="3597" max="3840" width="8.85546875" style="446"/>
    <col min="3841" max="3841" width="0" style="446" hidden="1" customWidth="1"/>
    <col min="3842" max="3842" width="6.7109375" style="446" customWidth="1"/>
    <col min="3843" max="3843" width="25.28515625" style="446" customWidth="1"/>
    <col min="3844" max="3844" width="18" style="446" customWidth="1"/>
    <col min="3845" max="3845" width="15.140625" style="446" customWidth="1"/>
    <col min="3846" max="3846" width="11.85546875" style="446" customWidth="1"/>
    <col min="3847" max="3847" width="11.7109375" style="446" customWidth="1"/>
    <col min="3848" max="3848" width="13.7109375" style="446" customWidth="1"/>
    <col min="3849" max="3850" width="11.5703125" style="446" customWidth="1"/>
    <col min="3851" max="3851" width="10.42578125" style="446" customWidth="1"/>
    <col min="3852" max="3852" width="6.7109375" style="446" customWidth="1"/>
    <col min="3853" max="4096" width="8.85546875" style="446"/>
    <col min="4097" max="4097" width="0" style="446" hidden="1" customWidth="1"/>
    <col min="4098" max="4098" width="6.7109375" style="446" customWidth="1"/>
    <col min="4099" max="4099" width="25.28515625" style="446" customWidth="1"/>
    <col min="4100" max="4100" width="18" style="446" customWidth="1"/>
    <col min="4101" max="4101" width="15.140625" style="446" customWidth="1"/>
    <col min="4102" max="4102" width="11.85546875" style="446" customWidth="1"/>
    <col min="4103" max="4103" width="11.7109375" style="446" customWidth="1"/>
    <col min="4104" max="4104" width="13.7109375" style="446" customWidth="1"/>
    <col min="4105" max="4106" width="11.5703125" style="446" customWidth="1"/>
    <col min="4107" max="4107" width="10.42578125" style="446" customWidth="1"/>
    <col min="4108" max="4108" width="6.7109375" style="446" customWidth="1"/>
    <col min="4109" max="4352" width="8.85546875" style="446"/>
    <col min="4353" max="4353" width="0" style="446" hidden="1" customWidth="1"/>
    <col min="4354" max="4354" width="6.7109375" style="446" customWidth="1"/>
    <col min="4355" max="4355" width="25.28515625" style="446" customWidth="1"/>
    <col min="4356" max="4356" width="18" style="446" customWidth="1"/>
    <col min="4357" max="4357" width="15.140625" style="446" customWidth="1"/>
    <col min="4358" max="4358" width="11.85546875" style="446" customWidth="1"/>
    <col min="4359" max="4359" width="11.7109375" style="446" customWidth="1"/>
    <col min="4360" max="4360" width="13.7109375" style="446" customWidth="1"/>
    <col min="4361" max="4362" width="11.5703125" style="446" customWidth="1"/>
    <col min="4363" max="4363" width="10.42578125" style="446" customWidth="1"/>
    <col min="4364" max="4364" width="6.7109375" style="446" customWidth="1"/>
    <col min="4365" max="4608" width="8.85546875" style="446"/>
    <col min="4609" max="4609" width="0" style="446" hidden="1" customWidth="1"/>
    <col min="4610" max="4610" width="6.7109375" style="446" customWidth="1"/>
    <col min="4611" max="4611" width="25.28515625" style="446" customWidth="1"/>
    <col min="4612" max="4612" width="18" style="446" customWidth="1"/>
    <col min="4613" max="4613" width="15.140625" style="446" customWidth="1"/>
    <col min="4614" max="4614" width="11.85546875" style="446" customWidth="1"/>
    <col min="4615" max="4615" width="11.7109375" style="446" customWidth="1"/>
    <col min="4616" max="4616" width="13.7109375" style="446" customWidth="1"/>
    <col min="4617" max="4618" width="11.5703125" style="446" customWidth="1"/>
    <col min="4619" max="4619" width="10.42578125" style="446" customWidth="1"/>
    <col min="4620" max="4620" width="6.7109375" style="446" customWidth="1"/>
    <col min="4621" max="4864" width="8.85546875" style="446"/>
    <col min="4865" max="4865" width="0" style="446" hidden="1" customWidth="1"/>
    <col min="4866" max="4866" width="6.7109375" style="446" customWidth="1"/>
    <col min="4867" max="4867" width="25.28515625" style="446" customWidth="1"/>
    <col min="4868" max="4868" width="18" style="446" customWidth="1"/>
    <col min="4869" max="4869" width="15.140625" style="446" customWidth="1"/>
    <col min="4870" max="4870" width="11.85546875" style="446" customWidth="1"/>
    <col min="4871" max="4871" width="11.7109375" style="446" customWidth="1"/>
    <col min="4872" max="4872" width="13.7109375" style="446" customWidth="1"/>
    <col min="4873" max="4874" width="11.5703125" style="446" customWidth="1"/>
    <col min="4875" max="4875" width="10.42578125" style="446" customWidth="1"/>
    <col min="4876" max="4876" width="6.7109375" style="446" customWidth="1"/>
    <col min="4877" max="5120" width="8.85546875" style="446"/>
    <col min="5121" max="5121" width="0" style="446" hidden="1" customWidth="1"/>
    <col min="5122" max="5122" width="6.7109375" style="446" customWidth="1"/>
    <col min="5123" max="5123" width="25.28515625" style="446" customWidth="1"/>
    <col min="5124" max="5124" width="18" style="446" customWidth="1"/>
    <col min="5125" max="5125" width="15.140625" style="446" customWidth="1"/>
    <col min="5126" max="5126" width="11.85546875" style="446" customWidth="1"/>
    <col min="5127" max="5127" width="11.7109375" style="446" customWidth="1"/>
    <col min="5128" max="5128" width="13.7109375" style="446" customWidth="1"/>
    <col min="5129" max="5130" width="11.5703125" style="446" customWidth="1"/>
    <col min="5131" max="5131" width="10.42578125" style="446" customWidth="1"/>
    <col min="5132" max="5132" width="6.7109375" style="446" customWidth="1"/>
    <col min="5133" max="5376" width="8.85546875" style="446"/>
    <col min="5377" max="5377" width="0" style="446" hidden="1" customWidth="1"/>
    <col min="5378" max="5378" width="6.7109375" style="446" customWidth="1"/>
    <col min="5379" max="5379" width="25.28515625" style="446" customWidth="1"/>
    <col min="5380" max="5380" width="18" style="446" customWidth="1"/>
    <col min="5381" max="5381" width="15.140625" style="446" customWidth="1"/>
    <col min="5382" max="5382" width="11.85546875" style="446" customWidth="1"/>
    <col min="5383" max="5383" width="11.7109375" style="446" customWidth="1"/>
    <col min="5384" max="5384" width="13.7109375" style="446" customWidth="1"/>
    <col min="5385" max="5386" width="11.5703125" style="446" customWidth="1"/>
    <col min="5387" max="5387" width="10.42578125" style="446" customWidth="1"/>
    <col min="5388" max="5388" width="6.7109375" style="446" customWidth="1"/>
    <col min="5389" max="5632" width="8.85546875" style="446"/>
    <col min="5633" max="5633" width="0" style="446" hidden="1" customWidth="1"/>
    <col min="5634" max="5634" width="6.7109375" style="446" customWidth="1"/>
    <col min="5635" max="5635" width="25.28515625" style="446" customWidth="1"/>
    <col min="5636" max="5636" width="18" style="446" customWidth="1"/>
    <col min="5637" max="5637" width="15.140625" style="446" customWidth="1"/>
    <col min="5638" max="5638" width="11.85546875" style="446" customWidth="1"/>
    <col min="5639" max="5639" width="11.7109375" style="446" customWidth="1"/>
    <col min="5640" max="5640" width="13.7109375" style="446" customWidth="1"/>
    <col min="5641" max="5642" width="11.5703125" style="446" customWidth="1"/>
    <col min="5643" max="5643" width="10.42578125" style="446" customWidth="1"/>
    <col min="5644" max="5644" width="6.7109375" style="446" customWidth="1"/>
    <col min="5645" max="5888" width="8.85546875" style="446"/>
    <col min="5889" max="5889" width="0" style="446" hidden="1" customWidth="1"/>
    <col min="5890" max="5890" width="6.7109375" style="446" customWidth="1"/>
    <col min="5891" max="5891" width="25.28515625" style="446" customWidth="1"/>
    <col min="5892" max="5892" width="18" style="446" customWidth="1"/>
    <col min="5893" max="5893" width="15.140625" style="446" customWidth="1"/>
    <col min="5894" max="5894" width="11.85546875" style="446" customWidth="1"/>
    <col min="5895" max="5895" width="11.7109375" style="446" customWidth="1"/>
    <col min="5896" max="5896" width="13.7109375" style="446" customWidth="1"/>
    <col min="5897" max="5898" width="11.5703125" style="446" customWidth="1"/>
    <col min="5899" max="5899" width="10.42578125" style="446" customWidth="1"/>
    <col min="5900" max="5900" width="6.7109375" style="446" customWidth="1"/>
    <col min="5901" max="6144" width="8.85546875" style="446"/>
    <col min="6145" max="6145" width="0" style="446" hidden="1" customWidth="1"/>
    <col min="6146" max="6146" width="6.7109375" style="446" customWidth="1"/>
    <col min="6147" max="6147" width="25.28515625" style="446" customWidth="1"/>
    <col min="6148" max="6148" width="18" style="446" customWidth="1"/>
    <col min="6149" max="6149" width="15.140625" style="446" customWidth="1"/>
    <col min="6150" max="6150" width="11.85546875" style="446" customWidth="1"/>
    <col min="6151" max="6151" width="11.7109375" style="446" customWidth="1"/>
    <col min="6152" max="6152" width="13.7109375" style="446" customWidth="1"/>
    <col min="6153" max="6154" width="11.5703125" style="446" customWidth="1"/>
    <col min="6155" max="6155" width="10.42578125" style="446" customWidth="1"/>
    <col min="6156" max="6156" width="6.7109375" style="446" customWidth="1"/>
    <col min="6157" max="6400" width="8.85546875" style="446"/>
    <col min="6401" max="6401" width="0" style="446" hidden="1" customWidth="1"/>
    <col min="6402" max="6402" width="6.7109375" style="446" customWidth="1"/>
    <col min="6403" max="6403" width="25.28515625" style="446" customWidth="1"/>
    <col min="6404" max="6404" width="18" style="446" customWidth="1"/>
    <col min="6405" max="6405" width="15.140625" style="446" customWidth="1"/>
    <col min="6406" max="6406" width="11.85546875" style="446" customWidth="1"/>
    <col min="6407" max="6407" width="11.7109375" style="446" customWidth="1"/>
    <col min="6408" max="6408" width="13.7109375" style="446" customWidth="1"/>
    <col min="6409" max="6410" width="11.5703125" style="446" customWidth="1"/>
    <col min="6411" max="6411" width="10.42578125" style="446" customWidth="1"/>
    <col min="6412" max="6412" width="6.7109375" style="446" customWidth="1"/>
    <col min="6413" max="6656" width="8.85546875" style="446"/>
    <col min="6657" max="6657" width="0" style="446" hidden="1" customWidth="1"/>
    <col min="6658" max="6658" width="6.7109375" style="446" customWidth="1"/>
    <col min="6659" max="6659" width="25.28515625" style="446" customWidth="1"/>
    <col min="6660" max="6660" width="18" style="446" customWidth="1"/>
    <col min="6661" max="6661" width="15.140625" style="446" customWidth="1"/>
    <col min="6662" max="6662" width="11.85546875" style="446" customWidth="1"/>
    <col min="6663" max="6663" width="11.7109375" style="446" customWidth="1"/>
    <col min="6664" max="6664" width="13.7109375" style="446" customWidth="1"/>
    <col min="6665" max="6666" width="11.5703125" style="446" customWidth="1"/>
    <col min="6667" max="6667" width="10.42578125" style="446" customWidth="1"/>
    <col min="6668" max="6668" width="6.7109375" style="446" customWidth="1"/>
    <col min="6669" max="6912" width="8.85546875" style="446"/>
    <col min="6913" max="6913" width="0" style="446" hidden="1" customWidth="1"/>
    <col min="6914" max="6914" width="6.7109375" style="446" customWidth="1"/>
    <col min="6915" max="6915" width="25.28515625" style="446" customWidth="1"/>
    <col min="6916" max="6916" width="18" style="446" customWidth="1"/>
    <col min="6917" max="6917" width="15.140625" style="446" customWidth="1"/>
    <col min="6918" max="6918" width="11.85546875" style="446" customWidth="1"/>
    <col min="6919" max="6919" width="11.7109375" style="446" customWidth="1"/>
    <col min="6920" max="6920" width="13.7109375" style="446" customWidth="1"/>
    <col min="6921" max="6922" width="11.5703125" style="446" customWidth="1"/>
    <col min="6923" max="6923" width="10.42578125" style="446" customWidth="1"/>
    <col min="6924" max="6924" width="6.7109375" style="446" customWidth="1"/>
    <col min="6925" max="7168" width="8.85546875" style="446"/>
    <col min="7169" max="7169" width="0" style="446" hidden="1" customWidth="1"/>
    <col min="7170" max="7170" width="6.7109375" style="446" customWidth="1"/>
    <col min="7171" max="7171" width="25.28515625" style="446" customWidth="1"/>
    <col min="7172" max="7172" width="18" style="446" customWidth="1"/>
    <col min="7173" max="7173" width="15.140625" style="446" customWidth="1"/>
    <col min="7174" max="7174" width="11.85546875" style="446" customWidth="1"/>
    <col min="7175" max="7175" width="11.7109375" style="446" customWidth="1"/>
    <col min="7176" max="7176" width="13.7109375" style="446" customWidth="1"/>
    <col min="7177" max="7178" width="11.5703125" style="446" customWidth="1"/>
    <col min="7179" max="7179" width="10.42578125" style="446" customWidth="1"/>
    <col min="7180" max="7180" width="6.7109375" style="446" customWidth="1"/>
    <col min="7181" max="7424" width="8.85546875" style="446"/>
    <col min="7425" max="7425" width="0" style="446" hidden="1" customWidth="1"/>
    <col min="7426" max="7426" width="6.7109375" style="446" customWidth="1"/>
    <col min="7427" max="7427" width="25.28515625" style="446" customWidth="1"/>
    <col min="7428" max="7428" width="18" style="446" customWidth="1"/>
    <col min="7429" max="7429" width="15.140625" style="446" customWidth="1"/>
    <col min="7430" max="7430" width="11.85546875" style="446" customWidth="1"/>
    <col min="7431" max="7431" width="11.7109375" style="446" customWidth="1"/>
    <col min="7432" max="7432" width="13.7109375" style="446" customWidth="1"/>
    <col min="7433" max="7434" width="11.5703125" style="446" customWidth="1"/>
    <col min="7435" max="7435" width="10.42578125" style="446" customWidth="1"/>
    <col min="7436" max="7436" width="6.7109375" style="446" customWidth="1"/>
    <col min="7437" max="7680" width="8.85546875" style="446"/>
    <col min="7681" max="7681" width="0" style="446" hidden="1" customWidth="1"/>
    <col min="7682" max="7682" width="6.7109375" style="446" customWidth="1"/>
    <col min="7683" max="7683" width="25.28515625" style="446" customWidth="1"/>
    <col min="7684" max="7684" width="18" style="446" customWidth="1"/>
    <col min="7685" max="7685" width="15.140625" style="446" customWidth="1"/>
    <col min="7686" max="7686" width="11.85546875" style="446" customWidth="1"/>
    <col min="7687" max="7687" width="11.7109375" style="446" customWidth="1"/>
    <col min="7688" max="7688" width="13.7109375" style="446" customWidth="1"/>
    <col min="7689" max="7690" width="11.5703125" style="446" customWidth="1"/>
    <col min="7691" max="7691" width="10.42578125" style="446" customWidth="1"/>
    <col min="7692" max="7692" width="6.7109375" style="446" customWidth="1"/>
    <col min="7693" max="7936" width="8.85546875" style="446"/>
    <col min="7937" max="7937" width="0" style="446" hidden="1" customWidth="1"/>
    <col min="7938" max="7938" width="6.7109375" style="446" customWidth="1"/>
    <col min="7939" max="7939" width="25.28515625" style="446" customWidth="1"/>
    <col min="7940" max="7940" width="18" style="446" customWidth="1"/>
    <col min="7941" max="7941" width="15.140625" style="446" customWidth="1"/>
    <col min="7942" max="7942" width="11.85546875" style="446" customWidth="1"/>
    <col min="7943" max="7943" width="11.7109375" style="446" customWidth="1"/>
    <col min="7944" max="7944" width="13.7109375" style="446" customWidth="1"/>
    <col min="7945" max="7946" width="11.5703125" style="446" customWidth="1"/>
    <col min="7947" max="7947" width="10.42578125" style="446" customWidth="1"/>
    <col min="7948" max="7948" width="6.7109375" style="446" customWidth="1"/>
    <col min="7949" max="8192" width="8.85546875" style="446"/>
    <col min="8193" max="8193" width="0" style="446" hidden="1" customWidth="1"/>
    <col min="8194" max="8194" width="6.7109375" style="446" customWidth="1"/>
    <col min="8195" max="8195" width="25.28515625" style="446" customWidth="1"/>
    <col min="8196" max="8196" width="18" style="446" customWidth="1"/>
    <col min="8197" max="8197" width="15.140625" style="446" customWidth="1"/>
    <col min="8198" max="8198" width="11.85546875" style="446" customWidth="1"/>
    <col min="8199" max="8199" width="11.7109375" style="446" customWidth="1"/>
    <col min="8200" max="8200" width="13.7109375" style="446" customWidth="1"/>
    <col min="8201" max="8202" width="11.5703125" style="446" customWidth="1"/>
    <col min="8203" max="8203" width="10.42578125" style="446" customWidth="1"/>
    <col min="8204" max="8204" width="6.7109375" style="446" customWidth="1"/>
    <col min="8205" max="8448" width="8.85546875" style="446"/>
    <col min="8449" max="8449" width="0" style="446" hidden="1" customWidth="1"/>
    <col min="8450" max="8450" width="6.7109375" style="446" customWidth="1"/>
    <col min="8451" max="8451" width="25.28515625" style="446" customWidth="1"/>
    <col min="8452" max="8452" width="18" style="446" customWidth="1"/>
    <col min="8453" max="8453" width="15.140625" style="446" customWidth="1"/>
    <col min="8454" max="8454" width="11.85546875" style="446" customWidth="1"/>
    <col min="8455" max="8455" width="11.7109375" style="446" customWidth="1"/>
    <col min="8456" max="8456" width="13.7109375" style="446" customWidth="1"/>
    <col min="8457" max="8458" width="11.5703125" style="446" customWidth="1"/>
    <col min="8459" max="8459" width="10.42578125" style="446" customWidth="1"/>
    <col min="8460" max="8460" width="6.7109375" style="446" customWidth="1"/>
    <col min="8461" max="8704" width="8.85546875" style="446"/>
    <col min="8705" max="8705" width="0" style="446" hidden="1" customWidth="1"/>
    <col min="8706" max="8706" width="6.7109375" style="446" customWidth="1"/>
    <col min="8707" max="8707" width="25.28515625" style="446" customWidth="1"/>
    <col min="8708" max="8708" width="18" style="446" customWidth="1"/>
    <col min="8709" max="8709" width="15.140625" style="446" customWidth="1"/>
    <col min="8710" max="8710" width="11.85546875" style="446" customWidth="1"/>
    <col min="8711" max="8711" width="11.7109375" style="446" customWidth="1"/>
    <col min="8712" max="8712" width="13.7109375" style="446" customWidth="1"/>
    <col min="8713" max="8714" width="11.5703125" style="446" customWidth="1"/>
    <col min="8715" max="8715" width="10.42578125" style="446" customWidth="1"/>
    <col min="8716" max="8716" width="6.7109375" style="446" customWidth="1"/>
    <col min="8717" max="8960" width="8.85546875" style="446"/>
    <col min="8961" max="8961" width="0" style="446" hidden="1" customWidth="1"/>
    <col min="8962" max="8962" width="6.7109375" style="446" customWidth="1"/>
    <col min="8963" max="8963" width="25.28515625" style="446" customWidth="1"/>
    <col min="8964" max="8964" width="18" style="446" customWidth="1"/>
    <col min="8965" max="8965" width="15.140625" style="446" customWidth="1"/>
    <col min="8966" max="8966" width="11.85546875" style="446" customWidth="1"/>
    <col min="8967" max="8967" width="11.7109375" style="446" customWidth="1"/>
    <col min="8968" max="8968" width="13.7109375" style="446" customWidth="1"/>
    <col min="8969" max="8970" width="11.5703125" style="446" customWidth="1"/>
    <col min="8971" max="8971" width="10.42578125" style="446" customWidth="1"/>
    <col min="8972" max="8972" width="6.7109375" style="446" customWidth="1"/>
    <col min="8973" max="9216" width="8.85546875" style="446"/>
    <col min="9217" max="9217" width="0" style="446" hidden="1" customWidth="1"/>
    <col min="9218" max="9218" width="6.7109375" style="446" customWidth="1"/>
    <col min="9219" max="9219" width="25.28515625" style="446" customWidth="1"/>
    <col min="9220" max="9220" width="18" style="446" customWidth="1"/>
    <col min="9221" max="9221" width="15.140625" style="446" customWidth="1"/>
    <col min="9222" max="9222" width="11.85546875" style="446" customWidth="1"/>
    <col min="9223" max="9223" width="11.7109375" style="446" customWidth="1"/>
    <col min="9224" max="9224" width="13.7109375" style="446" customWidth="1"/>
    <col min="9225" max="9226" width="11.5703125" style="446" customWidth="1"/>
    <col min="9227" max="9227" width="10.42578125" style="446" customWidth="1"/>
    <col min="9228" max="9228" width="6.7109375" style="446" customWidth="1"/>
    <col min="9229" max="9472" width="8.85546875" style="446"/>
    <col min="9473" max="9473" width="0" style="446" hidden="1" customWidth="1"/>
    <col min="9474" max="9474" width="6.7109375" style="446" customWidth="1"/>
    <col min="9475" max="9475" width="25.28515625" style="446" customWidth="1"/>
    <col min="9476" max="9476" width="18" style="446" customWidth="1"/>
    <col min="9477" max="9477" width="15.140625" style="446" customWidth="1"/>
    <col min="9478" max="9478" width="11.85546875" style="446" customWidth="1"/>
    <col min="9479" max="9479" width="11.7109375" style="446" customWidth="1"/>
    <col min="9480" max="9480" width="13.7109375" style="446" customWidth="1"/>
    <col min="9481" max="9482" width="11.5703125" style="446" customWidth="1"/>
    <col min="9483" max="9483" width="10.42578125" style="446" customWidth="1"/>
    <col min="9484" max="9484" width="6.7109375" style="446" customWidth="1"/>
    <col min="9485" max="9728" width="8.85546875" style="446"/>
    <col min="9729" max="9729" width="0" style="446" hidden="1" customWidth="1"/>
    <col min="9730" max="9730" width="6.7109375" style="446" customWidth="1"/>
    <col min="9731" max="9731" width="25.28515625" style="446" customWidth="1"/>
    <col min="9732" max="9732" width="18" style="446" customWidth="1"/>
    <col min="9733" max="9733" width="15.140625" style="446" customWidth="1"/>
    <col min="9734" max="9734" width="11.85546875" style="446" customWidth="1"/>
    <col min="9735" max="9735" width="11.7109375" style="446" customWidth="1"/>
    <col min="9736" max="9736" width="13.7109375" style="446" customWidth="1"/>
    <col min="9737" max="9738" width="11.5703125" style="446" customWidth="1"/>
    <col min="9739" max="9739" width="10.42578125" style="446" customWidth="1"/>
    <col min="9740" max="9740" width="6.7109375" style="446" customWidth="1"/>
    <col min="9741" max="9984" width="8.85546875" style="446"/>
    <col min="9985" max="9985" width="0" style="446" hidden="1" customWidth="1"/>
    <col min="9986" max="9986" width="6.7109375" style="446" customWidth="1"/>
    <col min="9987" max="9987" width="25.28515625" style="446" customWidth="1"/>
    <col min="9988" max="9988" width="18" style="446" customWidth="1"/>
    <col min="9989" max="9989" width="15.140625" style="446" customWidth="1"/>
    <col min="9990" max="9990" width="11.85546875" style="446" customWidth="1"/>
    <col min="9991" max="9991" width="11.7109375" style="446" customWidth="1"/>
    <col min="9992" max="9992" width="13.7109375" style="446" customWidth="1"/>
    <col min="9993" max="9994" width="11.5703125" style="446" customWidth="1"/>
    <col min="9995" max="9995" width="10.42578125" style="446" customWidth="1"/>
    <col min="9996" max="9996" width="6.7109375" style="446" customWidth="1"/>
    <col min="9997" max="10240" width="8.85546875" style="446"/>
    <col min="10241" max="10241" width="0" style="446" hidden="1" customWidth="1"/>
    <col min="10242" max="10242" width="6.7109375" style="446" customWidth="1"/>
    <col min="10243" max="10243" width="25.28515625" style="446" customWidth="1"/>
    <col min="10244" max="10244" width="18" style="446" customWidth="1"/>
    <col min="10245" max="10245" width="15.140625" style="446" customWidth="1"/>
    <col min="10246" max="10246" width="11.85546875" style="446" customWidth="1"/>
    <col min="10247" max="10247" width="11.7109375" style="446" customWidth="1"/>
    <col min="10248" max="10248" width="13.7109375" style="446" customWidth="1"/>
    <col min="10249" max="10250" width="11.5703125" style="446" customWidth="1"/>
    <col min="10251" max="10251" width="10.42578125" style="446" customWidth="1"/>
    <col min="10252" max="10252" width="6.7109375" style="446" customWidth="1"/>
    <col min="10253" max="10496" width="8.85546875" style="446"/>
    <col min="10497" max="10497" width="0" style="446" hidden="1" customWidth="1"/>
    <col min="10498" max="10498" width="6.7109375" style="446" customWidth="1"/>
    <col min="10499" max="10499" width="25.28515625" style="446" customWidth="1"/>
    <col min="10500" max="10500" width="18" style="446" customWidth="1"/>
    <col min="10501" max="10501" width="15.140625" style="446" customWidth="1"/>
    <col min="10502" max="10502" width="11.85546875" style="446" customWidth="1"/>
    <col min="10503" max="10503" width="11.7109375" style="446" customWidth="1"/>
    <col min="10504" max="10504" width="13.7109375" style="446" customWidth="1"/>
    <col min="10505" max="10506" width="11.5703125" style="446" customWidth="1"/>
    <col min="10507" max="10507" width="10.42578125" style="446" customWidth="1"/>
    <col min="10508" max="10508" width="6.7109375" style="446" customWidth="1"/>
    <col min="10509" max="10752" width="8.85546875" style="446"/>
    <col min="10753" max="10753" width="0" style="446" hidden="1" customWidth="1"/>
    <col min="10754" max="10754" width="6.7109375" style="446" customWidth="1"/>
    <col min="10755" max="10755" width="25.28515625" style="446" customWidth="1"/>
    <col min="10756" max="10756" width="18" style="446" customWidth="1"/>
    <col min="10757" max="10757" width="15.140625" style="446" customWidth="1"/>
    <col min="10758" max="10758" width="11.85546875" style="446" customWidth="1"/>
    <col min="10759" max="10759" width="11.7109375" style="446" customWidth="1"/>
    <col min="10760" max="10760" width="13.7109375" style="446" customWidth="1"/>
    <col min="10761" max="10762" width="11.5703125" style="446" customWidth="1"/>
    <col min="10763" max="10763" width="10.42578125" style="446" customWidth="1"/>
    <col min="10764" max="10764" width="6.7109375" style="446" customWidth="1"/>
    <col min="10765" max="11008" width="8.85546875" style="446"/>
    <col min="11009" max="11009" width="0" style="446" hidden="1" customWidth="1"/>
    <col min="11010" max="11010" width="6.7109375" style="446" customWidth="1"/>
    <col min="11011" max="11011" width="25.28515625" style="446" customWidth="1"/>
    <col min="11012" max="11012" width="18" style="446" customWidth="1"/>
    <col min="11013" max="11013" width="15.140625" style="446" customWidth="1"/>
    <col min="11014" max="11014" width="11.85546875" style="446" customWidth="1"/>
    <col min="11015" max="11015" width="11.7109375" style="446" customWidth="1"/>
    <col min="11016" max="11016" width="13.7109375" style="446" customWidth="1"/>
    <col min="11017" max="11018" width="11.5703125" style="446" customWidth="1"/>
    <col min="11019" max="11019" width="10.42578125" style="446" customWidth="1"/>
    <col min="11020" max="11020" width="6.7109375" style="446" customWidth="1"/>
    <col min="11021" max="11264" width="8.85546875" style="446"/>
    <col min="11265" max="11265" width="0" style="446" hidden="1" customWidth="1"/>
    <col min="11266" max="11266" width="6.7109375" style="446" customWidth="1"/>
    <col min="11267" max="11267" width="25.28515625" style="446" customWidth="1"/>
    <col min="11268" max="11268" width="18" style="446" customWidth="1"/>
    <col min="11269" max="11269" width="15.140625" style="446" customWidth="1"/>
    <col min="11270" max="11270" width="11.85546875" style="446" customWidth="1"/>
    <col min="11271" max="11271" width="11.7109375" style="446" customWidth="1"/>
    <col min="11272" max="11272" width="13.7109375" style="446" customWidth="1"/>
    <col min="11273" max="11274" width="11.5703125" style="446" customWidth="1"/>
    <col min="11275" max="11275" width="10.42578125" style="446" customWidth="1"/>
    <col min="11276" max="11276" width="6.7109375" style="446" customWidth="1"/>
    <col min="11277" max="11520" width="8.85546875" style="446"/>
    <col min="11521" max="11521" width="0" style="446" hidden="1" customWidth="1"/>
    <col min="11522" max="11522" width="6.7109375" style="446" customWidth="1"/>
    <col min="11523" max="11523" width="25.28515625" style="446" customWidth="1"/>
    <col min="11524" max="11524" width="18" style="446" customWidth="1"/>
    <col min="11525" max="11525" width="15.140625" style="446" customWidth="1"/>
    <col min="11526" max="11526" width="11.85546875" style="446" customWidth="1"/>
    <col min="11527" max="11527" width="11.7109375" style="446" customWidth="1"/>
    <col min="11528" max="11528" width="13.7109375" style="446" customWidth="1"/>
    <col min="11529" max="11530" width="11.5703125" style="446" customWidth="1"/>
    <col min="11531" max="11531" width="10.42578125" style="446" customWidth="1"/>
    <col min="11532" max="11532" width="6.7109375" style="446" customWidth="1"/>
    <col min="11533" max="11776" width="8.85546875" style="446"/>
    <col min="11777" max="11777" width="0" style="446" hidden="1" customWidth="1"/>
    <col min="11778" max="11778" width="6.7109375" style="446" customWidth="1"/>
    <col min="11779" max="11779" width="25.28515625" style="446" customWidth="1"/>
    <col min="11780" max="11780" width="18" style="446" customWidth="1"/>
    <col min="11781" max="11781" width="15.140625" style="446" customWidth="1"/>
    <col min="11782" max="11782" width="11.85546875" style="446" customWidth="1"/>
    <col min="11783" max="11783" width="11.7109375" style="446" customWidth="1"/>
    <col min="11784" max="11784" width="13.7109375" style="446" customWidth="1"/>
    <col min="11785" max="11786" width="11.5703125" style="446" customWidth="1"/>
    <col min="11787" max="11787" width="10.42578125" style="446" customWidth="1"/>
    <col min="11788" max="11788" width="6.7109375" style="446" customWidth="1"/>
    <col min="11789" max="12032" width="8.85546875" style="446"/>
    <col min="12033" max="12033" width="0" style="446" hidden="1" customWidth="1"/>
    <col min="12034" max="12034" width="6.7109375" style="446" customWidth="1"/>
    <col min="12035" max="12035" width="25.28515625" style="446" customWidth="1"/>
    <col min="12036" max="12036" width="18" style="446" customWidth="1"/>
    <col min="12037" max="12037" width="15.140625" style="446" customWidth="1"/>
    <col min="12038" max="12038" width="11.85546875" style="446" customWidth="1"/>
    <col min="12039" max="12039" width="11.7109375" style="446" customWidth="1"/>
    <col min="12040" max="12040" width="13.7109375" style="446" customWidth="1"/>
    <col min="12041" max="12042" width="11.5703125" style="446" customWidth="1"/>
    <col min="12043" max="12043" width="10.42578125" style="446" customWidth="1"/>
    <col min="12044" max="12044" width="6.7109375" style="446" customWidth="1"/>
    <col min="12045" max="12288" width="8.85546875" style="446"/>
    <col min="12289" max="12289" width="0" style="446" hidden="1" customWidth="1"/>
    <col min="12290" max="12290" width="6.7109375" style="446" customWidth="1"/>
    <col min="12291" max="12291" width="25.28515625" style="446" customWidth="1"/>
    <col min="12292" max="12292" width="18" style="446" customWidth="1"/>
    <col min="12293" max="12293" width="15.140625" style="446" customWidth="1"/>
    <col min="12294" max="12294" width="11.85546875" style="446" customWidth="1"/>
    <col min="12295" max="12295" width="11.7109375" style="446" customWidth="1"/>
    <col min="12296" max="12296" width="13.7109375" style="446" customWidth="1"/>
    <col min="12297" max="12298" width="11.5703125" style="446" customWidth="1"/>
    <col min="12299" max="12299" width="10.42578125" style="446" customWidth="1"/>
    <col min="12300" max="12300" width="6.7109375" style="446" customWidth="1"/>
    <col min="12301" max="12544" width="8.85546875" style="446"/>
    <col min="12545" max="12545" width="0" style="446" hidden="1" customWidth="1"/>
    <col min="12546" max="12546" width="6.7109375" style="446" customWidth="1"/>
    <col min="12547" max="12547" width="25.28515625" style="446" customWidth="1"/>
    <col min="12548" max="12548" width="18" style="446" customWidth="1"/>
    <col min="12549" max="12549" width="15.140625" style="446" customWidth="1"/>
    <col min="12550" max="12550" width="11.85546875" style="446" customWidth="1"/>
    <col min="12551" max="12551" width="11.7109375" style="446" customWidth="1"/>
    <col min="12552" max="12552" width="13.7109375" style="446" customWidth="1"/>
    <col min="12553" max="12554" width="11.5703125" style="446" customWidth="1"/>
    <col min="12555" max="12555" width="10.42578125" style="446" customWidth="1"/>
    <col min="12556" max="12556" width="6.7109375" style="446" customWidth="1"/>
    <col min="12557" max="12800" width="8.85546875" style="446"/>
    <col min="12801" max="12801" width="0" style="446" hidden="1" customWidth="1"/>
    <col min="12802" max="12802" width="6.7109375" style="446" customWidth="1"/>
    <col min="12803" max="12803" width="25.28515625" style="446" customWidth="1"/>
    <col min="12804" max="12804" width="18" style="446" customWidth="1"/>
    <col min="12805" max="12805" width="15.140625" style="446" customWidth="1"/>
    <col min="12806" max="12806" width="11.85546875" style="446" customWidth="1"/>
    <col min="12807" max="12807" width="11.7109375" style="446" customWidth="1"/>
    <col min="12808" max="12808" width="13.7109375" style="446" customWidth="1"/>
    <col min="12809" max="12810" width="11.5703125" style="446" customWidth="1"/>
    <col min="12811" max="12811" width="10.42578125" style="446" customWidth="1"/>
    <col min="12812" max="12812" width="6.7109375" style="446" customWidth="1"/>
    <col min="12813" max="13056" width="8.85546875" style="446"/>
    <col min="13057" max="13057" width="0" style="446" hidden="1" customWidth="1"/>
    <col min="13058" max="13058" width="6.7109375" style="446" customWidth="1"/>
    <col min="13059" max="13059" width="25.28515625" style="446" customWidth="1"/>
    <col min="13060" max="13060" width="18" style="446" customWidth="1"/>
    <col min="13061" max="13061" width="15.140625" style="446" customWidth="1"/>
    <col min="13062" max="13062" width="11.85546875" style="446" customWidth="1"/>
    <col min="13063" max="13063" width="11.7109375" style="446" customWidth="1"/>
    <col min="13064" max="13064" width="13.7109375" style="446" customWidth="1"/>
    <col min="13065" max="13066" width="11.5703125" style="446" customWidth="1"/>
    <col min="13067" max="13067" width="10.42578125" style="446" customWidth="1"/>
    <col min="13068" max="13068" width="6.7109375" style="446" customWidth="1"/>
    <col min="13069" max="13312" width="8.85546875" style="446"/>
    <col min="13313" max="13313" width="0" style="446" hidden="1" customWidth="1"/>
    <col min="13314" max="13314" width="6.7109375" style="446" customWidth="1"/>
    <col min="13315" max="13315" width="25.28515625" style="446" customWidth="1"/>
    <col min="13316" max="13316" width="18" style="446" customWidth="1"/>
    <col min="13317" max="13317" width="15.140625" style="446" customWidth="1"/>
    <col min="13318" max="13318" width="11.85546875" style="446" customWidth="1"/>
    <col min="13319" max="13319" width="11.7109375" style="446" customWidth="1"/>
    <col min="13320" max="13320" width="13.7109375" style="446" customWidth="1"/>
    <col min="13321" max="13322" width="11.5703125" style="446" customWidth="1"/>
    <col min="13323" max="13323" width="10.42578125" style="446" customWidth="1"/>
    <col min="13324" max="13324" width="6.7109375" style="446" customWidth="1"/>
    <col min="13325" max="13568" width="8.85546875" style="446"/>
    <col min="13569" max="13569" width="0" style="446" hidden="1" customWidth="1"/>
    <col min="13570" max="13570" width="6.7109375" style="446" customWidth="1"/>
    <col min="13571" max="13571" width="25.28515625" style="446" customWidth="1"/>
    <col min="13572" max="13572" width="18" style="446" customWidth="1"/>
    <col min="13573" max="13573" width="15.140625" style="446" customWidth="1"/>
    <col min="13574" max="13574" width="11.85546875" style="446" customWidth="1"/>
    <col min="13575" max="13575" width="11.7109375" style="446" customWidth="1"/>
    <col min="13576" max="13576" width="13.7109375" style="446" customWidth="1"/>
    <col min="13577" max="13578" width="11.5703125" style="446" customWidth="1"/>
    <col min="13579" max="13579" width="10.42578125" style="446" customWidth="1"/>
    <col min="13580" max="13580" width="6.7109375" style="446" customWidth="1"/>
    <col min="13581" max="13824" width="8.85546875" style="446"/>
    <col min="13825" max="13825" width="0" style="446" hidden="1" customWidth="1"/>
    <col min="13826" max="13826" width="6.7109375" style="446" customWidth="1"/>
    <col min="13827" max="13827" width="25.28515625" style="446" customWidth="1"/>
    <col min="13828" max="13828" width="18" style="446" customWidth="1"/>
    <col min="13829" max="13829" width="15.140625" style="446" customWidth="1"/>
    <col min="13830" max="13830" width="11.85546875" style="446" customWidth="1"/>
    <col min="13831" max="13831" width="11.7109375" style="446" customWidth="1"/>
    <col min="13832" max="13832" width="13.7109375" style="446" customWidth="1"/>
    <col min="13833" max="13834" width="11.5703125" style="446" customWidth="1"/>
    <col min="13835" max="13835" width="10.42578125" style="446" customWidth="1"/>
    <col min="13836" max="13836" width="6.7109375" style="446" customWidth="1"/>
    <col min="13837" max="14080" width="8.85546875" style="446"/>
    <col min="14081" max="14081" width="0" style="446" hidden="1" customWidth="1"/>
    <col min="14082" max="14082" width="6.7109375" style="446" customWidth="1"/>
    <col min="14083" max="14083" width="25.28515625" style="446" customWidth="1"/>
    <col min="14084" max="14084" width="18" style="446" customWidth="1"/>
    <col min="14085" max="14085" width="15.140625" style="446" customWidth="1"/>
    <col min="14086" max="14086" width="11.85546875" style="446" customWidth="1"/>
    <col min="14087" max="14087" width="11.7109375" style="446" customWidth="1"/>
    <col min="14088" max="14088" width="13.7109375" style="446" customWidth="1"/>
    <col min="14089" max="14090" width="11.5703125" style="446" customWidth="1"/>
    <col min="14091" max="14091" width="10.42578125" style="446" customWidth="1"/>
    <col min="14092" max="14092" width="6.7109375" style="446" customWidth="1"/>
    <col min="14093" max="14336" width="8.85546875" style="446"/>
    <col min="14337" max="14337" width="0" style="446" hidden="1" customWidth="1"/>
    <col min="14338" max="14338" width="6.7109375" style="446" customWidth="1"/>
    <col min="14339" max="14339" width="25.28515625" style="446" customWidth="1"/>
    <col min="14340" max="14340" width="18" style="446" customWidth="1"/>
    <col min="14341" max="14341" width="15.140625" style="446" customWidth="1"/>
    <col min="14342" max="14342" width="11.85546875" style="446" customWidth="1"/>
    <col min="14343" max="14343" width="11.7109375" style="446" customWidth="1"/>
    <col min="14344" max="14344" width="13.7109375" style="446" customWidth="1"/>
    <col min="14345" max="14346" width="11.5703125" style="446" customWidth="1"/>
    <col min="14347" max="14347" width="10.42578125" style="446" customWidth="1"/>
    <col min="14348" max="14348" width="6.7109375" style="446" customWidth="1"/>
    <col min="14349" max="14592" width="8.85546875" style="446"/>
    <col min="14593" max="14593" width="0" style="446" hidden="1" customWidth="1"/>
    <col min="14594" max="14594" width="6.7109375" style="446" customWidth="1"/>
    <col min="14595" max="14595" width="25.28515625" style="446" customWidth="1"/>
    <col min="14596" max="14596" width="18" style="446" customWidth="1"/>
    <col min="14597" max="14597" width="15.140625" style="446" customWidth="1"/>
    <col min="14598" max="14598" width="11.85546875" style="446" customWidth="1"/>
    <col min="14599" max="14599" width="11.7109375" style="446" customWidth="1"/>
    <col min="14600" max="14600" width="13.7109375" style="446" customWidth="1"/>
    <col min="14601" max="14602" width="11.5703125" style="446" customWidth="1"/>
    <col min="14603" max="14603" width="10.42578125" style="446" customWidth="1"/>
    <col min="14604" max="14604" width="6.7109375" style="446" customWidth="1"/>
    <col min="14605" max="14848" width="8.85546875" style="446"/>
    <col min="14849" max="14849" width="0" style="446" hidden="1" customWidth="1"/>
    <col min="14850" max="14850" width="6.7109375" style="446" customWidth="1"/>
    <col min="14851" max="14851" width="25.28515625" style="446" customWidth="1"/>
    <col min="14852" max="14852" width="18" style="446" customWidth="1"/>
    <col min="14853" max="14853" width="15.140625" style="446" customWidth="1"/>
    <col min="14854" max="14854" width="11.85546875" style="446" customWidth="1"/>
    <col min="14855" max="14855" width="11.7109375" style="446" customWidth="1"/>
    <col min="14856" max="14856" width="13.7109375" style="446" customWidth="1"/>
    <col min="14857" max="14858" width="11.5703125" style="446" customWidth="1"/>
    <col min="14859" max="14859" width="10.42578125" style="446" customWidth="1"/>
    <col min="14860" max="14860" width="6.7109375" style="446" customWidth="1"/>
    <col min="14861" max="15104" width="8.85546875" style="446"/>
    <col min="15105" max="15105" width="0" style="446" hidden="1" customWidth="1"/>
    <col min="15106" max="15106" width="6.7109375" style="446" customWidth="1"/>
    <col min="15107" max="15107" width="25.28515625" style="446" customWidth="1"/>
    <col min="15108" max="15108" width="18" style="446" customWidth="1"/>
    <col min="15109" max="15109" width="15.140625" style="446" customWidth="1"/>
    <col min="15110" max="15110" width="11.85546875" style="446" customWidth="1"/>
    <col min="15111" max="15111" width="11.7109375" style="446" customWidth="1"/>
    <col min="15112" max="15112" width="13.7109375" style="446" customWidth="1"/>
    <col min="15113" max="15114" width="11.5703125" style="446" customWidth="1"/>
    <col min="15115" max="15115" width="10.42578125" style="446" customWidth="1"/>
    <col min="15116" max="15116" width="6.7109375" style="446" customWidth="1"/>
    <col min="15117" max="15360" width="8.85546875" style="446"/>
    <col min="15361" max="15361" width="0" style="446" hidden="1" customWidth="1"/>
    <col min="15362" max="15362" width="6.7109375" style="446" customWidth="1"/>
    <col min="15363" max="15363" width="25.28515625" style="446" customWidth="1"/>
    <col min="15364" max="15364" width="18" style="446" customWidth="1"/>
    <col min="15365" max="15365" width="15.140625" style="446" customWidth="1"/>
    <col min="15366" max="15366" width="11.85546875" style="446" customWidth="1"/>
    <col min="15367" max="15367" width="11.7109375" style="446" customWidth="1"/>
    <col min="15368" max="15368" width="13.7109375" style="446" customWidth="1"/>
    <col min="15369" max="15370" width="11.5703125" style="446" customWidth="1"/>
    <col min="15371" max="15371" width="10.42578125" style="446" customWidth="1"/>
    <col min="15372" max="15372" width="6.7109375" style="446" customWidth="1"/>
    <col min="15373" max="15616" width="8.85546875" style="446"/>
    <col min="15617" max="15617" width="0" style="446" hidden="1" customWidth="1"/>
    <col min="15618" max="15618" width="6.7109375" style="446" customWidth="1"/>
    <col min="15619" max="15619" width="25.28515625" style="446" customWidth="1"/>
    <col min="15620" max="15620" width="18" style="446" customWidth="1"/>
    <col min="15621" max="15621" width="15.140625" style="446" customWidth="1"/>
    <col min="15622" max="15622" width="11.85546875" style="446" customWidth="1"/>
    <col min="15623" max="15623" width="11.7109375" style="446" customWidth="1"/>
    <col min="15624" max="15624" width="13.7109375" style="446" customWidth="1"/>
    <col min="15625" max="15626" width="11.5703125" style="446" customWidth="1"/>
    <col min="15627" max="15627" width="10.42578125" style="446" customWidth="1"/>
    <col min="15628" max="15628" width="6.7109375" style="446" customWidth="1"/>
    <col min="15629" max="15872" width="8.85546875" style="446"/>
    <col min="15873" max="15873" width="0" style="446" hidden="1" customWidth="1"/>
    <col min="15874" max="15874" width="6.7109375" style="446" customWidth="1"/>
    <col min="15875" max="15875" width="25.28515625" style="446" customWidth="1"/>
    <col min="15876" max="15876" width="18" style="446" customWidth="1"/>
    <col min="15877" max="15877" width="15.140625" style="446" customWidth="1"/>
    <col min="15878" max="15878" width="11.85546875" style="446" customWidth="1"/>
    <col min="15879" max="15879" width="11.7109375" style="446" customWidth="1"/>
    <col min="15880" max="15880" width="13.7109375" style="446" customWidth="1"/>
    <col min="15881" max="15882" width="11.5703125" style="446" customWidth="1"/>
    <col min="15883" max="15883" width="10.42578125" style="446" customWidth="1"/>
    <col min="15884" max="15884" width="6.7109375" style="446" customWidth="1"/>
    <col min="15885" max="16128" width="8.85546875" style="446"/>
    <col min="16129" max="16129" width="0" style="446" hidden="1" customWidth="1"/>
    <col min="16130" max="16130" width="6.7109375" style="446" customWidth="1"/>
    <col min="16131" max="16131" width="25.28515625" style="446" customWidth="1"/>
    <col min="16132" max="16132" width="18" style="446" customWidth="1"/>
    <col min="16133" max="16133" width="15.140625" style="446" customWidth="1"/>
    <col min="16134" max="16134" width="11.85546875" style="446" customWidth="1"/>
    <col min="16135" max="16135" width="11.7109375" style="446" customWidth="1"/>
    <col min="16136" max="16136" width="13.7109375" style="446" customWidth="1"/>
    <col min="16137" max="16138" width="11.5703125" style="446" customWidth="1"/>
    <col min="16139" max="16139" width="10.42578125" style="446" customWidth="1"/>
    <col min="16140" max="16140" width="6.7109375" style="446" customWidth="1"/>
    <col min="16141" max="16384" width="8.85546875" style="446"/>
  </cols>
  <sheetData>
    <row r="1" spans="2:12" ht="13.5" thickBot="1">
      <c r="B1" s="447"/>
      <c r="C1" s="448"/>
      <c r="D1" s="448"/>
      <c r="E1" s="448"/>
      <c r="F1" s="448"/>
      <c r="G1" s="448"/>
      <c r="H1" s="448"/>
      <c r="I1" s="448"/>
      <c r="J1" s="448"/>
      <c r="K1" s="448"/>
      <c r="L1" s="449"/>
    </row>
    <row r="2" spans="2:12" ht="50.25" customHeight="1">
      <c r="B2" s="447"/>
      <c r="C2" s="1457" t="s">
        <v>280</v>
      </c>
      <c r="D2" s="1458"/>
      <c r="E2" s="1458"/>
      <c r="F2" s="1458"/>
      <c r="G2" s="1458"/>
      <c r="H2" s="1458"/>
      <c r="I2" s="1458"/>
      <c r="J2" s="1458"/>
      <c r="K2" s="1459"/>
      <c r="L2" s="449"/>
    </row>
    <row r="3" spans="2:12" ht="33.75" customHeight="1">
      <c r="B3" s="447"/>
      <c r="C3" s="1460" t="s">
        <v>281</v>
      </c>
      <c r="D3" s="1461"/>
      <c r="E3" s="1461"/>
      <c r="F3" s="1461"/>
      <c r="G3" s="1461"/>
      <c r="H3" s="1461"/>
      <c r="I3" s="1461"/>
      <c r="J3" s="1461"/>
      <c r="K3" s="1462"/>
      <c r="L3" s="449"/>
    </row>
    <row r="4" spans="2:12">
      <c r="B4" s="447"/>
      <c r="C4" s="1399" t="str">
        <f>("CUSTOMER INFORMATION ("&amp;UTILITY_NAME_CAP)&amp;" ACCOUNT HOLDER)"</f>
        <v>CUSTOMER INFORMATION (PEPCO ACCOUNT HOLDER)</v>
      </c>
      <c r="D4" s="1400"/>
      <c r="E4" s="1400"/>
      <c r="F4" s="1400"/>
      <c r="G4" s="1400"/>
      <c r="H4" s="1400"/>
      <c r="I4" s="1400"/>
      <c r="J4" s="1400"/>
      <c r="K4" s="1401"/>
      <c r="L4" s="449"/>
    </row>
    <row r="5" spans="2:12">
      <c r="B5" s="447"/>
      <c r="C5" s="450" t="s">
        <v>282</v>
      </c>
      <c r="D5" s="1343" t="str">
        <f>IF('[1]Facility Info'!$E$3="", "", '[1]Facility Info'!$E$3)</f>
        <v>BNAME</v>
      </c>
      <c r="E5" s="1344"/>
      <c r="F5" s="1344"/>
      <c r="G5" s="1344"/>
      <c r="H5" s="1344"/>
      <c r="I5" s="1344"/>
      <c r="J5" s="1344"/>
      <c r="K5" s="1345"/>
      <c r="L5" s="449"/>
    </row>
    <row r="6" spans="2:12" ht="15">
      <c r="B6" s="447"/>
      <c r="C6" s="451" t="s">
        <v>283</v>
      </c>
      <c r="D6" s="452" t="str">
        <f>IF('[1]Business Type'!$A$2="", "", '[1]Business Type'!$A$2)</f>
        <v/>
      </c>
      <c r="E6" s="1463" t="s">
        <v>284</v>
      </c>
      <c r="F6" s="1464"/>
      <c r="G6" s="1465" t="str">
        <f>IF('[1]Business Type'!$D$2="", "", '[1]Business Type'!$D$2)</f>
        <v/>
      </c>
      <c r="H6" s="1466"/>
      <c r="I6" s="1467" t="str">
        <f>IF(AND((D6=""),(G6="")),"",IF(AND(ISTEXT(D6),(G6="")),"&lt;-Use drop down menu to complete.",""))</f>
        <v/>
      </c>
      <c r="J6" s="1468"/>
      <c r="K6" s="1469"/>
      <c r="L6" s="449"/>
    </row>
    <row r="7" spans="2:12">
      <c r="B7" s="447"/>
      <c r="C7" s="453" t="s">
        <v>285</v>
      </c>
      <c r="D7" s="1343" t="str">
        <f>IF('[1]Facility Info'!$B$4="", "", '[1]Facility Info'!$B$4)</f>
        <v>ADDRESS</v>
      </c>
      <c r="E7" s="1344"/>
      <c r="F7" s="1344"/>
      <c r="G7" s="1344"/>
      <c r="H7" s="1344"/>
      <c r="I7" s="1344"/>
      <c r="J7" s="1344"/>
      <c r="K7" s="1345"/>
      <c r="L7" s="449"/>
    </row>
    <row r="8" spans="2:12">
      <c r="B8" s="447"/>
      <c r="C8" s="453" t="s">
        <v>286</v>
      </c>
      <c r="D8" s="1343" t="str">
        <f>IF('[1]Facility Info'!$B$5="", "", LEFT('[1]Facility Info'!$B$5,FIND(",",'[1]Facility Info'!$B$5)-1))</f>
        <v>CITE</v>
      </c>
      <c r="E8" s="1346"/>
      <c r="F8" s="454" t="s">
        <v>287</v>
      </c>
      <c r="G8" s="1343" t="s">
        <v>305</v>
      </c>
      <c r="H8" s="1346"/>
      <c r="I8" s="455" t="s">
        <v>288</v>
      </c>
      <c r="J8" s="1343" t="str">
        <f>IF('[1]Facility Info'!$B$5="","",MID('[1]Facility Info'!$B$5,FIND(",",'[1]Facility Info'!$B$5)+1,LEN('[1]Facility Info'!$B$5)))</f>
        <v xml:space="preserve"> MD</v>
      </c>
      <c r="K8" s="1345"/>
      <c r="L8" s="449"/>
    </row>
    <row r="9" spans="2:12">
      <c r="B9" s="447"/>
      <c r="C9" s="453" t="s">
        <v>289</v>
      </c>
      <c r="D9" s="1343" t="str">
        <f>IF('[1]Facility Info'!$B$7="", "", LEFT('[1]Facility Info'!$B$7,FIND(",",'[1]Facility Info'!$B$7)-1))</f>
        <v>NAME</v>
      </c>
      <c r="E9" s="1344"/>
      <c r="F9" s="1344"/>
      <c r="G9" s="1346"/>
      <c r="H9" s="454" t="s">
        <v>290</v>
      </c>
      <c r="I9" s="1451" t="str">
        <f>IF('[1]Facility Info'!$B$7="","",MID('[1]Facility Info'!$B$7,FIND(",",'[1]Facility Info'!$B$7)+1,LEN('[1]Facility Info'!$B$7)))</f>
        <v xml:space="preserve"> NA</v>
      </c>
      <c r="J9" s="1452"/>
      <c r="K9" s="1453"/>
      <c r="L9" s="449"/>
    </row>
    <row r="10" spans="2:12">
      <c r="B10" s="447"/>
      <c r="C10" s="453" t="s">
        <v>291</v>
      </c>
      <c r="D10" s="1414">
        <f>IF('[1]Facility Info'!$B$8="", "", '[1]Facility Info'!$B$8)</f>
        <v>7</v>
      </c>
      <c r="E10" s="1415"/>
      <c r="F10" s="1416"/>
      <c r="G10" s="456" t="s">
        <v>292</v>
      </c>
      <c r="H10" s="1414" t="s">
        <v>2545</v>
      </c>
      <c r="I10" s="1415"/>
      <c r="J10" s="1415"/>
      <c r="K10" s="1417"/>
      <c r="L10" s="449"/>
    </row>
    <row r="11" spans="2:12">
      <c r="B11" s="447"/>
      <c r="C11" s="457" t="s">
        <v>293</v>
      </c>
      <c r="D11" s="1343" t="s">
        <v>2545</v>
      </c>
      <c r="E11" s="1344"/>
      <c r="F11" s="1344"/>
      <c r="G11" s="1346"/>
      <c r="H11" s="1454"/>
      <c r="I11" s="1455"/>
      <c r="J11" s="1455"/>
      <c r="K11" s="1456"/>
      <c r="L11" s="449"/>
    </row>
    <row r="12" spans="2:12">
      <c r="B12" s="447"/>
      <c r="C12" s="453" t="s">
        <v>294</v>
      </c>
      <c r="D12" s="1343" t="s">
        <v>2545</v>
      </c>
      <c r="E12" s="1344"/>
      <c r="F12" s="1344"/>
      <c r="G12" s="1346"/>
      <c r="H12" s="454" t="s">
        <v>290</v>
      </c>
      <c r="I12" s="1451" t="s">
        <v>2545</v>
      </c>
      <c r="J12" s="1452"/>
      <c r="K12" s="1453"/>
      <c r="L12" s="449"/>
    </row>
    <row r="13" spans="2:12">
      <c r="B13" s="447"/>
      <c r="C13" s="450" t="s">
        <v>291</v>
      </c>
      <c r="D13" s="1414" t="s">
        <v>2545</v>
      </c>
      <c r="E13" s="1415"/>
      <c r="F13" s="1416"/>
      <c r="G13" s="456" t="s">
        <v>293</v>
      </c>
      <c r="H13" s="1343" t="s">
        <v>2545</v>
      </c>
      <c r="I13" s="1344"/>
      <c r="J13" s="1344"/>
      <c r="K13" s="1345"/>
      <c r="L13" s="449"/>
    </row>
    <row r="14" spans="2:12">
      <c r="B14" s="447"/>
      <c r="C14" s="458"/>
      <c r="D14" s="459"/>
      <c r="E14" s="459"/>
      <c r="F14" s="459"/>
      <c r="G14" s="460"/>
      <c r="H14" s="459"/>
      <c r="I14" s="459"/>
      <c r="J14" s="459"/>
      <c r="K14" s="461"/>
      <c r="L14" s="449"/>
    </row>
    <row r="15" spans="2:12" ht="15">
      <c r="B15" s="447"/>
      <c r="C15" s="1423" t="s">
        <v>295</v>
      </c>
      <c r="D15" s="1424"/>
      <c r="E15" s="1425"/>
      <c r="F15" s="1438" t="s">
        <v>296</v>
      </c>
      <c r="G15" s="1439"/>
      <c r="H15" s="1440"/>
      <c r="I15" s="1441"/>
      <c r="J15" s="1442"/>
      <c r="K15" s="1443"/>
      <c r="L15" s="449"/>
    </row>
    <row r="16" spans="2:12" ht="18.75">
      <c r="B16" s="447"/>
      <c r="C16" s="462" t="str">
        <f>IF(AND((D5=""),(D9=""),(I9=""),(D7=""),(D8=""),(G8=""),(J8=""),(D10=""),(D11=""),(D12=""),(D13=""),(I12=""),(D13=""),(H13=""),(D6=""),(G6=""),(F15="")),"",IF(OR((D5=""),(D9=""),(I9=""),(D7=""),(D8=""),(G8=""),(J8=""),(D10=""),(D11=""),(D12=""),(D13=""),(I12=""),(D13=""),(H13=""),(D6=""),(G6=""),(F15="")),"Information is missing in the above section. Please complete fully.",""))</f>
        <v>Information is missing in the above section. Please complete fully.</v>
      </c>
      <c r="D16" s="463"/>
      <c r="E16" s="464"/>
      <c r="F16" s="465"/>
      <c r="G16" s="465"/>
      <c r="H16" s="465"/>
      <c r="I16" s="466"/>
      <c r="J16" s="466"/>
      <c r="K16" s="467"/>
      <c r="L16" s="449"/>
    </row>
    <row r="17" spans="2:12">
      <c r="B17" s="447"/>
      <c r="C17" s="1399" t="s">
        <v>297</v>
      </c>
      <c r="D17" s="1400"/>
      <c r="E17" s="1400"/>
      <c r="F17" s="1400"/>
      <c r="G17" s="1400"/>
      <c r="H17" s="1400"/>
      <c r="I17" s="1400"/>
      <c r="J17" s="1400"/>
      <c r="K17" s="1401"/>
      <c r="L17" s="449"/>
    </row>
    <row r="18" spans="2:12">
      <c r="B18" s="447"/>
      <c r="C18" s="451" t="s">
        <v>298</v>
      </c>
      <c r="D18" s="1444" t="s">
        <v>299</v>
      </c>
      <c r="E18" s="1445"/>
      <c r="F18" s="1446"/>
      <c r="G18" s="1447" t="s">
        <v>300</v>
      </c>
      <c r="H18" s="1425"/>
      <c r="I18" s="1448">
        <f>IF('[1]Facility Info'!$B$1="", "", '[1]Facility Info'!$B$1+28)</f>
        <v>40886</v>
      </c>
      <c r="J18" s="1449"/>
      <c r="K18" s="1450"/>
      <c r="L18" s="449"/>
    </row>
    <row r="19" spans="2:12">
      <c r="B19" s="447"/>
      <c r="C19" s="451" t="s">
        <v>301</v>
      </c>
      <c r="D19" s="1335" t="str">
        <f>IF('[1]Business Type'!$F$2="", "", '[1]Business Type'!$F$2)</f>
        <v/>
      </c>
      <c r="E19" s="1347"/>
      <c r="F19" s="1447" t="s">
        <v>302</v>
      </c>
      <c r="G19" s="1425"/>
      <c r="H19" s="1335" t="str">
        <f>IF(D19="Other", '[1]Business Type'!$F$3, "")</f>
        <v/>
      </c>
      <c r="I19" s="1364"/>
      <c r="J19" s="1364"/>
      <c r="K19" s="1336"/>
      <c r="L19" s="449"/>
    </row>
    <row r="20" spans="2:12">
      <c r="B20" s="447"/>
      <c r="C20" s="450" t="s">
        <v>303</v>
      </c>
      <c r="D20" s="1335" t="str">
        <f>D5</f>
        <v>BNAME</v>
      </c>
      <c r="E20" s="1364"/>
      <c r="F20" s="1364"/>
      <c r="G20" s="1364"/>
      <c r="H20" s="1347"/>
      <c r="I20" s="1418"/>
      <c r="J20" s="1419"/>
      <c r="K20" s="1420"/>
      <c r="L20" s="449"/>
    </row>
    <row r="21" spans="2:12">
      <c r="B21" s="447"/>
      <c r="C21" s="451" t="s">
        <v>304</v>
      </c>
      <c r="D21" s="1343" t="str">
        <f>D7</f>
        <v>ADDRESS</v>
      </c>
      <c r="E21" s="1344"/>
      <c r="F21" s="1344"/>
      <c r="G21" s="1344"/>
      <c r="H21" s="1344"/>
      <c r="I21" s="1344"/>
      <c r="J21" s="1344"/>
      <c r="K21" s="1345"/>
      <c r="L21" s="449"/>
    </row>
    <row r="22" spans="2:12">
      <c r="B22" s="447"/>
      <c r="C22" s="451" t="s">
        <v>286</v>
      </c>
      <c r="D22" s="1343" t="str">
        <f>D8</f>
        <v>CITE</v>
      </c>
      <c r="E22" s="1346"/>
      <c r="F22" s="468" t="s">
        <v>287</v>
      </c>
      <c r="G22" s="1421" t="s">
        <v>305</v>
      </c>
      <c r="H22" s="1422"/>
      <c r="I22" s="469" t="s">
        <v>288</v>
      </c>
      <c r="J22" s="1348" t="str">
        <f>J8</f>
        <v xml:space="preserve"> MD</v>
      </c>
      <c r="K22" s="1349"/>
      <c r="L22" s="449"/>
    </row>
    <row r="23" spans="2:12">
      <c r="B23" s="447"/>
      <c r="C23" s="1423" t="str">
        <f>UTILITY_NAME&amp;" Electric Account Number at Project Site:"</f>
        <v>Pepco Electric Account Number at Project Site:</v>
      </c>
      <c r="D23" s="1424"/>
      <c r="E23" s="1425"/>
      <c r="F23" s="1426" t="str">
        <f>IF('[1]Facility Info'!$B$3="", "", '[1]Facility Info'!$B$3)</f>
        <v/>
      </c>
      <c r="G23" s="1427"/>
      <c r="H23" s="1427"/>
      <c r="I23" s="1427"/>
      <c r="J23" s="1427"/>
      <c r="K23" s="1428"/>
      <c r="L23" s="449"/>
    </row>
    <row r="24" spans="2:12">
      <c r="B24" s="447"/>
      <c r="C24" s="458"/>
      <c r="D24" s="459"/>
      <c r="E24" s="459"/>
      <c r="F24" s="459"/>
      <c r="G24" s="460"/>
      <c r="H24" s="459"/>
      <c r="I24" s="459"/>
      <c r="J24" s="459"/>
      <c r="K24" s="461"/>
      <c r="L24" s="449"/>
    </row>
    <row r="25" spans="2:12" ht="15">
      <c r="B25" s="447"/>
      <c r="C25" s="1423" t="s">
        <v>306</v>
      </c>
      <c r="D25" s="1424"/>
      <c r="E25" s="1425"/>
      <c r="F25" s="470" t="s">
        <v>307</v>
      </c>
      <c r="G25" s="471" t="s">
        <v>308</v>
      </c>
      <c r="H25" s="1429"/>
      <c r="I25" s="1430"/>
      <c r="J25" s="1430"/>
      <c r="K25" s="1431"/>
      <c r="L25" s="449"/>
    </row>
    <row r="26" spans="2:12" ht="30.75" customHeight="1">
      <c r="B26" s="447"/>
      <c r="C26" s="1435" t="s">
        <v>309</v>
      </c>
      <c r="D26" s="1436"/>
      <c r="E26" s="1436"/>
      <c r="F26" s="1437"/>
      <c r="G26" s="472"/>
      <c r="H26" s="1432"/>
      <c r="I26" s="1433"/>
      <c r="J26" s="1433"/>
      <c r="K26" s="1434"/>
      <c r="L26" s="449"/>
    </row>
    <row r="27" spans="2:12" ht="18.75">
      <c r="B27" s="447"/>
      <c r="C27" s="462" t="str">
        <f>IF(AND((D18=""),(I18=""),(D19=""),(D20=""),(D21=""),(D22=""),(J22=""),(F23=""),(F25="")),"",IF(OR((D18=""),(I18=""),(D19=""),(D20=""),(D21=""),(D22=""),(J22=""),(F23=""),(F25="")),"Information is missing in the above section. Please complete fully.",""))</f>
        <v>Information is missing in the above section. Please complete fully.</v>
      </c>
      <c r="D27" s="463"/>
      <c r="E27" s="464"/>
      <c r="F27" s="465"/>
      <c r="G27" s="465"/>
      <c r="H27" s="465"/>
      <c r="I27" s="466"/>
      <c r="J27" s="466"/>
      <c r="K27" s="467"/>
      <c r="L27" s="449"/>
    </row>
    <row r="28" spans="2:12">
      <c r="B28" s="447"/>
      <c r="C28" s="1399" t="s">
        <v>310</v>
      </c>
      <c r="D28" s="1400"/>
      <c r="E28" s="1400"/>
      <c r="F28" s="1400"/>
      <c r="G28" s="1400"/>
      <c r="H28" s="1400"/>
      <c r="I28" s="1400"/>
      <c r="J28" s="1400"/>
      <c r="K28" s="1401"/>
      <c r="L28" s="449"/>
    </row>
    <row r="29" spans="2:12">
      <c r="B29" s="447"/>
      <c r="C29" s="457" t="s">
        <v>282</v>
      </c>
      <c r="D29" s="1343" t="s">
        <v>311</v>
      </c>
      <c r="E29" s="1344"/>
      <c r="F29" s="1346"/>
      <c r="G29" s="1331" t="s">
        <v>289</v>
      </c>
      <c r="H29" s="1332"/>
      <c r="I29" s="1343" t="s">
        <v>312</v>
      </c>
      <c r="J29" s="1344"/>
      <c r="K29" s="1345"/>
      <c r="L29" s="449"/>
    </row>
    <row r="30" spans="2:12">
      <c r="B30" s="447"/>
      <c r="C30" s="453" t="s">
        <v>313</v>
      </c>
      <c r="D30" s="1414" t="s">
        <v>314</v>
      </c>
      <c r="E30" s="1415"/>
      <c r="F30" s="1416"/>
      <c r="G30" s="456" t="s">
        <v>292</v>
      </c>
      <c r="H30" s="1414" t="s">
        <v>315</v>
      </c>
      <c r="I30" s="1415"/>
      <c r="J30" s="1415"/>
      <c r="K30" s="1417"/>
      <c r="L30" s="449"/>
    </row>
    <row r="31" spans="2:12">
      <c r="B31" s="447"/>
      <c r="C31" s="457" t="s">
        <v>293</v>
      </c>
      <c r="D31" s="1343" t="s">
        <v>316</v>
      </c>
      <c r="E31" s="1344"/>
      <c r="F31" s="1344"/>
      <c r="G31" s="1344"/>
      <c r="H31" s="1344"/>
      <c r="I31" s="1344"/>
      <c r="J31" s="1344"/>
      <c r="K31" s="1345"/>
      <c r="L31" s="449"/>
    </row>
    <row r="32" spans="2:12">
      <c r="B32" s="447"/>
      <c r="C32" s="457" t="s">
        <v>317</v>
      </c>
      <c r="D32" s="1343" t="s">
        <v>318</v>
      </c>
      <c r="E32" s="1344"/>
      <c r="F32" s="1344"/>
      <c r="G32" s="1344"/>
      <c r="H32" s="1344"/>
      <c r="I32" s="1344"/>
      <c r="J32" s="1344"/>
      <c r="K32" s="1345"/>
      <c r="L32" s="449"/>
    </row>
    <row r="33" spans="2:12">
      <c r="B33" s="447"/>
      <c r="C33" s="451" t="s">
        <v>286</v>
      </c>
      <c r="D33" s="1343" t="s">
        <v>319</v>
      </c>
      <c r="E33" s="1346"/>
      <c r="F33" s="468" t="s">
        <v>287</v>
      </c>
      <c r="G33" s="1335" t="s">
        <v>320</v>
      </c>
      <c r="H33" s="1347"/>
      <c r="I33" s="469" t="s">
        <v>288</v>
      </c>
      <c r="J33" s="1348">
        <v>95827</v>
      </c>
      <c r="K33" s="1349"/>
      <c r="L33" s="449"/>
    </row>
    <row r="34" spans="2:12" ht="15.75" thickBot="1">
      <c r="B34" s="447"/>
      <c r="C34" s="1397" t="s">
        <v>321</v>
      </c>
      <c r="D34" s="1398"/>
      <c r="E34" s="473"/>
      <c r="F34" s="474"/>
      <c r="G34" s="475"/>
      <c r="H34" s="475"/>
      <c r="I34" s="475"/>
      <c r="J34" s="475"/>
      <c r="K34" s="476"/>
      <c r="L34" s="449"/>
    </row>
    <row r="35" spans="2:12" ht="19.5" thickBot="1">
      <c r="B35" s="447"/>
      <c r="C35" s="462" t="str">
        <f>IF(AND((D29=""),(I29=""),(D30=""),(H30=""),(D31=""),(D32=""),(D33=""),(G33=""),(J33="")),"",IF(OR((D29=""),(I29=""),(D30=""),(H30=""),(D31=""),(D32=""),(D33=""),(G33=""),(J33="")),"Information is missing in the above section. Please complete fully.",""))</f>
        <v/>
      </c>
      <c r="D35" s="463"/>
      <c r="E35" s="464"/>
      <c r="F35" s="465"/>
      <c r="G35" s="465"/>
      <c r="H35" s="465"/>
      <c r="I35" s="466"/>
      <c r="J35" s="466"/>
      <c r="K35" s="467"/>
      <c r="L35" s="449"/>
    </row>
    <row r="36" spans="2:12" ht="13.9" hidden="1" customHeight="1" thickBot="1">
      <c r="B36" s="447"/>
      <c r="C36" s="1399" t="s">
        <v>322</v>
      </c>
      <c r="D36" s="1400"/>
      <c r="E36" s="1400"/>
      <c r="F36" s="1400"/>
      <c r="G36" s="1400"/>
      <c r="H36" s="1400"/>
      <c r="I36" s="1400"/>
      <c r="J36" s="1400"/>
      <c r="K36" s="1401"/>
      <c r="L36" s="449"/>
    </row>
    <row r="37" spans="2:12" ht="13.9" hidden="1" customHeight="1" thickBot="1">
      <c r="B37" s="447"/>
      <c r="C37" s="1353" t="s">
        <v>323</v>
      </c>
      <c r="D37" s="1332"/>
      <c r="E37" s="1402"/>
      <c r="F37" s="1403"/>
      <c r="G37" s="1404"/>
      <c r="H37" s="1405"/>
      <c r="I37" s="1406"/>
      <c r="J37" s="1406"/>
      <c r="K37" s="1407"/>
      <c r="L37" s="449"/>
    </row>
    <row r="38" spans="2:12" ht="13.9" hidden="1" customHeight="1" thickBot="1">
      <c r="B38" s="447"/>
      <c r="C38" s="1353" t="s">
        <v>324</v>
      </c>
      <c r="D38" s="1332"/>
      <c r="E38" s="1402"/>
      <c r="F38" s="1403"/>
      <c r="G38" s="1404"/>
      <c r="H38" s="1408"/>
      <c r="I38" s="1409"/>
      <c r="J38" s="1409"/>
      <c r="K38" s="1410"/>
      <c r="L38" s="449"/>
    </row>
    <row r="39" spans="2:12" ht="13.9" hidden="1" customHeight="1" thickBot="1">
      <c r="B39" s="447"/>
      <c r="C39" s="1353" t="s">
        <v>325</v>
      </c>
      <c r="D39" s="1332"/>
      <c r="E39" s="1411"/>
      <c r="F39" s="1412"/>
      <c r="G39" s="1413"/>
      <c r="H39" s="1408"/>
      <c r="I39" s="1409"/>
      <c r="J39" s="1409"/>
      <c r="K39" s="1410"/>
      <c r="L39" s="449"/>
    </row>
    <row r="40" spans="2:12" ht="13.9" hidden="1" customHeight="1" thickBot="1">
      <c r="B40" s="447"/>
      <c r="C40" s="477"/>
      <c r="D40" s="478"/>
      <c r="E40" s="479"/>
      <c r="F40" s="480"/>
      <c r="G40" s="481"/>
      <c r="H40" s="1408"/>
      <c r="I40" s="1409"/>
      <c r="J40" s="1409"/>
      <c r="K40" s="1410"/>
      <c r="L40" s="449"/>
    </row>
    <row r="41" spans="2:12" ht="15" customHeight="1">
      <c r="B41" s="447"/>
      <c r="C41" s="1373" t="s">
        <v>326</v>
      </c>
      <c r="D41" s="1374"/>
      <c r="E41" s="1377"/>
      <c r="F41" s="1378"/>
      <c r="G41" s="1379"/>
      <c r="H41" s="1380" t="s">
        <v>327</v>
      </c>
      <c r="I41" s="1381"/>
      <c r="J41" s="1382">
        <f>Summary!E78</f>
        <v>0</v>
      </c>
      <c r="K41" s="1383"/>
      <c r="L41" s="449"/>
    </row>
    <row r="42" spans="2:12" ht="15.75" thickBot="1">
      <c r="B42" s="447"/>
      <c r="C42" s="1375"/>
      <c r="D42" s="1376"/>
      <c r="E42" s="1384">
        <f>Summary!L78</f>
        <v>48230</v>
      </c>
      <c r="F42" s="1385"/>
      <c r="G42" s="1386"/>
      <c r="H42" s="1387" t="s">
        <v>328</v>
      </c>
      <c r="I42" s="1388"/>
      <c r="J42" s="1389">
        <f>Summary!F78</f>
        <v>0</v>
      </c>
      <c r="K42" s="1390"/>
      <c r="L42" s="449"/>
    </row>
    <row r="43" spans="2:12" ht="13.5" thickBot="1">
      <c r="B43" s="447"/>
      <c r="C43" s="1391" t="s">
        <v>329</v>
      </c>
      <c r="D43" s="1392"/>
      <c r="E43" s="1392"/>
      <c r="F43" s="1392"/>
      <c r="G43" s="1392"/>
      <c r="H43" s="1392"/>
      <c r="I43" s="1392"/>
      <c r="J43" s="1392"/>
      <c r="K43" s="1393"/>
      <c r="L43" s="449"/>
    </row>
    <row r="44" spans="2:12" ht="71.25" customHeight="1">
      <c r="B44" s="447"/>
      <c r="C44" s="1394" t="s">
        <v>330</v>
      </c>
      <c r="D44" s="1395"/>
      <c r="E44" s="1395"/>
      <c r="F44" s="1395"/>
      <c r="G44" s="1395"/>
      <c r="H44" s="1395"/>
      <c r="I44" s="1395"/>
      <c r="J44" s="1395"/>
      <c r="K44" s="1396"/>
      <c r="L44" s="449"/>
    </row>
    <row r="45" spans="2:12" ht="15" customHeight="1">
      <c r="B45" s="482"/>
      <c r="C45" s="1358" t="s">
        <v>331</v>
      </c>
      <c r="D45" s="1359"/>
      <c r="E45" s="1359"/>
      <c r="F45" s="1359"/>
      <c r="G45" s="1359"/>
      <c r="H45" s="1359"/>
      <c r="I45" s="1359"/>
      <c r="J45" s="1359"/>
      <c r="K45" s="1360"/>
      <c r="L45" s="482"/>
    </row>
    <row r="46" spans="2:12" ht="15" customHeight="1">
      <c r="B46" s="447"/>
      <c r="C46" s="1361" t="s">
        <v>332</v>
      </c>
      <c r="D46" s="1362"/>
      <c r="E46" s="1363"/>
      <c r="F46" s="1335" t="s">
        <v>333</v>
      </c>
      <c r="G46" s="1364"/>
      <c r="H46" s="1364"/>
      <c r="I46" s="1364"/>
      <c r="J46" s="1364"/>
      <c r="K46" s="1336"/>
      <c r="L46" s="449"/>
    </row>
    <row r="47" spans="2:12" ht="15" customHeight="1">
      <c r="B47" s="447"/>
      <c r="C47" s="1361" t="s">
        <v>334</v>
      </c>
      <c r="D47" s="1362"/>
      <c r="E47" s="1363"/>
      <c r="F47" s="1335" t="s">
        <v>333</v>
      </c>
      <c r="G47" s="1364"/>
      <c r="H47" s="1364"/>
      <c r="I47" s="1364"/>
      <c r="J47" s="1364"/>
      <c r="K47" s="1336"/>
      <c r="L47" s="449"/>
    </row>
    <row r="48" spans="2:12">
      <c r="B48" s="447"/>
      <c r="C48" s="483" t="s">
        <v>290</v>
      </c>
      <c r="D48" s="1365" t="s">
        <v>333</v>
      </c>
      <c r="E48" s="1366"/>
      <c r="F48" s="1367"/>
      <c r="G48" s="454" t="s">
        <v>335</v>
      </c>
      <c r="H48" s="1333" t="s">
        <v>333</v>
      </c>
      <c r="I48" s="1368"/>
      <c r="J48" s="1368"/>
      <c r="K48" s="1369"/>
      <c r="L48" s="449"/>
    </row>
    <row r="49" spans="2:12">
      <c r="B49" s="447"/>
      <c r="C49" s="457" t="s">
        <v>336</v>
      </c>
      <c r="D49" s="1335" t="s">
        <v>337</v>
      </c>
      <c r="E49" s="1364"/>
      <c r="F49" s="1347"/>
      <c r="G49" s="1370"/>
      <c r="H49" s="1371"/>
      <c r="I49" s="1371"/>
      <c r="J49" s="1371"/>
      <c r="K49" s="1372"/>
      <c r="L49" s="449"/>
    </row>
    <row r="50" spans="2:12">
      <c r="B50" s="447"/>
      <c r="C50" s="457" t="s">
        <v>338</v>
      </c>
      <c r="D50" s="1340" t="s">
        <v>311</v>
      </c>
      <c r="E50" s="1341"/>
      <c r="F50" s="1341"/>
      <c r="G50" s="1341"/>
      <c r="H50" s="1341"/>
      <c r="I50" s="1341"/>
      <c r="J50" s="1341"/>
      <c r="K50" s="1342"/>
      <c r="L50" s="449"/>
    </row>
    <row r="51" spans="2:12">
      <c r="B51" s="447"/>
      <c r="C51" s="457" t="s">
        <v>317</v>
      </c>
      <c r="D51" s="1343" t="s">
        <v>318</v>
      </c>
      <c r="E51" s="1344"/>
      <c r="F51" s="1344"/>
      <c r="G51" s="1344"/>
      <c r="H51" s="1344"/>
      <c r="I51" s="1344"/>
      <c r="J51" s="1344"/>
      <c r="K51" s="1345"/>
      <c r="L51" s="449"/>
    </row>
    <row r="52" spans="2:12">
      <c r="B52" s="447"/>
      <c r="C52" s="451" t="s">
        <v>286</v>
      </c>
      <c r="D52" s="1343" t="s">
        <v>319</v>
      </c>
      <c r="E52" s="1346"/>
      <c r="F52" s="468" t="s">
        <v>287</v>
      </c>
      <c r="G52" s="1335" t="s">
        <v>320</v>
      </c>
      <c r="H52" s="1347"/>
      <c r="I52" s="469" t="s">
        <v>288</v>
      </c>
      <c r="J52" s="1348">
        <v>95827</v>
      </c>
      <c r="K52" s="1349"/>
      <c r="L52" s="449"/>
    </row>
    <row r="53" spans="2:12">
      <c r="B53" s="447"/>
      <c r="C53" s="457" t="s">
        <v>339</v>
      </c>
      <c r="D53" s="1335" t="s">
        <v>340</v>
      </c>
      <c r="E53" s="1347"/>
      <c r="F53" s="1350"/>
      <c r="G53" s="1351"/>
      <c r="H53" s="1351"/>
      <c r="I53" s="1351"/>
      <c r="J53" s="1351"/>
      <c r="K53" s="1352"/>
      <c r="L53" s="449"/>
    </row>
    <row r="54" spans="2:12">
      <c r="B54" s="447"/>
      <c r="C54" s="1353" t="s">
        <v>341</v>
      </c>
      <c r="D54" s="1354"/>
      <c r="E54" s="1332"/>
      <c r="F54" s="1355" t="s">
        <v>342</v>
      </c>
      <c r="G54" s="1356"/>
      <c r="H54" s="1356"/>
      <c r="I54" s="1356"/>
      <c r="J54" s="1356"/>
      <c r="K54" s="1357"/>
      <c r="L54" s="449"/>
    </row>
    <row r="55" spans="2:12" ht="18.75">
      <c r="B55" s="447"/>
      <c r="C55" s="462" t="str">
        <f>IF(AND((D48=""),(H48=""),(D49=""),(D50=""),(D51=""),(D52=""),(G52=""),(J52=""),(D53=""),(F54="")),"",IF(OR((D48=""),(H48=""),(D49=""),(D50=""),(D51=""),(D52=""),(G52=""),(J52=""),(D53=""),(F54="")),"Information is missing in the above section. Please complete fully.",""))</f>
        <v/>
      </c>
      <c r="D55" s="463"/>
      <c r="E55" s="464"/>
      <c r="F55" s="465"/>
      <c r="G55" s="465"/>
      <c r="H55" s="465"/>
      <c r="I55" s="466"/>
      <c r="J55" s="466"/>
      <c r="K55" s="467"/>
      <c r="L55" s="449"/>
    </row>
    <row r="56" spans="2:12">
      <c r="B56" s="447"/>
      <c r="C56" s="484"/>
      <c r="D56" s="485"/>
      <c r="E56" s="485"/>
      <c r="F56" s="486"/>
      <c r="G56" s="486"/>
      <c r="H56" s="486"/>
      <c r="I56" s="486"/>
      <c r="J56" s="486"/>
      <c r="K56" s="487"/>
      <c r="L56" s="449"/>
    </row>
    <row r="57" spans="2:12">
      <c r="B57" s="447"/>
      <c r="C57" s="488" t="s">
        <v>343</v>
      </c>
      <c r="D57" s="489"/>
      <c r="E57" s="489"/>
      <c r="F57" s="489"/>
      <c r="G57" s="489"/>
      <c r="H57" s="489"/>
      <c r="I57" s="489"/>
      <c r="J57" s="489"/>
      <c r="K57" s="490" t="str">
        <f>'Instructions '!B2</f>
        <v>Version 1.1 5-15-2012</v>
      </c>
      <c r="L57" s="449"/>
    </row>
    <row r="58" spans="2:12" ht="21.75" customHeight="1" thickBot="1">
      <c r="B58" s="447"/>
      <c r="C58" s="491" t="s">
        <v>344</v>
      </c>
      <c r="D58" s="1323"/>
      <c r="E58" s="1324"/>
      <c r="F58" s="1325"/>
      <c r="G58" s="1326" t="s">
        <v>345</v>
      </c>
      <c r="H58" s="1327"/>
      <c r="I58" s="1328"/>
      <c r="J58" s="1329"/>
      <c r="K58" s="1330"/>
      <c r="L58" s="449"/>
    </row>
    <row r="59" spans="2:12" ht="13.15" hidden="1" customHeight="1">
      <c r="B59" s="447"/>
      <c r="C59" s="453" t="s">
        <v>346</v>
      </c>
      <c r="D59" s="492"/>
      <c r="E59" s="1331" t="s">
        <v>347</v>
      </c>
      <c r="F59" s="1332"/>
      <c r="G59" s="1333"/>
      <c r="H59" s="1334"/>
      <c r="I59" s="454" t="s">
        <v>348</v>
      </c>
      <c r="J59" s="1335"/>
      <c r="K59" s="1336"/>
      <c r="L59" s="449"/>
    </row>
    <row r="60" spans="2:12" ht="14.45" hidden="1" customHeight="1">
      <c r="B60" s="447"/>
      <c r="C60" s="457" t="s">
        <v>349</v>
      </c>
      <c r="D60" s="1333"/>
      <c r="E60" s="1334"/>
      <c r="F60" s="493" t="s">
        <v>350</v>
      </c>
      <c r="G60" s="494"/>
      <c r="H60" s="1337"/>
      <c r="I60" s="1338"/>
      <c r="J60" s="1338"/>
      <c r="K60" s="1339"/>
      <c r="L60" s="449"/>
    </row>
    <row r="61" spans="2:12" ht="13.15" hidden="1" customHeight="1">
      <c r="B61" s="447"/>
      <c r="C61" s="483" t="s">
        <v>351</v>
      </c>
      <c r="D61" s="495"/>
      <c r="E61" s="1331" t="s">
        <v>352</v>
      </c>
      <c r="F61" s="1332"/>
      <c r="G61" s="1333"/>
      <c r="H61" s="1334"/>
      <c r="I61" s="454" t="s">
        <v>348</v>
      </c>
      <c r="J61" s="1335"/>
      <c r="K61" s="1336"/>
      <c r="L61" s="449"/>
    </row>
    <row r="62" spans="2:12" ht="15" hidden="1" customHeight="1" thickBot="1">
      <c r="B62" s="447"/>
      <c r="C62" s="496" t="s">
        <v>353</v>
      </c>
      <c r="D62" s="1312"/>
      <c r="E62" s="1313"/>
      <c r="F62" s="497" t="s">
        <v>354</v>
      </c>
      <c r="G62" s="498"/>
      <c r="H62" s="1314"/>
      <c r="I62" s="1315"/>
      <c r="J62" s="1315"/>
      <c r="K62" s="1316"/>
      <c r="L62" s="449"/>
    </row>
    <row r="63" spans="2:12" ht="42" customHeight="1" thickBot="1">
      <c r="B63" s="447"/>
      <c r="C63" s="1317" t="str">
        <f>IF((UTILITY_NAME="Delmarva Power"),'DelmarvaT&amp;C'!C2:K2,IF((UTILITY_NAME="Pepco"),'PepcoT&amp;C'!C2:K2,""))</f>
        <v>Return completed application and workbook to the Pepco C&amp;I Energy Savings Program
c/o Lockheed Martin, 2275 Research Blvd MS-8N, Rockville MD 20850
Phone: 1-866-353-5798 | Fax: 301-519-5445 | email: PepcoEnergyEfficiency@LMBPS.com | web: www.pepco.com/business</v>
      </c>
      <c r="D63" s="1318"/>
      <c r="E63" s="1318"/>
      <c r="F63" s="1318"/>
      <c r="G63" s="1318"/>
      <c r="H63" s="1318"/>
      <c r="I63" s="1318"/>
      <c r="J63" s="1318"/>
      <c r="K63" s="1319"/>
      <c r="L63" s="449"/>
    </row>
    <row r="64" spans="2:12" ht="13.5" thickBot="1">
      <c r="B64" s="1320" t="s">
        <v>355</v>
      </c>
      <c r="C64" s="1321"/>
      <c r="D64" s="1321"/>
      <c r="E64" s="1321"/>
      <c r="F64" s="1321"/>
      <c r="G64" s="1321"/>
      <c r="H64" s="1321"/>
      <c r="I64" s="1321"/>
      <c r="J64" s="1321"/>
      <c r="K64" s="1321"/>
      <c r="L64" s="1322"/>
    </row>
    <row r="65" spans="2:12" ht="62.25" customHeight="1" thickBot="1">
      <c r="B65" s="1309" t="str">
        <f>IF((UTILITY_NAME="Delmarva Power"),'DelmarvaT&amp;C'!B4:L4,IF((UTILITY_NAME="Pepco"),'PepcoT&amp;C'!B4:L4,0))</f>
        <v>1. Program Offer: This application covers products purchased and installed after program pre-approval. This application does not cover products purchased or installed prior to the date of the Program’s Pre-approval (or Commitment) letter. Projects must be pre-approved and must be completed within three (3) months of the preapproval date. Pepco may cancel this application without liability if customer has (1) not installed the approved project, and has (2) not applied to Pepco for a project extension within three (3) months from the date of Pepco’s pre-approval. Within thirty (30) days of installation, Customer must notify Pepco and provide required post-installation documentation as described elsewhere in these Terms and Conditions. Customers who fail to provide timely notification and/or fail to provide required documentation may be denied incentive payment.</v>
      </c>
      <c r="C65" s="1310"/>
      <c r="D65" s="1310"/>
      <c r="E65" s="1310"/>
      <c r="F65" s="1310"/>
      <c r="G65" s="1310"/>
      <c r="H65" s="1310"/>
      <c r="I65" s="1310"/>
      <c r="J65" s="1310"/>
      <c r="K65" s="1310"/>
      <c r="L65" s="1311"/>
    </row>
    <row r="66" spans="2:12" ht="30" customHeight="1" thickBot="1">
      <c r="B66" s="1309" t="str">
        <f>IF((UTILITY_NAME="Delmarva Power"),'DelmarvaT&amp;C'!B5:L5,IF((UTILITY_NAME="Pepco"),'PepcoT&amp;C'!B5:L5,0))</f>
        <v>2. ELIGIBILITY: Incentives are available to Pepco commercial, industrial, governmental, and institutional electric customers for the purchase and installation of Qualifying EEMs (as defined in Paragraph 3, below) in the Pepco Maryland service territory, subject to these Terms and Conditions.</v>
      </c>
      <c r="C66" s="1310"/>
      <c r="D66" s="1310"/>
      <c r="E66" s="1310"/>
      <c r="F66" s="1310"/>
      <c r="G66" s="1310"/>
      <c r="H66" s="1310"/>
      <c r="I66" s="1310"/>
      <c r="J66" s="1310"/>
      <c r="K66" s="1310"/>
      <c r="L66" s="1311"/>
    </row>
    <row r="67" spans="2:12" ht="35.25" customHeight="1" thickBot="1">
      <c r="B67" s="1309" t="str">
        <f>IF((UTILITY_NAME="Delmarva Power"),'DelmarvaT&amp;C'!B6:L6,IF((UTILITY_NAME="Pepco"),'PepcoT&amp;C'!B6:L6,0))</f>
        <v>3. Qualifying EEMs:  Electric Efficiency Measures (EEMs) identified in official program materials approved by Pepco. Technologies that purport to save energy through reduction of voltage or power conditioning are not eligible. EEMs that displace/replace electrical energy use with another fuel (fuel switching) are not eligible. Unless explicitly pre-approved, EEMs must be new and covered by warranties.</v>
      </c>
      <c r="C67" s="1310"/>
      <c r="D67" s="1310"/>
      <c r="E67" s="1310"/>
      <c r="F67" s="1310"/>
      <c r="G67" s="1310"/>
      <c r="H67" s="1310"/>
      <c r="I67" s="1310"/>
      <c r="J67" s="1310"/>
      <c r="K67" s="1310"/>
      <c r="L67" s="1311"/>
    </row>
    <row r="68" spans="2:12" ht="57" customHeight="1" thickBot="1">
      <c r="B68" s="1309" t="str">
        <f>IF((UTILITY_NAME="Delmarva Power"),'DelmarvaT&amp;C'!B7:L7,IF((UTILITY_NAME="Pepco"),'PepcoT&amp;C'!B7:L7,0))</f>
        <v>4. OWNERSHIP OF CAPACITY AND/OR ENERGY/ENVIRONMENTAL SAVINGS CREDITS: a) EEMs purchased and installed in part through incentives provided by this program are the property of the Customer, subject to any limitations contained within these Terms and Conditions. b) Notwithstanding the above, Pepco holds sole rights to any electric system capacity credits and energy or environmental credits that may be associated with EEMs for which incentives were received, and Pepco can dispose of these credits in any manner authorized by applicable law or regulation. c) In no event will activity associated with any energy or environmental credits noted in Section 4(b) result in interference with the Customer’s ability to operate EEMs as approved in the Program incentive award.</v>
      </c>
      <c r="C68" s="1310"/>
      <c r="D68" s="1310"/>
      <c r="E68" s="1310"/>
      <c r="F68" s="1310"/>
      <c r="G68" s="1310"/>
      <c r="H68" s="1310"/>
      <c r="I68" s="1310"/>
      <c r="J68" s="1310"/>
      <c r="K68" s="1310"/>
      <c r="L68" s="1311"/>
    </row>
    <row r="69" spans="2:12" ht="33.75" customHeight="1" thickBot="1">
      <c r="B69" s="1309" t="str">
        <f>IF((UTILITY_NAME="Delmarva Power"),'DelmarvaT&amp;C'!B8:L8,IF((UTILITY_NAME="Pepco"),'PepcoT&amp;C'!B8:L8,0))</f>
        <v>5. PROJECT APPROVAL: a) Pre-approval from Pepco is required for all projects. b) Pepco reserves the right to pre-inspect any project. c) Pepco reserves the right to approve or disapprove any proposed EEMs in its sole reasonable discretion. d) No Project-related equipment may be ordered or installed prior to the date of Pepco’s Pre-Approval.</v>
      </c>
      <c r="C69" s="1310"/>
      <c r="D69" s="1310"/>
      <c r="E69" s="1310"/>
      <c r="F69" s="1310"/>
      <c r="G69" s="1310"/>
      <c r="H69" s="1310"/>
      <c r="I69" s="1310"/>
      <c r="J69" s="1310"/>
      <c r="K69" s="1310"/>
      <c r="L69" s="1311"/>
    </row>
    <row r="70" spans="2:12" ht="51" customHeight="1" thickBot="1">
      <c r="B70" s="1309" t="str">
        <f>IF((UTILITY_NAME="Delmarva Power"),'DelmarvaT&amp;C'!B9:L9,IF((UTILITY_NAME="Pepco"),'PepcoT&amp;C'!B9:L9,0))</f>
        <v>6. PROJECT VERIFICATION: Pepco is not obligated to pay any pre-approved incentive awards until it has performed a satisfactory post-installation verification. If Pepco determines that EEMs were not installed in a manner consistent with the approved application, or if unapproved EEMs were installed, or if the installation was not consistent with generally accepted engineering practices, changes may be required before payment is issued. Pepco will not make payment until it has verified that the Customer has received, as appropriate, final drawings, operation and maintenance manuals, and operator training, and is substantially satisfied with the installation of eligible equipment.</v>
      </c>
      <c r="C70" s="1310"/>
      <c r="D70" s="1310"/>
      <c r="E70" s="1310"/>
      <c r="F70" s="1310"/>
      <c r="G70" s="1310"/>
      <c r="H70" s="1310"/>
      <c r="I70" s="1310"/>
      <c r="J70" s="1310"/>
      <c r="K70" s="1310"/>
      <c r="L70" s="1311"/>
    </row>
    <row r="71" spans="2:12" ht="30.75" customHeight="1" thickBot="1">
      <c r="B71" s="1309" t="str">
        <f>IF((UTILITY_NAME="Delmarva Power"),'DelmarvaT&amp;C'!B10:L10,IF((UTILITY_NAME="Pepco"),'PepcoT&amp;C'!B10:L10,0))</f>
        <v>7. INDEPENDENT TESTING: Pepco reserves the right to deny incentives for any EEMs or equipment that have not been favorably assessed or approved by recognized, independent authorities, such as the Underwriter’s Laboratory (UL), Intertek ETL, or Air Conditioning, Heating, and Refrigeration Institute (AHRI).</v>
      </c>
      <c r="C71" s="1310"/>
      <c r="D71" s="1310"/>
      <c r="E71" s="1310"/>
      <c r="F71" s="1310"/>
      <c r="G71" s="1310"/>
      <c r="H71" s="1310"/>
      <c r="I71" s="1310"/>
      <c r="J71" s="1310"/>
      <c r="K71" s="1310"/>
      <c r="L71" s="1311"/>
    </row>
    <row r="72" spans="2:12" ht="60.75" customHeight="1" thickBot="1">
      <c r="B72" s="1309" t="str">
        <f>IF((UTILITY_NAME="Delmarva Power"),'DelmarvaT&amp;C'!B11:L11,IF((UTILITY_NAME="Pepco"),'PepcoT&amp;C'!B11:L11,0))</f>
        <v>8. INCENTIVE AMOUNTS: All incentive payments will also be subject to the following limitations: a) Each  Pepco electric account is limited to $250,000 in incentives per program year (including all incentive applications received in the program year) b) Pepco reserves the right to deny any incentive application that may result in Pepco exceeding its program budget. Cash incentives under the programs are offered on a first-come, first-served basis and are subject to project and Customer eligibility and availability of funds. In addition, Alternative Equipment incentive payments will be based on an analysis of the proposed measure and savings, as estimated by the customer and verified by Pepco, and Individual EEM incentive payments for Alternative Equipment will not exceed 50% of EEM total installed cost.</v>
      </c>
      <c r="C72" s="1310"/>
      <c r="D72" s="1310"/>
      <c r="E72" s="1310"/>
      <c r="F72" s="1310"/>
      <c r="G72" s="1310"/>
      <c r="H72" s="1310"/>
      <c r="I72" s="1310"/>
      <c r="J72" s="1310"/>
      <c r="K72" s="1310"/>
      <c r="L72" s="1311"/>
    </row>
    <row r="73" spans="2:12" ht="34.5" customHeight="1" thickBot="1">
      <c r="B73" s="1309" t="str">
        <f>IF((UTILITY_NAME="Delmarva Power"),'DelmarvaT&amp;C'!B12:L12,IF((UTILITY_NAME="Pepco"),'PepcoT&amp;C'!B12:L12,0))</f>
        <v>9. EEM COSTS: The Customer must provide copies of all invoices or other reasonable documentation that verify the costs of purchasing and installing the EEMs, including all materials, labor, and equipment discounts. Invoices must indicate a verifiable breakout of all EEMs purchased for installation under this Application.</v>
      </c>
      <c r="C73" s="1310"/>
      <c r="D73" s="1310"/>
      <c r="E73" s="1310"/>
      <c r="F73" s="1310"/>
      <c r="G73" s="1310"/>
      <c r="H73" s="1310"/>
      <c r="I73" s="1310"/>
      <c r="J73" s="1310"/>
      <c r="K73" s="1310"/>
      <c r="L73" s="1311"/>
    </row>
    <row r="74" spans="2:12" ht="49.5" customHeight="1" thickBot="1">
      <c r="B74" s="1309" t="str">
        <f>IF((UTILITY_NAME="Delmarva Power"),'DelmarvaT&amp;C'!B13:L13,IF((UTILITY_NAME="Pepco"),'PepcoT&amp;C'!B13:L13,0))</f>
        <v>10. SCHEDULE FOR INCENTIVE PAYMENTS: a) Pepco expects to pay all incentives within 4 weeks after project completion. Project completion requires: (1) submission to Pepco of all documentation; (2) completed installation of the approved EEMs; and (3) Pepco verification and acceptance of (1) and (2) above, all in accordance with the specifications outlined elsewhere in these Terms and Conditions. b) Pepco reserves the right to perform a post-installation inspection of equipment for which an incentive has been applied for, as part of its verification process. c)  Pepco reserves the right to apply cash incentives to any of the Customer’s unpaid or overdue accounts, whether in DC or Maryland.</v>
      </c>
      <c r="C74" s="1310"/>
      <c r="D74" s="1310"/>
      <c r="E74" s="1310"/>
      <c r="F74" s="1310"/>
      <c r="G74" s="1310"/>
      <c r="H74" s="1310"/>
      <c r="I74" s="1310"/>
      <c r="J74" s="1310"/>
      <c r="K74" s="1310"/>
      <c r="L74" s="1311"/>
    </row>
    <row r="75" spans="2:12" ht="60" customHeight="1" thickBot="1">
      <c r="B75" s="1309" t="str">
        <f>IF((UTILITY_NAME="Delmarva Power"),'DelmarvaT&amp;C'!B14:L14,IF((UTILITY_NAME="Pepco"),'PepcoT&amp;C'!B14:L14,0))</f>
        <v>11. MONITORING AND EVALUATION FOLLOW UP VISITS: Pepco reserves the right to make follow up visits to Customer’s facility during the 36 months following the actual completion date of the project at a time convenient to the Customer, and with at least one-week advance notice. The purpose of the visit(s) is to review the operation of the EEMs for program evaluation purposes, including monitoring their energy performance. The scope of review is limited to determining whether program conditions have been met. The Customer must allow access to the EEMs and related project documentation. Pepco has the right to a refund for incentives paid if, at any time, it learns that the EEMs were not actually and properly installed or were subsequently disconnected within 36 months after installation.</v>
      </c>
      <c r="C75" s="1310"/>
      <c r="D75" s="1310"/>
      <c r="E75" s="1310"/>
      <c r="F75" s="1310"/>
      <c r="G75" s="1310"/>
      <c r="H75" s="1310"/>
      <c r="I75" s="1310"/>
      <c r="J75" s="1310"/>
      <c r="K75" s="1310"/>
      <c r="L75" s="1311"/>
    </row>
    <row r="76" spans="2:12" ht="42.75" customHeight="1" thickBot="1">
      <c r="B76" s="1309" t="str">
        <f>IF((UTILITY_NAME="Delmarva Power"),'DelmarvaT&amp;C'!B15:L15,IF((UTILITY_NAME="Pepco"),'PepcoT&amp;C'!B15:L15,0))</f>
        <v>12. CHANGES-TO / CANCELLATION OF THE PROGRAM: a) Pepco may change the program requirements, incentives, or Terms &amp; Conditions at any time without notice, including suspending acceptance of applications or terminating the program. b) In the event of program change, pre-approved applications will be processed to completion under the Terms &amp; Conditions in effect at the time of pre-approval by Pepco. c) Submission of a completed application does not entitle the Customer to program participation.</v>
      </c>
      <c r="C76" s="1310"/>
      <c r="D76" s="1310"/>
      <c r="E76" s="1310"/>
      <c r="F76" s="1310"/>
      <c r="G76" s="1310"/>
      <c r="H76" s="1310"/>
      <c r="I76" s="1310"/>
      <c r="J76" s="1310"/>
      <c r="K76" s="1310"/>
      <c r="L76" s="1311"/>
    </row>
    <row r="77" spans="2:12" ht="41.25" customHeight="1" thickBot="1">
      <c r="B77" s="1309" t="str">
        <f>IF((UTILITY_NAME="Delmarva Power"),'DelmarvaT&amp;C'!B16:L16,IF((UTILITY_NAME="Pepco"),'PepcoT&amp;C'!B16:L16,0))</f>
        <v>13. PUBLICITY OF CUSTOMER PARTICIPATION: Pepco reserves the right to publicize a Customer’s participation in the program, including information such as: projected project energy savings, the incentive amount, and other information that does not compromise reasonable Customer expectations of confidentiality of proprietary or competitive information. In such instances, Pepco will obtain Customer permission to make such information public.</v>
      </c>
      <c r="C77" s="1310"/>
      <c r="D77" s="1310"/>
      <c r="E77" s="1310"/>
      <c r="F77" s="1310"/>
      <c r="G77" s="1310"/>
      <c r="H77" s="1310"/>
      <c r="I77" s="1310"/>
      <c r="J77" s="1310"/>
      <c r="K77" s="1310"/>
      <c r="L77" s="1311"/>
    </row>
    <row r="78" spans="2:12" ht="75.75" customHeight="1" thickBot="1">
      <c r="B78" s="1309" t="str">
        <f>IF((UTILITY_NAME="Delmarva Power"),'DelmarvaT&amp;C'!B17:L17,IF((UTILITY_NAME="Pepco"),'PepcoT&amp;C'!B17:L17,0))</f>
        <v>14. LIMITATION OF LIABILITY AND INDEMNIFICATION: a) Pepco, its officers, directors, employees, affiliates, contractors and agents shall not be liable to the Customer for any direct, special, indirect, consequential or incidental damages or for any damages in tort (including negligence) caused by any activities associated with this program and Customer’s participation therein. By participating in this Pepco program, Customer agrees to waive any and all claims, whether arising in contract or tort and to fully release Pepco, its officers, directors, employees, affiliates, contractors and agents from any and all damages, of any kind. b) The Customer shall protect, indemnify, and hold harmless Pepco, its officers, directors, employees, affiliates, contractors and agents from and against all liabilities, losses, claims, damages, judgments, penalties, causes of action, costs and expenses (including, without limitation, attorney’s fees and expenses) incurred by or assessed against Pepco or its agents arising out of or relating to the performance of this Application, whether arising in contract or tort.</v>
      </c>
      <c r="C78" s="1310"/>
      <c r="D78" s="1310"/>
      <c r="E78" s="1310"/>
      <c r="F78" s="1310"/>
      <c r="G78" s="1310"/>
      <c r="H78" s="1310"/>
      <c r="I78" s="1310"/>
      <c r="J78" s="1310"/>
      <c r="K78" s="1310"/>
      <c r="L78" s="1311"/>
    </row>
    <row r="79" spans="2:12" ht="102.75" customHeight="1" thickBot="1">
      <c r="B79" s="1309" t="str">
        <f>IF((UTILITY_NAME="Delmarva Power"),'DelmarvaT&amp;C'!B18:L18,IF((UTILITY_NAME="Pepco"),'PepcoT&amp;C'!B18:L18,0))</f>
        <v>15. NO WARRANTIES: a) NEITHER PEPCO, NOR ITS OFFICERS, DIRECTORS, EMPLOYEES, AFFILIATES, CONTRACTORS NOR AGENTS ENDORSE, GUARANTEE, OR WARRANT ANY PARTICULAR MANUFACTURER, PRODUCT, CONTRACTOR, TRADE ALLY OR VENDOR, NOR DO ANY OF THE FOREGOING PROVIDE ANY WARRANTIES, EXPRESSED OR IMPLIED, INCLUDING ANY IMPLIED WARRANTY OF MERCHANTABILITY OR FITNESS FOR ANY PRODUCT OR SERVICE. PEPCO, ITS OFFICERS, DIRECTORS, EMPLOYEES, AFFILIATES, CONTRACTORS AND AGENTS ARE NOT LIABLE OR RESPONSIBLE FOR ANY ACT OR OMMISSION OF ANY CONTRACTOR HIRED BY THE CUSTOMER (IF ANY) WHETHER OR NOT SAID CONTRACTOR IS A PARTICIPATING PEPCO “TRADE ALLY.” THE CUSTOMER’S RELIANCE ON WARRANTIES IS LIMITED TO ANY WARRANTIES THAT MAY BE PROVIDED BY ITS CONTRACTOR, VENDOR, MANUFACTURER, ETC. b) NEITHER PEPCO NOR ITS OFFICERS, DIRECTORS, EMPLOYEES, AFFILIATES, CONTRACTORS OR AGENTS ARE RESPONSIBLE FOR ASSURING THAT THE DESIGN, ENGINEERING AND CONSTRUCTION OF THE FACILITY OR INSTALLATION OF THE EEMS IS PROPER OR COMPLIES WITH ANY PARTICULAR LAWS, REGULATIONS, CODES, OR INDUSTRY STANDARDS. NEITHER PEPCO NOR ITS OFFICERS, DIRECTORS, EMPLOYEES, AFFILIATES, CONTRACTORS, OR AGENTS MAKE, AND ARE NOT AUTHORIZED TO MAKE, ANY REPRESENTATIONS OF ANY KIND REGARDING THE RESULTS TO BE ACHIEVED BY THE EEMS OR THE ADEQUACY OR SAFETY OF SUCH MEASURES.</v>
      </c>
      <c r="C79" s="1310"/>
      <c r="D79" s="1310"/>
      <c r="E79" s="1310"/>
      <c r="F79" s="1310"/>
      <c r="G79" s="1310"/>
      <c r="H79" s="1310"/>
      <c r="I79" s="1310"/>
      <c r="J79" s="1310"/>
      <c r="K79" s="1310"/>
      <c r="L79" s="1311"/>
    </row>
    <row r="80" spans="2:12" ht="21" customHeight="1" thickBot="1">
      <c r="B80" s="1309" t="str">
        <f>IF((UTILITY_NAME="Delmarva Power"),'DelmarvaT&amp;C'!B19:L19,IF((UTILITY_NAME="Pepco"),'PepcoT&amp;C'!B19:L19,0))</f>
        <v>16. CUSTOMER TAX OBLIGATION: The Customer is responsible for declaring and paying any and all applicable federal, state, and local taxes that may be owed on any Program incentive payment.</v>
      </c>
      <c r="C80" s="1310"/>
      <c r="D80" s="1310"/>
      <c r="E80" s="1310"/>
      <c r="F80" s="1310"/>
      <c r="G80" s="1310"/>
      <c r="H80" s="1310"/>
      <c r="I80" s="1310"/>
      <c r="J80" s="1310"/>
      <c r="K80" s="1310"/>
      <c r="L80" s="1311"/>
    </row>
    <row r="81" spans="2:12" ht="29.25" customHeight="1" thickBot="1">
      <c r="B81" s="1309" t="str">
        <f>IF((UTILITY_NAME="Delmarva Power"),'DelmarvaT&amp;C'!B20:L20,IF((UTILITY_NAME="Pepco"),'PepcoT&amp;C'!B20:L20,0))</f>
        <v>17. VENDOR SELECTION: The Customer may select any Small Business Trade Ally listed on the Pepco C&amp;I Energy Savings website, unless exception is specifically granted by Pepco. However, Pepco reserves the right, in its sole discretion, to prohibit specific vendors or contractors from program participation.</v>
      </c>
      <c r="C81" s="1310"/>
      <c r="D81" s="1310"/>
      <c r="E81" s="1310"/>
      <c r="F81" s="1310"/>
      <c r="G81" s="1310"/>
      <c r="H81" s="1310"/>
      <c r="I81" s="1310"/>
      <c r="J81" s="1310"/>
      <c r="K81" s="1310"/>
      <c r="L81" s="1311"/>
    </row>
    <row r="82" spans="2:12" ht="33.75" customHeight="1" thickBot="1">
      <c r="B82" s="1309" t="str">
        <f>IF((UTILITY_NAME="Delmarva Power"),'DelmarvaT&amp;C'!B21:L21,IF((UTILITY_NAME="Pepco"),'PepcoT&amp;C'!B21:L21,0))</f>
        <v>18. REMOVAL OF EQUIPMENT: The Customer agrees, as a condition of participation in the program, to remove and dispose of the equipment being replaced by the EEMs in accordance with all applicable laws, regulations and codes. The Customer agrees not to reinstall any of this equipment anywhere in the State of Maryland, or transfer it to any other party for such installation.</v>
      </c>
      <c r="C82" s="1310"/>
      <c r="D82" s="1310"/>
      <c r="E82" s="1310"/>
      <c r="F82" s="1310"/>
      <c r="G82" s="1310"/>
      <c r="H82" s="1310"/>
      <c r="I82" s="1310"/>
      <c r="J82" s="1310"/>
      <c r="K82" s="1310"/>
      <c r="L82" s="1311"/>
    </row>
    <row r="83" spans="2:12" ht="205.5" customHeight="1" thickBot="1">
      <c r="B83" s="1309" t="str">
        <f>IF((UTILITY_NAME="Delmarva Power"),'DelmarvaT&amp;C'!B22:L22,IF((UTILITY_NAME="Pepco"),'PepcoT&amp;C'!B22:L22,0))</f>
        <v>19. MISCELLANEOUS: a) The agreement between the Customer and Pepco is composed of all applicable program forms, supporting documentation, and these Terms and Conditions.  b) The Customer acknowledges that the only individuals authorized to bind Pepco under the Pepco program are Pepco staff and authorized agents of Pepco.  c) If any provision of the Terms and Conditions is deemed invalid by any court or administrative body having jurisdiction, such ruling shall not invalidate any other provision, and the remaining Terms and Conditions shall remain in full force and effect in accordance with their terms.  d) Resolution of disputes concerning these Terms and Conditions, or any other requirement of this Application or condition of incentive award, shall be governed in all respects by the laws of the jurisdiction in which the customer is located.  e) In the event of a dispute between the parties which cannot be informally resolved, the following procedure shall apply. (1) NOTICE OF DISPUTE. A party shall deliver a written notice (“Dispute Notice”) to the other describing the nature and substance of any Dispute and proposing a resolution of the Dispute. (2) MANAGEMENT NEGOTIATION. During the first thirty (30) days following the delivery of the Dispute Notice (and during any extension agreed to by the Parties, the “Negotiation Period”) an authorized manager of Customer (the “Customer’s Manager”) and an authorized manager of Pepco (“Pepco’s Manager”) shall attempt in good faith to resolve the Dispute through negotiations. If such negotiations result in an agreement in principle among such negotiators to settle the Dispute, they shall cause a written settlement agreement to be prepared, signed and dated (a “Management Settlement”), whereupon the Dispute shall be deemed settled, and not subject to further dispute resolution. (3) ALTERNATIVE DISPUTE RESOLUTION. (i) Customer and Pepco (1) acknowledge that it is in their best interests to resolve any dispute, claim or controversy arising out of or relating to this engagement letter (any such dispute, claim or controversy, a “Dispute”), in accordance with the dispute resolution procedures set forth herein and (2) agree to use their best efforts so to resolve any such Dispute. Without limitation, such efforts shall include mandatory submission of a Dispute to non-binding mediation. Should such Dispute not be resolved within 90 days after the issuance by one of the parties of a written Request for Mediation (or such longer period as the parties may agree), Pepco and Customer may seek other legal recourse. (ii) Notwithstanding the above, either party may seek injunctive relief to enforce its rights with respect to the use or protection of (1) its confidential or proprietary information or material or (2) its names, trademarks, service marks or logos, in a court of competent jurisdiction in which the customer is located. The parties consent to the personal jurisdiction thereof and to sole venue therein only for such purposes.  f) PEPCO AND CUSTOMER HEREBY IRREVOCABLY AND UNCONDITIONALLY WAIVE ANY RIGHT EITHER SUCH PARTY MAY HAVE TO A TRIAL BY JURY OR TO INITIATE OR BECOME A PARTY TO ANY CLASS ACTION CLAIMS IN RESPECT OF ANY ACTION, SUIT OR PROCEEDING DIRECTLY OR INDIRECTLY ARISING OUT OF OR RELATING TO THIS APPLICATION OR THE TRANSACTIONS CONTEMPLATED BY THIS APPLICATION.</v>
      </c>
      <c r="C83" s="1310"/>
      <c r="D83" s="1310"/>
      <c r="E83" s="1310"/>
      <c r="F83" s="1310"/>
      <c r="G83" s="1310"/>
      <c r="H83" s="1310"/>
      <c r="I83" s="1310"/>
      <c r="J83" s="1310"/>
      <c r="K83" s="1310"/>
      <c r="L83" s="1311"/>
    </row>
  </sheetData>
  <mergeCells count="123">
    <mergeCell ref="C2:K2"/>
    <mergeCell ref="C3:K3"/>
    <mergeCell ref="C4:K4"/>
    <mergeCell ref="D5:K5"/>
    <mergeCell ref="E6:F6"/>
    <mergeCell ref="G6:H6"/>
    <mergeCell ref="I6:K6"/>
    <mergeCell ref="D7:K7"/>
    <mergeCell ref="D8:E8"/>
    <mergeCell ref="G8:H8"/>
    <mergeCell ref="J8:K8"/>
    <mergeCell ref="D9:G9"/>
    <mergeCell ref="I9:K9"/>
    <mergeCell ref="D10:F10"/>
    <mergeCell ref="H10:K10"/>
    <mergeCell ref="D11:G11"/>
    <mergeCell ref="H11:K11"/>
    <mergeCell ref="D12:G12"/>
    <mergeCell ref="I12:K12"/>
    <mergeCell ref="D13:F13"/>
    <mergeCell ref="H13:K13"/>
    <mergeCell ref="C15:E15"/>
    <mergeCell ref="F15:H15"/>
    <mergeCell ref="I15:K15"/>
    <mergeCell ref="C17:K17"/>
    <mergeCell ref="D18:F18"/>
    <mergeCell ref="G18:H18"/>
    <mergeCell ref="I18:K18"/>
    <mergeCell ref="D19:E19"/>
    <mergeCell ref="F19:G19"/>
    <mergeCell ref="H19:K19"/>
    <mergeCell ref="D20:H20"/>
    <mergeCell ref="I20:K20"/>
    <mergeCell ref="D21:K21"/>
    <mergeCell ref="D22:E22"/>
    <mergeCell ref="G22:H22"/>
    <mergeCell ref="J22:K22"/>
    <mergeCell ref="C23:E23"/>
    <mergeCell ref="F23:K23"/>
    <mergeCell ref="C25:E25"/>
    <mergeCell ref="H25:K26"/>
    <mergeCell ref="C26:F26"/>
    <mergeCell ref="C28:K28"/>
    <mergeCell ref="D29:F29"/>
    <mergeCell ref="G29:H29"/>
    <mergeCell ref="I29:K29"/>
    <mergeCell ref="D30:F30"/>
    <mergeCell ref="H30:K30"/>
    <mergeCell ref="D31:K31"/>
    <mergeCell ref="D32:K32"/>
    <mergeCell ref="D33:E33"/>
    <mergeCell ref="G33:H33"/>
    <mergeCell ref="J33:K33"/>
    <mergeCell ref="C34:D34"/>
    <mergeCell ref="C36:K36"/>
    <mergeCell ref="C37:D37"/>
    <mergeCell ref="E37:G37"/>
    <mergeCell ref="H37:K40"/>
    <mergeCell ref="C38:D38"/>
    <mergeCell ref="E38:G38"/>
    <mergeCell ref="C39:D39"/>
    <mergeCell ref="E39:G39"/>
    <mergeCell ref="C41:D42"/>
    <mergeCell ref="E41:G41"/>
    <mergeCell ref="H41:I41"/>
    <mergeCell ref="J41:K41"/>
    <mergeCell ref="E42:G42"/>
    <mergeCell ref="H42:I42"/>
    <mergeCell ref="J42:K42"/>
    <mergeCell ref="C43:K43"/>
    <mergeCell ref="C44:K44"/>
    <mergeCell ref="C45:K45"/>
    <mergeCell ref="C46:E46"/>
    <mergeCell ref="F46:K46"/>
    <mergeCell ref="C47:E47"/>
    <mergeCell ref="F47:K47"/>
    <mergeCell ref="D48:F48"/>
    <mergeCell ref="H48:K48"/>
    <mergeCell ref="D49:F49"/>
    <mergeCell ref="G49:K49"/>
    <mergeCell ref="D50:K50"/>
    <mergeCell ref="D51:K51"/>
    <mergeCell ref="D52:E52"/>
    <mergeCell ref="G52:H52"/>
    <mergeCell ref="J52:K52"/>
    <mergeCell ref="D53:E53"/>
    <mergeCell ref="F53:K53"/>
    <mergeCell ref="C54:E54"/>
    <mergeCell ref="F54:K54"/>
    <mergeCell ref="D58:F58"/>
    <mergeCell ref="G58:H58"/>
    <mergeCell ref="I58:K58"/>
    <mergeCell ref="E59:F59"/>
    <mergeCell ref="G59:H59"/>
    <mergeCell ref="J59:K59"/>
    <mergeCell ref="D60:E60"/>
    <mergeCell ref="H60:K60"/>
    <mergeCell ref="E61:F61"/>
    <mergeCell ref="G61:H61"/>
    <mergeCell ref="J61:K61"/>
    <mergeCell ref="D62:E62"/>
    <mergeCell ref="H62:K62"/>
    <mergeCell ref="C63:K63"/>
    <mergeCell ref="B64:L64"/>
    <mergeCell ref="B65:L65"/>
    <mergeCell ref="B66:L66"/>
    <mergeCell ref="B67:L67"/>
    <mergeCell ref="B68:L68"/>
    <mergeCell ref="B69:L69"/>
    <mergeCell ref="B79:L79"/>
    <mergeCell ref="B80:L80"/>
    <mergeCell ref="B81:L81"/>
    <mergeCell ref="B82:L82"/>
    <mergeCell ref="B83:L83"/>
    <mergeCell ref="B70:L70"/>
    <mergeCell ref="B71:L71"/>
    <mergeCell ref="B72:L72"/>
    <mergeCell ref="B73:L73"/>
    <mergeCell ref="B74:L74"/>
    <mergeCell ref="B75:L75"/>
    <mergeCell ref="B76:L76"/>
    <mergeCell ref="B77:L77"/>
    <mergeCell ref="B78:L78"/>
  </mergeCells>
  <conditionalFormatting sqref="C37 E37:G37">
    <cfRule type="expression" dxfId="36" priority="1" stopIfTrue="1">
      <formula>#REF!="no"</formula>
    </cfRule>
  </conditionalFormatting>
  <printOptions horizontalCentered="1" verticalCentered="1"/>
  <pageMargins left="0.35" right="0.3" top="0.43" bottom="0.22" header="0.3" footer="0.13"/>
  <pageSetup scale="65" orientation="portrait" r:id="rId1"/>
  <rowBreaks count="1" manualBreakCount="1">
    <brk id="63" max="16383" man="1"/>
  </rowBreaks>
  <drawing r:id="rId2"/>
</worksheet>
</file>

<file path=xl/worksheets/sheet5.xml><?xml version="1.0" encoding="utf-8"?>
<worksheet xmlns="http://schemas.openxmlformats.org/spreadsheetml/2006/main" xmlns:r="http://schemas.openxmlformats.org/officeDocument/2006/relationships">
  <sheetPr codeName="Sheet5"/>
  <dimension ref="A1:K44"/>
  <sheetViews>
    <sheetView workbookViewId="0"/>
  </sheetViews>
  <sheetFormatPr defaultColWidth="9.140625" defaultRowHeight="15" customHeight="1"/>
  <cols>
    <col min="1" max="1" width="9.140625" customWidth="1"/>
    <col min="2" max="2" width="5" customWidth="1"/>
    <col min="3" max="3" width="22.28515625" customWidth="1"/>
    <col min="4" max="11" width="9.140625" customWidth="1"/>
  </cols>
  <sheetData>
    <row r="1" spans="1:11" ht="15.75" customHeight="1">
      <c r="B1" s="1"/>
      <c r="C1" s="1"/>
      <c r="D1" s="1"/>
      <c r="E1" s="1"/>
      <c r="F1" s="1"/>
      <c r="G1" s="1"/>
      <c r="H1" s="1"/>
      <c r="I1" s="1"/>
      <c r="J1" s="1"/>
      <c r="K1" s="1"/>
    </row>
    <row r="2" spans="1:11" ht="45" customHeight="1">
      <c r="A2" s="2"/>
      <c r="B2" s="1491" t="s">
        <v>356</v>
      </c>
      <c r="C2" s="1231"/>
      <c r="D2" s="1231"/>
      <c r="E2" s="1231"/>
      <c r="F2" s="1231"/>
      <c r="G2" s="1231"/>
      <c r="H2" s="1231"/>
      <c r="I2" s="1231"/>
      <c r="J2" s="1231"/>
      <c r="K2" s="1231"/>
    </row>
    <row r="3" spans="1:11" ht="36.75" customHeight="1">
      <c r="A3" s="2"/>
      <c r="B3" s="32" t="s">
        <v>357</v>
      </c>
      <c r="C3" s="33"/>
      <c r="D3" s="34"/>
      <c r="E3" s="34"/>
      <c r="F3" s="34"/>
      <c r="G3" s="34"/>
      <c r="H3" s="34"/>
      <c r="I3" s="34"/>
      <c r="J3" s="34"/>
      <c r="K3" s="35"/>
    </row>
    <row r="4" spans="1:11">
      <c r="A4" s="2"/>
      <c r="B4" s="36"/>
      <c r="C4" s="1492" t="str">
        <f>("CUSTOMER INFORMATION ("&amp;UTILITY_NAME_CAP)&amp;" ACCOUNT HOLDER)"</f>
        <v>CUSTOMER INFORMATION (PEPCO ACCOUNT HOLDER)</v>
      </c>
      <c r="D4" s="1231"/>
      <c r="E4" s="1231"/>
      <c r="F4" s="1231"/>
      <c r="G4" s="1231"/>
      <c r="H4" s="1231"/>
      <c r="I4" s="1231"/>
      <c r="J4" s="1231"/>
      <c r="K4" s="1231"/>
    </row>
    <row r="5" spans="1:11">
      <c r="A5" s="2"/>
      <c r="B5" s="36"/>
      <c r="C5" s="24" t="s">
        <v>282</v>
      </c>
      <c r="D5" s="1474" t="str">
        <f>IF((Application!$D$5=""),"",Application!$D$5)</f>
        <v>BNAME</v>
      </c>
      <c r="E5" s="1231"/>
      <c r="F5" s="1231"/>
      <c r="G5" s="1231"/>
      <c r="H5" s="1231"/>
      <c r="I5" s="1231"/>
      <c r="J5" s="1231"/>
      <c r="K5" s="1231"/>
    </row>
    <row r="6" spans="1:11">
      <c r="A6" s="2"/>
      <c r="B6" s="36"/>
      <c r="C6" s="24" t="s">
        <v>289</v>
      </c>
      <c r="D6" s="1474" t="str">
        <f>IF((Application!$D$9=""),"",Application!$D$9)</f>
        <v>NAME</v>
      </c>
      <c r="E6" s="1231"/>
      <c r="F6" s="1231"/>
      <c r="G6" s="1475"/>
      <c r="H6" s="26" t="s">
        <v>290</v>
      </c>
      <c r="I6" s="1474" t="str">
        <f>IF((Application!$I$9=""),"",Application!$I$9)</f>
        <v xml:space="preserve"> NA</v>
      </c>
      <c r="J6" s="1231"/>
      <c r="K6" s="1231"/>
    </row>
    <row r="7" spans="1:11">
      <c r="A7" s="2"/>
      <c r="B7" s="36"/>
      <c r="C7" s="24" t="s">
        <v>285</v>
      </c>
      <c r="D7" s="1474" t="str">
        <f>IF((Application!$D$7=""),"",Application!$D$7)</f>
        <v>ADDRESS</v>
      </c>
      <c r="E7" s="1231"/>
      <c r="F7" s="1231"/>
      <c r="G7" s="1231"/>
      <c r="H7" s="1231"/>
      <c r="I7" s="1231"/>
      <c r="J7" s="1231"/>
      <c r="K7" s="1231"/>
    </row>
    <row r="8" spans="1:11">
      <c r="A8" s="2"/>
      <c r="B8" s="36"/>
      <c r="C8" s="24" t="s">
        <v>286</v>
      </c>
      <c r="D8" s="1474" t="str">
        <f>IF((Application!$D$8=""),"",Application!$D$8)</f>
        <v>CITE</v>
      </c>
      <c r="E8" s="1475"/>
      <c r="F8" s="26" t="s">
        <v>287</v>
      </c>
      <c r="G8" s="1474" t="str">
        <f>IF((Application!$G$8=""),"",Application!$G$8)</f>
        <v>MD</v>
      </c>
      <c r="H8" s="1475"/>
      <c r="I8" s="27" t="s">
        <v>288</v>
      </c>
      <c r="J8" s="1474" t="str">
        <f>IF((Application!$J$8=""),"",Application!$J$8)</f>
        <v xml:space="preserve"> MD</v>
      </c>
      <c r="K8" s="1231"/>
    </row>
    <row r="9" spans="1:11" ht="15.75" customHeight="1">
      <c r="A9" s="2"/>
      <c r="B9" s="37"/>
      <c r="C9" s="24" t="s">
        <v>291</v>
      </c>
      <c r="D9" s="1490">
        <f>IF((Application!D10=""),"",Application!D10)</f>
        <v>7</v>
      </c>
      <c r="E9" s="1231"/>
      <c r="F9" s="1475"/>
      <c r="G9" s="26" t="s">
        <v>292</v>
      </c>
      <c r="H9" s="1490" t="str">
        <f>IF((Application!$H$10=""),"",Application!$H$10)</f>
        <v>None</v>
      </c>
      <c r="I9" s="1231"/>
      <c r="J9" s="1231"/>
      <c r="K9" s="1231"/>
    </row>
    <row r="10" spans="1:11" ht="13.5">
      <c r="A10" s="2"/>
      <c r="B10" s="1478" t="s">
        <v>358</v>
      </c>
      <c r="C10" s="1231"/>
      <c r="D10" s="1231"/>
      <c r="E10" s="1231"/>
      <c r="F10" s="1231"/>
      <c r="G10" s="1231"/>
      <c r="H10" s="1231"/>
      <c r="I10" s="1231"/>
      <c r="J10" s="1231"/>
      <c r="K10" s="1231"/>
    </row>
    <row r="11" spans="1:11" ht="15.75" customHeight="1">
      <c r="A11" s="2"/>
      <c r="B11" s="37"/>
      <c r="C11" s="31" t="s">
        <v>359</v>
      </c>
      <c r="D11" s="1487"/>
      <c r="E11" s="1231"/>
      <c r="F11" s="1475"/>
      <c r="G11" s="38"/>
      <c r="H11" s="39"/>
      <c r="I11" s="39"/>
      <c r="J11" s="39"/>
      <c r="K11" s="40"/>
    </row>
    <row r="12" spans="1:11" ht="13.5">
      <c r="A12" s="2"/>
      <c r="B12" s="1478" t="s">
        <v>360</v>
      </c>
      <c r="C12" s="1231"/>
      <c r="D12" s="1231"/>
      <c r="E12" s="1231"/>
      <c r="F12" s="1231"/>
      <c r="G12" s="1231"/>
      <c r="H12" s="1231"/>
      <c r="I12" s="1231"/>
      <c r="J12" s="1231"/>
      <c r="K12" s="1231"/>
    </row>
    <row r="13" spans="1:11">
      <c r="A13" s="2"/>
      <c r="B13" s="36"/>
      <c r="C13" s="28" t="s">
        <v>361</v>
      </c>
      <c r="D13" s="41"/>
      <c r="E13" s="41"/>
      <c r="F13" s="41"/>
      <c r="G13" s="42"/>
      <c r="H13" s="1488" t="s">
        <v>307</v>
      </c>
      <c r="I13" s="1475"/>
      <c r="J13" s="28"/>
      <c r="K13" s="42"/>
    </row>
    <row r="14" spans="1:11">
      <c r="A14" s="2"/>
      <c r="B14" s="36"/>
      <c r="C14" s="1489" t="str">
        <f>IF((H13="Yes"),"Identify measure item (from Input sheet) below and provide a brief explanation of any change.",IF((H13="no"),"CONTINUE TO STEP 4",""))</f>
        <v>CONTINUE TO STEP 4</v>
      </c>
      <c r="D14" s="1231"/>
      <c r="E14" s="1231"/>
      <c r="F14" s="1231"/>
      <c r="G14" s="1231"/>
      <c r="H14" s="1231"/>
      <c r="I14" s="1231"/>
      <c r="J14" s="1231"/>
      <c r="K14" s="1231"/>
    </row>
    <row r="15" spans="1:11">
      <c r="A15" s="2"/>
      <c r="B15" s="36"/>
      <c r="C15" s="27" t="s">
        <v>362</v>
      </c>
      <c r="D15" s="1485" t="s">
        <v>363</v>
      </c>
      <c r="E15" s="1231"/>
      <c r="F15" s="1231"/>
      <c r="G15" s="1231"/>
      <c r="H15" s="1231"/>
      <c r="I15" s="1231"/>
      <c r="J15" s="1231"/>
      <c r="K15" s="1231"/>
    </row>
    <row r="16" spans="1:11">
      <c r="A16" s="2"/>
      <c r="B16" s="36"/>
      <c r="C16" s="43" t="s">
        <v>364</v>
      </c>
      <c r="D16" s="1486" t="s">
        <v>365</v>
      </c>
      <c r="E16" s="1231"/>
      <c r="F16" s="1231"/>
      <c r="G16" s="1231"/>
      <c r="H16" s="1231"/>
      <c r="I16" s="1231"/>
      <c r="J16" s="1231"/>
      <c r="K16" s="1231"/>
    </row>
    <row r="17" spans="1:11">
      <c r="A17" s="2"/>
      <c r="B17" s="36"/>
      <c r="C17" s="44"/>
      <c r="D17" s="1483"/>
      <c r="E17" s="1231"/>
      <c r="F17" s="1231"/>
      <c r="G17" s="1231"/>
      <c r="H17" s="1231"/>
      <c r="I17" s="1231"/>
      <c r="J17" s="1231"/>
      <c r="K17" s="1231"/>
    </row>
    <row r="18" spans="1:11">
      <c r="A18" s="2"/>
      <c r="B18" s="36"/>
      <c r="C18" s="44"/>
      <c r="D18" s="1483"/>
      <c r="E18" s="1231"/>
      <c r="F18" s="1231"/>
      <c r="G18" s="1231"/>
      <c r="H18" s="1231"/>
      <c r="I18" s="1231"/>
      <c r="J18" s="1231"/>
      <c r="K18" s="1231"/>
    </row>
    <row r="19" spans="1:11">
      <c r="A19" s="2"/>
      <c r="B19" s="36"/>
      <c r="C19" s="44"/>
      <c r="D19" s="1483"/>
      <c r="E19" s="1231"/>
      <c r="F19" s="1231"/>
      <c r="G19" s="1231"/>
      <c r="H19" s="1231"/>
      <c r="I19" s="1231"/>
      <c r="J19" s="1231"/>
      <c r="K19" s="1231"/>
    </row>
    <row r="20" spans="1:11">
      <c r="A20" s="2"/>
      <c r="B20" s="36"/>
      <c r="C20" s="44"/>
      <c r="D20" s="1483"/>
      <c r="E20" s="1231"/>
      <c r="F20" s="1231"/>
      <c r="G20" s="1231"/>
      <c r="H20" s="1231"/>
      <c r="I20" s="1231"/>
      <c r="J20" s="1231"/>
      <c r="K20" s="1231"/>
    </row>
    <row r="21" spans="1:11" ht="15.75" customHeight="1">
      <c r="A21" s="2"/>
      <c r="B21" s="37"/>
      <c r="C21" s="44"/>
      <c r="D21" s="1483"/>
      <c r="E21" s="1231"/>
      <c r="F21" s="1231"/>
      <c r="G21" s="1231"/>
      <c r="H21" s="1231"/>
      <c r="I21" s="1231"/>
      <c r="J21" s="1231"/>
      <c r="K21" s="1231"/>
    </row>
    <row r="22" spans="1:11" ht="13.5">
      <c r="A22" s="2"/>
      <c r="B22" s="1478" t="s">
        <v>366</v>
      </c>
      <c r="C22" s="1231"/>
      <c r="D22" s="1231"/>
      <c r="E22" s="1231"/>
      <c r="F22" s="1231"/>
      <c r="G22" s="1231"/>
      <c r="H22" s="1231"/>
      <c r="I22" s="1231"/>
      <c r="J22" s="1231"/>
      <c r="K22" s="1231"/>
    </row>
    <row r="23" spans="1:11" ht="15.75">
      <c r="A23" s="2"/>
      <c r="B23" s="45"/>
      <c r="C23" s="46" t="s">
        <v>367</v>
      </c>
      <c r="D23" s="46"/>
      <c r="E23" s="47" t="s">
        <v>368</v>
      </c>
      <c r="F23" s="1484" t="str">
        <f>IF((E23="No"),"Skip to Step 6",IF((E23="Yes"),"Update below as necessary",""))</f>
        <v>Update below as necessary</v>
      </c>
      <c r="G23" s="1231"/>
      <c r="H23" s="1231"/>
      <c r="I23" s="1231"/>
      <c r="J23" s="1231"/>
      <c r="K23" s="1231"/>
    </row>
    <row r="24" spans="1:11">
      <c r="A24" s="2"/>
      <c r="B24" s="36"/>
      <c r="C24" s="24" t="s">
        <v>336</v>
      </c>
      <c r="D24" s="1473" t="str">
        <f>IF((Application!$D$49=""),"",Application!$D$49)</f>
        <v>Contractor/Vendor</v>
      </c>
      <c r="E24" s="1231"/>
      <c r="F24" s="1475"/>
      <c r="G24" s="1473" t="str">
        <f>IF((Application!$G$49=""),"",Application!$G$49)</f>
        <v/>
      </c>
      <c r="H24" s="1231"/>
      <c r="I24" s="1231"/>
      <c r="J24" s="1231"/>
      <c r="K24" s="1231"/>
    </row>
    <row r="25" spans="1:11">
      <c r="A25" s="2"/>
      <c r="B25" s="36"/>
      <c r="C25" s="24" t="s">
        <v>338</v>
      </c>
      <c r="D25" s="1473" t="str">
        <f>IF((Application!$D$50=""),"",Application!$D$50)</f>
        <v>Matrix Energy Services, Inc.</v>
      </c>
      <c r="E25" s="1231"/>
      <c r="F25" s="1231"/>
      <c r="G25" s="1231"/>
      <c r="H25" s="1231"/>
      <c r="I25" s="1231"/>
      <c r="J25" s="1231"/>
      <c r="K25" s="1231"/>
    </row>
    <row r="26" spans="1:11">
      <c r="A26" s="2"/>
      <c r="B26" s="36"/>
      <c r="C26" s="24" t="s">
        <v>317</v>
      </c>
      <c r="D26" s="1473" t="str">
        <f>IF((Application!$D$51=""),"",Application!$D$51)</f>
        <v>3239 Ramos Circle</v>
      </c>
      <c r="E26" s="1231"/>
      <c r="F26" s="1231"/>
      <c r="G26" s="1231"/>
      <c r="H26" s="1231"/>
      <c r="I26" s="1231"/>
      <c r="J26" s="1231"/>
      <c r="K26" s="1231"/>
    </row>
    <row r="27" spans="1:11">
      <c r="A27" s="2"/>
      <c r="B27" s="36"/>
      <c r="C27" s="24" t="s">
        <v>286</v>
      </c>
      <c r="D27" s="1474" t="str">
        <f>IF((Application!$D$52=""),"",Application!$D$52)</f>
        <v>Sacramento</v>
      </c>
      <c r="E27" s="1475"/>
      <c r="F27" s="24" t="s">
        <v>287</v>
      </c>
      <c r="G27" s="1473" t="str">
        <f>IF((Application!$G$52=""),"",Application!$G$52)</f>
        <v>California</v>
      </c>
      <c r="H27" s="1475"/>
      <c r="I27" s="27" t="s">
        <v>288</v>
      </c>
      <c r="J27" s="1476">
        <f>IF((Application!$J$52=""),"",Application!$J$52)</f>
        <v>95827</v>
      </c>
      <c r="K27" s="1231"/>
    </row>
    <row r="28" spans="1:11">
      <c r="A28" s="2"/>
      <c r="B28" s="36"/>
      <c r="C28" s="24" t="s">
        <v>339</v>
      </c>
      <c r="D28" s="1473" t="str">
        <f>IF((Application!$D$53=""),"",Application!$D$53)</f>
        <v>Corporation</v>
      </c>
      <c r="E28" s="1475"/>
      <c r="F28" s="1477"/>
      <c r="G28" s="1231"/>
      <c r="H28" s="1231"/>
      <c r="I28" s="1231"/>
      <c r="J28" s="1231"/>
      <c r="K28" s="1231"/>
    </row>
    <row r="29" spans="1:11" ht="15.75" customHeight="1">
      <c r="A29" s="2"/>
      <c r="B29" s="37"/>
      <c r="C29" s="1482" t="s">
        <v>341</v>
      </c>
      <c r="D29" s="1231"/>
      <c r="E29" s="1475"/>
      <c r="F29" s="1474" t="str">
        <f>IF((Application!$F$54=""),"",Application!$F$54)</f>
        <v>86-1170236</v>
      </c>
      <c r="G29" s="1231"/>
      <c r="H29" s="1231"/>
      <c r="I29" s="1231"/>
      <c r="J29" s="1231"/>
      <c r="K29" s="1231"/>
    </row>
    <row r="30" spans="1:11" ht="13.5">
      <c r="A30" s="2"/>
      <c r="B30" s="1478" t="s">
        <v>369</v>
      </c>
      <c r="C30" s="1231"/>
      <c r="D30" s="1231"/>
      <c r="E30" s="1231"/>
      <c r="F30" s="1231"/>
      <c r="G30" s="1231"/>
      <c r="H30" s="1231"/>
      <c r="I30" s="1231"/>
      <c r="J30" s="1231"/>
      <c r="K30" s="1231"/>
    </row>
    <row r="31" spans="1:11" ht="31.5" customHeight="1">
      <c r="A31" s="2"/>
      <c r="B31" s="45"/>
      <c r="C31" s="1480" t="str">
        <f>("Note: If the person signing is not an employee of the "&amp;UTILITY_NAME)&amp;" Customer, attach a letter on Customer letterhead stating that the person signing is an authorized representative."</f>
        <v>Note: If the person signing is not an employee of the Pepco Customer, attach a letter on Customer letterhead stating that the person signing is an authorized representative.</v>
      </c>
      <c r="D31" s="1231"/>
      <c r="E31" s="1231"/>
      <c r="F31" s="1231"/>
      <c r="G31" s="1231"/>
      <c r="H31" s="1231"/>
      <c r="I31" s="1231"/>
      <c r="J31" s="1231"/>
      <c r="K31" s="1231"/>
    </row>
    <row r="32" spans="1:11">
      <c r="A32" s="2"/>
      <c r="B32" s="48"/>
      <c r="C32" s="1481" t="s">
        <v>370</v>
      </c>
      <c r="D32" s="1231"/>
      <c r="E32" s="1475"/>
      <c r="F32" s="1473"/>
      <c r="G32" s="1231"/>
      <c r="H32" s="1231"/>
      <c r="I32" s="1231"/>
      <c r="J32" s="1231"/>
      <c r="K32" s="1231"/>
    </row>
    <row r="33" spans="1:11" ht="15.75" customHeight="1">
      <c r="A33" s="2"/>
      <c r="B33" s="49"/>
      <c r="C33" s="1481" t="s">
        <v>334</v>
      </c>
      <c r="D33" s="1231"/>
      <c r="E33" s="1475"/>
      <c r="F33" s="1473"/>
      <c r="G33" s="1231"/>
      <c r="H33" s="1231"/>
      <c r="I33" s="1231"/>
      <c r="J33" s="1231"/>
      <c r="K33" s="1231"/>
    </row>
    <row r="34" spans="1:11" ht="13.5">
      <c r="A34" s="2"/>
      <c r="B34" s="1478" t="s">
        <v>371</v>
      </c>
      <c r="C34" s="1231"/>
      <c r="D34" s="1231"/>
      <c r="E34" s="1231"/>
      <c r="F34" s="1231"/>
      <c r="G34" s="1231"/>
      <c r="H34" s="1231"/>
      <c r="I34" s="1231"/>
      <c r="J34" s="1231"/>
      <c r="K34" s="1231"/>
    </row>
    <row r="35" spans="1:11" ht="42" customHeight="1">
      <c r="A35" s="2"/>
      <c r="B35" s="37"/>
      <c r="C35" s="1479" t="str">
        <f>IF((UTILITY_NAME="Pepco"),'PepcoT&amp;C'!C1,IF((UTILITY_NAME="Delmarva Power"),'DelmarvaT&amp;C'!C1))</f>
        <v>Pepco C&amp;I Energy Savings Program
c/o Lockheed Martin, 2275 Research Blvd MS-8N, Rockville MD 20850
Phone: 1-866-353-5798 | Fax: 301-519-5445 | email: PepcoEnergyEfficiency@LMBPS.com | web: www.pepco.com/business</v>
      </c>
      <c r="D35" s="1231"/>
      <c r="E35" s="1231"/>
      <c r="F35" s="1231"/>
      <c r="G35" s="1231"/>
      <c r="H35" s="1231"/>
      <c r="I35" s="1231"/>
      <c r="J35" s="1231"/>
      <c r="K35" s="1231"/>
    </row>
    <row r="36" spans="1:11" ht="15.75" customHeight="1">
      <c r="A36" s="2"/>
      <c r="B36" s="29"/>
      <c r="C36" s="33"/>
      <c r="D36" s="33"/>
      <c r="E36" s="33"/>
      <c r="F36" s="33"/>
      <c r="G36" s="33"/>
      <c r="H36" s="33"/>
      <c r="I36" s="33"/>
      <c r="J36" s="33"/>
      <c r="K36" s="50" t="str">
        <f>'Instructions '!B2</f>
        <v>Version 1.1 5-15-2012</v>
      </c>
    </row>
    <row r="37" spans="1:11" ht="15" customHeight="1">
      <c r="B37" s="10"/>
      <c r="C37" s="10"/>
      <c r="D37" s="10"/>
      <c r="E37" s="10"/>
      <c r="F37" s="10"/>
      <c r="G37" s="10"/>
      <c r="H37" s="10"/>
      <c r="I37" s="10"/>
      <c r="J37" s="10"/>
      <c r="K37" s="10"/>
    </row>
    <row r="38" spans="1:11" ht="12.75" hidden="1">
      <c r="C38" s="1"/>
      <c r="D38" s="1"/>
      <c r="E38" s="1"/>
      <c r="F38" s="1"/>
      <c r="G38" s="1"/>
      <c r="H38" s="1"/>
      <c r="I38" s="1"/>
      <c r="J38" s="1"/>
      <c r="K38" s="1"/>
    </row>
    <row r="39" spans="1:11" hidden="1">
      <c r="B39" s="2"/>
      <c r="C39" s="24" t="s">
        <v>336</v>
      </c>
      <c r="D39" s="1473" t="str">
        <f>IF((Application!$D$49=""),"",Application!$D$49)</f>
        <v>Contractor/Vendor</v>
      </c>
      <c r="E39" s="1231"/>
      <c r="F39" s="1475"/>
      <c r="G39" s="1473" t="str">
        <f>IF((Application!$G$49=""),"",Application!$G$49)</f>
        <v/>
      </c>
      <c r="H39" s="1231"/>
      <c r="I39" s="1231"/>
      <c r="J39" s="1231"/>
      <c r="K39" s="1231"/>
    </row>
    <row r="40" spans="1:11" hidden="1">
      <c r="B40" s="2"/>
      <c r="C40" s="24" t="s">
        <v>338</v>
      </c>
      <c r="D40" s="1473" t="str">
        <f>IF((Application!$D$50=""),"",Application!$D$50)</f>
        <v>Matrix Energy Services, Inc.</v>
      </c>
      <c r="E40" s="1231"/>
      <c r="F40" s="1231"/>
      <c r="G40" s="1231"/>
      <c r="H40" s="1231"/>
      <c r="I40" s="1231"/>
      <c r="J40" s="1231"/>
      <c r="K40" s="1231"/>
    </row>
    <row r="41" spans="1:11" hidden="1">
      <c r="B41" s="2"/>
      <c r="C41" s="24" t="s">
        <v>317</v>
      </c>
      <c r="D41" s="1473" t="str">
        <f>IF((Application!$D$51=""),"",Application!$D$51)</f>
        <v>3239 Ramos Circle</v>
      </c>
      <c r="E41" s="1231"/>
      <c r="F41" s="1231"/>
      <c r="G41" s="1231"/>
      <c r="H41" s="1231"/>
      <c r="I41" s="1231"/>
      <c r="J41" s="1231"/>
      <c r="K41" s="1231"/>
    </row>
    <row r="42" spans="1:11" hidden="1">
      <c r="B42" s="2"/>
      <c r="C42" s="24" t="s">
        <v>286</v>
      </c>
      <c r="D42" s="1474" t="str">
        <f>IF((Application!$D$52=""),"",Application!$D$52)</f>
        <v>Sacramento</v>
      </c>
      <c r="E42" s="1475"/>
      <c r="F42" s="24" t="s">
        <v>287</v>
      </c>
      <c r="G42" s="1473" t="str">
        <f>IF((Application!$G$52=""),"",Application!$G$52)</f>
        <v>California</v>
      </c>
      <c r="H42" s="1475"/>
      <c r="I42" s="27" t="s">
        <v>288</v>
      </c>
      <c r="J42" s="1476">
        <f>IF((Application!$J$52=""),"",Application!$J$52)</f>
        <v>95827</v>
      </c>
      <c r="K42" s="1231"/>
    </row>
    <row r="43" spans="1:11" hidden="1">
      <c r="B43" s="2"/>
      <c r="C43" s="24" t="s">
        <v>339</v>
      </c>
      <c r="D43" s="1473" t="str">
        <f>IF((Application!$D$53=""),"",Application!$D$53)</f>
        <v>Corporation</v>
      </c>
      <c r="E43" s="1475"/>
      <c r="F43" s="1477"/>
      <c r="G43" s="1231"/>
      <c r="H43" s="1231"/>
      <c r="I43" s="1231"/>
      <c r="J43" s="1231"/>
      <c r="K43" s="1231"/>
    </row>
    <row r="44" spans="1:11" hidden="1">
      <c r="B44" s="2"/>
      <c r="C44" s="1470" t="s">
        <v>341</v>
      </c>
      <c r="D44" s="1233"/>
      <c r="E44" s="1471"/>
      <c r="F44" s="1472" t="str">
        <f>IF((Application!$F$54=""),"",Application!$F$54)</f>
        <v>86-1170236</v>
      </c>
      <c r="G44" s="1233"/>
      <c r="H44" s="1233"/>
      <c r="I44" s="1233"/>
      <c r="J44" s="1233"/>
      <c r="K44" s="1233"/>
    </row>
  </sheetData>
  <mergeCells count="55">
    <mergeCell ref="B2:K2"/>
    <mergeCell ref="C4:K4"/>
    <mergeCell ref="D5:K5"/>
    <mergeCell ref="D6:G6"/>
    <mergeCell ref="I6:K6"/>
    <mergeCell ref="D7:K7"/>
    <mergeCell ref="D8:E8"/>
    <mergeCell ref="G8:H8"/>
    <mergeCell ref="J8:K8"/>
    <mergeCell ref="D9:F9"/>
    <mergeCell ref="H9:K9"/>
    <mergeCell ref="B10:K10"/>
    <mergeCell ref="D11:F11"/>
    <mergeCell ref="B12:K12"/>
    <mergeCell ref="H13:I13"/>
    <mergeCell ref="C14:K14"/>
    <mergeCell ref="D15:K15"/>
    <mergeCell ref="D16:K16"/>
    <mergeCell ref="D17:K17"/>
    <mergeCell ref="D18:K18"/>
    <mergeCell ref="D19:K19"/>
    <mergeCell ref="D20:K20"/>
    <mergeCell ref="D21:K21"/>
    <mergeCell ref="B22:K22"/>
    <mergeCell ref="F23:K23"/>
    <mergeCell ref="D24:F24"/>
    <mergeCell ref="G24:K24"/>
    <mergeCell ref="D25:K25"/>
    <mergeCell ref="D26:K26"/>
    <mergeCell ref="D27:E27"/>
    <mergeCell ref="G27:H27"/>
    <mergeCell ref="J27:K27"/>
    <mergeCell ref="D28:E28"/>
    <mergeCell ref="F28:K28"/>
    <mergeCell ref="C29:E29"/>
    <mergeCell ref="F29:K29"/>
    <mergeCell ref="B30:K30"/>
    <mergeCell ref="C31:K31"/>
    <mergeCell ref="C32:E32"/>
    <mergeCell ref="F32:K32"/>
    <mergeCell ref="C33:E33"/>
    <mergeCell ref="F33:K33"/>
    <mergeCell ref="B34:K34"/>
    <mergeCell ref="C35:K35"/>
    <mergeCell ref="D39:F39"/>
    <mergeCell ref="G39:K39"/>
    <mergeCell ref="D40:K40"/>
    <mergeCell ref="C44:E44"/>
    <mergeCell ref="F44:K44"/>
    <mergeCell ref="D41:K41"/>
    <mergeCell ref="D42:E42"/>
    <mergeCell ref="G42:H42"/>
    <mergeCell ref="J42:K42"/>
    <mergeCell ref="D43:E43"/>
    <mergeCell ref="F43:K43"/>
  </mergeCells>
  <pageMargins left="0.75" right="0.75" top="1" bottom="1" header="0.5" footer="0.5"/>
  <pageSetup paperSize="9" orientation="portrait"/>
</worksheet>
</file>

<file path=xl/worksheets/sheet6.xml><?xml version="1.0" encoding="utf-8"?>
<worksheet xmlns="http://schemas.openxmlformats.org/spreadsheetml/2006/main" xmlns:r="http://schemas.openxmlformats.org/officeDocument/2006/relationships">
  <sheetPr codeName="Sheet6"/>
  <dimension ref="A1:K105"/>
  <sheetViews>
    <sheetView workbookViewId="0"/>
  </sheetViews>
  <sheetFormatPr defaultColWidth="9.140625" defaultRowHeight="15" customHeight="1"/>
  <cols>
    <col min="1" max="1" width="20.85546875" customWidth="1"/>
    <col min="2" max="2" width="25.5703125" customWidth="1"/>
    <col min="3" max="3" width="23.85546875" customWidth="1"/>
    <col min="4" max="4" width="16.140625" customWidth="1"/>
    <col min="5" max="5" width="39.140625" customWidth="1"/>
    <col min="6" max="6" width="20.85546875" customWidth="1"/>
    <col min="7" max="7" width="30.28515625" customWidth="1"/>
    <col min="8" max="8" width="35.5703125" customWidth="1"/>
    <col min="9" max="9" width="27.5703125" customWidth="1"/>
    <col min="10" max="10" width="20.85546875" customWidth="1"/>
    <col min="11" max="11" width="27.5703125" customWidth="1"/>
  </cols>
  <sheetData>
    <row r="1" spans="1:11" ht="15" customHeight="1">
      <c r="A1" s="51" t="s">
        <v>372</v>
      </c>
      <c r="B1" s="51" t="s">
        <v>373</v>
      </c>
      <c r="C1" s="51" t="s">
        <v>374</v>
      </c>
      <c r="D1" s="51" t="s">
        <v>375</v>
      </c>
      <c r="E1" s="51" t="s">
        <v>376</v>
      </c>
      <c r="F1" s="51" t="s">
        <v>377</v>
      </c>
      <c r="G1" s="51" t="s">
        <v>378</v>
      </c>
      <c r="H1" s="51" t="s">
        <v>379</v>
      </c>
      <c r="I1" s="51" t="s">
        <v>380</v>
      </c>
      <c r="J1" s="51" t="s">
        <v>381</v>
      </c>
      <c r="K1" s="51" t="s">
        <v>380</v>
      </c>
    </row>
    <row r="2" spans="1:11">
      <c r="A2" s="52" t="s">
        <v>368</v>
      </c>
      <c r="B2" s="52" t="s">
        <v>382</v>
      </c>
      <c r="C2" s="52" t="s">
        <v>383</v>
      </c>
      <c r="D2" s="52" t="s">
        <v>384</v>
      </c>
      <c r="E2" s="52" t="s">
        <v>385</v>
      </c>
      <c r="F2" s="52" t="s">
        <v>340</v>
      </c>
      <c r="G2" s="52" t="s">
        <v>386</v>
      </c>
      <c r="H2" s="52" t="s">
        <v>387</v>
      </c>
      <c r="I2" s="16"/>
      <c r="J2" s="16" t="str">
        <f>A22</f>
        <v>Agriculture</v>
      </c>
      <c r="K2" s="52" t="s">
        <v>388</v>
      </c>
    </row>
    <row r="3" spans="1:11">
      <c r="A3" s="52" t="s">
        <v>307</v>
      </c>
      <c r="B3" s="52" t="s">
        <v>337</v>
      </c>
      <c r="C3" s="52" t="s">
        <v>389</v>
      </c>
      <c r="D3" s="52" t="s">
        <v>390</v>
      </c>
      <c r="E3" s="52" t="s">
        <v>299</v>
      </c>
      <c r="F3" s="52" t="s">
        <v>391</v>
      </c>
      <c r="G3" s="52" t="s">
        <v>392</v>
      </c>
      <c r="H3" s="52" t="s">
        <v>296</v>
      </c>
      <c r="I3" s="16"/>
      <c r="J3" s="16" t="str">
        <f>A28</f>
        <v>Industrial</v>
      </c>
      <c r="K3" s="52" t="s">
        <v>393</v>
      </c>
    </row>
    <row r="4" spans="1:11">
      <c r="B4" s="52" t="s">
        <v>302</v>
      </c>
      <c r="D4" s="52" t="s">
        <v>394</v>
      </c>
      <c r="F4" s="52" t="s">
        <v>395</v>
      </c>
      <c r="G4" s="52" t="s">
        <v>396</v>
      </c>
      <c r="H4" s="52" t="s">
        <v>397</v>
      </c>
      <c r="I4" s="16"/>
      <c r="J4" s="16" t="str">
        <f>A34</f>
        <v>Large Commercial</v>
      </c>
      <c r="K4" s="52" t="s">
        <v>398</v>
      </c>
    </row>
    <row r="5" spans="1:11">
      <c r="D5" s="52" t="s">
        <v>399</v>
      </c>
      <c r="F5" s="52" t="s">
        <v>400</v>
      </c>
      <c r="G5" s="52" t="s">
        <v>401</v>
      </c>
      <c r="H5" s="52" t="s">
        <v>402</v>
      </c>
      <c r="I5" s="16" t="s">
        <v>403</v>
      </c>
      <c r="J5" s="16" t="str">
        <f>A44</f>
        <v>Small Commercial</v>
      </c>
      <c r="K5" s="52" t="s">
        <v>404</v>
      </c>
    </row>
    <row r="6" spans="1:11">
      <c r="D6" s="52" t="s">
        <v>405</v>
      </c>
      <c r="F6" s="52" t="s">
        <v>406</v>
      </c>
      <c r="G6" s="52" t="s">
        <v>407</v>
      </c>
      <c r="J6" s="16" t="str">
        <f>A52</f>
        <v>Government</v>
      </c>
      <c r="K6" s="52" t="s">
        <v>408</v>
      </c>
    </row>
    <row r="7" spans="1:11">
      <c r="D7" s="53" t="s">
        <v>409</v>
      </c>
      <c r="F7" s="52" t="s">
        <v>410</v>
      </c>
      <c r="G7" s="52" t="s">
        <v>411</v>
      </c>
      <c r="J7" s="16" t="str">
        <f>A56</f>
        <v>Healthcare</v>
      </c>
      <c r="K7" s="52" t="s">
        <v>412</v>
      </c>
    </row>
    <row r="8" spans="1:11">
      <c r="A8" s="51" t="s">
        <v>413</v>
      </c>
      <c r="D8" s="52" t="s">
        <v>414</v>
      </c>
      <c r="F8" s="52" t="s">
        <v>415</v>
      </c>
      <c r="J8" s="16" t="str">
        <f>A59</f>
        <v>Education</v>
      </c>
      <c r="K8" s="52" t="s">
        <v>416</v>
      </c>
    </row>
    <row r="9" spans="1:11">
      <c r="A9" s="52" t="s">
        <v>417</v>
      </c>
      <c r="D9" s="52" t="s">
        <v>418</v>
      </c>
      <c r="F9" s="52" t="s">
        <v>419</v>
      </c>
      <c r="J9" s="16" t="str">
        <f>A61</f>
        <v>Non-Profit</v>
      </c>
      <c r="K9" s="52" t="s">
        <v>420</v>
      </c>
    </row>
    <row r="10" spans="1:11">
      <c r="A10" s="52" t="s">
        <v>421</v>
      </c>
      <c r="D10" s="52" t="s">
        <v>422</v>
      </c>
      <c r="J10" s="16" t="str">
        <f>A65</f>
        <v>Other</v>
      </c>
    </row>
    <row r="11" spans="1:11">
      <c r="D11" s="52" t="s">
        <v>423</v>
      </c>
    </row>
    <row r="12" spans="1:11">
      <c r="D12" s="52" t="s">
        <v>424</v>
      </c>
    </row>
    <row r="13" spans="1:11">
      <c r="D13" s="52" t="s">
        <v>425</v>
      </c>
    </row>
    <row r="14" spans="1:11">
      <c r="D14" s="52" t="s">
        <v>426</v>
      </c>
    </row>
    <row r="21" spans="1:3">
      <c r="A21" s="54" t="s">
        <v>381</v>
      </c>
      <c r="B21" s="54" t="s">
        <v>427</v>
      </c>
      <c r="C21" s="52" t="s">
        <v>428</v>
      </c>
    </row>
    <row r="22" spans="1:3">
      <c r="A22" s="55" t="s">
        <v>429</v>
      </c>
      <c r="B22" s="56" t="s">
        <v>430</v>
      </c>
      <c r="C22" s="22" t="s">
        <v>388</v>
      </c>
    </row>
    <row r="23" spans="1:3">
      <c r="A23" s="55"/>
      <c r="B23" s="56" t="s">
        <v>431</v>
      </c>
      <c r="C23" s="15"/>
    </row>
    <row r="24" spans="1:3">
      <c r="A24" s="55"/>
      <c r="B24" s="56" t="s">
        <v>432</v>
      </c>
      <c r="C24" s="15"/>
    </row>
    <row r="25" spans="1:3">
      <c r="A25" s="55"/>
      <c r="B25" s="56" t="s">
        <v>433</v>
      </c>
      <c r="C25" s="15"/>
    </row>
    <row r="26" spans="1:3">
      <c r="A26" s="55"/>
      <c r="B26" s="56" t="s">
        <v>434</v>
      </c>
      <c r="C26" s="15"/>
    </row>
    <row r="27" spans="1:3">
      <c r="A27" s="55"/>
      <c r="B27" s="56" t="s">
        <v>435</v>
      </c>
      <c r="C27" s="15"/>
    </row>
    <row r="28" spans="1:3">
      <c r="A28" s="55" t="s">
        <v>399</v>
      </c>
      <c r="B28" s="56" t="s">
        <v>436</v>
      </c>
      <c r="C28" s="22" t="s">
        <v>393</v>
      </c>
    </row>
    <row r="29" spans="1:3">
      <c r="A29" s="55"/>
      <c r="B29" s="56" t="s">
        <v>437</v>
      </c>
      <c r="C29" s="15"/>
    </row>
    <row r="30" spans="1:3">
      <c r="A30" s="55"/>
      <c r="B30" s="56" t="s">
        <v>438</v>
      </c>
      <c r="C30" s="15"/>
    </row>
    <row r="31" spans="1:3">
      <c r="A31" s="55"/>
      <c r="B31" s="56" t="s">
        <v>425</v>
      </c>
      <c r="C31" s="15"/>
    </row>
    <row r="32" spans="1:3">
      <c r="A32" s="55"/>
      <c r="B32" s="56" t="s">
        <v>439</v>
      </c>
      <c r="C32" s="15"/>
    </row>
    <row r="33" spans="1:3">
      <c r="A33" s="55"/>
      <c r="B33" s="56" t="s">
        <v>440</v>
      </c>
      <c r="C33" s="15"/>
    </row>
    <row r="34" spans="1:3">
      <c r="A34" s="55" t="s">
        <v>441</v>
      </c>
      <c r="B34" s="56" t="s">
        <v>442</v>
      </c>
      <c r="C34" s="22" t="s">
        <v>398</v>
      </c>
    </row>
    <row r="35" spans="1:3">
      <c r="A35" s="55"/>
      <c r="B35" s="56" t="s">
        <v>443</v>
      </c>
      <c r="C35" s="15"/>
    </row>
    <row r="36" spans="1:3">
      <c r="A36" s="55"/>
      <c r="B36" s="56" t="s">
        <v>444</v>
      </c>
      <c r="C36" s="15"/>
    </row>
    <row r="37" spans="1:3">
      <c r="A37" s="55"/>
      <c r="B37" s="56" t="s">
        <v>445</v>
      </c>
      <c r="C37" s="15"/>
    </row>
    <row r="38" spans="1:3">
      <c r="A38" s="55"/>
      <c r="B38" s="56" t="s">
        <v>425</v>
      </c>
      <c r="C38" s="15"/>
    </row>
    <row r="39" spans="1:3">
      <c r="A39" s="55"/>
      <c r="B39" s="56" t="s">
        <v>446</v>
      </c>
      <c r="C39" s="15"/>
    </row>
    <row r="40" spans="1:3">
      <c r="A40" s="55"/>
      <c r="B40" s="56" t="s">
        <v>447</v>
      </c>
      <c r="C40" s="15"/>
    </row>
    <row r="41" spans="1:3">
      <c r="A41" s="55"/>
      <c r="B41" s="56" t="s">
        <v>448</v>
      </c>
      <c r="C41" s="15"/>
    </row>
    <row r="42" spans="1:3">
      <c r="A42" s="55"/>
      <c r="B42" s="56" t="s">
        <v>449</v>
      </c>
      <c r="C42" s="15"/>
    </row>
    <row r="43" spans="1:3">
      <c r="A43" s="55"/>
      <c r="B43" s="56" t="s">
        <v>450</v>
      </c>
      <c r="C43" s="15"/>
    </row>
    <row r="44" spans="1:3">
      <c r="A44" s="55" t="s">
        <v>451</v>
      </c>
      <c r="B44" s="56" t="s">
        <v>452</v>
      </c>
      <c r="C44" s="22" t="s">
        <v>404</v>
      </c>
    </row>
    <row r="45" spans="1:3">
      <c r="A45" s="55"/>
      <c r="B45" s="56" t="s">
        <v>453</v>
      </c>
      <c r="C45" s="15"/>
    </row>
    <row r="46" spans="1:3">
      <c r="A46" s="55"/>
      <c r="B46" s="56" t="s">
        <v>454</v>
      </c>
      <c r="C46" s="15"/>
    </row>
    <row r="47" spans="1:3">
      <c r="A47" s="55"/>
      <c r="B47" s="56" t="s">
        <v>455</v>
      </c>
      <c r="C47" s="15"/>
    </row>
    <row r="48" spans="1:3">
      <c r="A48" s="55"/>
      <c r="B48" s="56" t="s">
        <v>456</v>
      </c>
      <c r="C48" s="15"/>
    </row>
    <row r="49" spans="1:3">
      <c r="A49" s="55"/>
      <c r="B49" s="56" t="s">
        <v>457</v>
      </c>
      <c r="C49" s="15"/>
    </row>
    <row r="50" spans="1:3">
      <c r="A50" s="55"/>
      <c r="B50" s="56" t="s">
        <v>458</v>
      </c>
      <c r="C50" s="15"/>
    </row>
    <row r="51" spans="1:3">
      <c r="A51" s="55"/>
      <c r="B51" s="56" t="s">
        <v>450</v>
      </c>
      <c r="C51" s="15"/>
    </row>
    <row r="52" spans="1:3">
      <c r="A52" s="55" t="s">
        <v>459</v>
      </c>
      <c r="B52" s="56" t="s">
        <v>460</v>
      </c>
      <c r="C52" s="22" t="s">
        <v>408</v>
      </c>
    </row>
    <row r="53" spans="1:3">
      <c r="A53" s="55"/>
      <c r="B53" s="56" t="s">
        <v>461</v>
      </c>
      <c r="C53" s="15"/>
    </row>
    <row r="54" spans="1:3">
      <c r="A54" s="55"/>
      <c r="B54" s="56" t="s">
        <v>462</v>
      </c>
      <c r="C54" s="15"/>
    </row>
    <row r="55" spans="1:3">
      <c r="A55" s="55"/>
      <c r="B55" s="56" t="s">
        <v>463</v>
      </c>
      <c r="C55" s="15"/>
    </row>
    <row r="56" spans="1:3">
      <c r="A56" s="55" t="s">
        <v>464</v>
      </c>
      <c r="B56" s="56" t="s">
        <v>465</v>
      </c>
      <c r="C56" s="22" t="s">
        <v>412</v>
      </c>
    </row>
    <row r="57" spans="1:3">
      <c r="A57" s="55"/>
      <c r="B57" s="56" t="s">
        <v>466</v>
      </c>
      <c r="C57" s="15"/>
    </row>
    <row r="58" spans="1:3">
      <c r="A58" s="55"/>
      <c r="B58" s="56" t="s">
        <v>467</v>
      </c>
      <c r="C58" s="15"/>
    </row>
    <row r="59" spans="1:3">
      <c r="A59" s="55" t="s">
        <v>468</v>
      </c>
      <c r="B59" s="56" t="s">
        <v>469</v>
      </c>
      <c r="C59" s="22" t="s">
        <v>416</v>
      </c>
    </row>
    <row r="60" spans="1:3">
      <c r="A60" s="55"/>
      <c r="B60" s="56" t="s">
        <v>470</v>
      </c>
      <c r="C60" s="15"/>
    </row>
    <row r="61" spans="1:3">
      <c r="A61" s="55" t="s">
        <v>471</v>
      </c>
      <c r="B61" s="56" t="s">
        <v>472</v>
      </c>
      <c r="C61" s="22" t="s">
        <v>420</v>
      </c>
    </row>
    <row r="62" spans="1:3">
      <c r="A62" s="55"/>
      <c r="B62" s="56" t="s">
        <v>473</v>
      </c>
      <c r="C62" s="15"/>
    </row>
    <row r="63" spans="1:3">
      <c r="A63" s="55"/>
      <c r="B63" s="56" t="s">
        <v>474</v>
      </c>
      <c r="C63" s="15"/>
    </row>
    <row r="64" spans="1:3">
      <c r="A64" s="55"/>
      <c r="B64" s="56" t="s">
        <v>475</v>
      </c>
      <c r="C64" s="15"/>
    </row>
    <row r="65" spans="1:3">
      <c r="A65" s="55" t="s">
        <v>426</v>
      </c>
      <c r="B65" s="56"/>
      <c r="C65" s="15"/>
    </row>
    <row r="66" spans="1:3" ht="15" customHeight="1">
      <c r="A66" s="10"/>
      <c r="B66" s="10"/>
    </row>
    <row r="71" spans="1:3">
      <c r="A71" s="57" t="s">
        <v>403</v>
      </c>
    </row>
    <row r="72" spans="1:3" ht="15" customHeight="1">
      <c r="A72" s="14" t="s">
        <v>476</v>
      </c>
    </row>
    <row r="73" spans="1:3" ht="15" customHeight="1">
      <c r="A73" s="14" t="s">
        <v>477</v>
      </c>
    </row>
    <row r="74" spans="1:3" ht="15" customHeight="1">
      <c r="A74" s="58" t="s">
        <v>478</v>
      </c>
    </row>
    <row r="75" spans="1:3" ht="15" customHeight="1">
      <c r="A75" s="14" t="s">
        <v>479</v>
      </c>
    </row>
    <row r="76" spans="1:3" ht="15" customHeight="1">
      <c r="A76" s="14" t="s">
        <v>480</v>
      </c>
    </row>
    <row r="77" spans="1:3" ht="12.75">
      <c r="A77" s="58" t="s">
        <v>481</v>
      </c>
    </row>
    <row r="78" spans="1:3" ht="15" customHeight="1">
      <c r="A78" s="14" t="s">
        <v>482</v>
      </c>
    </row>
    <row r="79" spans="1:3" ht="15" customHeight="1">
      <c r="A79" s="14" t="s">
        <v>483</v>
      </c>
    </row>
    <row r="80" spans="1:3" ht="15" customHeight="1">
      <c r="A80" s="58" t="s">
        <v>484</v>
      </c>
    </row>
    <row r="81" spans="1:1" ht="15" customHeight="1">
      <c r="A81" s="14" t="s">
        <v>485</v>
      </c>
    </row>
    <row r="82" spans="1:1" ht="15" customHeight="1">
      <c r="A82" s="14" t="s">
        <v>486</v>
      </c>
    </row>
    <row r="83" spans="1:1" ht="12.75">
      <c r="A83" s="58" t="s">
        <v>487</v>
      </c>
    </row>
    <row r="84" spans="1:1" ht="15" customHeight="1">
      <c r="A84" s="14" t="s">
        <v>488</v>
      </c>
    </row>
    <row r="85" spans="1:1" ht="15" customHeight="1">
      <c r="A85" s="14" t="s">
        <v>489</v>
      </c>
    </row>
    <row r="86" spans="1:1" ht="15" customHeight="1">
      <c r="A86" s="14" t="s">
        <v>490</v>
      </c>
    </row>
    <row r="87" spans="1:1" ht="15" customHeight="1">
      <c r="A87" s="58" t="s">
        <v>491</v>
      </c>
    </row>
    <row r="88" spans="1:1" ht="15" customHeight="1">
      <c r="A88" s="14" t="s">
        <v>492</v>
      </c>
    </row>
    <row r="89" spans="1:1" ht="15" customHeight="1">
      <c r="A89" s="14" t="s">
        <v>493</v>
      </c>
    </row>
    <row r="90" spans="1:1" ht="12.75">
      <c r="A90" s="58" t="s">
        <v>494</v>
      </c>
    </row>
    <row r="91" spans="1:1" ht="15" customHeight="1">
      <c r="A91" s="14" t="s">
        <v>495</v>
      </c>
    </row>
    <row r="92" spans="1:1" ht="15" customHeight="1">
      <c r="A92" s="14" t="s">
        <v>496</v>
      </c>
    </row>
    <row r="93" spans="1:1" ht="12.75">
      <c r="A93" s="58" t="s">
        <v>497</v>
      </c>
    </row>
    <row r="94" spans="1:1" ht="12.75">
      <c r="A94" s="58" t="s">
        <v>498</v>
      </c>
    </row>
    <row r="95" spans="1:1" ht="15" customHeight="1">
      <c r="A95" s="14" t="s">
        <v>499</v>
      </c>
    </row>
    <row r="96" spans="1:1" ht="15" customHeight="1">
      <c r="A96" s="14" t="s">
        <v>500</v>
      </c>
    </row>
    <row r="97" spans="1:1" ht="15" customHeight="1">
      <c r="A97" s="14" t="s">
        <v>501</v>
      </c>
    </row>
    <row r="98" spans="1:1" ht="12.75">
      <c r="A98" s="58" t="s">
        <v>502</v>
      </c>
    </row>
    <row r="99" spans="1:1" ht="15" customHeight="1">
      <c r="A99" s="14" t="s">
        <v>503</v>
      </c>
    </row>
    <row r="100" spans="1:1" ht="15" customHeight="1">
      <c r="A100" s="14" t="s">
        <v>504</v>
      </c>
    </row>
    <row r="101" spans="1:1" ht="12.75">
      <c r="A101" s="58" t="s">
        <v>505</v>
      </c>
    </row>
    <row r="102" spans="1:1" ht="15" customHeight="1">
      <c r="A102" s="14" t="s">
        <v>506</v>
      </c>
    </row>
    <row r="103" spans="1:1" ht="15" customHeight="1">
      <c r="A103" s="14" t="s">
        <v>507</v>
      </c>
    </row>
    <row r="104" spans="1:1" ht="12.75">
      <c r="A104" s="58" t="s">
        <v>508</v>
      </c>
    </row>
    <row r="105" spans="1:1" ht="15" customHeight="1">
      <c r="A105" s="51" t="s">
        <v>426</v>
      </c>
    </row>
  </sheetData>
  <pageMargins left="0.75" right="0.75" top="1" bottom="1" header="0.5" footer="0.5"/>
  <pageSetup paperSize="9" orientation="portrait"/>
</worksheet>
</file>

<file path=xl/worksheets/sheet7.xml><?xml version="1.0" encoding="utf-8"?>
<worksheet xmlns="http://schemas.openxmlformats.org/spreadsheetml/2006/main" xmlns:r="http://schemas.openxmlformats.org/officeDocument/2006/relationships">
  <sheetPr codeName="Sheet7"/>
  <dimension ref="A1:K739"/>
  <sheetViews>
    <sheetView showGridLines="0" workbookViewId="0">
      <pane ySplit="4" topLeftCell="A5" activePane="bottomLeft" state="frozen"/>
      <selection pane="bottomLeft" activeCell="A5" sqref="A5"/>
    </sheetView>
  </sheetViews>
  <sheetFormatPr defaultColWidth="9.140625" defaultRowHeight="14.25" customHeight="1"/>
  <cols>
    <col min="1" max="1" width="14" style="517" customWidth="1"/>
    <col min="2" max="2" width="82" style="693" customWidth="1"/>
    <col min="3" max="3" width="13.85546875" style="517" customWidth="1"/>
    <col min="4" max="4" width="9.140625" style="517"/>
    <col min="5" max="6" width="9.140625" style="694"/>
    <col min="7" max="256" width="9.140625" style="517"/>
    <col min="257" max="257" width="14" style="517" customWidth="1"/>
    <col min="258" max="258" width="82" style="517" customWidth="1"/>
    <col min="259" max="259" width="13.85546875" style="517" customWidth="1"/>
    <col min="260" max="512" width="9.140625" style="517"/>
    <col min="513" max="513" width="14" style="517" customWidth="1"/>
    <col min="514" max="514" width="82" style="517" customWidth="1"/>
    <col min="515" max="515" width="13.85546875" style="517" customWidth="1"/>
    <col min="516" max="768" width="9.140625" style="517"/>
    <col min="769" max="769" width="14" style="517" customWidth="1"/>
    <col min="770" max="770" width="82" style="517" customWidth="1"/>
    <col min="771" max="771" width="13.85546875" style="517" customWidth="1"/>
    <col min="772" max="1024" width="9.140625" style="517"/>
    <col min="1025" max="1025" width="14" style="517" customWidth="1"/>
    <col min="1026" max="1026" width="82" style="517" customWidth="1"/>
    <col min="1027" max="1027" width="13.85546875" style="517" customWidth="1"/>
    <col min="1028" max="1280" width="9.140625" style="517"/>
    <col min="1281" max="1281" width="14" style="517" customWidth="1"/>
    <col min="1282" max="1282" width="82" style="517" customWidth="1"/>
    <col min="1283" max="1283" width="13.85546875" style="517" customWidth="1"/>
    <col min="1284" max="1536" width="9.140625" style="517"/>
    <col min="1537" max="1537" width="14" style="517" customWidth="1"/>
    <col min="1538" max="1538" width="82" style="517" customWidth="1"/>
    <col min="1539" max="1539" width="13.85546875" style="517" customWidth="1"/>
    <col min="1540" max="1792" width="9.140625" style="517"/>
    <col min="1793" max="1793" width="14" style="517" customWidth="1"/>
    <col min="1794" max="1794" width="82" style="517" customWidth="1"/>
    <col min="1795" max="1795" width="13.85546875" style="517" customWidth="1"/>
    <col min="1796" max="2048" width="9.140625" style="517"/>
    <col min="2049" max="2049" width="14" style="517" customWidth="1"/>
    <col min="2050" max="2050" width="82" style="517" customWidth="1"/>
    <col min="2051" max="2051" width="13.85546875" style="517" customWidth="1"/>
    <col min="2052" max="2304" width="9.140625" style="517"/>
    <col min="2305" max="2305" width="14" style="517" customWidth="1"/>
    <col min="2306" max="2306" width="82" style="517" customWidth="1"/>
    <col min="2307" max="2307" width="13.85546875" style="517" customWidth="1"/>
    <col min="2308" max="2560" width="9.140625" style="517"/>
    <col min="2561" max="2561" width="14" style="517" customWidth="1"/>
    <col min="2562" max="2562" width="82" style="517" customWidth="1"/>
    <col min="2563" max="2563" width="13.85546875" style="517" customWidth="1"/>
    <col min="2564" max="2816" width="9.140625" style="517"/>
    <col min="2817" max="2817" width="14" style="517" customWidth="1"/>
    <col min="2818" max="2818" width="82" style="517" customWidth="1"/>
    <col min="2819" max="2819" width="13.85546875" style="517" customWidth="1"/>
    <col min="2820" max="3072" width="9.140625" style="517"/>
    <col min="3073" max="3073" width="14" style="517" customWidth="1"/>
    <col min="3074" max="3074" width="82" style="517" customWidth="1"/>
    <col min="3075" max="3075" width="13.85546875" style="517" customWidth="1"/>
    <col min="3076" max="3328" width="9.140625" style="517"/>
    <col min="3329" max="3329" width="14" style="517" customWidth="1"/>
    <col min="3330" max="3330" width="82" style="517" customWidth="1"/>
    <col min="3331" max="3331" width="13.85546875" style="517" customWidth="1"/>
    <col min="3332" max="3584" width="9.140625" style="517"/>
    <col min="3585" max="3585" width="14" style="517" customWidth="1"/>
    <col min="3586" max="3586" width="82" style="517" customWidth="1"/>
    <col min="3587" max="3587" width="13.85546875" style="517" customWidth="1"/>
    <col min="3588" max="3840" width="9.140625" style="517"/>
    <col min="3841" max="3841" width="14" style="517" customWidth="1"/>
    <col min="3842" max="3842" width="82" style="517" customWidth="1"/>
    <col min="3843" max="3843" width="13.85546875" style="517" customWidth="1"/>
    <col min="3844" max="4096" width="9.140625" style="517"/>
    <col min="4097" max="4097" width="14" style="517" customWidth="1"/>
    <col min="4098" max="4098" width="82" style="517" customWidth="1"/>
    <col min="4099" max="4099" width="13.85546875" style="517" customWidth="1"/>
    <col min="4100" max="4352" width="9.140625" style="517"/>
    <col min="4353" max="4353" width="14" style="517" customWidth="1"/>
    <col min="4354" max="4354" width="82" style="517" customWidth="1"/>
    <col min="4355" max="4355" width="13.85546875" style="517" customWidth="1"/>
    <col min="4356" max="4608" width="9.140625" style="517"/>
    <col min="4609" max="4609" width="14" style="517" customWidth="1"/>
    <col min="4610" max="4610" width="82" style="517" customWidth="1"/>
    <col min="4611" max="4611" width="13.85546875" style="517" customWidth="1"/>
    <col min="4612" max="4864" width="9.140625" style="517"/>
    <col min="4865" max="4865" width="14" style="517" customWidth="1"/>
    <col min="4866" max="4866" width="82" style="517" customWidth="1"/>
    <col min="4867" max="4867" width="13.85546875" style="517" customWidth="1"/>
    <col min="4868" max="5120" width="9.140625" style="517"/>
    <col min="5121" max="5121" width="14" style="517" customWidth="1"/>
    <col min="5122" max="5122" width="82" style="517" customWidth="1"/>
    <col min="5123" max="5123" width="13.85546875" style="517" customWidth="1"/>
    <col min="5124" max="5376" width="9.140625" style="517"/>
    <col min="5377" max="5377" width="14" style="517" customWidth="1"/>
    <col min="5378" max="5378" width="82" style="517" customWidth="1"/>
    <col min="5379" max="5379" width="13.85546875" style="517" customWidth="1"/>
    <col min="5380" max="5632" width="9.140625" style="517"/>
    <col min="5633" max="5633" width="14" style="517" customWidth="1"/>
    <col min="5634" max="5634" width="82" style="517" customWidth="1"/>
    <col min="5635" max="5635" width="13.85546875" style="517" customWidth="1"/>
    <col min="5636" max="5888" width="9.140625" style="517"/>
    <col min="5889" max="5889" width="14" style="517" customWidth="1"/>
    <col min="5890" max="5890" width="82" style="517" customWidth="1"/>
    <col min="5891" max="5891" width="13.85546875" style="517" customWidth="1"/>
    <col min="5892" max="6144" width="9.140625" style="517"/>
    <col min="6145" max="6145" width="14" style="517" customWidth="1"/>
    <col min="6146" max="6146" width="82" style="517" customWidth="1"/>
    <col min="6147" max="6147" width="13.85546875" style="517" customWidth="1"/>
    <col min="6148" max="6400" width="9.140625" style="517"/>
    <col min="6401" max="6401" width="14" style="517" customWidth="1"/>
    <col min="6402" max="6402" width="82" style="517" customWidth="1"/>
    <col min="6403" max="6403" width="13.85546875" style="517" customWidth="1"/>
    <col min="6404" max="6656" width="9.140625" style="517"/>
    <col min="6657" max="6657" width="14" style="517" customWidth="1"/>
    <col min="6658" max="6658" width="82" style="517" customWidth="1"/>
    <col min="6659" max="6659" width="13.85546875" style="517" customWidth="1"/>
    <col min="6660" max="6912" width="9.140625" style="517"/>
    <col min="6913" max="6913" width="14" style="517" customWidth="1"/>
    <col min="6914" max="6914" width="82" style="517" customWidth="1"/>
    <col min="6915" max="6915" width="13.85546875" style="517" customWidth="1"/>
    <col min="6916" max="7168" width="9.140625" style="517"/>
    <col min="7169" max="7169" width="14" style="517" customWidth="1"/>
    <col min="7170" max="7170" width="82" style="517" customWidth="1"/>
    <col min="7171" max="7171" width="13.85546875" style="517" customWidth="1"/>
    <col min="7172" max="7424" width="9.140625" style="517"/>
    <col min="7425" max="7425" width="14" style="517" customWidth="1"/>
    <col min="7426" max="7426" width="82" style="517" customWidth="1"/>
    <col min="7427" max="7427" width="13.85546875" style="517" customWidth="1"/>
    <col min="7428" max="7680" width="9.140625" style="517"/>
    <col min="7681" max="7681" width="14" style="517" customWidth="1"/>
    <col min="7682" max="7682" width="82" style="517" customWidth="1"/>
    <col min="7683" max="7683" width="13.85546875" style="517" customWidth="1"/>
    <col min="7684" max="7936" width="9.140625" style="517"/>
    <col min="7937" max="7937" width="14" style="517" customWidth="1"/>
    <col min="7938" max="7938" width="82" style="517" customWidth="1"/>
    <col min="7939" max="7939" width="13.85546875" style="517" customWidth="1"/>
    <col min="7940" max="8192" width="9.140625" style="517"/>
    <col min="8193" max="8193" width="14" style="517" customWidth="1"/>
    <col min="8194" max="8194" width="82" style="517" customWidth="1"/>
    <col min="8195" max="8195" width="13.85546875" style="517" customWidth="1"/>
    <col min="8196" max="8448" width="9.140625" style="517"/>
    <col min="8449" max="8449" width="14" style="517" customWidth="1"/>
    <col min="8450" max="8450" width="82" style="517" customWidth="1"/>
    <col min="8451" max="8451" width="13.85546875" style="517" customWidth="1"/>
    <col min="8452" max="8704" width="9.140625" style="517"/>
    <col min="8705" max="8705" width="14" style="517" customWidth="1"/>
    <col min="8706" max="8706" width="82" style="517" customWidth="1"/>
    <col min="8707" max="8707" width="13.85546875" style="517" customWidth="1"/>
    <col min="8708" max="8960" width="9.140625" style="517"/>
    <col min="8961" max="8961" width="14" style="517" customWidth="1"/>
    <col min="8962" max="8962" width="82" style="517" customWidth="1"/>
    <col min="8963" max="8963" width="13.85546875" style="517" customWidth="1"/>
    <col min="8964" max="9216" width="9.140625" style="517"/>
    <col min="9217" max="9217" width="14" style="517" customWidth="1"/>
    <col min="9218" max="9218" width="82" style="517" customWidth="1"/>
    <col min="9219" max="9219" width="13.85546875" style="517" customWidth="1"/>
    <col min="9220" max="9472" width="9.140625" style="517"/>
    <col min="9473" max="9473" width="14" style="517" customWidth="1"/>
    <col min="9474" max="9474" width="82" style="517" customWidth="1"/>
    <col min="9475" max="9475" width="13.85546875" style="517" customWidth="1"/>
    <col min="9476" max="9728" width="9.140625" style="517"/>
    <col min="9729" max="9729" width="14" style="517" customWidth="1"/>
    <col min="9730" max="9730" width="82" style="517" customWidth="1"/>
    <col min="9731" max="9731" width="13.85546875" style="517" customWidth="1"/>
    <col min="9732" max="9984" width="9.140625" style="517"/>
    <col min="9985" max="9985" width="14" style="517" customWidth="1"/>
    <col min="9986" max="9986" width="82" style="517" customWidth="1"/>
    <col min="9987" max="9987" width="13.85546875" style="517" customWidth="1"/>
    <col min="9988" max="10240" width="9.140625" style="517"/>
    <col min="10241" max="10241" width="14" style="517" customWidth="1"/>
    <col min="10242" max="10242" width="82" style="517" customWidth="1"/>
    <col min="10243" max="10243" width="13.85546875" style="517" customWidth="1"/>
    <col min="10244" max="10496" width="9.140625" style="517"/>
    <col min="10497" max="10497" width="14" style="517" customWidth="1"/>
    <col min="10498" max="10498" width="82" style="517" customWidth="1"/>
    <col min="10499" max="10499" width="13.85546875" style="517" customWidth="1"/>
    <col min="10500" max="10752" width="9.140625" style="517"/>
    <col min="10753" max="10753" width="14" style="517" customWidth="1"/>
    <col min="10754" max="10754" width="82" style="517" customWidth="1"/>
    <col min="10755" max="10755" width="13.85546875" style="517" customWidth="1"/>
    <col min="10756" max="11008" width="9.140625" style="517"/>
    <col min="11009" max="11009" width="14" style="517" customWidth="1"/>
    <col min="11010" max="11010" width="82" style="517" customWidth="1"/>
    <col min="11011" max="11011" width="13.85546875" style="517" customWidth="1"/>
    <col min="11012" max="11264" width="9.140625" style="517"/>
    <col min="11265" max="11265" width="14" style="517" customWidth="1"/>
    <col min="11266" max="11266" width="82" style="517" customWidth="1"/>
    <col min="11267" max="11267" width="13.85546875" style="517" customWidth="1"/>
    <col min="11268" max="11520" width="9.140625" style="517"/>
    <col min="11521" max="11521" width="14" style="517" customWidth="1"/>
    <col min="11522" max="11522" width="82" style="517" customWidth="1"/>
    <col min="11523" max="11523" width="13.85546875" style="517" customWidth="1"/>
    <col min="11524" max="11776" width="9.140625" style="517"/>
    <col min="11777" max="11777" width="14" style="517" customWidth="1"/>
    <col min="11778" max="11778" width="82" style="517" customWidth="1"/>
    <col min="11779" max="11779" width="13.85546875" style="517" customWidth="1"/>
    <col min="11780" max="12032" width="9.140625" style="517"/>
    <col min="12033" max="12033" width="14" style="517" customWidth="1"/>
    <col min="12034" max="12034" width="82" style="517" customWidth="1"/>
    <col min="12035" max="12035" width="13.85546875" style="517" customWidth="1"/>
    <col min="12036" max="12288" width="9.140625" style="517"/>
    <col min="12289" max="12289" width="14" style="517" customWidth="1"/>
    <col min="12290" max="12290" width="82" style="517" customWidth="1"/>
    <col min="12291" max="12291" width="13.85546875" style="517" customWidth="1"/>
    <col min="12292" max="12544" width="9.140625" style="517"/>
    <col min="12545" max="12545" width="14" style="517" customWidth="1"/>
    <col min="12546" max="12546" width="82" style="517" customWidth="1"/>
    <col min="12547" max="12547" width="13.85546875" style="517" customWidth="1"/>
    <col min="12548" max="12800" width="9.140625" style="517"/>
    <col min="12801" max="12801" width="14" style="517" customWidth="1"/>
    <col min="12802" max="12802" width="82" style="517" customWidth="1"/>
    <col min="12803" max="12803" width="13.85546875" style="517" customWidth="1"/>
    <col min="12804" max="13056" width="9.140625" style="517"/>
    <col min="13057" max="13057" width="14" style="517" customWidth="1"/>
    <col min="13058" max="13058" width="82" style="517" customWidth="1"/>
    <col min="13059" max="13059" width="13.85546875" style="517" customWidth="1"/>
    <col min="13060" max="13312" width="9.140625" style="517"/>
    <col min="13313" max="13313" width="14" style="517" customWidth="1"/>
    <col min="13314" max="13314" width="82" style="517" customWidth="1"/>
    <col min="13315" max="13315" width="13.85546875" style="517" customWidth="1"/>
    <col min="13316" max="13568" width="9.140625" style="517"/>
    <col min="13569" max="13569" width="14" style="517" customWidth="1"/>
    <col min="13570" max="13570" width="82" style="517" customWidth="1"/>
    <col min="13571" max="13571" width="13.85546875" style="517" customWidth="1"/>
    <col min="13572" max="13824" width="9.140625" style="517"/>
    <col min="13825" max="13825" width="14" style="517" customWidth="1"/>
    <col min="13826" max="13826" width="82" style="517" customWidth="1"/>
    <col min="13827" max="13827" width="13.85546875" style="517" customWidth="1"/>
    <col min="13828" max="14080" width="9.140625" style="517"/>
    <col min="14081" max="14081" width="14" style="517" customWidth="1"/>
    <col min="14082" max="14082" width="82" style="517" customWidth="1"/>
    <col min="14083" max="14083" width="13.85546875" style="517" customWidth="1"/>
    <col min="14084" max="14336" width="9.140625" style="517"/>
    <col min="14337" max="14337" width="14" style="517" customWidth="1"/>
    <col min="14338" max="14338" width="82" style="517" customWidth="1"/>
    <col min="14339" max="14339" width="13.85546875" style="517" customWidth="1"/>
    <col min="14340" max="14592" width="9.140625" style="517"/>
    <col min="14593" max="14593" width="14" style="517" customWidth="1"/>
    <col min="14594" max="14594" width="82" style="517" customWidth="1"/>
    <col min="14595" max="14595" width="13.85546875" style="517" customWidth="1"/>
    <col min="14596" max="14848" width="9.140625" style="517"/>
    <col min="14849" max="14849" width="14" style="517" customWidth="1"/>
    <col min="14850" max="14850" width="82" style="517" customWidth="1"/>
    <col min="14851" max="14851" width="13.85546875" style="517" customWidth="1"/>
    <col min="14852" max="15104" width="9.140625" style="517"/>
    <col min="15105" max="15105" width="14" style="517" customWidth="1"/>
    <col min="15106" max="15106" width="82" style="517" customWidth="1"/>
    <col min="15107" max="15107" width="13.85546875" style="517" customWidth="1"/>
    <col min="15108" max="15360" width="9.140625" style="517"/>
    <col min="15361" max="15361" width="14" style="517" customWidth="1"/>
    <col min="15362" max="15362" width="82" style="517" customWidth="1"/>
    <col min="15363" max="15363" width="13.85546875" style="517" customWidth="1"/>
    <col min="15364" max="15616" width="9.140625" style="517"/>
    <col min="15617" max="15617" width="14" style="517" customWidth="1"/>
    <col min="15618" max="15618" width="82" style="517" customWidth="1"/>
    <col min="15619" max="15619" width="13.85546875" style="517" customWidth="1"/>
    <col min="15620" max="15872" width="9.140625" style="517"/>
    <col min="15873" max="15873" width="14" style="517" customWidth="1"/>
    <col min="15874" max="15874" width="82" style="517" customWidth="1"/>
    <col min="15875" max="15875" width="13.85546875" style="517" customWidth="1"/>
    <col min="15876" max="16128" width="9.140625" style="517"/>
    <col min="16129" max="16129" width="14" style="517" customWidth="1"/>
    <col min="16130" max="16130" width="82" style="517" customWidth="1"/>
    <col min="16131" max="16131" width="13.85546875" style="517" customWidth="1"/>
    <col min="16132" max="16384" width="9.140625" style="517"/>
  </cols>
  <sheetData>
    <row r="1" spans="1:6" s="638" customFormat="1" ht="15.75">
      <c r="A1" s="636" t="s">
        <v>509</v>
      </c>
      <c r="B1" s="637"/>
      <c r="E1" s="639"/>
      <c r="F1" s="639"/>
    </row>
    <row r="2" spans="1:6" s="640" customFormat="1">
      <c r="E2" s="641"/>
      <c r="F2" s="641"/>
    </row>
    <row r="3" spans="1:6">
      <c r="A3" s="642" t="s">
        <v>510</v>
      </c>
      <c r="B3" s="642" t="s">
        <v>511</v>
      </c>
      <c r="C3" s="643"/>
      <c r="D3" s="643" t="s">
        <v>512</v>
      </c>
      <c r="E3" s="644" t="s">
        <v>513</v>
      </c>
      <c r="F3" s="645" t="s">
        <v>513</v>
      </c>
    </row>
    <row r="4" spans="1:6" ht="15" thickBot="1">
      <c r="A4" s="646" t="s">
        <v>514</v>
      </c>
      <c r="B4" s="646" t="s">
        <v>515</v>
      </c>
      <c r="C4" s="647" t="s">
        <v>516</v>
      </c>
      <c r="D4" s="647" t="s">
        <v>517</v>
      </c>
      <c r="E4" s="648" t="s">
        <v>518</v>
      </c>
      <c r="F4" s="649" t="s">
        <v>517</v>
      </c>
    </row>
    <row r="5" spans="1:6">
      <c r="A5" s="650" t="s">
        <v>519</v>
      </c>
      <c r="B5" s="651" t="s">
        <v>520</v>
      </c>
      <c r="C5" s="652"/>
      <c r="D5" s="653"/>
      <c r="E5" s="654"/>
      <c r="F5" s="655"/>
    </row>
    <row r="6" spans="1:6">
      <c r="A6" s="656" t="s">
        <v>521</v>
      </c>
      <c r="B6" s="657" t="s">
        <v>522</v>
      </c>
      <c r="C6" s="658" t="s">
        <v>523</v>
      </c>
      <c r="D6" s="659">
        <v>1</v>
      </c>
      <c r="E6" s="660">
        <v>5</v>
      </c>
      <c r="F6" s="661">
        <v>9</v>
      </c>
    </row>
    <row r="7" spans="1:6">
      <c r="A7" s="656" t="s">
        <v>524</v>
      </c>
      <c r="B7" s="657" t="s">
        <v>525</v>
      </c>
      <c r="C7" s="658" t="s">
        <v>523</v>
      </c>
      <c r="D7" s="659">
        <v>2</v>
      </c>
      <c r="E7" s="660">
        <v>5</v>
      </c>
      <c r="F7" s="661">
        <v>20</v>
      </c>
    </row>
    <row r="8" spans="1:6">
      <c r="A8" s="656" t="s">
        <v>526</v>
      </c>
      <c r="B8" s="657" t="s">
        <v>527</v>
      </c>
      <c r="C8" s="659" t="s">
        <v>523</v>
      </c>
      <c r="D8" s="659">
        <v>1</v>
      </c>
      <c r="E8" s="660">
        <v>6</v>
      </c>
      <c r="F8" s="661">
        <v>13</v>
      </c>
    </row>
    <row r="9" spans="1:6">
      <c r="A9" s="656" t="s">
        <v>528</v>
      </c>
      <c r="B9" s="657" t="s">
        <v>529</v>
      </c>
      <c r="C9" s="659" t="s">
        <v>523</v>
      </c>
      <c r="D9" s="659">
        <v>2</v>
      </c>
      <c r="E9" s="660">
        <v>6</v>
      </c>
      <c r="F9" s="661">
        <v>26</v>
      </c>
    </row>
    <row r="10" spans="1:6">
      <c r="A10" s="656" t="s">
        <v>530</v>
      </c>
      <c r="B10" s="657" t="s">
        <v>531</v>
      </c>
      <c r="C10" s="658" t="s">
        <v>523</v>
      </c>
      <c r="D10" s="659">
        <v>1</v>
      </c>
      <c r="E10" s="660">
        <v>7</v>
      </c>
      <c r="F10" s="661">
        <v>10</v>
      </c>
    </row>
    <row r="11" spans="1:6">
      <c r="A11" s="656" t="s">
        <v>532</v>
      </c>
      <c r="B11" s="657" t="s">
        <v>533</v>
      </c>
      <c r="C11" s="658" t="s">
        <v>523</v>
      </c>
      <c r="D11" s="659">
        <v>2</v>
      </c>
      <c r="E11" s="660">
        <v>7</v>
      </c>
      <c r="F11" s="661">
        <v>21</v>
      </c>
    </row>
    <row r="12" spans="1:6">
      <c r="A12" s="656" t="s">
        <v>534</v>
      </c>
      <c r="B12" s="657" t="s">
        <v>535</v>
      </c>
      <c r="C12" s="658" t="s">
        <v>523</v>
      </c>
      <c r="D12" s="659">
        <v>1</v>
      </c>
      <c r="E12" s="660">
        <v>9</v>
      </c>
      <c r="F12" s="661">
        <v>12</v>
      </c>
    </row>
    <row r="13" spans="1:6">
      <c r="A13" s="656" t="s">
        <v>536</v>
      </c>
      <c r="B13" s="657" t="s">
        <v>537</v>
      </c>
      <c r="C13" s="658" t="s">
        <v>523</v>
      </c>
      <c r="D13" s="659">
        <v>2</v>
      </c>
      <c r="E13" s="660">
        <v>9</v>
      </c>
      <c r="F13" s="661">
        <v>20</v>
      </c>
    </row>
    <row r="14" spans="1:6">
      <c r="A14" s="656" t="s">
        <v>538</v>
      </c>
      <c r="B14" s="657" t="s">
        <v>539</v>
      </c>
      <c r="C14" s="658" t="s">
        <v>540</v>
      </c>
      <c r="D14" s="659">
        <v>2</v>
      </c>
      <c r="E14" s="660">
        <v>2</v>
      </c>
      <c r="F14" s="661">
        <v>5</v>
      </c>
    </row>
    <row r="15" spans="1:6">
      <c r="A15" s="656" t="s">
        <v>541</v>
      </c>
      <c r="B15" s="657" t="s">
        <v>542</v>
      </c>
      <c r="C15" s="658" t="s">
        <v>523</v>
      </c>
      <c r="D15" s="659">
        <v>1</v>
      </c>
      <c r="E15" s="660">
        <v>6</v>
      </c>
      <c r="F15" s="661">
        <v>9</v>
      </c>
    </row>
    <row r="16" spans="1:6">
      <c r="A16" s="656" t="s">
        <v>543</v>
      </c>
      <c r="B16" s="657" t="s">
        <v>544</v>
      </c>
      <c r="C16" s="658" t="s">
        <v>523</v>
      </c>
      <c r="D16" s="659">
        <v>2</v>
      </c>
      <c r="E16" s="660">
        <v>6</v>
      </c>
      <c r="F16" s="661">
        <v>18</v>
      </c>
    </row>
    <row r="17" spans="1:6">
      <c r="A17" s="656" t="s">
        <v>545</v>
      </c>
      <c r="B17" s="657" t="s">
        <v>546</v>
      </c>
      <c r="C17" s="658" t="s">
        <v>523</v>
      </c>
      <c r="D17" s="659">
        <v>1</v>
      </c>
      <c r="E17" s="660">
        <v>8</v>
      </c>
      <c r="F17" s="661">
        <v>12</v>
      </c>
    </row>
    <row r="18" spans="1:6">
      <c r="A18" s="656" t="s">
        <v>547</v>
      </c>
      <c r="B18" s="657" t="s">
        <v>548</v>
      </c>
      <c r="C18" s="658" t="s">
        <v>523</v>
      </c>
      <c r="D18" s="659">
        <v>2</v>
      </c>
      <c r="E18" s="660">
        <v>8</v>
      </c>
      <c r="F18" s="661">
        <v>24</v>
      </c>
    </row>
    <row r="19" spans="1:6">
      <c r="A19" s="656" t="s">
        <v>549</v>
      </c>
      <c r="B19" s="657" t="s">
        <v>550</v>
      </c>
      <c r="C19" s="658"/>
      <c r="D19" s="659">
        <v>2</v>
      </c>
      <c r="E19" s="660">
        <v>10</v>
      </c>
      <c r="F19" s="661">
        <v>20</v>
      </c>
    </row>
    <row r="20" spans="1:6">
      <c r="A20" s="656" t="s">
        <v>551</v>
      </c>
      <c r="B20" s="657" t="s">
        <v>552</v>
      </c>
      <c r="C20" s="658"/>
      <c r="D20" s="659">
        <v>1</v>
      </c>
      <c r="E20" s="660">
        <v>15</v>
      </c>
      <c r="F20" s="661">
        <v>15</v>
      </c>
    </row>
    <row r="21" spans="1:6">
      <c r="A21" s="656" t="s">
        <v>553</v>
      </c>
      <c r="B21" s="657" t="s">
        <v>554</v>
      </c>
      <c r="C21" s="658"/>
      <c r="D21" s="659">
        <v>2</v>
      </c>
      <c r="E21" s="660">
        <v>15</v>
      </c>
      <c r="F21" s="661">
        <v>30</v>
      </c>
    </row>
    <row r="22" spans="1:6">
      <c r="A22" s="656" t="s">
        <v>555</v>
      </c>
      <c r="B22" s="657" t="s">
        <v>556</v>
      </c>
      <c r="C22" s="658"/>
      <c r="D22" s="659">
        <v>1</v>
      </c>
      <c r="E22" s="660">
        <v>20</v>
      </c>
      <c r="F22" s="661">
        <v>20</v>
      </c>
    </row>
    <row r="23" spans="1:6">
      <c r="A23" s="656" t="s">
        <v>557</v>
      </c>
      <c r="B23" s="657" t="s">
        <v>558</v>
      </c>
      <c r="C23" s="658"/>
      <c r="D23" s="659">
        <v>2</v>
      </c>
      <c r="E23" s="660">
        <v>20</v>
      </c>
      <c r="F23" s="661">
        <v>40</v>
      </c>
    </row>
    <row r="24" spans="1:6">
      <c r="A24" s="656" t="s">
        <v>559</v>
      </c>
      <c r="B24" s="657" t="s">
        <v>560</v>
      </c>
      <c r="C24" s="658"/>
      <c r="D24" s="659">
        <v>1</v>
      </c>
      <c r="E24" s="660">
        <v>25</v>
      </c>
      <c r="F24" s="661">
        <v>25</v>
      </c>
    </row>
    <row r="25" spans="1:6">
      <c r="A25" s="656" t="s">
        <v>561</v>
      </c>
      <c r="B25" s="657" t="s">
        <v>562</v>
      </c>
      <c r="C25" s="658"/>
      <c r="D25" s="659">
        <v>2</v>
      </c>
      <c r="E25" s="660">
        <v>25</v>
      </c>
      <c r="F25" s="661">
        <v>50</v>
      </c>
    </row>
    <row r="26" spans="1:6">
      <c r="A26" s="656" t="s">
        <v>563</v>
      </c>
      <c r="B26" s="657" t="s">
        <v>564</v>
      </c>
      <c r="C26" s="658"/>
      <c r="D26" s="659">
        <v>1</v>
      </c>
      <c r="E26" s="660">
        <v>34</v>
      </c>
      <c r="F26" s="661">
        <v>34</v>
      </c>
    </row>
    <row r="27" spans="1:6">
      <c r="A27" s="656" t="s">
        <v>565</v>
      </c>
      <c r="B27" s="657" t="s">
        <v>566</v>
      </c>
      <c r="C27" s="658"/>
      <c r="D27" s="659">
        <v>2</v>
      </c>
      <c r="E27" s="660">
        <v>34</v>
      </c>
      <c r="F27" s="661">
        <v>68</v>
      </c>
    </row>
    <row r="28" spans="1:6">
      <c r="A28" s="656" t="s">
        <v>567</v>
      </c>
      <c r="B28" s="657" t="s">
        <v>568</v>
      </c>
      <c r="C28" s="658"/>
      <c r="D28" s="659">
        <v>1</v>
      </c>
      <c r="E28" s="660">
        <v>40</v>
      </c>
      <c r="F28" s="661">
        <v>40</v>
      </c>
    </row>
    <row r="29" spans="1:6">
      <c r="A29" s="656" t="s">
        <v>569</v>
      </c>
      <c r="B29" s="657" t="s">
        <v>570</v>
      </c>
      <c r="C29" s="658"/>
      <c r="D29" s="659">
        <v>2</v>
      </c>
      <c r="E29" s="660">
        <v>40</v>
      </c>
      <c r="F29" s="661">
        <v>80</v>
      </c>
    </row>
    <row r="30" spans="1:6">
      <c r="A30" s="656" t="s">
        <v>571</v>
      </c>
      <c r="B30" s="657" t="s">
        <v>572</v>
      </c>
      <c r="C30" s="658"/>
      <c r="D30" s="659">
        <v>1</v>
      </c>
      <c r="E30" s="660">
        <v>5</v>
      </c>
      <c r="F30" s="661">
        <v>5</v>
      </c>
    </row>
    <row r="31" spans="1:6">
      <c r="A31" s="656" t="s">
        <v>573</v>
      </c>
      <c r="B31" s="657" t="s">
        <v>574</v>
      </c>
      <c r="C31" s="658"/>
      <c r="D31" s="659">
        <v>2</v>
      </c>
      <c r="E31" s="660">
        <v>5</v>
      </c>
      <c r="F31" s="661">
        <v>10</v>
      </c>
    </row>
    <row r="32" spans="1:6">
      <c r="A32" s="656" t="s">
        <v>575</v>
      </c>
      <c r="B32" s="657" t="s">
        <v>576</v>
      </c>
      <c r="C32" s="658"/>
      <c r="D32" s="659">
        <v>2</v>
      </c>
      <c r="E32" s="660">
        <v>50</v>
      </c>
      <c r="F32" s="661">
        <v>100</v>
      </c>
    </row>
    <row r="33" spans="1:6">
      <c r="A33" s="656" t="s">
        <v>577</v>
      </c>
      <c r="B33" s="657" t="s">
        <v>578</v>
      </c>
      <c r="C33" s="658"/>
      <c r="D33" s="659">
        <v>1</v>
      </c>
      <c r="E33" s="660">
        <v>6</v>
      </c>
      <c r="F33" s="661">
        <v>6</v>
      </c>
    </row>
    <row r="34" spans="1:6">
      <c r="A34" s="656" t="s">
        <v>579</v>
      </c>
      <c r="B34" s="657" t="s">
        <v>580</v>
      </c>
      <c r="C34" s="658"/>
      <c r="D34" s="659">
        <v>2</v>
      </c>
      <c r="E34" s="660">
        <v>6</v>
      </c>
      <c r="F34" s="661">
        <v>12</v>
      </c>
    </row>
    <row r="35" spans="1:6">
      <c r="A35" s="656" t="s">
        <v>581</v>
      </c>
      <c r="B35" s="657" t="s">
        <v>582</v>
      </c>
      <c r="C35" s="658"/>
      <c r="D35" s="659">
        <v>1</v>
      </c>
      <c r="E35" s="660">
        <v>7.5</v>
      </c>
      <c r="F35" s="661">
        <v>8</v>
      </c>
    </row>
    <row r="36" spans="1:6">
      <c r="A36" s="656" t="s">
        <v>583</v>
      </c>
      <c r="B36" s="657" t="s">
        <v>584</v>
      </c>
      <c r="C36" s="658"/>
      <c r="D36" s="659">
        <v>2</v>
      </c>
      <c r="E36" s="660">
        <v>7.5</v>
      </c>
      <c r="F36" s="661">
        <v>15</v>
      </c>
    </row>
    <row r="37" spans="1:6">
      <c r="A37" s="650" t="s">
        <v>585</v>
      </c>
      <c r="B37" s="651" t="s">
        <v>586</v>
      </c>
      <c r="C37" s="652"/>
      <c r="D37" s="653"/>
      <c r="E37" s="654"/>
      <c r="F37" s="655"/>
    </row>
    <row r="38" spans="1:6">
      <c r="A38" s="656" t="s">
        <v>587</v>
      </c>
      <c r="B38" s="657" t="s">
        <v>588</v>
      </c>
      <c r="C38" s="658" t="s">
        <v>523</v>
      </c>
      <c r="D38" s="659">
        <v>1</v>
      </c>
      <c r="E38" s="660">
        <v>15</v>
      </c>
      <c r="F38" s="661">
        <v>19</v>
      </c>
    </row>
    <row r="39" spans="1:6">
      <c r="A39" s="656" t="s">
        <v>589</v>
      </c>
      <c r="B39" s="657" t="s">
        <v>590</v>
      </c>
      <c r="C39" s="658" t="s">
        <v>523</v>
      </c>
      <c r="D39" s="659">
        <v>2</v>
      </c>
      <c r="E39" s="660">
        <v>15</v>
      </c>
      <c r="F39" s="661">
        <v>36</v>
      </c>
    </row>
    <row r="40" spans="1:6">
      <c r="A40" s="656" t="s">
        <v>591</v>
      </c>
      <c r="B40" s="657" t="s">
        <v>592</v>
      </c>
      <c r="C40" s="658" t="s">
        <v>540</v>
      </c>
      <c r="D40" s="659">
        <v>1</v>
      </c>
      <c r="E40" s="660">
        <v>17</v>
      </c>
      <c r="F40" s="661">
        <v>18</v>
      </c>
    </row>
    <row r="41" spans="1:6">
      <c r="A41" s="656" t="s">
        <v>593</v>
      </c>
      <c r="B41" s="657" t="s">
        <v>594</v>
      </c>
      <c r="C41" s="658" t="s">
        <v>540</v>
      </c>
      <c r="D41" s="659">
        <v>1</v>
      </c>
      <c r="E41" s="660">
        <v>17</v>
      </c>
      <c r="F41" s="661">
        <v>16.5</v>
      </c>
    </row>
    <row r="42" spans="1:6">
      <c r="A42" s="656" t="s">
        <v>595</v>
      </c>
      <c r="B42" s="657" t="s">
        <v>596</v>
      </c>
      <c r="C42" s="658" t="s">
        <v>540</v>
      </c>
      <c r="D42" s="659">
        <v>1</v>
      </c>
      <c r="E42" s="660">
        <v>17</v>
      </c>
      <c r="F42" s="661">
        <v>15</v>
      </c>
    </row>
    <row r="43" spans="1:6">
      <c r="A43" s="656" t="s">
        <v>597</v>
      </c>
      <c r="B43" s="657" t="s">
        <v>598</v>
      </c>
      <c r="C43" s="658" t="s">
        <v>540</v>
      </c>
      <c r="D43" s="659">
        <v>1</v>
      </c>
      <c r="E43" s="660">
        <v>17</v>
      </c>
      <c r="F43" s="661">
        <v>15.6666666666667</v>
      </c>
    </row>
    <row r="44" spans="1:6">
      <c r="A44" s="656" t="s">
        <v>599</v>
      </c>
      <c r="B44" s="657" t="s">
        <v>600</v>
      </c>
      <c r="C44" s="658" t="s">
        <v>540</v>
      </c>
      <c r="D44" s="659">
        <v>1</v>
      </c>
      <c r="E44" s="660">
        <v>17</v>
      </c>
      <c r="F44" s="661">
        <v>13.6666666666667</v>
      </c>
    </row>
    <row r="45" spans="1:6">
      <c r="A45" s="656" t="s">
        <v>601</v>
      </c>
      <c r="B45" s="657" t="s">
        <v>602</v>
      </c>
      <c r="C45" s="658" t="s">
        <v>540</v>
      </c>
      <c r="D45" s="659">
        <v>1</v>
      </c>
      <c r="E45" s="660">
        <v>17</v>
      </c>
      <c r="F45" s="661">
        <v>14.75</v>
      </c>
    </row>
    <row r="46" spans="1:6">
      <c r="A46" s="656" t="s">
        <v>603</v>
      </c>
      <c r="B46" s="657" t="s">
        <v>604</v>
      </c>
      <c r="C46" s="658" t="s">
        <v>540</v>
      </c>
      <c r="D46" s="659">
        <v>1</v>
      </c>
      <c r="E46" s="660">
        <v>17</v>
      </c>
      <c r="F46" s="661">
        <v>13.25</v>
      </c>
    </row>
    <row r="47" spans="1:6">
      <c r="A47" s="656" t="s">
        <v>605</v>
      </c>
      <c r="B47" s="657" t="s">
        <v>606</v>
      </c>
      <c r="C47" s="658" t="s">
        <v>540</v>
      </c>
      <c r="D47" s="659">
        <v>1</v>
      </c>
      <c r="E47" s="660">
        <v>17</v>
      </c>
      <c r="F47" s="661">
        <v>17</v>
      </c>
    </row>
    <row r="48" spans="1:6">
      <c r="A48" s="656" t="s">
        <v>607</v>
      </c>
      <c r="B48" s="657" t="s">
        <v>592</v>
      </c>
      <c r="C48" s="658" t="s">
        <v>608</v>
      </c>
      <c r="D48" s="659">
        <v>1</v>
      </c>
      <c r="E48" s="660">
        <v>17</v>
      </c>
      <c r="F48" s="661">
        <v>17</v>
      </c>
    </row>
    <row r="49" spans="1:6">
      <c r="A49" s="656" t="s">
        <v>609</v>
      </c>
      <c r="B49" s="657" t="s">
        <v>606</v>
      </c>
      <c r="C49" s="658" t="s">
        <v>608</v>
      </c>
      <c r="D49" s="659">
        <v>1</v>
      </c>
      <c r="E49" s="660">
        <v>17</v>
      </c>
      <c r="F49" s="661">
        <v>15</v>
      </c>
    </row>
    <row r="50" spans="1:6">
      <c r="A50" s="656" t="s">
        <v>610</v>
      </c>
      <c r="B50" s="657" t="s">
        <v>611</v>
      </c>
      <c r="C50" s="658" t="s">
        <v>608</v>
      </c>
      <c r="D50" s="659">
        <v>1</v>
      </c>
      <c r="E50" s="660">
        <v>17</v>
      </c>
      <c r="F50" s="661">
        <v>22</v>
      </c>
    </row>
    <row r="51" spans="1:6">
      <c r="A51" s="656" t="s">
        <v>612</v>
      </c>
      <c r="B51" s="657" t="s">
        <v>613</v>
      </c>
      <c r="C51" s="658" t="s">
        <v>540</v>
      </c>
      <c r="D51" s="659">
        <v>1</v>
      </c>
      <c r="E51" s="660">
        <v>17</v>
      </c>
      <c r="F51" s="661">
        <v>16</v>
      </c>
    </row>
    <row r="52" spans="1:6">
      <c r="A52" s="656" t="s">
        <v>614</v>
      </c>
      <c r="B52" s="657" t="s">
        <v>615</v>
      </c>
      <c r="C52" s="658" t="s">
        <v>540</v>
      </c>
      <c r="D52" s="659">
        <v>1</v>
      </c>
      <c r="E52" s="660">
        <v>17</v>
      </c>
      <c r="F52" s="661">
        <v>15.5</v>
      </c>
    </row>
    <row r="53" spans="1:6">
      <c r="A53" s="656" t="s">
        <v>616</v>
      </c>
      <c r="B53" s="657" t="s">
        <v>617</v>
      </c>
      <c r="C53" s="658" t="s">
        <v>540</v>
      </c>
      <c r="D53" s="659">
        <v>1</v>
      </c>
      <c r="E53" s="660">
        <v>17</v>
      </c>
      <c r="F53" s="661">
        <v>17.3333333333333</v>
      </c>
    </row>
    <row r="54" spans="1:6">
      <c r="A54" s="656" t="s">
        <v>618</v>
      </c>
      <c r="B54" s="657" t="s">
        <v>619</v>
      </c>
      <c r="C54" s="658" t="s">
        <v>540</v>
      </c>
      <c r="D54" s="659">
        <v>1</v>
      </c>
      <c r="E54" s="660">
        <v>17</v>
      </c>
      <c r="F54" s="661">
        <v>17</v>
      </c>
    </row>
    <row r="55" spans="1:6">
      <c r="A55" s="656" t="s">
        <v>620</v>
      </c>
      <c r="B55" s="657" t="s">
        <v>621</v>
      </c>
      <c r="C55" s="658" t="s">
        <v>540</v>
      </c>
      <c r="D55" s="659">
        <v>1</v>
      </c>
      <c r="E55" s="660">
        <v>17</v>
      </c>
      <c r="F55" s="661">
        <v>15</v>
      </c>
    </row>
    <row r="56" spans="1:6">
      <c r="A56" s="656" t="s">
        <v>622</v>
      </c>
      <c r="B56" s="657" t="s">
        <v>623</v>
      </c>
      <c r="C56" s="658" t="s">
        <v>523</v>
      </c>
      <c r="D56" s="659">
        <v>1</v>
      </c>
      <c r="E56" s="660">
        <v>17</v>
      </c>
      <c r="F56" s="661">
        <v>24</v>
      </c>
    </row>
    <row r="57" spans="1:6">
      <c r="A57" s="656" t="s">
        <v>624</v>
      </c>
      <c r="B57" s="657" t="s">
        <v>625</v>
      </c>
      <c r="C57" s="658" t="s">
        <v>540</v>
      </c>
      <c r="D57" s="659">
        <v>2</v>
      </c>
      <c r="E57" s="660">
        <v>17</v>
      </c>
      <c r="F57" s="661">
        <v>33</v>
      </c>
    </row>
    <row r="58" spans="1:6">
      <c r="A58" s="656" t="s">
        <v>626</v>
      </c>
      <c r="B58" s="657" t="s">
        <v>627</v>
      </c>
      <c r="C58" s="658" t="s">
        <v>540</v>
      </c>
      <c r="D58" s="659">
        <v>2</v>
      </c>
      <c r="E58" s="660">
        <v>17</v>
      </c>
      <c r="F58" s="661">
        <v>29.5</v>
      </c>
    </row>
    <row r="59" spans="1:6">
      <c r="A59" s="656" t="s">
        <v>628</v>
      </c>
      <c r="B59" s="657" t="s">
        <v>629</v>
      </c>
      <c r="C59" s="658" t="s">
        <v>540</v>
      </c>
      <c r="D59" s="659">
        <v>2</v>
      </c>
      <c r="E59" s="660">
        <v>17</v>
      </c>
      <c r="F59" s="661">
        <v>26.5</v>
      </c>
    </row>
    <row r="60" spans="1:6">
      <c r="A60" s="656" t="s">
        <v>630</v>
      </c>
      <c r="B60" s="657" t="s">
        <v>631</v>
      </c>
      <c r="C60" s="658" t="s">
        <v>540</v>
      </c>
      <c r="D60" s="659">
        <v>2</v>
      </c>
      <c r="E60" s="660">
        <v>17</v>
      </c>
      <c r="F60" s="661">
        <v>30</v>
      </c>
    </row>
    <row r="61" spans="1:6">
      <c r="A61" s="656" t="s">
        <v>632</v>
      </c>
      <c r="B61" s="657" t="s">
        <v>625</v>
      </c>
      <c r="C61" s="658" t="s">
        <v>608</v>
      </c>
      <c r="D61" s="659">
        <v>2</v>
      </c>
      <c r="E61" s="660">
        <v>17</v>
      </c>
      <c r="F61" s="661">
        <v>30</v>
      </c>
    </row>
    <row r="62" spans="1:6">
      <c r="A62" s="656" t="s">
        <v>633</v>
      </c>
      <c r="B62" s="657" t="s">
        <v>634</v>
      </c>
      <c r="C62" s="658" t="s">
        <v>608</v>
      </c>
      <c r="D62" s="659">
        <v>2</v>
      </c>
      <c r="E62" s="660">
        <v>17</v>
      </c>
      <c r="F62" s="661">
        <v>26</v>
      </c>
    </row>
    <row r="63" spans="1:6">
      <c r="A63" s="656" t="s">
        <v>635</v>
      </c>
      <c r="B63" s="657" t="s">
        <v>631</v>
      </c>
      <c r="C63" s="658" t="s">
        <v>608</v>
      </c>
      <c r="D63" s="659">
        <v>2</v>
      </c>
      <c r="E63" s="660">
        <v>17</v>
      </c>
      <c r="F63" s="661">
        <v>27</v>
      </c>
    </row>
    <row r="64" spans="1:6">
      <c r="A64" s="656" t="s">
        <v>636</v>
      </c>
      <c r="B64" s="657" t="s">
        <v>637</v>
      </c>
      <c r="C64" s="658" t="s">
        <v>608</v>
      </c>
      <c r="D64" s="659">
        <v>2</v>
      </c>
      <c r="E64" s="660">
        <v>17</v>
      </c>
      <c r="F64" s="661">
        <v>41</v>
      </c>
    </row>
    <row r="65" spans="1:6">
      <c r="A65" s="656" t="s">
        <v>638</v>
      </c>
      <c r="B65" s="657" t="s">
        <v>639</v>
      </c>
      <c r="C65" s="658" t="s">
        <v>540</v>
      </c>
      <c r="D65" s="659">
        <v>2</v>
      </c>
      <c r="E65" s="660">
        <v>17</v>
      </c>
      <c r="F65" s="661">
        <v>31</v>
      </c>
    </row>
    <row r="66" spans="1:6">
      <c r="A66" s="656" t="s">
        <v>640</v>
      </c>
      <c r="B66" s="657" t="s">
        <v>641</v>
      </c>
      <c r="C66" s="658" t="s">
        <v>540</v>
      </c>
      <c r="D66" s="659">
        <v>2</v>
      </c>
      <c r="E66" s="660">
        <v>17</v>
      </c>
      <c r="F66" s="661">
        <v>34</v>
      </c>
    </row>
    <row r="67" spans="1:6">
      <c r="A67" s="656" t="s">
        <v>642</v>
      </c>
      <c r="B67" s="657" t="s">
        <v>643</v>
      </c>
      <c r="C67" s="658" t="s">
        <v>540</v>
      </c>
      <c r="D67" s="659">
        <v>2</v>
      </c>
      <c r="E67" s="660">
        <v>17</v>
      </c>
      <c r="F67" s="661">
        <v>28</v>
      </c>
    </row>
    <row r="68" spans="1:6">
      <c r="A68" s="656" t="s">
        <v>644</v>
      </c>
      <c r="B68" s="657" t="s">
        <v>645</v>
      </c>
      <c r="C68" s="658" t="s">
        <v>540</v>
      </c>
      <c r="D68" s="659">
        <v>3</v>
      </c>
      <c r="E68" s="660">
        <v>17</v>
      </c>
      <c r="F68" s="661">
        <v>47</v>
      </c>
    </row>
    <row r="69" spans="1:6">
      <c r="A69" s="656" t="s">
        <v>646</v>
      </c>
      <c r="B69" s="657" t="s">
        <v>647</v>
      </c>
      <c r="C69" s="658" t="s">
        <v>540</v>
      </c>
      <c r="D69" s="659">
        <v>3</v>
      </c>
      <c r="E69" s="660">
        <v>17</v>
      </c>
      <c r="F69" s="661">
        <v>51</v>
      </c>
    </row>
    <row r="70" spans="1:6">
      <c r="A70" s="656" t="s">
        <v>648</v>
      </c>
      <c r="B70" s="657" t="s">
        <v>649</v>
      </c>
      <c r="C70" s="658" t="s">
        <v>540</v>
      </c>
      <c r="D70" s="659">
        <v>3</v>
      </c>
      <c r="E70" s="660">
        <v>17</v>
      </c>
      <c r="F70" s="661">
        <v>41</v>
      </c>
    </row>
    <row r="71" spans="1:6">
      <c r="A71" s="656" t="s">
        <v>650</v>
      </c>
      <c r="B71" s="657" t="s">
        <v>645</v>
      </c>
      <c r="C71" s="658" t="s">
        <v>608</v>
      </c>
      <c r="D71" s="659">
        <v>3</v>
      </c>
      <c r="E71" s="660">
        <v>17</v>
      </c>
      <c r="F71" s="661">
        <v>45</v>
      </c>
    </row>
    <row r="72" spans="1:6">
      <c r="A72" s="656" t="s">
        <v>651</v>
      </c>
      <c r="B72" s="657" t="s">
        <v>649</v>
      </c>
      <c r="C72" s="658" t="s">
        <v>608</v>
      </c>
      <c r="D72" s="659">
        <v>3</v>
      </c>
      <c r="E72" s="660">
        <v>17</v>
      </c>
      <c r="F72" s="661">
        <v>40</v>
      </c>
    </row>
    <row r="73" spans="1:6">
      <c r="A73" s="656" t="s">
        <v>652</v>
      </c>
      <c r="B73" s="657" t="s">
        <v>653</v>
      </c>
      <c r="C73" s="658" t="s">
        <v>608</v>
      </c>
      <c r="D73" s="659">
        <v>3</v>
      </c>
      <c r="E73" s="660">
        <v>17</v>
      </c>
      <c r="F73" s="661">
        <v>59</v>
      </c>
    </row>
    <row r="74" spans="1:6">
      <c r="A74" s="656" t="s">
        <v>654</v>
      </c>
      <c r="B74" s="657" t="s">
        <v>655</v>
      </c>
      <c r="C74" s="658" t="s">
        <v>540</v>
      </c>
      <c r="D74" s="659">
        <v>3</v>
      </c>
      <c r="E74" s="660">
        <v>17</v>
      </c>
      <c r="F74" s="661">
        <v>52</v>
      </c>
    </row>
    <row r="75" spans="1:6">
      <c r="A75" s="656" t="s">
        <v>656</v>
      </c>
      <c r="B75" s="657" t="s">
        <v>657</v>
      </c>
      <c r="C75" s="658" t="s">
        <v>540</v>
      </c>
      <c r="D75" s="659">
        <v>3</v>
      </c>
      <c r="E75" s="660">
        <v>17</v>
      </c>
      <c r="F75" s="661">
        <v>41</v>
      </c>
    </row>
    <row r="76" spans="1:6">
      <c r="A76" s="656" t="s">
        <v>658</v>
      </c>
      <c r="B76" s="657" t="s">
        <v>659</v>
      </c>
      <c r="C76" s="658" t="s">
        <v>540</v>
      </c>
      <c r="D76" s="659">
        <v>4</v>
      </c>
      <c r="E76" s="660">
        <v>17</v>
      </c>
      <c r="F76" s="661">
        <v>59</v>
      </c>
    </row>
    <row r="77" spans="1:6">
      <c r="A77" s="656" t="s">
        <v>660</v>
      </c>
      <c r="B77" s="657" t="s">
        <v>661</v>
      </c>
      <c r="C77" s="658" t="s">
        <v>540</v>
      </c>
      <c r="D77" s="659">
        <v>4</v>
      </c>
      <c r="E77" s="660">
        <v>17</v>
      </c>
      <c r="F77" s="661">
        <v>53</v>
      </c>
    </row>
    <row r="78" spans="1:6">
      <c r="A78" s="656" t="s">
        <v>662</v>
      </c>
      <c r="B78" s="657" t="s">
        <v>659</v>
      </c>
      <c r="C78" s="658" t="s">
        <v>608</v>
      </c>
      <c r="D78" s="659">
        <v>4</v>
      </c>
      <c r="E78" s="660">
        <v>17</v>
      </c>
      <c r="F78" s="661">
        <v>57</v>
      </c>
    </row>
    <row r="79" spans="1:6">
      <c r="A79" s="656" t="s">
        <v>663</v>
      </c>
      <c r="B79" s="657" t="s">
        <v>661</v>
      </c>
      <c r="C79" s="658" t="s">
        <v>608</v>
      </c>
      <c r="D79" s="659">
        <v>4</v>
      </c>
      <c r="E79" s="660">
        <v>17</v>
      </c>
      <c r="F79" s="661">
        <v>52</v>
      </c>
    </row>
    <row r="80" spans="1:6">
      <c r="A80" s="656" t="s">
        <v>664</v>
      </c>
      <c r="B80" s="657" t="s">
        <v>665</v>
      </c>
      <c r="C80" s="658" t="s">
        <v>540</v>
      </c>
      <c r="D80" s="659">
        <v>4</v>
      </c>
      <c r="E80" s="660">
        <v>17</v>
      </c>
      <c r="F80" s="661">
        <v>68</v>
      </c>
    </row>
    <row r="81" spans="1:6">
      <c r="A81" s="656" t="s">
        <v>666</v>
      </c>
      <c r="B81" s="657" t="s">
        <v>667</v>
      </c>
      <c r="C81" s="658" t="s">
        <v>540</v>
      </c>
      <c r="D81" s="659">
        <v>4</v>
      </c>
      <c r="E81" s="660">
        <v>17</v>
      </c>
      <c r="F81" s="661">
        <v>57</v>
      </c>
    </row>
    <row r="82" spans="1:6">
      <c r="A82" s="656" t="s">
        <v>668</v>
      </c>
      <c r="B82" s="657" t="s">
        <v>669</v>
      </c>
      <c r="C82" s="658" t="s">
        <v>540</v>
      </c>
      <c r="D82" s="659">
        <v>1</v>
      </c>
      <c r="E82" s="660">
        <v>25</v>
      </c>
      <c r="F82" s="661">
        <v>26</v>
      </c>
    </row>
    <row r="83" spans="1:6">
      <c r="A83" s="656" t="s">
        <v>670</v>
      </c>
      <c r="B83" s="657" t="s">
        <v>671</v>
      </c>
      <c r="C83" s="658" t="s">
        <v>540</v>
      </c>
      <c r="D83" s="659">
        <v>1</v>
      </c>
      <c r="E83" s="660">
        <v>25</v>
      </c>
      <c r="F83" s="661">
        <v>23</v>
      </c>
    </row>
    <row r="84" spans="1:6">
      <c r="A84" s="656" t="s">
        <v>672</v>
      </c>
      <c r="B84" s="657" t="s">
        <v>673</v>
      </c>
      <c r="C84" s="658" t="s">
        <v>540</v>
      </c>
      <c r="D84" s="659">
        <v>1</v>
      </c>
      <c r="E84" s="660">
        <v>25</v>
      </c>
      <c r="F84" s="661">
        <v>26</v>
      </c>
    </row>
    <row r="85" spans="1:6">
      <c r="A85" s="656" t="s">
        <v>674</v>
      </c>
      <c r="B85" s="657" t="s">
        <v>675</v>
      </c>
      <c r="C85" s="658" t="s">
        <v>540</v>
      </c>
      <c r="D85" s="659">
        <v>1</v>
      </c>
      <c r="E85" s="660">
        <v>25</v>
      </c>
      <c r="F85" s="661">
        <v>21</v>
      </c>
    </row>
    <row r="86" spans="1:6">
      <c r="A86" s="656" t="s">
        <v>676</v>
      </c>
      <c r="B86" s="657" t="s">
        <v>677</v>
      </c>
      <c r="C86" s="658" t="s">
        <v>540</v>
      </c>
      <c r="D86" s="659">
        <v>1</v>
      </c>
      <c r="E86" s="660">
        <v>25</v>
      </c>
      <c r="F86" s="661">
        <v>22.6666666666667</v>
      </c>
    </row>
    <row r="87" spans="1:6">
      <c r="A87" s="656" t="s">
        <v>678</v>
      </c>
      <c r="B87" s="657" t="s">
        <v>679</v>
      </c>
      <c r="C87" s="658" t="s">
        <v>540</v>
      </c>
      <c r="D87" s="659">
        <v>1</v>
      </c>
      <c r="E87" s="660">
        <v>25</v>
      </c>
      <c r="F87" s="661">
        <v>20.3333333333333</v>
      </c>
    </row>
    <row r="88" spans="1:6">
      <c r="A88" s="656" t="s">
        <v>680</v>
      </c>
      <c r="B88" s="657" t="s">
        <v>681</v>
      </c>
      <c r="C88" s="658" t="s">
        <v>540</v>
      </c>
      <c r="D88" s="659">
        <v>1</v>
      </c>
      <c r="E88" s="660">
        <v>25</v>
      </c>
      <c r="F88" s="661">
        <v>22</v>
      </c>
    </row>
    <row r="89" spans="1:6">
      <c r="A89" s="656" t="s">
        <v>682</v>
      </c>
      <c r="B89" s="657" t="s">
        <v>683</v>
      </c>
      <c r="C89" s="658" t="s">
        <v>540</v>
      </c>
      <c r="D89" s="659">
        <v>1</v>
      </c>
      <c r="E89" s="660">
        <v>25</v>
      </c>
      <c r="F89" s="661">
        <v>19.5</v>
      </c>
    </row>
    <row r="90" spans="1:6">
      <c r="A90" s="656" t="s">
        <v>684</v>
      </c>
      <c r="B90" s="657" t="s">
        <v>685</v>
      </c>
      <c r="C90" s="658" t="s">
        <v>540</v>
      </c>
      <c r="D90" s="659">
        <v>1</v>
      </c>
      <c r="E90" s="660">
        <v>25</v>
      </c>
      <c r="F90" s="661">
        <v>28</v>
      </c>
    </row>
    <row r="91" spans="1:6">
      <c r="A91" s="656" t="s">
        <v>686</v>
      </c>
      <c r="B91" s="657" t="s">
        <v>687</v>
      </c>
      <c r="C91" s="658" t="s">
        <v>540</v>
      </c>
      <c r="D91" s="659">
        <v>1</v>
      </c>
      <c r="E91" s="660">
        <v>25</v>
      </c>
      <c r="F91" s="661">
        <v>22</v>
      </c>
    </row>
    <row r="92" spans="1:6">
      <c r="A92" s="656" t="s">
        <v>688</v>
      </c>
      <c r="B92" s="657" t="s">
        <v>689</v>
      </c>
      <c r="C92" s="658" t="s">
        <v>608</v>
      </c>
      <c r="D92" s="659">
        <v>1</v>
      </c>
      <c r="E92" s="660">
        <v>25</v>
      </c>
      <c r="F92" s="661">
        <v>23</v>
      </c>
    </row>
    <row r="93" spans="1:6">
      <c r="A93" s="656" t="s">
        <v>690</v>
      </c>
      <c r="B93" s="657" t="s">
        <v>671</v>
      </c>
      <c r="C93" s="658" t="s">
        <v>608</v>
      </c>
      <c r="D93" s="659">
        <v>1</v>
      </c>
      <c r="E93" s="660">
        <v>25</v>
      </c>
      <c r="F93" s="661">
        <v>22</v>
      </c>
    </row>
    <row r="94" spans="1:6">
      <c r="A94" s="656" t="s">
        <v>691</v>
      </c>
      <c r="B94" s="657" t="s">
        <v>675</v>
      </c>
      <c r="C94" s="658" t="s">
        <v>608</v>
      </c>
      <c r="D94" s="659">
        <v>1</v>
      </c>
      <c r="E94" s="660">
        <v>25</v>
      </c>
      <c r="F94" s="661">
        <v>19.5</v>
      </c>
    </row>
    <row r="95" spans="1:6">
      <c r="A95" s="656" t="s">
        <v>692</v>
      </c>
      <c r="B95" s="657" t="s">
        <v>679</v>
      </c>
      <c r="C95" s="658" t="s">
        <v>608</v>
      </c>
      <c r="D95" s="659">
        <v>1</v>
      </c>
      <c r="E95" s="660">
        <v>25</v>
      </c>
      <c r="F95" s="661">
        <v>19.3333333333333</v>
      </c>
    </row>
    <row r="96" spans="1:6">
      <c r="A96" s="656" t="s">
        <v>693</v>
      </c>
      <c r="B96" s="657" t="s">
        <v>683</v>
      </c>
      <c r="C96" s="658" t="s">
        <v>608</v>
      </c>
      <c r="D96" s="659">
        <v>1</v>
      </c>
      <c r="E96" s="660">
        <v>25</v>
      </c>
      <c r="F96" s="661">
        <v>19.25</v>
      </c>
    </row>
    <row r="97" spans="1:6">
      <c r="A97" s="656" t="s">
        <v>694</v>
      </c>
      <c r="B97" s="657" t="s">
        <v>687</v>
      </c>
      <c r="C97" s="658" t="s">
        <v>608</v>
      </c>
      <c r="D97" s="659">
        <v>1</v>
      </c>
      <c r="E97" s="660">
        <v>25</v>
      </c>
      <c r="F97" s="661">
        <v>20</v>
      </c>
    </row>
    <row r="98" spans="1:6">
      <c r="A98" s="656" t="s">
        <v>695</v>
      </c>
      <c r="B98" s="657" t="s">
        <v>696</v>
      </c>
      <c r="C98" s="658" t="s">
        <v>540</v>
      </c>
      <c r="D98" s="659">
        <v>1</v>
      </c>
      <c r="E98" s="660">
        <v>25</v>
      </c>
      <c r="F98" s="661">
        <v>24</v>
      </c>
    </row>
    <row r="99" spans="1:6">
      <c r="A99" s="656" t="s">
        <v>697</v>
      </c>
      <c r="B99" s="657" t="s">
        <v>698</v>
      </c>
      <c r="C99" s="658" t="s">
        <v>540</v>
      </c>
      <c r="D99" s="659">
        <v>1</v>
      </c>
      <c r="E99" s="660">
        <v>25</v>
      </c>
      <c r="F99" s="661">
        <v>23</v>
      </c>
    </row>
    <row r="100" spans="1:6">
      <c r="A100" s="656" t="s">
        <v>699</v>
      </c>
      <c r="B100" s="657" t="s">
        <v>700</v>
      </c>
      <c r="C100" s="658" t="s">
        <v>540</v>
      </c>
      <c r="D100" s="659">
        <v>1</v>
      </c>
      <c r="E100" s="660">
        <v>25</v>
      </c>
      <c r="F100" s="661">
        <v>24</v>
      </c>
    </row>
    <row r="101" spans="1:6">
      <c r="A101" s="656" t="s">
        <v>701</v>
      </c>
      <c r="B101" s="657" t="s">
        <v>702</v>
      </c>
      <c r="C101" s="658" t="s">
        <v>540</v>
      </c>
      <c r="D101" s="659">
        <v>1</v>
      </c>
      <c r="E101" s="660">
        <v>25</v>
      </c>
      <c r="F101" s="661">
        <v>22.25</v>
      </c>
    </row>
    <row r="102" spans="1:6">
      <c r="A102" s="656" t="s">
        <v>703</v>
      </c>
      <c r="B102" s="657" t="s">
        <v>704</v>
      </c>
      <c r="C102" s="658" t="s">
        <v>540</v>
      </c>
      <c r="D102" s="659">
        <v>1</v>
      </c>
      <c r="E102" s="660">
        <v>25</v>
      </c>
      <c r="F102" s="661">
        <v>26</v>
      </c>
    </row>
    <row r="103" spans="1:6">
      <c r="A103" s="656" t="s">
        <v>705</v>
      </c>
      <c r="B103" s="657" t="s">
        <v>706</v>
      </c>
      <c r="C103" s="658" t="s">
        <v>540</v>
      </c>
      <c r="D103" s="659">
        <v>1</v>
      </c>
      <c r="E103" s="660">
        <v>25</v>
      </c>
      <c r="F103" s="661">
        <v>23</v>
      </c>
    </row>
    <row r="104" spans="1:6">
      <c r="A104" s="656" t="s">
        <v>707</v>
      </c>
      <c r="B104" s="657" t="s">
        <v>708</v>
      </c>
      <c r="C104" s="658" t="s">
        <v>540</v>
      </c>
      <c r="D104" s="659">
        <v>2</v>
      </c>
      <c r="E104" s="660">
        <v>25</v>
      </c>
      <c r="F104" s="661">
        <v>46</v>
      </c>
    </row>
    <row r="105" spans="1:6">
      <c r="A105" s="656" t="s">
        <v>709</v>
      </c>
      <c r="B105" s="657" t="s">
        <v>710</v>
      </c>
      <c r="C105" s="658" t="s">
        <v>540</v>
      </c>
      <c r="D105" s="659">
        <v>2</v>
      </c>
      <c r="E105" s="660">
        <v>25</v>
      </c>
      <c r="F105" s="661">
        <v>44</v>
      </c>
    </row>
    <row r="106" spans="1:6">
      <c r="A106" s="656" t="s">
        <v>711</v>
      </c>
      <c r="B106" s="657" t="s">
        <v>712</v>
      </c>
      <c r="C106" s="658" t="s">
        <v>540</v>
      </c>
      <c r="D106" s="659">
        <v>2</v>
      </c>
      <c r="E106" s="660">
        <v>25</v>
      </c>
      <c r="F106" s="661">
        <v>44</v>
      </c>
    </row>
    <row r="107" spans="1:6">
      <c r="A107" s="656" t="s">
        <v>713</v>
      </c>
      <c r="B107" s="657" t="s">
        <v>714</v>
      </c>
      <c r="C107" s="658" t="s">
        <v>540</v>
      </c>
      <c r="D107" s="659">
        <v>2</v>
      </c>
      <c r="E107" s="660">
        <v>25</v>
      </c>
      <c r="F107" s="661">
        <v>39</v>
      </c>
    </row>
    <row r="108" spans="1:6">
      <c r="A108" s="656" t="s">
        <v>715</v>
      </c>
      <c r="B108" s="657" t="s">
        <v>716</v>
      </c>
      <c r="C108" s="658" t="s">
        <v>540</v>
      </c>
      <c r="D108" s="659">
        <v>2</v>
      </c>
      <c r="E108" s="660">
        <v>25</v>
      </c>
      <c r="F108" s="661">
        <v>52</v>
      </c>
    </row>
    <row r="109" spans="1:6">
      <c r="A109" s="656" t="s">
        <v>717</v>
      </c>
      <c r="B109" s="657" t="s">
        <v>718</v>
      </c>
      <c r="C109" s="658" t="s">
        <v>540</v>
      </c>
      <c r="D109" s="659">
        <v>2</v>
      </c>
      <c r="E109" s="660">
        <v>25</v>
      </c>
      <c r="F109" s="661">
        <v>42</v>
      </c>
    </row>
    <row r="110" spans="1:6">
      <c r="A110" s="656" t="s">
        <v>719</v>
      </c>
      <c r="B110" s="657" t="s">
        <v>708</v>
      </c>
      <c r="C110" s="658" t="s">
        <v>608</v>
      </c>
      <c r="D110" s="659">
        <v>2</v>
      </c>
      <c r="E110" s="660">
        <v>25</v>
      </c>
      <c r="F110" s="661">
        <v>44</v>
      </c>
    </row>
    <row r="111" spans="1:6">
      <c r="A111" s="656" t="s">
        <v>720</v>
      </c>
      <c r="B111" s="657" t="s">
        <v>714</v>
      </c>
      <c r="C111" s="658" t="s">
        <v>608</v>
      </c>
      <c r="D111" s="659">
        <v>2</v>
      </c>
      <c r="E111" s="660">
        <v>25</v>
      </c>
      <c r="F111" s="661">
        <v>38.5</v>
      </c>
    </row>
    <row r="112" spans="1:6">
      <c r="A112" s="656" t="s">
        <v>721</v>
      </c>
      <c r="B112" s="657" t="s">
        <v>718</v>
      </c>
      <c r="C112" s="658" t="s">
        <v>608</v>
      </c>
      <c r="D112" s="659">
        <v>2</v>
      </c>
      <c r="E112" s="660">
        <v>25</v>
      </c>
      <c r="F112" s="661">
        <v>39</v>
      </c>
    </row>
    <row r="113" spans="1:6">
      <c r="A113" s="656" t="s">
        <v>722</v>
      </c>
      <c r="B113" s="657" t="s">
        <v>723</v>
      </c>
      <c r="C113" s="658" t="s">
        <v>540</v>
      </c>
      <c r="D113" s="659">
        <v>2</v>
      </c>
      <c r="E113" s="660">
        <v>25</v>
      </c>
      <c r="F113" s="661">
        <v>46</v>
      </c>
    </row>
    <row r="114" spans="1:6">
      <c r="A114" s="656" t="s">
        <v>724</v>
      </c>
      <c r="B114" s="657" t="s">
        <v>725</v>
      </c>
      <c r="C114" s="658" t="s">
        <v>540</v>
      </c>
      <c r="D114" s="659">
        <v>2</v>
      </c>
      <c r="E114" s="660">
        <v>25</v>
      </c>
      <c r="F114" s="661">
        <v>44.5</v>
      </c>
    </row>
    <row r="115" spans="1:6">
      <c r="A115" s="656" t="s">
        <v>726</v>
      </c>
      <c r="B115" s="657" t="s">
        <v>727</v>
      </c>
      <c r="C115" s="658" t="s">
        <v>540</v>
      </c>
      <c r="D115" s="659">
        <v>2</v>
      </c>
      <c r="E115" s="660">
        <v>25</v>
      </c>
      <c r="F115" s="661">
        <v>50</v>
      </c>
    </row>
    <row r="116" spans="1:6">
      <c r="A116" s="656" t="s">
        <v>728</v>
      </c>
      <c r="B116" s="657" t="s">
        <v>729</v>
      </c>
      <c r="C116" s="658" t="s">
        <v>540</v>
      </c>
      <c r="D116" s="659">
        <v>2</v>
      </c>
      <c r="E116" s="660">
        <v>25</v>
      </c>
      <c r="F116" s="661">
        <v>42</v>
      </c>
    </row>
    <row r="117" spans="1:6">
      <c r="A117" s="656" t="s">
        <v>730</v>
      </c>
      <c r="B117" s="657" t="s">
        <v>731</v>
      </c>
      <c r="C117" s="658" t="s">
        <v>540</v>
      </c>
      <c r="D117" s="659">
        <v>2</v>
      </c>
      <c r="E117" s="660">
        <v>25</v>
      </c>
      <c r="F117" s="661">
        <v>70</v>
      </c>
    </row>
    <row r="118" spans="1:6">
      <c r="A118" s="656" t="s">
        <v>732</v>
      </c>
      <c r="B118" s="657" t="s">
        <v>733</v>
      </c>
      <c r="C118" s="658" t="s">
        <v>540</v>
      </c>
      <c r="D118" s="659">
        <v>3</v>
      </c>
      <c r="E118" s="660">
        <v>25</v>
      </c>
      <c r="F118" s="661">
        <v>68</v>
      </c>
    </row>
    <row r="119" spans="1:6">
      <c r="A119" s="656" t="s">
        <v>734</v>
      </c>
      <c r="B119" s="657" t="s">
        <v>735</v>
      </c>
      <c r="C119" s="658" t="s">
        <v>540</v>
      </c>
      <c r="D119" s="659">
        <v>3</v>
      </c>
      <c r="E119" s="660">
        <v>25</v>
      </c>
      <c r="F119" s="661">
        <v>61</v>
      </c>
    </row>
    <row r="120" spans="1:6">
      <c r="A120" s="656" t="s">
        <v>736</v>
      </c>
      <c r="B120" s="657" t="s">
        <v>737</v>
      </c>
      <c r="C120" s="658" t="s">
        <v>608</v>
      </c>
      <c r="D120" s="659">
        <v>3</v>
      </c>
      <c r="E120" s="660">
        <v>25</v>
      </c>
      <c r="F120" s="661">
        <v>65</v>
      </c>
    </row>
    <row r="121" spans="1:6">
      <c r="A121" s="656" t="s">
        <v>738</v>
      </c>
      <c r="B121" s="657" t="s">
        <v>739</v>
      </c>
      <c r="C121" s="658" t="s">
        <v>608</v>
      </c>
      <c r="D121" s="659">
        <v>3</v>
      </c>
      <c r="E121" s="660">
        <v>25</v>
      </c>
      <c r="F121" s="661">
        <v>58</v>
      </c>
    </row>
    <row r="122" spans="1:6">
      <c r="A122" s="656" t="s">
        <v>740</v>
      </c>
      <c r="B122" s="657" t="s">
        <v>741</v>
      </c>
      <c r="C122" s="658" t="s">
        <v>540</v>
      </c>
      <c r="D122" s="659">
        <v>3</v>
      </c>
      <c r="E122" s="660">
        <v>25</v>
      </c>
      <c r="F122" s="661">
        <v>72</v>
      </c>
    </row>
    <row r="123" spans="1:6">
      <c r="A123" s="656" t="s">
        <v>742</v>
      </c>
      <c r="B123" s="657" t="s">
        <v>743</v>
      </c>
      <c r="C123" s="658" t="s">
        <v>540</v>
      </c>
      <c r="D123" s="659">
        <v>3</v>
      </c>
      <c r="E123" s="660">
        <v>25</v>
      </c>
      <c r="F123" s="661">
        <v>62</v>
      </c>
    </row>
    <row r="124" spans="1:6">
      <c r="A124" s="656" t="s">
        <v>744</v>
      </c>
      <c r="B124" s="657" t="s">
        <v>745</v>
      </c>
      <c r="C124" s="658" t="s">
        <v>540</v>
      </c>
      <c r="D124" s="659">
        <v>4</v>
      </c>
      <c r="E124" s="660">
        <v>25</v>
      </c>
      <c r="F124" s="661">
        <v>88</v>
      </c>
    </row>
    <row r="125" spans="1:6">
      <c r="A125" s="656" t="s">
        <v>746</v>
      </c>
      <c r="B125" s="657" t="s">
        <v>747</v>
      </c>
      <c r="C125" s="658" t="s">
        <v>540</v>
      </c>
      <c r="D125" s="659">
        <v>4</v>
      </c>
      <c r="E125" s="660">
        <v>25</v>
      </c>
      <c r="F125" s="661">
        <v>84</v>
      </c>
    </row>
    <row r="126" spans="1:6">
      <c r="A126" s="656" t="s">
        <v>748</v>
      </c>
      <c r="B126" s="657" t="s">
        <v>749</v>
      </c>
      <c r="C126" s="658" t="s">
        <v>540</v>
      </c>
      <c r="D126" s="659">
        <v>4</v>
      </c>
      <c r="E126" s="660">
        <v>25</v>
      </c>
      <c r="F126" s="661">
        <v>78</v>
      </c>
    </row>
    <row r="127" spans="1:6">
      <c r="A127" s="656" t="s">
        <v>750</v>
      </c>
      <c r="B127" s="657" t="s">
        <v>751</v>
      </c>
      <c r="C127" s="658" t="s">
        <v>608</v>
      </c>
      <c r="D127" s="659">
        <v>4</v>
      </c>
      <c r="E127" s="660">
        <v>25</v>
      </c>
      <c r="F127" s="661">
        <v>86</v>
      </c>
    </row>
    <row r="128" spans="1:6">
      <c r="A128" s="656" t="s">
        <v>752</v>
      </c>
      <c r="B128" s="657" t="s">
        <v>753</v>
      </c>
      <c r="C128" s="658" t="s">
        <v>608</v>
      </c>
      <c r="D128" s="659">
        <v>4</v>
      </c>
      <c r="E128" s="660">
        <v>25</v>
      </c>
      <c r="F128" s="661">
        <v>77</v>
      </c>
    </row>
    <row r="129" spans="1:6">
      <c r="A129" s="656" t="s">
        <v>754</v>
      </c>
      <c r="B129" s="657" t="s">
        <v>755</v>
      </c>
      <c r="C129" s="658" t="s">
        <v>540</v>
      </c>
      <c r="D129" s="659">
        <v>4</v>
      </c>
      <c r="E129" s="660">
        <v>25</v>
      </c>
      <c r="F129" s="661">
        <v>89</v>
      </c>
    </row>
    <row r="130" spans="1:6">
      <c r="A130" s="656" t="s">
        <v>756</v>
      </c>
      <c r="B130" s="657" t="s">
        <v>757</v>
      </c>
      <c r="C130" s="658" t="s">
        <v>540</v>
      </c>
      <c r="D130" s="659">
        <v>4</v>
      </c>
      <c r="E130" s="660">
        <v>25</v>
      </c>
      <c r="F130" s="661">
        <v>84</v>
      </c>
    </row>
    <row r="131" spans="1:6">
      <c r="A131" s="656" t="s">
        <v>758</v>
      </c>
      <c r="B131" s="657" t="s">
        <v>759</v>
      </c>
      <c r="C131" s="658" t="s">
        <v>540</v>
      </c>
      <c r="D131" s="659">
        <v>6</v>
      </c>
      <c r="E131" s="660">
        <v>25</v>
      </c>
      <c r="F131" s="661">
        <v>135</v>
      </c>
    </row>
    <row r="132" spans="1:6">
      <c r="A132" s="656" t="s">
        <v>760</v>
      </c>
      <c r="B132" s="657" t="s">
        <v>761</v>
      </c>
      <c r="C132" s="658" t="s">
        <v>540</v>
      </c>
      <c r="D132" s="659">
        <v>6</v>
      </c>
      <c r="E132" s="660">
        <v>25</v>
      </c>
      <c r="F132" s="661">
        <v>121</v>
      </c>
    </row>
    <row r="133" spans="1:6">
      <c r="A133" s="656" t="s">
        <v>762</v>
      </c>
      <c r="B133" s="657" t="s">
        <v>763</v>
      </c>
      <c r="C133" s="658" t="s">
        <v>764</v>
      </c>
      <c r="D133" s="659">
        <v>1</v>
      </c>
      <c r="E133" s="660">
        <v>30</v>
      </c>
      <c r="F133" s="661">
        <v>28</v>
      </c>
    </row>
    <row r="134" spans="1:6">
      <c r="A134" s="656" t="s">
        <v>765</v>
      </c>
      <c r="B134" s="657" t="s">
        <v>766</v>
      </c>
      <c r="C134" s="658" t="s">
        <v>764</v>
      </c>
      <c r="D134" s="659">
        <v>1</v>
      </c>
      <c r="E134" s="660">
        <v>30</v>
      </c>
      <c r="F134" s="661">
        <v>24</v>
      </c>
    </row>
    <row r="135" spans="1:6">
      <c r="A135" s="656" t="s">
        <v>767</v>
      </c>
      <c r="B135" s="657" t="s">
        <v>768</v>
      </c>
      <c r="C135" s="658" t="s">
        <v>764</v>
      </c>
      <c r="D135" s="659">
        <v>1</v>
      </c>
      <c r="E135" s="660">
        <v>32</v>
      </c>
      <c r="F135" s="661">
        <v>30</v>
      </c>
    </row>
    <row r="136" spans="1:6">
      <c r="A136" s="656" t="s">
        <v>769</v>
      </c>
      <c r="B136" s="657" t="s">
        <v>770</v>
      </c>
      <c r="C136" s="658" t="s">
        <v>764</v>
      </c>
      <c r="D136" s="659">
        <v>1</v>
      </c>
      <c r="E136" s="660">
        <v>32</v>
      </c>
      <c r="F136" s="661">
        <v>25</v>
      </c>
    </row>
    <row r="137" spans="1:6">
      <c r="A137" s="656" t="s">
        <v>771</v>
      </c>
      <c r="B137" s="657" t="s">
        <v>772</v>
      </c>
      <c r="C137" s="658" t="s">
        <v>764</v>
      </c>
      <c r="D137" s="659">
        <v>1</v>
      </c>
      <c r="E137" s="660">
        <v>25</v>
      </c>
      <c r="F137" s="661">
        <v>24</v>
      </c>
    </row>
    <row r="138" spans="1:6">
      <c r="A138" s="656" t="s">
        <v>773</v>
      </c>
      <c r="B138" s="657" t="s">
        <v>774</v>
      </c>
      <c r="C138" s="658" t="s">
        <v>764</v>
      </c>
      <c r="D138" s="659">
        <v>1</v>
      </c>
      <c r="E138" s="660">
        <v>25</v>
      </c>
      <c r="F138" s="661">
        <v>21</v>
      </c>
    </row>
    <row r="139" spans="1:6">
      <c r="A139" s="656" t="s">
        <v>775</v>
      </c>
      <c r="B139" s="657" t="s">
        <v>776</v>
      </c>
      <c r="C139" s="658" t="s">
        <v>764</v>
      </c>
      <c r="D139" s="659">
        <v>1</v>
      </c>
      <c r="E139" s="660">
        <v>28</v>
      </c>
      <c r="F139" s="661">
        <v>26</v>
      </c>
    </row>
    <row r="140" spans="1:6">
      <c r="A140" s="656" t="s">
        <v>777</v>
      </c>
      <c r="B140" s="657" t="s">
        <v>778</v>
      </c>
      <c r="C140" s="658" t="s">
        <v>764</v>
      </c>
      <c r="D140" s="659">
        <v>1</v>
      </c>
      <c r="E140" s="660">
        <v>28</v>
      </c>
      <c r="F140" s="661">
        <v>22</v>
      </c>
    </row>
    <row r="141" spans="1:6">
      <c r="A141" s="662" t="s">
        <v>779</v>
      </c>
      <c r="B141" s="663" t="s">
        <v>780</v>
      </c>
      <c r="C141" s="664" t="s">
        <v>540</v>
      </c>
      <c r="D141" s="665">
        <v>1</v>
      </c>
      <c r="E141" s="666">
        <v>30</v>
      </c>
      <c r="F141" s="667">
        <v>29</v>
      </c>
    </row>
    <row r="142" spans="1:6">
      <c r="A142" s="662" t="s">
        <v>781</v>
      </c>
      <c r="B142" s="663" t="s">
        <v>782</v>
      </c>
      <c r="C142" s="664" t="s">
        <v>540</v>
      </c>
      <c r="D142" s="665">
        <v>1</v>
      </c>
      <c r="E142" s="666">
        <v>30</v>
      </c>
      <c r="F142" s="667">
        <v>27.5</v>
      </c>
    </row>
    <row r="143" spans="1:6">
      <c r="A143" s="662" t="s">
        <v>783</v>
      </c>
      <c r="B143" s="663" t="s">
        <v>784</v>
      </c>
      <c r="C143" s="664" t="s">
        <v>540</v>
      </c>
      <c r="D143" s="665">
        <v>1</v>
      </c>
      <c r="E143" s="666">
        <v>30</v>
      </c>
      <c r="F143" s="667">
        <v>27</v>
      </c>
    </row>
    <row r="144" spans="1:6">
      <c r="A144" s="662" t="s">
        <v>785</v>
      </c>
      <c r="B144" s="663" t="s">
        <v>786</v>
      </c>
      <c r="C144" s="664" t="s">
        <v>540</v>
      </c>
      <c r="D144" s="665">
        <v>1</v>
      </c>
      <c r="E144" s="666">
        <v>30</v>
      </c>
      <c r="F144" s="667">
        <v>26.5</v>
      </c>
    </row>
    <row r="145" spans="1:6">
      <c r="A145" s="662" t="s">
        <v>787</v>
      </c>
      <c r="B145" s="663" t="s">
        <v>788</v>
      </c>
      <c r="C145" s="664" t="s">
        <v>540</v>
      </c>
      <c r="D145" s="665">
        <v>1</v>
      </c>
      <c r="E145" s="666">
        <v>30</v>
      </c>
      <c r="F145" s="667">
        <v>34</v>
      </c>
    </row>
    <row r="146" spans="1:6">
      <c r="A146" s="662" t="s">
        <v>789</v>
      </c>
      <c r="B146" s="663" t="s">
        <v>790</v>
      </c>
      <c r="C146" s="664" t="s">
        <v>540</v>
      </c>
      <c r="D146" s="665">
        <v>1</v>
      </c>
      <c r="E146" s="666">
        <v>30</v>
      </c>
      <c r="F146" s="667">
        <v>26</v>
      </c>
    </row>
    <row r="147" spans="1:6">
      <c r="A147" s="662" t="s">
        <v>791</v>
      </c>
      <c r="B147" s="663" t="s">
        <v>792</v>
      </c>
      <c r="C147" s="664" t="s">
        <v>608</v>
      </c>
      <c r="D147" s="665">
        <v>1</v>
      </c>
      <c r="E147" s="666">
        <v>30</v>
      </c>
      <c r="F147" s="667">
        <v>27</v>
      </c>
    </row>
    <row r="148" spans="1:6">
      <c r="A148" s="656" t="s">
        <v>793</v>
      </c>
      <c r="B148" s="663" t="s">
        <v>782</v>
      </c>
      <c r="C148" s="658" t="s">
        <v>608</v>
      </c>
      <c r="D148" s="659">
        <v>1</v>
      </c>
      <c r="E148" s="660">
        <v>30</v>
      </c>
      <c r="F148" s="661">
        <v>26</v>
      </c>
    </row>
    <row r="149" spans="1:6">
      <c r="A149" s="656" t="s">
        <v>794</v>
      </c>
      <c r="B149" s="663" t="s">
        <v>795</v>
      </c>
      <c r="C149" s="658" t="s">
        <v>608</v>
      </c>
      <c r="D149" s="659">
        <v>1</v>
      </c>
      <c r="E149" s="660">
        <v>30</v>
      </c>
      <c r="F149" s="661">
        <v>22.5</v>
      </c>
    </row>
    <row r="150" spans="1:6">
      <c r="A150" s="656" t="s">
        <v>796</v>
      </c>
      <c r="B150" s="663" t="s">
        <v>784</v>
      </c>
      <c r="C150" s="658" t="s">
        <v>608</v>
      </c>
      <c r="D150" s="659">
        <v>1</v>
      </c>
      <c r="E150" s="660">
        <v>30</v>
      </c>
      <c r="F150" s="661">
        <v>25.6666666666667</v>
      </c>
    </row>
    <row r="151" spans="1:6">
      <c r="A151" s="656" t="s">
        <v>797</v>
      </c>
      <c r="B151" s="663" t="s">
        <v>798</v>
      </c>
      <c r="C151" s="658" t="s">
        <v>608</v>
      </c>
      <c r="D151" s="659">
        <v>1</v>
      </c>
      <c r="E151" s="660">
        <v>30</v>
      </c>
      <c r="F151" s="661">
        <v>22.6666666666667</v>
      </c>
    </row>
    <row r="152" spans="1:6">
      <c r="A152" s="656" t="s">
        <v>799</v>
      </c>
      <c r="B152" s="663" t="s">
        <v>786</v>
      </c>
      <c r="C152" s="658" t="s">
        <v>608</v>
      </c>
      <c r="D152" s="659">
        <v>1</v>
      </c>
      <c r="E152" s="660">
        <v>30</v>
      </c>
      <c r="F152" s="661">
        <v>25.25</v>
      </c>
    </row>
    <row r="153" spans="1:6">
      <c r="A153" s="656" t="s">
        <v>800</v>
      </c>
      <c r="B153" s="663" t="s">
        <v>801</v>
      </c>
      <c r="C153" s="658" t="s">
        <v>608</v>
      </c>
      <c r="D153" s="659">
        <v>1</v>
      </c>
      <c r="E153" s="660">
        <v>30</v>
      </c>
      <c r="F153" s="661">
        <v>22.25</v>
      </c>
    </row>
    <row r="154" spans="1:6">
      <c r="A154" s="662" t="s">
        <v>802</v>
      </c>
      <c r="B154" s="663" t="s">
        <v>788</v>
      </c>
      <c r="C154" s="664" t="s">
        <v>608</v>
      </c>
      <c r="D154" s="665">
        <v>1</v>
      </c>
      <c r="E154" s="666">
        <v>30</v>
      </c>
      <c r="F154" s="667">
        <v>32</v>
      </c>
    </row>
    <row r="155" spans="1:6">
      <c r="A155" s="662" t="s">
        <v>803</v>
      </c>
      <c r="B155" s="663" t="s">
        <v>804</v>
      </c>
      <c r="C155" s="664" t="s">
        <v>608</v>
      </c>
      <c r="D155" s="665">
        <v>1</v>
      </c>
      <c r="E155" s="666">
        <v>30</v>
      </c>
      <c r="F155" s="667">
        <v>24</v>
      </c>
    </row>
    <row r="156" spans="1:6">
      <c r="A156" s="662" t="s">
        <v>805</v>
      </c>
      <c r="B156" s="663" t="s">
        <v>806</v>
      </c>
      <c r="C156" s="664" t="s">
        <v>540</v>
      </c>
      <c r="D156" s="665">
        <v>1</v>
      </c>
      <c r="E156" s="666">
        <v>32</v>
      </c>
      <c r="F156" s="667">
        <v>31</v>
      </c>
    </row>
    <row r="157" spans="1:6">
      <c r="A157" s="662" t="s">
        <v>807</v>
      </c>
      <c r="B157" s="663" t="s">
        <v>808</v>
      </c>
      <c r="C157" s="664" t="s">
        <v>540</v>
      </c>
      <c r="D157" s="665">
        <v>1</v>
      </c>
      <c r="E157" s="666">
        <v>32</v>
      </c>
      <c r="F157" s="667">
        <v>29</v>
      </c>
    </row>
    <row r="158" spans="1:6">
      <c r="A158" s="662" t="s">
        <v>809</v>
      </c>
      <c r="B158" s="663" t="s">
        <v>810</v>
      </c>
      <c r="C158" s="664" t="s">
        <v>540</v>
      </c>
      <c r="D158" s="665">
        <v>1</v>
      </c>
      <c r="E158" s="666">
        <v>32</v>
      </c>
      <c r="F158" s="667">
        <v>33</v>
      </c>
    </row>
    <row r="159" spans="1:6">
      <c r="A159" s="662" t="s">
        <v>811</v>
      </c>
      <c r="B159" s="663" t="s">
        <v>812</v>
      </c>
      <c r="C159" s="664" t="s">
        <v>540</v>
      </c>
      <c r="D159" s="665">
        <v>1</v>
      </c>
      <c r="E159" s="666">
        <v>32</v>
      </c>
      <c r="F159" s="667">
        <v>25.5</v>
      </c>
    </row>
    <row r="160" spans="1:6">
      <c r="A160" s="662" t="s">
        <v>813</v>
      </c>
      <c r="B160" s="663" t="s">
        <v>814</v>
      </c>
      <c r="C160" s="664" t="s">
        <v>540</v>
      </c>
      <c r="D160" s="665">
        <v>1</v>
      </c>
      <c r="E160" s="666">
        <v>32</v>
      </c>
      <c r="F160" s="667">
        <v>28.3333333333333</v>
      </c>
    </row>
    <row r="161" spans="1:6">
      <c r="A161" s="662" t="s">
        <v>815</v>
      </c>
      <c r="B161" s="663" t="s">
        <v>816</v>
      </c>
      <c r="C161" s="664" t="s">
        <v>540</v>
      </c>
      <c r="D161" s="665">
        <v>1</v>
      </c>
      <c r="E161" s="666">
        <v>32</v>
      </c>
      <c r="F161" s="667">
        <v>31</v>
      </c>
    </row>
    <row r="162" spans="1:6">
      <c r="A162" s="662" t="s">
        <v>817</v>
      </c>
      <c r="B162" s="663" t="s">
        <v>818</v>
      </c>
      <c r="C162" s="664" t="s">
        <v>540</v>
      </c>
      <c r="D162" s="665">
        <v>1</v>
      </c>
      <c r="E162" s="666">
        <v>32</v>
      </c>
      <c r="F162" s="667">
        <v>25.3333333333333</v>
      </c>
    </row>
    <row r="163" spans="1:6">
      <c r="A163" s="662" t="s">
        <v>819</v>
      </c>
      <c r="B163" s="663" t="s">
        <v>820</v>
      </c>
      <c r="C163" s="664" t="s">
        <v>540</v>
      </c>
      <c r="D163" s="665">
        <v>1</v>
      </c>
      <c r="E163" s="666">
        <v>32</v>
      </c>
      <c r="F163" s="667">
        <v>28</v>
      </c>
    </row>
    <row r="164" spans="1:6">
      <c r="A164" s="662" t="s">
        <v>821</v>
      </c>
      <c r="B164" s="663" t="s">
        <v>822</v>
      </c>
      <c r="C164" s="664" t="s">
        <v>540</v>
      </c>
      <c r="D164" s="665">
        <v>1</v>
      </c>
      <c r="E164" s="666">
        <v>32</v>
      </c>
      <c r="F164" s="667">
        <v>24.5</v>
      </c>
    </row>
    <row r="165" spans="1:6">
      <c r="A165" s="662" t="s">
        <v>823</v>
      </c>
      <c r="B165" s="663" t="s">
        <v>824</v>
      </c>
      <c r="C165" s="664" t="s">
        <v>540</v>
      </c>
      <c r="D165" s="665">
        <v>1</v>
      </c>
      <c r="E165" s="666">
        <v>32</v>
      </c>
      <c r="F165" s="667">
        <v>36</v>
      </c>
    </row>
    <row r="166" spans="1:6">
      <c r="A166" s="662" t="s">
        <v>825</v>
      </c>
      <c r="B166" s="663" t="s">
        <v>826</v>
      </c>
      <c r="C166" s="664" t="s">
        <v>540</v>
      </c>
      <c r="D166" s="665">
        <v>1</v>
      </c>
      <c r="E166" s="666">
        <v>32</v>
      </c>
      <c r="F166" s="667">
        <v>27</v>
      </c>
    </row>
    <row r="167" spans="1:6">
      <c r="A167" s="656" t="s">
        <v>827</v>
      </c>
      <c r="B167" s="663" t="s">
        <v>828</v>
      </c>
      <c r="C167" s="658" t="s">
        <v>608</v>
      </c>
      <c r="D167" s="659">
        <v>1</v>
      </c>
      <c r="E167" s="660">
        <v>32</v>
      </c>
      <c r="F167" s="661">
        <v>28</v>
      </c>
    </row>
    <row r="168" spans="1:6">
      <c r="A168" s="656" t="s">
        <v>829</v>
      </c>
      <c r="B168" s="663" t="s">
        <v>808</v>
      </c>
      <c r="C168" s="658" t="s">
        <v>608</v>
      </c>
      <c r="D168" s="659">
        <v>1</v>
      </c>
      <c r="E168" s="660">
        <v>32</v>
      </c>
      <c r="F168" s="661">
        <v>27</v>
      </c>
    </row>
    <row r="169" spans="1:6">
      <c r="A169" s="656" t="s">
        <v>830</v>
      </c>
      <c r="B169" s="663" t="s">
        <v>812</v>
      </c>
      <c r="C169" s="658" t="s">
        <v>608</v>
      </c>
      <c r="D169" s="659">
        <v>1</v>
      </c>
      <c r="E169" s="660">
        <v>32</v>
      </c>
      <c r="F169" s="661">
        <v>24</v>
      </c>
    </row>
    <row r="170" spans="1:6">
      <c r="A170" s="656" t="s">
        <v>831</v>
      </c>
      <c r="B170" s="663" t="s">
        <v>814</v>
      </c>
      <c r="C170" s="658" t="s">
        <v>608</v>
      </c>
      <c r="D170" s="659">
        <v>1</v>
      </c>
      <c r="E170" s="660">
        <v>32</v>
      </c>
      <c r="F170" s="661">
        <v>27</v>
      </c>
    </row>
    <row r="171" spans="1:6">
      <c r="A171" s="656" t="s">
        <v>832</v>
      </c>
      <c r="B171" s="663" t="s">
        <v>818</v>
      </c>
      <c r="C171" s="658" t="s">
        <v>608</v>
      </c>
      <c r="D171" s="659">
        <v>1</v>
      </c>
      <c r="E171" s="660">
        <v>32</v>
      </c>
      <c r="F171" s="661">
        <v>24</v>
      </c>
    </row>
    <row r="172" spans="1:6">
      <c r="A172" s="656" t="s">
        <v>833</v>
      </c>
      <c r="B172" s="663" t="s">
        <v>820</v>
      </c>
      <c r="C172" s="658" t="s">
        <v>608</v>
      </c>
      <c r="D172" s="659">
        <v>1</v>
      </c>
      <c r="E172" s="660">
        <v>32</v>
      </c>
      <c r="F172" s="661">
        <v>26.75</v>
      </c>
    </row>
    <row r="173" spans="1:6">
      <c r="A173" s="656" t="s">
        <v>834</v>
      </c>
      <c r="B173" s="663" t="s">
        <v>822</v>
      </c>
      <c r="C173" s="658" t="s">
        <v>608</v>
      </c>
      <c r="D173" s="659">
        <v>1</v>
      </c>
      <c r="E173" s="660">
        <v>32</v>
      </c>
      <c r="F173" s="661">
        <v>23.75</v>
      </c>
    </row>
    <row r="174" spans="1:6">
      <c r="A174" s="656" t="s">
        <v>835</v>
      </c>
      <c r="B174" s="663" t="s">
        <v>836</v>
      </c>
      <c r="C174" s="658" t="s">
        <v>608</v>
      </c>
      <c r="D174" s="659">
        <v>1</v>
      </c>
      <c r="E174" s="660">
        <v>32</v>
      </c>
      <c r="F174" s="661">
        <v>35</v>
      </c>
    </row>
    <row r="175" spans="1:6">
      <c r="A175" s="656" t="s">
        <v>837</v>
      </c>
      <c r="B175" s="663" t="s">
        <v>826</v>
      </c>
      <c r="C175" s="658" t="s">
        <v>608</v>
      </c>
      <c r="D175" s="659">
        <v>1</v>
      </c>
      <c r="E175" s="660">
        <v>32</v>
      </c>
      <c r="F175" s="661">
        <v>25</v>
      </c>
    </row>
    <row r="176" spans="1:6">
      <c r="A176" s="656" t="s">
        <v>838</v>
      </c>
      <c r="B176" s="657" t="s">
        <v>839</v>
      </c>
      <c r="C176" s="658" t="s">
        <v>608</v>
      </c>
      <c r="D176" s="659">
        <v>1</v>
      </c>
      <c r="E176" s="660">
        <v>25</v>
      </c>
      <c r="F176" s="661">
        <v>23</v>
      </c>
    </row>
    <row r="177" spans="1:6">
      <c r="A177" s="656" t="s">
        <v>840</v>
      </c>
      <c r="B177" s="657" t="s">
        <v>841</v>
      </c>
      <c r="C177" s="658" t="s">
        <v>608</v>
      </c>
      <c r="D177" s="659">
        <v>1</v>
      </c>
      <c r="E177" s="660">
        <v>25</v>
      </c>
      <c r="F177" s="661">
        <v>19</v>
      </c>
    </row>
    <row r="178" spans="1:6">
      <c r="A178" s="656" t="s">
        <v>842</v>
      </c>
      <c r="B178" s="657" t="s">
        <v>843</v>
      </c>
      <c r="C178" s="658" t="s">
        <v>608</v>
      </c>
      <c r="D178" s="659">
        <v>1</v>
      </c>
      <c r="E178" s="660">
        <v>25</v>
      </c>
      <c r="F178" s="661">
        <v>18.75</v>
      </c>
    </row>
    <row r="179" spans="1:6">
      <c r="A179" s="656" t="s">
        <v>844</v>
      </c>
      <c r="B179" s="657" t="s">
        <v>845</v>
      </c>
      <c r="C179" s="658" t="s">
        <v>608</v>
      </c>
      <c r="D179" s="659">
        <v>1</v>
      </c>
      <c r="E179" s="660">
        <v>25</v>
      </c>
      <c r="F179" s="661">
        <v>21</v>
      </c>
    </row>
    <row r="180" spans="1:6">
      <c r="A180" s="656" t="s">
        <v>846</v>
      </c>
      <c r="B180" s="657" t="s">
        <v>847</v>
      </c>
      <c r="C180" s="658" t="s">
        <v>608</v>
      </c>
      <c r="D180" s="659">
        <v>1</v>
      </c>
      <c r="E180" s="660">
        <v>25</v>
      </c>
      <c r="F180" s="661">
        <v>32</v>
      </c>
    </row>
    <row r="181" spans="1:6">
      <c r="A181" s="656" t="s">
        <v>848</v>
      </c>
      <c r="B181" s="657" t="s">
        <v>849</v>
      </c>
      <c r="C181" s="658" t="s">
        <v>540</v>
      </c>
      <c r="D181" s="659">
        <v>1</v>
      </c>
      <c r="E181" s="660">
        <v>28</v>
      </c>
      <c r="F181" s="661">
        <v>27</v>
      </c>
    </row>
    <row r="182" spans="1:6">
      <c r="A182" s="656" t="s">
        <v>850</v>
      </c>
      <c r="B182" s="657" t="s">
        <v>851</v>
      </c>
      <c r="C182" s="658" t="s">
        <v>540</v>
      </c>
      <c r="D182" s="659">
        <v>1</v>
      </c>
      <c r="E182" s="660">
        <v>28</v>
      </c>
      <c r="F182" s="661">
        <v>35</v>
      </c>
    </row>
    <row r="183" spans="1:6">
      <c r="A183" s="656" t="s">
        <v>852</v>
      </c>
      <c r="B183" s="657" t="s">
        <v>853</v>
      </c>
      <c r="C183" s="658" t="s">
        <v>608</v>
      </c>
      <c r="D183" s="659">
        <v>1</v>
      </c>
      <c r="E183" s="660">
        <v>28</v>
      </c>
      <c r="F183" s="661">
        <v>25</v>
      </c>
    </row>
    <row r="184" spans="1:6">
      <c r="A184" s="656" t="s">
        <v>854</v>
      </c>
      <c r="B184" s="657" t="s">
        <v>855</v>
      </c>
      <c r="C184" s="658" t="s">
        <v>608</v>
      </c>
      <c r="D184" s="659">
        <v>1</v>
      </c>
      <c r="E184" s="660">
        <v>28</v>
      </c>
      <c r="F184" s="661">
        <v>21</v>
      </c>
    </row>
    <row r="185" spans="1:6">
      <c r="A185" s="656" t="s">
        <v>856</v>
      </c>
      <c r="B185" s="657" t="s">
        <v>857</v>
      </c>
      <c r="C185" s="658" t="s">
        <v>608</v>
      </c>
      <c r="D185" s="659">
        <v>1</v>
      </c>
      <c r="E185" s="660">
        <v>28</v>
      </c>
      <c r="F185" s="661">
        <v>20.75</v>
      </c>
    </row>
    <row r="186" spans="1:6">
      <c r="A186" s="656" t="s">
        <v>858</v>
      </c>
      <c r="B186" s="657" t="s">
        <v>859</v>
      </c>
      <c r="C186" s="658" t="s">
        <v>608</v>
      </c>
      <c r="D186" s="659">
        <v>1</v>
      </c>
      <c r="E186" s="660">
        <v>28</v>
      </c>
      <c r="F186" s="661">
        <v>22</v>
      </c>
    </row>
    <row r="187" spans="1:6">
      <c r="A187" s="656" t="s">
        <v>860</v>
      </c>
      <c r="B187" s="657" t="s">
        <v>861</v>
      </c>
      <c r="C187" s="658" t="s">
        <v>608</v>
      </c>
      <c r="D187" s="659">
        <v>1</v>
      </c>
      <c r="E187" s="660">
        <v>28</v>
      </c>
      <c r="F187" s="661">
        <v>33</v>
      </c>
    </row>
    <row r="188" spans="1:6">
      <c r="A188" s="656" t="s">
        <v>862</v>
      </c>
      <c r="B188" s="657" t="s">
        <v>863</v>
      </c>
      <c r="C188" s="658" t="s">
        <v>864</v>
      </c>
      <c r="D188" s="659">
        <v>1</v>
      </c>
      <c r="E188" s="660">
        <v>32</v>
      </c>
      <c r="F188" s="661">
        <v>35</v>
      </c>
    </row>
    <row r="189" spans="1:6">
      <c r="A189" s="656" t="s">
        <v>865</v>
      </c>
      <c r="B189" s="657" t="s">
        <v>866</v>
      </c>
      <c r="C189" s="658" t="s">
        <v>540</v>
      </c>
      <c r="D189" s="659">
        <v>1</v>
      </c>
      <c r="E189" s="660">
        <v>44</v>
      </c>
      <c r="F189" s="661">
        <v>59</v>
      </c>
    </row>
    <row r="190" spans="1:6">
      <c r="A190" s="656" t="s">
        <v>867</v>
      </c>
      <c r="B190" s="657" t="s">
        <v>868</v>
      </c>
      <c r="C190" s="658" t="s">
        <v>540</v>
      </c>
      <c r="D190" s="659">
        <v>1</v>
      </c>
      <c r="E190" s="660">
        <v>32</v>
      </c>
      <c r="F190" s="661">
        <v>32</v>
      </c>
    </row>
    <row r="191" spans="1:6">
      <c r="A191" s="656" t="s">
        <v>869</v>
      </c>
      <c r="B191" s="657" t="s">
        <v>870</v>
      </c>
      <c r="C191" s="658" t="s">
        <v>540</v>
      </c>
      <c r="D191" s="659">
        <v>1</v>
      </c>
      <c r="E191" s="660">
        <v>32</v>
      </c>
      <c r="F191" s="661">
        <v>30</v>
      </c>
    </row>
    <row r="192" spans="1:6">
      <c r="A192" s="656" t="s">
        <v>871</v>
      </c>
      <c r="B192" s="657" t="s">
        <v>872</v>
      </c>
      <c r="C192" s="658" t="s">
        <v>540</v>
      </c>
      <c r="D192" s="659">
        <v>1</v>
      </c>
      <c r="E192" s="660">
        <v>32</v>
      </c>
      <c r="F192" s="661">
        <v>35</v>
      </c>
    </row>
    <row r="193" spans="1:6">
      <c r="A193" s="656" t="s">
        <v>873</v>
      </c>
      <c r="B193" s="657" t="s">
        <v>874</v>
      </c>
      <c r="C193" s="658" t="s">
        <v>540</v>
      </c>
      <c r="D193" s="659">
        <v>1</v>
      </c>
      <c r="E193" s="660">
        <v>32</v>
      </c>
      <c r="F193" s="661">
        <v>27</v>
      </c>
    </row>
    <row r="194" spans="1:6">
      <c r="A194" s="656" t="s">
        <v>875</v>
      </c>
      <c r="B194" s="657" t="s">
        <v>876</v>
      </c>
      <c r="C194" s="658" t="s">
        <v>540</v>
      </c>
      <c r="D194" s="659">
        <v>1</v>
      </c>
      <c r="E194" s="660">
        <v>32</v>
      </c>
      <c r="F194" s="661">
        <v>31</v>
      </c>
    </row>
    <row r="195" spans="1:6">
      <c r="A195" s="656" t="s">
        <v>877</v>
      </c>
      <c r="B195" s="657" t="s">
        <v>878</v>
      </c>
      <c r="C195" s="658" t="s">
        <v>540</v>
      </c>
      <c r="D195" s="659">
        <v>1</v>
      </c>
      <c r="E195" s="660">
        <v>32</v>
      </c>
      <c r="F195" s="661">
        <v>32.6666666666667</v>
      </c>
    </row>
    <row r="196" spans="1:6">
      <c r="A196" s="656" t="s">
        <v>879</v>
      </c>
      <c r="B196" s="657" t="s">
        <v>880</v>
      </c>
      <c r="C196" s="658" t="s">
        <v>540</v>
      </c>
      <c r="D196" s="659">
        <v>1</v>
      </c>
      <c r="E196" s="660">
        <v>32</v>
      </c>
      <c r="F196" s="661">
        <v>25.3333333333333</v>
      </c>
    </row>
    <row r="197" spans="1:6">
      <c r="A197" s="656" t="s">
        <v>881</v>
      </c>
      <c r="B197" s="657" t="s">
        <v>882</v>
      </c>
      <c r="C197" s="658" t="s">
        <v>540</v>
      </c>
      <c r="D197" s="659">
        <v>1</v>
      </c>
      <c r="E197" s="660">
        <v>32</v>
      </c>
      <c r="F197" s="661">
        <v>29.5</v>
      </c>
    </row>
    <row r="198" spans="1:6">
      <c r="A198" s="656" t="s">
        <v>883</v>
      </c>
      <c r="B198" s="657" t="s">
        <v>884</v>
      </c>
      <c r="C198" s="658" t="s">
        <v>540</v>
      </c>
      <c r="D198" s="659">
        <v>1</v>
      </c>
      <c r="E198" s="660">
        <v>32</v>
      </c>
      <c r="F198" s="661">
        <v>26.25</v>
      </c>
    </row>
    <row r="199" spans="1:6">
      <c r="A199" s="656" t="s">
        <v>885</v>
      </c>
      <c r="B199" s="657" t="s">
        <v>886</v>
      </c>
      <c r="C199" s="659" t="s">
        <v>540</v>
      </c>
      <c r="D199" s="659">
        <v>1</v>
      </c>
      <c r="E199" s="660">
        <v>32</v>
      </c>
      <c r="F199" s="661">
        <v>39</v>
      </c>
    </row>
    <row r="200" spans="1:6">
      <c r="A200" s="656" t="s">
        <v>887</v>
      </c>
      <c r="B200" s="657" t="s">
        <v>888</v>
      </c>
      <c r="C200" s="659" t="s">
        <v>540</v>
      </c>
      <c r="D200" s="659">
        <v>1</v>
      </c>
      <c r="E200" s="660">
        <v>32</v>
      </c>
      <c r="F200" s="661">
        <v>27</v>
      </c>
    </row>
    <row r="201" spans="1:6">
      <c r="A201" s="656" t="s">
        <v>889</v>
      </c>
      <c r="B201" s="657" t="s">
        <v>890</v>
      </c>
      <c r="C201" s="659" t="s">
        <v>764</v>
      </c>
      <c r="D201" s="659">
        <v>2</v>
      </c>
      <c r="E201" s="660">
        <v>30</v>
      </c>
      <c r="F201" s="661">
        <v>56</v>
      </c>
    </row>
    <row r="202" spans="1:6">
      <c r="A202" s="656" t="s">
        <v>891</v>
      </c>
      <c r="B202" s="657" t="s">
        <v>892</v>
      </c>
      <c r="C202" s="659" t="s">
        <v>764</v>
      </c>
      <c r="D202" s="659">
        <v>2</v>
      </c>
      <c r="E202" s="660">
        <v>30</v>
      </c>
      <c r="F202" s="661">
        <v>43</v>
      </c>
    </row>
    <row r="203" spans="1:6">
      <c r="A203" s="656" t="s">
        <v>893</v>
      </c>
      <c r="B203" s="657" t="s">
        <v>894</v>
      </c>
      <c r="C203" s="659" t="s">
        <v>764</v>
      </c>
      <c r="D203" s="659">
        <v>2</v>
      </c>
      <c r="E203" s="660">
        <v>32</v>
      </c>
      <c r="F203" s="661">
        <v>59</v>
      </c>
    </row>
    <row r="204" spans="1:6">
      <c r="A204" s="656" t="s">
        <v>895</v>
      </c>
      <c r="B204" s="657" t="s">
        <v>896</v>
      </c>
      <c r="C204" s="658" t="s">
        <v>764</v>
      </c>
      <c r="D204" s="659">
        <v>2</v>
      </c>
      <c r="E204" s="660">
        <v>32</v>
      </c>
      <c r="F204" s="661">
        <v>47</v>
      </c>
    </row>
    <row r="205" spans="1:6">
      <c r="A205" s="656" t="s">
        <v>897</v>
      </c>
      <c r="B205" s="657" t="s">
        <v>898</v>
      </c>
      <c r="C205" s="658" t="s">
        <v>540</v>
      </c>
      <c r="D205" s="659">
        <v>2</v>
      </c>
      <c r="E205" s="660">
        <v>32</v>
      </c>
      <c r="F205" s="661">
        <v>74</v>
      </c>
    </row>
    <row r="206" spans="1:6">
      <c r="A206" s="656" t="s">
        <v>899</v>
      </c>
      <c r="B206" s="657" t="s">
        <v>900</v>
      </c>
      <c r="C206" s="658" t="s">
        <v>764</v>
      </c>
      <c r="D206" s="659">
        <v>2</v>
      </c>
      <c r="E206" s="660">
        <v>25</v>
      </c>
      <c r="F206" s="661">
        <v>44</v>
      </c>
    </row>
    <row r="207" spans="1:6">
      <c r="A207" s="656" t="s">
        <v>901</v>
      </c>
      <c r="B207" s="657" t="s">
        <v>902</v>
      </c>
      <c r="C207" s="658" t="s">
        <v>764</v>
      </c>
      <c r="D207" s="659">
        <v>2</v>
      </c>
      <c r="E207" s="660">
        <v>25</v>
      </c>
      <c r="F207" s="661">
        <v>38</v>
      </c>
    </row>
    <row r="208" spans="1:6">
      <c r="A208" s="656" t="s">
        <v>903</v>
      </c>
      <c r="B208" s="657" t="s">
        <v>904</v>
      </c>
      <c r="C208" s="659" t="s">
        <v>764</v>
      </c>
      <c r="D208" s="659">
        <v>2</v>
      </c>
      <c r="E208" s="660">
        <v>28</v>
      </c>
      <c r="F208" s="661">
        <v>49</v>
      </c>
    </row>
    <row r="209" spans="1:6">
      <c r="A209" s="656" t="s">
        <v>905</v>
      </c>
      <c r="B209" s="657" t="s">
        <v>906</v>
      </c>
      <c r="C209" s="659" t="s">
        <v>764</v>
      </c>
      <c r="D209" s="659">
        <v>2</v>
      </c>
      <c r="E209" s="660">
        <v>28</v>
      </c>
      <c r="F209" s="661">
        <v>40</v>
      </c>
    </row>
    <row r="210" spans="1:6">
      <c r="A210" s="656" t="s">
        <v>907</v>
      </c>
      <c r="B210" s="657" t="s">
        <v>908</v>
      </c>
      <c r="C210" s="659" t="s">
        <v>540</v>
      </c>
      <c r="D210" s="659">
        <v>2</v>
      </c>
      <c r="E210" s="660">
        <v>30</v>
      </c>
      <c r="F210" s="661">
        <v>55</v>
      </c>
    </row>
    <row r="211" spans="1:6">
      <c r="A211" s="656" t="s">
        <v>909</v>
      </c>
      <c r="B211" s="657" t="s">
        <v>910</v>
      </c>
      <c r="C211" s="659" t="s">
        <v>540</v>
      </c>
      <c r="D211" s="659">
        <v>2</v>
      </c>
      <c r="E211" s="660">
        <v>30</v>
      </c>
      <c r="F211" s="661">
        <v>53</v>
      </c>
    </row>
    <row r="212" spans="1:6">
      <c r="A212" s="656" t="s">
        <v>911</v>
      </c>
      <c r="B212" s="657" t="s">
        <v>912</v>
      </c>
      <c r="C212" s="659" t="s">
        <v>540</v>
      </c>
      <c r="D212" s="659">
        <v>2</v>
      </c>
      <c r="E212" s="660">
        <v>30</v>
      </c>
      <c r="F212" s="661">
        <v>46</v>
      </c>
    </row>
    <row r="213" spans="1:6">
      <c r="A213" s="656" t="s">
        <v>913</v>
      </c>
      <c r="B213" s="657" t="s">
        <v>914</v>
      </c>
      <c r="C213" s="659" t="s">
        <v>540</v>
      </c>
      <c r="D213" s="659">
        <v>2</v>
      </c>
      <c r="E213" s="660">
        <v>30</v>
      </c>
      <c r="F213" s="661">
        <v>62</v>
      </c>
    </row>
    <row r="214" spans="1:6">
      <c r="A214" s="656" t="s">
        <v>915</v>
      </c>
      <c r="B214" s="657" t="s">
        <v>916</v>
      </c>
      <c r="C214" s="659" t="s">
        <v>540</v>
      </c>
      <c r="D214" s="659">
        <v>2</v>
      </c>
      <c r="E214" s="660">
        <v>30</v>
      </c>
      <c r="F214" s="661">
        <v>49</v>
      </c>
    </row>
    <row r="215" spans="1:6">
      <c r="A215" s="656" t="s">
        <v>917</v>
      </c>
      <c r="B215" s="657" t="s">
        <v>908</v>
      </c>
      <c r="C215" s="659" t="s">
        <v>608</v>
      </c>
      <c r="D215" s="659">
        <v>2</v>
      </c>
      <c r="E215" s="660">
        <v>30</v>
      </c>
      <c r="F215" s="661">
        <v>52</v>
      </c>
    </row>
    <row r="216" spans="1:6">
      <c r="A216" s="656" t="s">
        <v>918</v>
      </c>
      <c r="B216" s="657" t="s">
        <v>919</v>
      </c>
      <c r="C216" s="658" t="s">
        <v>608</v>
      </c>
      <c r="D216" s="659">
        <v>2</v>
      </c>
      <c r="E216" s="660">
        <v>30</v>
      </c>
      <c r="F216" s="661">
        <v>50.5</v>
      </c>
    </row>
    <row r="217" spans="1:6">
      <c r="A217" s="656" t="s">
        <v>920</v>
      </c>
      <c r="B217" s="657" t="s">
        <v>921</v>
      </c>
      <c r="C217" s="658" t="s">
        <v>608</v>
      </c>
      <c r="D217" s="659">
        <v>2</v>
      </c>
      <c r="E217" s="660">
        <v>30</v>
      </c>
      <c r="F217" s="661">
        <v>44.5</v>
      </c>
    </row>
    <row r="218" spans="1:6">
      <c r="A218" s="656" t="s">
        <v>922</v>
      </c>
      <c r="B218" s="657" t="s">
        <v>923</v>
      </c>
      <c r="C218" s="658" t="s">
        <v>608</v>
      </c>
      <c r="D218" s="659">
        <v>2</v>
      </c>
      <c r="E218" s="660">
        <v>30</v>
      </c>
      <c r="F218" s="661">
        <v>45</v>
      </c>
    </row>
    <row r="219" spans="1:6">
      <c r="A219" s="656" t="s">
        <v>924</v>
      </c>
      <c r="B219" s="657" t="s">
        <v>925</v>
      </c>
      <c r="C219" s="658" t="s">
        <v>608</v>
      </c>
      <c r="D219" s="659">
        <v>2</v>
      </c>
      <c r="E219" s="660">
        <v>30</v>
      </c>
      <c r="F219" s="661">
        <v>70</v>
      </c>
    </row>
    <row r="220" spans="1:6">
      <c r="A220" s="656" t="s">
        <v>926</v>
      </c>
      <c r="B220" s="657" t="s">
        <v>927</v>
      </c>
      <c r="C220" s="658" t="s">
        <v>540</v>
      </c>
      <c r="D220" s="659">
        <v>2</v>
      </c>
      <c r="E220" s="660">
        <v>32</v>
      </c>
      <c r="F220" s="661">
        <v>58</v>
      </c>
    </row>
    <row r="221" spans="1:6">
      <c r="A221" s="656" t="s">
        <v>928</v>
      </c>
      <c r="B221" s="657" t="s">
        <v>929</v>
      </c>
      <c r="C221" s="658" t="s">
        <v>540</v>
      </c>
      <c r="D221" s="659">
        <v>2</v>
      </c>
      <c r="E221" s="660">
        <v>32</v>
      </c>
      <c r="F221" s="661">
        <v>62</v>
      </c>
    </row>
    <row r="222" spans="1:6">
      <c r="A222" s="656" t="s">
        <v>930</v>
      </c>
      <c r="B222" s="657" t="s">
        <v>931</v>
      </c>
      <c r="C222" s="658" t="s">
        <v>540</v>
      </c>
      <c r="D222" s="659">
        <v>2</v>
      </c>
      <c r="E222" s="660">
        <v>32</v>
      </c>
      <c r="F222" s="661">
        <v>54</v>
      </c>
    </row>
    <row r="223" spans="1:6">
      <c r="A223" s="656" t="s">
        <v>932</v>
      </c>
      <c r="B223" s="657" t="s">
        <v>933</v>
      </c>
      <c r="C223" s="658" t="s">
        <v>540</v>
      </c>
      <c r="D223" s="659">
        <v>2</v>
      </c>
      <c r="E223" s="660">
        <v>32</v>
      </c>
      <c r="F223" s="661">
        <v>56</v>
      </c>
    </row>
    <row r="224" spans="1:6">
      <c r="A224" s="656" t="s">
        <v>934</v>
      </c>
      <c r="B224" s="657" t="s">
        <v>935</v>
      </c>
      <c r="C224" s="658" t="s">
        <v>540</v>
      </c>
      <c r="D224" s="659">
        <v>2</v>
      </c>
      <c r="E224" s="660">
        <v>32</v>
      </c>
      <c r="F224" s="661">
        <v>49</v>
      </c>
    </row>
    <row r="225" spans="1:6">
      <c r="A225" s="656" t="s">
        <v>936</v>
      </c>
      <c r="B225" s="657" t="s">
        <v>937</v>
      </c>
      <c r="C225" s="658" t="s">
        <v>540</v>
      </c>
      <c r="D225" s="659">
        <v>2</v>
      </c>
      <c r="E225" s="660">
        <v>32</v>
      </c>
      <c r="F225" s="661">
        <v>66</v>
      </c>
    </row>
    <row r="226" spans="1:6">
      <c r="A226" s="656" t="s">
        <v>938</v>
      </c>
      <c r="B226" s="657" t="s">
        <v>939</v>
      </c>
      <c r="C226" s="658" t="s">
        <v>540</v>
      </c>
      <c r="D226" s="659">
        <v>2</v>
      </c>
      <c r="E226" s="660">
        <v>32</v>
      </c>
      <c r="F226" s="661">
        <v>51</v>
      </c>
    </row>
    <row r="227" spans="1:6">
      <c r="A227" s="656" t="s">
        <v>940</v>
      </c>
      <c r="B227" s="657" t="s">
        <v>941</v>
      </c>
      <c r="C227" s="659" t="s">
        <v>540</v>
      </c>
      <c r="D227" s="659">
        <v>2</v>
      </c>
      <c r="E227" s="660">
        <v>32</v>
      </c>
      <c r="F227" s="661">
        <v>77</v>
      </c>
    </row>
    <row r="228" spans="1:6">
      <c r="A228" s="656" t="s">
        <v>942</v>
      </c>
      <c r="B228" s="657" t="s">
        <v>943</v>
      </c>
      <c r="C228" s="658" t="s">
        <v>608</v>
      </c>
      <c r="D228" s="659">
        <v>2</v>
      </c>
      <c r="E228" s="660">
        <v>32</v>
      </c>
      <c r="F228" s="661">
        <v>54</v>
      </c>
    </row>
    <row r="229" spans="1:6">
      <c r="A229" s="656" t="s">
        <v>944</v>
      </c>
      <c r="B229" s="657" t="s">
        <v>933</v>
      </c>
      <c r="C229" s="658" t="s">
        <v>608</v>
      </c>
      <c r="D229" s="659">
        <v>2</v>
      </c>
      <c r="E229" s="660">
        <v>32</v>
      </c>
      <c r="F229" s="661">
        <v>53.5</v>
      </c>
    </row>
    <row r="230" spans="1:6">
      <c r="A230" s="656" t="s">
        <v>945</v>
      </c>
      <c r="B230" s="657" t="s">
        <v>935</v>
      </c>
      <c r="C230" s="658" t="s">
        <v>608</v>
      </c>
      <c r="D230" s="659">
        <v>2</v>
      </c>
      <c r="E230" s="660">
        <v>32</v>
      </c>
      <c r="F230" s="661">
        <v>47.5</v>
      </c>
    </row>
    <row r="231" spans="1:6">
      <c r="A231" s="656" t="s">
        <v>946</v>
      </c>
      <c r="B231" s="657" t="s">
        <v>947</v>
      </c>
      <c r="C231" s="658" t="s">
        <v>608</v>
      </c>
      <c r="D231" s="659">
        <v>2</v>
      </c>
      <c r="E231" s="660">
        <v>32</v>
      </c>
      <c r="F231" s="661">
        <v>48</v>
      </c>
    </row>
    <row r="232" spans="1:6">
      <c r="A232" s="656" t="s">
        <v>948</v>
      </c>
      <c r="B232" s="657" t="s">
        <v>949</v>
      </c>
      <c r="C232" s="658" t="s">
        <v>608</v>
      </c>
      <c r="D232" s="659">
        <v>2</v>
      </c>
      <c r="E232" s="660">
        <v>32</v>
      </c>
      <c r="F232" s="661">
        <v>73</v>
      </c>
    </row>
    <row r="233" spans="1:6">
      <c r="A233" s="656" t="s">
        <v>950</v>
      </c>
      <c r="B233" s="657" t="s">
        <v>951</v>
      </c>
      <c r="C233" s="658" t="s">
        <v>540</v>
      </c>
      <c r="D233" s="659">
        <v>2</v>
      </c>
      <c r="E233" s="660">
        <v>25</v>
      </c>
      <c r="F233" s="661">
        <v>46</v>
      </c>
    </row>
    <row r="234" spans="1:6">
      <c r="A234" s="656" t="s">
        <v>952</v>
      </c>
      <c r="B234" s="657" t="s">
        <v>953</v>
      </c>
      <c r="C234" s="658" t="s">
        <v>540</v>
      </c>
      <c r="D234" s="659">
        <v>2</v>
      </c>
      <c r="E234" s="660">
        <v>25</v>
      </c>
      <c r="F234" s="661">
        <v>65</v>
      </c>
    </row>
    <row r="235" spans="1:6">
      <c r="A235" s="656" t="s">
        <v>954</v>
      </c>
      <c r="B235" s="657" t="s">
        <v>955</v>
      </c>
      <c r="C235" s="658" t="s">
        <v>608</v>
      </c>
      <c r="D235" s="659">
        <v>2</v>
      </c>
      <c r="E235" s="660">
        <v>25</v>
      </c>
      <c r="F235" s="661">
        <v>43</v>
      </c>
    </row>
    <row r="236" spans="1:6">
      <c r="A236" s="656" t="s">
        <v>956</v>
      </c>
      <c r="B236" s="657" t="s">
        <v>957</v>
      </c>
      <c r="C236" s="658" t="s">
        <v>608</v>
      </c>
      <c r="D236" s="659">
        <v>2</v>
      </c>
      <c r="E236" s="660">
        <v>25</v>
      </c>
      <c r="F236" s="661">
        <v>37.5</v>
      </c>
    </row>
    <row r="237" spans="1:6">
      <c r="A237" s="656" t="s">
        <v>958</v>
      </c>
      <c r="B237" s="657" t="s">
        <v>959</v>
      </c>
      <c r="C237" s="658" t="s">
        <v>608</v>
      </c>
      <c r="D237" s="659">
        <v>2</v>
      </c>
      <c r="E237" s="660">
        <v>25</v>
      </c>
      <c r="F237" s="661">
        <v>38</v>
      </c>
    </row>
    <row r="238" spans="1:6">
      <c r="A238" s="656" t="s">
        <v>960</v>
      </c>
      <c r="B238" s="657" t="s">
        <v>961</v>
      </c>
      <c r="C238" s="658" t="s">
        <v>608</v>
      </c>
      <c r="D238" s="659">
        <v>2</v>
      </c>
      <c r="E238" s="660">
        <v>25</v>
      </c>
      <c r="F238" s="661">
        <v>60</v>
      </c>
    </row>
    <row r="239" spans="1:6">
      <c r="A239" s="656" t="s">
        <v>962</v>
      </c>
      <c r="B239" s="657" t="s">
        <v>963</v>
      </c>
      <c r="C239" s="659" t="s">
        <v>540</v>
      </c>
      <c r="D239" s="659">
        <v>2</v>
      </c>
      <c r="E239" s="660">
        <v>28</v>
      </c>
      <c r="F239" s="661">
        <v>52</v>
      </c>
    </row>
    <row r="240" spans="1:6">
      <c r="A240" s="656" t="s">
        <v>964</v>
      </c>
      <c r="B240" s="657" t="s">
        <v>965</v>
      </c>
      <c r="C240" s="659" t="s">
        <v>540</v>
      </c>
      <c r="D240" s="659">
        <v>2</v>
      </c>
      <c r="E240" s="660">
        <v>28</v>
      </c>
      <c r="F240" s="661">
        <v>68</v>
      </c>
    </row>
    <row r="241" spans="1:6">
      <c r="A241" s="656" t="s">
        <v>966</v>
      </c>
      <c r="B241" s="657" t="s">
        <v>967</v>
      </c>
      <c r="C241" s="659" t="s">
        <v>608</v>
      </c>
      <c r="D241" s="659">
        <v>2</v>
      </c>
      <c r="E241" s="660">
        <v>28</v>
      </c>
      <c r="F241" s="661">
        <v>48</v>
      </c>
    </row>
    <row r="242" spans="1:6">
      <c r="A242" s="656" t="s">
        <v>968</v>
      </c>
      <c r="B242" s="657" t="s">
        <v>969</v>
      </c>
      <c r="C242" s="659" t="s">
        <v>608</v>
      </c>
      <c r="D242" s="659">
        <v>2</v>
      </c>
      <c r="E242" s="660">
        <v>28</v>
      </c>
      <c r="F242" s="661">
        <v>41.5</v>
      </c>
    </row>
    <row r="243" spans="1:6">
      <c r="A243" s="656" t="s">
        <v>970</v>
      </c>
      <c r="B243" s="657" t="s">
        <v>971</v>
      </c>
      <c r="C243" s="659" t="s">
        <v>608</v>
      </c>
      <c r="D243" s="659">
        <v>2</v>
      </c>
      <c r="E243" s="660">
        <v>28</v>
      </c>
      <c r="F243" s="661">
        <v>43</v>
      </c>
    </row>
    <row r="244" spans="1:6">
      <c r="A244" s="656" t="s">
        <v>972</v>
      </c>
      <c r="B244" s="657" t="s">
        <v>973</v>
      </c>
      <c r="C244" s="659" t="s">
        <v>608</v>
      </c>
      <c r="D244" s="659">
        <v>2</v>
      </c>
      <c r="E244" s="660">
        <v>28</v>
      </c>
      <c r="F244" s="661">
        <v>65</v>
      </c>
    </row>
    <row r="245" spans="1:6">
      <c r="A245" s="656" t="s">
        <v>974</v>
      </c>
      <c r="B245" s="657" t="s">
        <v>975</v>
      </c>
      <c r="C245" s="658" t="s">
        <v>864</v>
      </c>
      <c r="D245" s="659">
        <v>2</v>
      </c>
      <c r="E245" s="660">
        <v>32</v>
      </c>
      <c r="F245" s="661">
        <v>71</v>
      </c>
    </row>
    <row r="246" spans="1:6">
      <c r="A246" s="656" t="s">
        <v>976</v>
      </c>
      <c r="B246" s="657" t="s">
        <v>977</v>
      </c>
      <c r="C246" s="658" t="s">
        <v>540</v>
      </c>
      <c r="D246" s="659">
        <v>2</v>
      </c>
      <c r="E246" s="660">
        <v>44</v>
      </c>
      <c r="F246" s="661">
        <v>98</v>
      </c>
    </row>
    <row r="247" spans="1:6">
      <c r="A247" s="656" t="s">
        <v>978</v>
      </c>
      <c r="B247" s="657" t="s">
        <v>979</v>
      </c>
      <c r="C247" s="659" t="s">
        <v>540</v>
      </c>
      <c r="D247" s="659">
        <v>2</v>
      </c>
      <c r="E247" s="660">
        <v>32</v>
      </c>
      <c r="F247" s="661">
        <v>60</v>
      </c>
    </row>
    <row r="248" spans="1:6">
      <c r="A248" s="656" t="s">
        <v>980</v>
      </c>
      <c r="B248" s="657" t="s">
        <v>981</v>
      </c>
      <c r="C248" s="659" t="s">
        <v>540</v>
      </c>
      <c r="D248" s="659">
        <v>2</v>
      </c>
      <c r="E248" s="660">
        <v>32</v>
      </c>
      <c r="F248" s="661">
        <v>64</v>
      </c>
    </row>
    <row r="249" spans="1:6">
      <c r="A249" s="656" t="s">
        <v>982</v>
      </c>
      <c r="B249" s="657" t="s">
        <v>983</v>
      </c>
      <c r="C249" s="659" t="s">
        <v>540</v>
      </c>
      <c r="D249" s="659">
        <v>2</v>
      </c>
      <c r="E249" s="660">
        <v>32</v>
      </c>
      <c r="F249" s="661">
        <v>59</v>
      </c>
    </row>
    <row r="250" spans="1:6">
      <c r="A250" s="656" t="s">
        <v>984</v>
      </c>
      <c r="B250" s="657" t="s">
        <v>985</v>
      </c>
      <c r="C250" s="659" t="s">
        <v>540</v>
      </c>
      <c r="D250" s="659">
        <v>2</v>
      </c>
      <c r="E250" s="660">
        <v>32</v>
      </c>
      <c r="F250" s="661">
        <v>52.5</v>
      </c>
    </row>
    <row r="251" spans="1:6">
      <c r="A251" s="656" t="s">
        <v>986</v>
      </c>
      <c r="B251" s="657" t="s">
        <v>987</v>
      </c>
      <c r="C251" s="658" t="s">
        <v>540</v>
      </c>
      <c r="D251" s="659">
        <v>2</v>
      </c>
      <c r="E251" s="660">
        <v>32</v>
      </c>
      <c r="F251" s="661">
        <v>70</v>
      </c>
    </row>
    <row r="252" spans="1:6">
      <c r="A252" s="656" t="s">
        <v>988</v>
      </c>
      <c r="B252" s="657" t="s">
        <v>989</v>
      </c>
      <c r="C252" s="658" t="s">
        <v>540</v>
      </c>
      <c r="D252" s="659">
        <v>2</v>
      </c>
      <c r="E252" s="660">
        <v>32</v>
      </c>
      <c r="F252" s="661">
        <v>54</v>
      </c>
    </row>
    <row r="253" spans="1:6">
      <c r="A253" s="656" t="s">
        <v>990</v>
      </c>
      <c r="B253" s="657" t="s">
        <v>991</v>
      </c>
      <c r="C253" s="658" t="s">
        <v>540</v>
      </c>
      <c r="D253" s="659">
        <v>2</v>
      </c>
      <c r="E253" s="660">
        <v>32</v>
      </c>
      <c r="F253" s="661">
        <v>85</v>
      </c>
    </row>
    <row r="254" spans="1:6">
      <c r="A254" s="656" t="s">
        <v>992</v>
      </c>
      <c r="B254" s="657" t="s">
        <v>993</v>
      </c>
      <c r="C254" s="658" t="s">
        <v>764</v>
      </c>
      <c r="D254" s="659">
        <v>3</v>
      </c>
      <c r="E254" s="660">
        <v>30</v>
      </c>
      <c r="F254" s="661">
        <v>83</v>
      </c>
    </row>
    <row r="255" spans="1:6">
      <c r="A255" s="656" t="s">
        <v>994</v>
      </c>
      <c r="B255" s="657" t="s">
        <v>995</v>
      </c>
      <c r="C255" s="658" t="s">
        <v>764</v>
      </c>
      <c r="D255" s="659">
        <v>3</v>
      </c>
      <c r="E255" s="660">
        <v>30</v>
      </c>
      <c r="F255" s="661">
        <v>67</v>
      </c>
    </row>
    <row r="256" spans="1:6">
      <c r="A256" s="656" t="s">
        <v>996</v>
      </c>
      <c r="B256" s="657" t="s">
        <v>997</v>
      </c>
      <c r="C256" s="658" t="s">
        <v>764</v>
      </c>
      <c r="D256" s="659">
        <v>3</v>
      </c>
      <c r="E256" s="660">
        <v>32</v>
      </c>
      <c r="F256" s="661">
        <v>88</v>
      </c>
    </row>
    <row r="257" spans="1:6">
      <c r="A257" s="656" t="s">
        <v>998</v>
      </c>
      <c r="B257" s="657" t="s">
        <v>999</v>
      </c>
      <c r="C257" s="658" t="s">
        <v>764</v>
      </c>
      <c r="D257" s="659">
        <v>3</v>
      </c>
      <c r="E257" s="660">
        <v>32</v>
      </c>
      <c r="F257" s="661">
        <v>72</v>
      </c>
    </row>
    <row r="258" spans="1:6">
      <c r="A258" s="656" t="s">
        <v>1000</v>
      </c>
      <c r="B258" s="657" t="s">
        <v>1001</v>
      </c>
      <c r="C258" s="658" t="s">
        <v>540</v>
      </c>
      <c r="D258" s="659">
        <v>3</v>
      </c>
      <c r="E258" s="660">
        <v>32</v>
      </c>
      <c r="F258" s="661">
        <v>108</v>
      </c>
    </row>
    <row r="259" spans="1:6">
      <c r="A259" s="656" t="s">
        <v>1002</v>
      </c>
      <c r="B259" s="657" t="s">
        <v>1003</v>
      </c>
      <c r="C259" s="658" t="s">
        <v>764</v>
      </c>
      <c r="D259" s="659">
        <v>3</v>
      </c>
      <c r="E259" s="660">
        <v>25</v>
      </c>
      <c r="F259" s="661">
        <v>66</v>
      </c>
    </row>
    <row r="260" spans="1:6">
      <c r="A260" s="656" t="s">
        <v>1004</v>
      </c>
      <c r="B260" s="657" t="s">
        <v>1005</v>
      </c>
      <c r="C260" s="658" t="s">
        <v>764</v>
      </c>
      <c r="D260" s="659">
        <v>3</v>
      </c>
      <c r="E260" s="660">
        <v>25</v>
      </c>
      <c r="F260" s="661">
        <v>56</v>
      </c>
    </row>
    <row r="261" spans="1:6">
      <c r="A261" s="656" t="s">
        <v>1006</v>
      </c>
      <c r="B261" s="657" t="s">
        <v>1007</v>
      </c>
      <c r="C261" s="658" t="s">
        <v>764</v>
      </c>
      <c r="D261" s="659">
        <v>3</v>
      </c>
      <c r="E261" s="660">
        <v>28</v>
      </c>
      <c r="F261" s="661">
        <v>75</v>
      </c>
    </row>
    <row r="262" spans="1:6">
      <c r="A262" s="656" t="s">
        <v>1008</v>
      </c>
      <c r="B262" s="657" t="s">
        <v>1009</v>
      </c>
      <c r="C262" s="658" t="s">
        <v>764</v>
      </c>
      <c r="D262" s="659">
        <v>3</v>
      </c>
      <c r="E262" s="660">
        <v>28</v>
      </c>
      <c r="F262" s="661">
        <v>62</v>
      </c>
    </row>
    <row r="263" spans="1:6">
      <c r="A263" s="656" t="s">
        <v>1010</v>
      </c>
      <c r="B263" s="657" t="s">
        <v>1011</v>
      </c>
      <c r="C263" s="658" t="s">
        <v>540</v>
      </c>
      <c r="D263" s="659">
        <v>3</v>
      </c>
      <c r="E263" s="660">
        <v>30</v>
      </c>
      <c r="F263" s="661">
        <v>81</v>
      </c>
    </row>
    <row r="264" spans="1:6">
      <c r="A264" s="656" t="s">
        <v>1012</v>
      </c>
      <c r="B264" s="657" t="s">
        <v>1013</v>
      </c>
      <c r="C264" s="658" t="s">
        <v>540</v>
      </c>
      <c r="D264" s="659">
        <v>3</v>
      </c>
      <c r="E264" s="660">
        <v>30</v>
      </c>
      <c r="F264" s="661">
        <v>84</v>
      </c>
    </row>
    <row r="265" spans="1:6">
      <c r="A265" s="656" t="s">
        <v>1014</v>
      </c>
      <c r="B265" s="657" t="s">
        <v>1015</v>
      </c>
      <c r="C265" s="658" t="s">
        <v>540</v>
      </c>
      <c r="D265" s="659">
        <v>3</v>
      </c>
      <c r="E265" s="660">
        <v>30</v>
      </c>
      <c r="F265" s="661">
        <v>96</v>
      </c>
    </row>
    <row r="266" spans="1:6">
      <c r="A266" s="656" t="s">
        <v>1016</v>
      </c>
      <c r="B266" s="657" t="s">
        <v>1017</v>
      </c>
      <c r="C266" s="658" t="s">
        <v>540</v>
      </c>
      <c r="D266" s="659">
        <v>3</v>
      </c>
      <c r="E266" s="660">
        <v>30</v>
      </c>
      <c r="F266" s="661">
        <v>75</v>
      </c>
    </row>
    <row r="267" spans="1:6">
      <c r="A267" s="656" t="s">
        <v>1018</v>
      </c>
      <c r="B267" s="657" t="s">
        <v>1019</v>
      </c>
      <c r="C267" s="658" t="s">
        <v>540</v>
      </c>
      <c r="D267" s="659">
        <v>3</v>
      </c>
      <c r="E267" s="660">
        <v>30</v>
      </c>
      <c r="F267" s="661">
        <v>86</v>
      </c>
    </row>
    <row r="268" spans="1:6">
      <c r="A268" s="656" t="s">
        <v>1020</v>
      </c>
      <c r="B268" s="657" t="s">
        <v>1021</v>
      </c>
      <c r="C268" s="658" t="s">
        <v>540</v>
      </c>
      <c r="D268" s="659">
        <v>3</v>
      </c>
      <c r="E268" s="660">
        <v>30</v>
      </c>
      <c r="F268" s="661">
        <v>71</v>
      </c>
    </row>
    <row r="269" spans="1:6">
      <c r="A269" s="656" t="s">
        <v>1022</v>
      </c>
      <c r="B269" s="657" t="s">
        <v>1023</v>
      </c>
      <c r="C269" s="658" t="s">
        <v>608</v>
      </c>
      <c r="D269" s="659">
        <v>3</v>
      </c>
      <c r="E269" s="660">
        <v>30</v>
      </c>
      <c r="F269" s="661">
        <v>77</v>
      </c>
    </row>
    <row r="270" spans="1:6">
      <c r="A270" s="656" t="s">
        <v>1024</v>
      </c>
      <c r="B270" s="657" t="s">
        <v>1025</v>
      </c>
      <c r="C270" s="658" t="s">
        <v>608</v>
      </c>
      <c r="D270" s="659">
        <v>3</v>
      </c>
      <c r="E270" s="660">
        <v>30</v>
      </c>
      <c r="F270" s="661">
        <v>68</v>
      </c>
    </row>
    <row r="271" spans="1:6">
      <c r="A271" s="656" t="s">
        <v>1026</v>
      </c>
      <c r="B271" s="657" t="s">
        <v>1027</v>
      </c>
      <c r="C271" s="658" t="s">
        <v>608</v>
      </c>
      <c r="D271" s="659">
        <v>3</v>
      </c>
      <c r="E271" s="660">
        <v>30</v>
      </c>
      <c r="F271" s="661">
        <v>104</v>
      </c>
    </row>
    <row r="272" spans="1:6">
      <c r="A272" s="656" t="s">
        <v>1028</v>
      </c>
      <c r="B272" s="657" t="s">
        <v>1029</v>
      </c>
      <c r="C272" s="658" t="s">
        <v>540</v>
      </c>
      <c r="D272" s="659">
        <v>3</v>
      </c>
      <c r="E272" s="660">
        <v>32</v>
      </c>
      <c r="F272" s="661">
        <v>85</v>
      </c>
    </row>
    <row r="273" spans="1:6">
      <c r="A273" s="656" t="s">
        <v>1030</v>
      </c>
      <c r="B273" s="657" t="s">
        <v>1031</v>
      </c>
      <c r="C273" s="658" t="s">
        <v>540</v>
      </c>
      <c r="D273" s="659">
        <v>3</v>
      </c>
      <c r="E273" s="660">
        <v>32</v>
      </c>
      <c r="F273" s="661">
        <v>89</v>
      </c>
    </row>
    <row r="274" spans="1:6">
      <c r="A274" s="656" t="s">
        <v>1032</v>
      </c>
      <c r="B274" s="657" t="s">
        <v>1033</v>
      </c>
      <c r="C274" s="658" t="s">
        <v>540</v>
      </c>
      <c r="D274" s="659">
        <v>3</v>
      </c>
      <c r="E274" s="660">
        <v>32</v>
      </c>
      <c r="F274" s="661">
        <v>102</v>
      </c>
    </row>
    <row r="275" spans="1:6">
      <c r="A275" s="656" t="s">
        <v>1034</v>
      </c>
      <c r="B275" s="657" t="s">
        <v>1035</v>
      </c>
      <c r="C275" s="658" t="s">
        <v>540</v>
      </c>
      <c r="D275" s="659">
        <v>3</v>
      </c>
      <c r="E275" s="660">
        <v>32</v>
      </c>
      <c r="F275" s="661">
        <v>78</v>
      </c>
    </row>
    <row r="276" spans="1:6">
      <c r="A276" s="656" t="s">
        <v>1036</v>
      </c>
      <c r="B276" s="657" t="s">
        <v>1037</v>
      </c>
      <c r="C276" s="658" t="s">
        <v>540</v>
      </c>
      <c r="D276" s="659">
        <v>3</v>
      </c>
      <c r="E276" s="660">
        <v>32</v>
      </c>
      <c r="F276" s="661">
        <v>93</v>
      </c>
    </row>
    <row r="277" spans="1:6">
      <c r="A277" s="656" t="s">
        <v>1038</v>
      </c>
      <c r="B277" s="657" t="s">
        <v>1039</v>
      </c>
      <c r="C277" s="658" t="s">
        <v>540</v>
      </c>
      <c r="D277" s="659">
        <v>3</v>
      </c>
      <c r="E277" s="660">
        <v>32</v>
      </c>
      <c r="F277" s="661">
        <v>76</v>
      </c>
    </row>
    <row r="278" spans="1:6">
      <c r="A278" s="656" t="s">
        <v>1040</v>
      </c>
      <c r="B278" s="657" t="s">
        <v>1041</v>
      </c>
      <c r="C278" s="658" t="s">
        <v>540</v>
      </c>
      <c r="D278" s="659">
        <v>3</v>
      </c>
      <c r="E278" s="660">
        <v>32</v>
      </c>
      <c r="F278" s="661">
        <v>112</v>
      </c>
    </row>
    <row r="279" spans="1:6">
      <c r="A279" s="656" t="s">
        <v>1042</v>
      </c>
      <c r="B279" s="657" t="s">
        <v>1043</v>
      </c>
      <c r="C279" s="658" t="s">
        <v>608</v>
      </c>
      <c r="D279" s="659">
        <v>3</v>
      </c>
      <c r="E279" s="660">
        <v>32</v>
      </c>
      <c r="F279" s="661">
        <v>81</v>
      </c>
    </row>
    <row r="280" spans="1:6">
      <c r="A280" s="656" t="s">
        <v>1044</v>
      </c>
      <c r="B280" s="657" t="s">
        <v>1045</v>
      </c>
      <c r="C280" s="658" t="s">
        <v>608</v>
      </c>
      <c r="D280" s="659">
        <v>3</v>
      </c>
      <c r="E280" s="660">
        <v>32</v>
      </c>
      <c r="F280" s="661">
        <v>72</v>
      </c>
    </row>
    <row r="281" spans="1:6">
      <c r="A281" s="656" t="s">
        <v>1046</v>
      </c>
      <c r="B281" s="657" t="s">
        <v>1047</v>
      </c>
      <c r="C281" s="658" t="s">
        <v>608</v>
      </c>
      <c r="D281" s="659">
        <v>3</v>
      </c>
      <c r="E281" s="660">
        <v>32</v>
      </c>
      <c r="F281" s="661">
        <v>108</v>
      </c>
    </row>
    <row r="282" spans="1:6">
      <c r="A282" s="656" t="s">
        <v>1048</v>
      </c>
      <c r="B282" s="657" t="s">
        <v>1049</v>
      </c>
      <c r="C282" s="658" t="s">
        <v>540</v>
      </c>
      <c r="D282" s="659">
        <v>3</v>
      </c>
      <c r="E282" s="660">
        <v>25</v>
      </c>
      <c r="F282" s="661">
        <v>66</v>
      </c>
    </row>
    <row r="283" spans="1:6">
      <c r="A283" s="656" t="s">
        <v>1050</v>
      </c>
      <c r="B283" s="657" t="s">
        <v>1051</v>
      </c>
      <c r="C283" s="658" t="s">
        <v>540</v>
      </c>
      <c r="D283" s="659">
        <v>3</v>
      </c>
      <c r="E283" s="660">
        <v>25</v>
      </c>
      <c r="F283" s="661">
        <v>95</v>
      </c>
    </row>
    <row r="284" spans="1:6">
      <c r="A284" s="656" t="s">
        <v>1052</v>
      </c>
      <c r="B284" s="657" t="s">
        <v>1053</v>
      </c>
      <c r="C284" s="658" t="s">
        <v>608</v>
      </c>
      <c r="D284" s="659">
        <v>3</v>
      </c>
      <c r="E284" s="660">
        <v>25</v>
      </c>
      <c r="F284" s="661">
        <v>64</v>
      </c>
    </row>
    <row r="285" spans="1:6">
      <c r="A285" s="656" t="s">
        <v>1054</v>
      </c>
      <c r="B285" s="657" t="s">
        <v>1055</v>
      </c>
      <c r="C285" s="658" t="s">
        <v>608</v>
      </c>
      <c r="D285" s="659">
        <v>3</v>
      </c>
      <c r="E285" s="660">
        <v>25</v>
      </c>
      <c r="F285" s="661">
        <v>57</v>
      </c>
    </row>
    <row r="286" spans="1:6">
      <c r="A286" s="656" t="s">
        <v>1056</v>
      </c>
      <c r="B286" s="657" t="s">
        <v>1051</v>
      </c>
      <c r="C286" s="658" t="s">
        <v>608</v>
      </c>
      <c r="D286" s="659">
        <v>3</v>
      </c>
      <c r="E286" s="660">
        <v>25</v>
      </c>
      <c r="F286" s="661">
        <v>93</v>
      </c>
    </row>
    <row r="287" spans="1:6">
      <c r="A287" s="656" t="s">
        <v>1057</v>
      </c>
      <c r="B287" s="657" t="s">
        <v>1058</v>
      </c>
      <c r="C287" s="658" t="s">
        <v>540</v>
      </c>
      <c r="D287" s="659">
        <v>3</v>
      </c>
      <c r="E287" s="660">
        <v>28</v>
      </c>
      <c r="F287" s="661">
        <v>76</v>
      </c>
    </row>
    <row r="288" spans="1:6">
      <c r="A288" s="656" t="s">
        <v>1059</v>
      </c>
      <c r="B288" s="657" t="s">
        <v>1060</v>
      </c>
      <c r="C288" s="658" t="s">
        <v>540</v>
      </c>
      <c r="D288" s="659">
        <v>3</v>
      </c>
      <c r="E288" s="660">
        <v>28</v>
      </c>
      <c r="F288" s="661">
        <v>82</v>
      </c>
    </row>
    <row r="289" spans="1:6">
      <c r="A289" s="656" t="s">
        <v>1061</v>
      </c>
      <c r="B289" s="657" t="s">
        <v>1062</v>
      </c>
      <c r="C289" s="658" t="s">
        <v>540</v>
      </c>
      <c r="D289" s="659">
        <v>3</v>
      </c>
      <c r="E289" s="660">
        <v>28</v>
      </c>
      <c r="F289" s="661">
        <v>97</v>
      </c>
    </row>
    <row r="290" spans="1:6">
      <c r="A290" s="656" t="s">
        <v>1063</v>
      </c>
      <c r="B290" s="657" t="s">
        <v>1064</v>
      </c>
      <c r="C290" s="658" t="s">
        <v>608</v>
      </c>
      <c r="D290" s="659">
        <v>3</v>
      </c>
      <c r="E290" s="660">
        <v>28</v>
      </c>
      <c r="F290" s="661">
        <v>72</v>
      </c>
    </row>
    <row r="291" spans="1:6">
      <c r="A291" s="656" t="s">
        <v>1065</v>
      </c>
      <c r="B291" s="657" t="s">
        <v>1066</v>
      </c>
      <c r="C291" s="658" t="s">
        <v>608</v>
      </c>
      <c r="D291" s="659">
        <v>3</v>
      </c>
      <c r="E291" s="660">
        <v>28</v>
      </c>
      <c r="F291" s="661">
        <v>63</v>
      </c>
    </row>
    <row r="292" spans="1:6">
      <c r="A292" s="656" t="s">
        <v>1067</v>
      </c>
      <c r="B292" s="657" t="s">
        <v>1062</v>
      </c>
      <c r="C292" s="658" t="s">
        <v>608</v>
      </c>
      <c r="D292" s="659">
        <v>3</v>
      </c>
      <c r="E292" s="660">
        <v>28</v>
      </c>
      <c r="F292" s="661">
        <v>96</v>
      </c>
    </row>
    <row r="293" spans="1:6">
      <c r="A293" s="656" t="s">
        <v>1068</v>
      </c>
      <c r="B293" s="657" t="s">
        <v>1069</v>
      </c>
      <c r="C293" s="658" t="s">
        <v>864</v>
      </c>
      <c r="D293" s="659">
        <v>3</v>
      </c>
      <c r="E293" s="660">
        <v>32</v>
      </c>
      <c r="F293" s="661">
        <v>110</v>
      </c>
    </row>
    <row r="294" spans="1:6">
      <c r="A294" s="656" t="s">
        <v>1070</v>
      </c>
      <c r="B294" s="657" t="s">
        <v>1071</v>
      </c>
      <c r="C294" s="658" t="s">
        <v>540</v>
      </c>
      <c r="D294" s="659">
        <v>3</v>
      </c>
      <c r="E294" s="660">
        <v>44</v>
      </c>
      <c r="F294" s="661">
        <v>141</v>
      </c>
    </row>
    <row r="295" spans="1:6">
      <c r="A295" s="656" t="s">
        <v>1072</v>
      </c>
      <c r="B295" s="657" t="s">
        <v>1073</v>
      </c>
      <c r="C295" s="658" t="s">
        <v>540</v>
      </c>
      <c r="D295" s="659">
        <v>3</v>
      </c>
      <c r="E295" s="660">
        <v>32</v>
      </c>
      <c r="F295" s="661">
        <v>93</v>
      </c>
    </row>
    <row r="296" spans="1:6">
      <c r="A296" s="656" t="s">
        <v>1074</v>
      </c>
      <c r="B296" s="657" t="s">
        <v>1075</v>
      </c>
      <c r="C296" s="658" t="s">
        <v>540</v>
      </c>
      <c r="D296" s="659">
        <v>3</v>
      </c>
      <c r="E296" s="660">
        <v>32</v>
      </c>
      <c r="F296" s="661">
        <v>92</v>
      </c>
    </row>
    <row r="297" spans="1:6">
      <c r="A297" s="656" t="s">
        <v>1076</v>
      </c>
      <c r="B297" s="657" t="s">
        <v>1077</v>
      </c>
      <c r="C297" s="658" t="s">
        <v>540</v>
      </c>
      <c r="D297" s="659">
        <v>3</v>
      </c>
      <c r="E297" s="660">
        <v>32</v>
      </c>
      <c r="F297" s="661">
        <v>98</v>
      </c>
    </row>
    <row r="298" spans="1:6">
      <c r="A298" s="656" t="s">
        <v>1078</v>
      </c>
      <c r="B298" s="657" t="s">
        <v>1079</v>
      </c>
      <c r="C298" s="658" t="s">
        <v>540</v>
      </c>
      <c r="D298" s="659">
        <v>3</v>
      </c>
      <c r="E298" s="660">
        <v>32</v>
      </c>
      <c r="F298" s="661">
        <v>76</v>
      </c>
    </row>
    <row r="299" spans="1:6">
      <c r="A299" s="656" t="s">
        <v>1080</v>
      </c>
      <c r="B299" s="657" t="s">
        <v>1081</v>
      </c>
      <c r="C299" s="658" t="s">
        <v>764</v>
      </c>
      <c r="D299" s="659">
        <v>4</v>
      </c>
      <c r="E299" s="660">
        <v>30</v>
      </c>
      <c r="F299" s="661">
        <v>109</v>
      </c>
    </row>
    <row r="300" spans="1:6">
      <c r="A300" s="656" t="s">
        <v>1082</v>
      </c>
      <c r="B300" s="657" t="s">
        <v>1083</v>
      </c>
      <c r="C300" s="658" t="s">
        <v>764</v>
      </c>
      <c r="D300" s="659">
        <v>4</v>
      </c>
      <c r="E300" s="660">
        <v>30</v>
      </c>
      <c r="F300" s="661">
        <v>86</v>
      </c>
    </row>
    <row r="301" spans="1:6">
      <c r="A301" s="656" t="s">
        <v>1084</v>
      </c>
      <c r="B301" s="657" t="s">
        <v>1085</v>
      </c>
      <c r="C301" s="658" t="s">
        <v>764</v>
      </c>
      <c r="D301" s="659">
        <v>4</v>
      </c>
      <c r="E301" s="660">
        <v>32</v>
      </c>
      <c r="F301" s="661">
        <v>115</v>
      </c>
    </row>
    <row r="302" spans="1:6">
      <c r="A302" s="656" t="s">
        <v>1086</v>
      </c>
      <c r="B302" s="657" t="s">
        <v>1087</v>
      </c>
      <c r="C302" s="658" t="s">
        <v>764</v>
      </c>
      <c r="D302" s="659">
        <v>4</v>
      </c>
      <c r="E302" s="660">
        <v>32</v>
      </c>
      <c r="F302" s="661">
        <v>92</v>
      </c>
    </row>
    <row r="303" spans="1:6">
      <c r="A303" s="656" t="s">
        <v>1088</v>
      </c>
      <c r="B303" s="657" t="s">
        <v>1089</v>
      </c>
      <c r="C303" s="658" t="s">
        <v>540</v>
      </c>
      <c r="D303" s="659">
        <v>4</v>
      </c>
      <c r="E303" s="660">
        <v>32</v>
      </c>
      <c r="F303" s="661">
        <v>144</v>
      </c>
    </row>
    <row r="304" spans="1:6">
      <c r="A304" s="656" t="s">
        <v>1090</v>
      </c>
      <c r="B304" s="657" t="s">
        <v>1091</v>
      </c>
      <c r="C304" s="658" t="s">
        <v>764</v>
      </c>
      <c r="D304" s="659">
        <v>4</v>
      </c>
      <c r="E304" s="660">
        <v>25</v>
      </c>
      <c r="F304" s="661">
        <v>85</v>
      </c>
    </row>
    <row r="305" spans="1:6">
      <c r="A305" s="656" t="s">
        <v>1092</v>
      </c>
      <c r="B305" s="657" t="s">
        <v>1093</v>
      </c>
      <c r="C305" s="658" t="s">
        <v>764</v>
      </c>
      <c r="D305" s="659">
        <v>4</v>
      </c>
      <c r="E305" s="660">
        <v>25</v>
      </c>
      <c r="F305" s="661">
        <v>73</v>
      </c>
    </row>
    <row r="306" spans="1:6">
      <c r="A306" s="656" t="s">
        <v>1094</v>
      </c>
      <c r="B306" s="657" t="s">
        <v>1095</v>
      </c>
      <c r="C306" s="658" t="s">
        <v>764</v>
      </c>
      <c r="D306" s="659">
        <v>4</v>
      </c>
      <c r="E306" s="660">
        <v>28</v>
      </c>
      <c r="F306" s="661">
        <v>99</v>
      </c>
    </row>
    <row r="307" spans="1:6">
      <c r="A307" s="656" t="s">
        <v>1096</v>
      </c>
      <c r="B307" s="657" t="s">
        <v>1097</v>
      </c>
      <c r="C307" s="658" t="s">
        <v>764</v>
      </c>
      <c r="D307" s="659">
        <v>4</v>
      </c>
      <c r="E307" s="660">
        <v>28</v>
      </c>
      <c r="F307" s="661">
        <v>80</v>
      </c>
    </row>
    <row r="308" spans="1:6">
      <c r="A308" s="656" t="s">
        <v>1098</v>
      </c>
      <c r="B308" s="657" t="s">
        <v>1099</v>
      </c>
      <c r="C308" s="658" t="s">
        <v>540</v>
      </c>
      <c r="D308" s="659">
        <v>4</v>
      </c>
      <c r="E308" s="660">
        <v>30</v>
      </c>
      <c r="F308" s="661">
        <v>106</v>
      </c>
    </row>
    <row r="309" spans="1:6">
      <c r="A309" s="656" t="s">
        <v>1100</v>
      </c>
      <c r="B309" s="657" t="s">
        <v>1101</v>
      </c>
      <c r="C309" s="658" t="s">
        <v>540</v>
      </c>
      <c r="D309" s="659">
        <v>4</v>
      </c>
      <c r="E309" s="660">
        <v>30</v>
      </c>
      <c r="F309" s="661">
        <v>110</v>
      </c>
    </row>
    <row r="310" spans="1:6">
      <c r="A310" s="656" t="s">
        <v>1102</v>
      </c>
      <c r="B310" s="657" t="s">
        <v>1103</v>
      </c>
      <c r="C310" s="658" t="s">
        <v>540</v>
      </c>
      <c r="D310" s="659">
        <v>4</v>
      </c>
      <c r="E310" s="660">
        <v>30</v>
      </c>
      <c r="F310" s="661">
        <v>124</v>
      </c>
    </row>
    <row r="311" spans="1:6">
      <c r="A311" s="656" t="s">
        <v>1104</v>
      </c>
      <c r="B311" s="657" t="s">
        <v>1105</v>
      </c>
      <c r="C311" s="658" t="s">
        <v>540</v>
      </c>
      <c r="D311" s="659">
        <v>4</v>
      </c>
      <c r="E311" s="660">
        <v>30</v>
      </c>
      <c r="F311" s="661">
        <v>98</v>
      </c>
    </row>
    <row r="312" spans="1:6">
      <c r="A312" s="656" t="s">
        <v>1106</v>
      </c>
      <c r="B312" s="657" t="s">
        <v>1107</v>
      </c>
      <c r="C312" s="658" t="s">
        <v>540</v>
      </c>
      <c r="D312" s="659">
        <v>4</v>
      </c>
      <c r="E312" s="660">
        <v>30</v>
      </c>
      <c r="F312" s="661">
        <v>92</v>
      </c>
    </row>
    <row r="313" spans="1:6">
      <c r="A313" s="656" t="s">
        <v>1108</v>
      </c>
      <c r="B313" s="657" t="s">
        <v>1099</v>
      </c>
      <c r="C313" s="658" t="s">
        <v>608</v>
      </c>
      <c r="D313" s="659">
        <v>4</v>
      </c>
      <c r="E313" s="660">
        <v>30</v>
      </c>
      <c r="F313" s="661">
        <v>101</v>
      </c>
    </row>
    <row r="314" spans="1:6">
      <c r="A314" s="656" t="s">
        <v>1109</v>
      </c>
      <c r="B314" s="657" t="s">
        <v>1107</v>
      </c>
      <c r="C314" s="658" t="s">
        <v>608</v>
      </c>
      <c r="D314" s="659">
        <v>4</v>
      </c>
      <c r="E314" s="660">
        <v>30</v>
      </c>
      <c r="F314" s="661">
        <v>89</v>
      </c>
    </row>
    <row r="315" spans="1:6">
      <c r="A315" s="656" t="s">
        <v>1110</v>
      </c>
      <c r="B315" s="657" t="s">
        <v>1111</v>
      </c>
      <c r="C315" s="658" t="s">
        <v>540</v>
      </c>
      <c r="D315" s="659">
        <v>4</v>
      </c>
      <c r="E315" s="660">
        <v>32</v>
      </c>
      <c r="F315" s="661">
        <v>112</v>
      </c>
    </row>
    <row r="316" spans="1:6">
      <c r="A316" s="656" t="s">
        <v>1112</v>
      </c>
      <c r="B316" s="657" t="s">
        <v>1113</v>
      </c>
      <c r="C316" s="658" t="s">
        <v>540</v>
      </c>
      <c r="D316" s="659">
        <v>4</v>
      </c>
      <c r="E316" s="660">
        <v>32</v>
      </c>
      <c r="F316" s="661">
        <v>116</v>
      </c>
    </row>
    <row r="317" spans="1:6">
      <c r="A317" s="656" t="s">
        <v>1114</v>
      </c>
      <c r="B317" s="657" t="s">
        <v>1115</v>
      </c>
      <c r="C317" s="658" t="s">
        <v>540</v>
      </c>
      <c r="D317" s="659">
        <v>4</v>
      </c>
      <c r="E317" s="660">
        <v>32</v>
      </c>
      <c r="F317" s="661">
        <v>132</v>
      </c>
    </row>
    <row r="318" spans="1:6">
      <c r="A318" s="656" t="s">
        <v>1116</v>
      </c>
      <c r="B318" s="657" t="s">
        <v>1117</v>
      </c>
      <c r="C318" s="658" t="s">
        <v>540</v>
      </c>
      <c r="D318" s="659">
        <v>4</v>
      </c>
      <c r="E318" s="660">
        <v>32</v>
      </c>
      <c r="F318" s="661">
        <v>102</v>
      </c>
    </row>
    <row r="319" spans="1:6">
      <c r="A319" s="656" t="s">
        <v>1118</v>
      </c>
      <c r="B319" s="657" t="s">
        <v>1119</v>
      </c>
      <c r="C319" s="658" t="s">
        <v>540</v>
      </c>
      <c r="D319" s="659">
        <v>4</v>
      </c>
      <c r="E319" s="660">
        <v>32</v>
      </c>
      <c r="F319" s="661">
        <v>154</v>
      </c>
    </row>
    <row r="320" spans="1:6">
      <c r="A320" s="656" t="s">
        <v>1120</v>
      </c>
      <c r="B320" s="657" t="s">
        <v>1121</v>
      </c>
      <c r="C320" s="658" t="s">
        <v>540</v>
      </c>
      <c r="D320" s="659">
        <v>4</v>
      </c>
      <c r="E320" s="660">
        <v>32</v>
      </c>
      <c r="F320" s="661">
        <v>98</v>
      </c>
    </row>
    <row r="321" spans="1:6">
      <c r="A321" s="656" t="s">
        <v>1122</v>
      </c>
      <c r="B321" s="657" t="s">
        <v>1123</v>
      </c>
      <c r="C321" s="658" t="s">
        <v>540</v>
      </c>
      <c r="D321" s="659">
        <v>4</v>
      </c>
      <c r="E321" s="660">
        <v>32</v>
      </c>
      <c r="F321" s="661">
        <v>151</v>
      </c>
    </row>
    <row r="322" spans="1:6">
      <c r="A322" s="656" t="s">
        <v>1124</v>
      </c>
      <c r="B322" s="657" t="s">
        <v>1125</v>
      </c>
      <c r="C322" s="658" t="s">
        <v>608</v>
      </c>
      <c r="D322" s="659">
        <v>4</v>
      </c>
      <c r="E322" s="660">
        <v>32</v>
      </c>
      <c r="F322" s="661">
        <v>107</v>
      </c>
    </row>
    <row r="323" spans="1:6">
      <c r="A323" s="656" t="s">
        <v>1126</v>
      </c>
      <c r="B323" s="657" t="s">
        <v>1127</v>
      </c>
      <c r="C323" s="658" t="s">
        <v>608</v>
      </c>
      <c r="D323" s="659">
        <v>4</v>
      </c>
      <c r="E323" s="660">
        <v>32</v>
      </c>
      <c r="F323" s="661">
        <v>95</v>
      </c>
    </row>
    <row r="324" spans="1:6">
      <c r="A324" s="656" t="s">
        <v>1128</v>
      </c>
      <c r="B324" s="657" t="s">
        <v>1129</v>
      </c>
      <c r="C324" s="658" t="s">
        <v>608</v>
      </c>
      <c r="D324" s="659">
        <v>4</v>
      </c>
      <c r="E324" s="660">
        <v>32</v>
      </c>
      <c r="F324" s="661">
        <v>146</v>
      </c>
    </row>
    <row r="325" spans="1:6">
      <c r="A325" s="656" t="s">
        <v>1130</v>
      </c>
      <c r="B325" s="657" t="s">
        <v>1131</v>
      </c>
      <c r="C325" s="658" t="s">
        <v>540</v>
      </c>
      <c r="D325" s="659">
        <v>4</v>
      </c>
      <c r="E325" s="660">
        <v>25</v>
      </c>
      <c r="F325" s="661">
        <v>86</v>
      </c>
    </row>
    <row r="326" spans="1:6">
      <c r="A326" s="656" t="s">
        <v>1132</v>
      </c>
      <c r="B326" s="657" t="s">
        <v>1133</v>
      </c>
      <c r="C326" s="658" t="s">
        <v>608</v>
      </c>
      <c r="D326" s="659">
        <v>4</v>
      </c>
      <c r="E326" s="660">
        <v>25</v>
      </c>
      <c r="F326" s="661">
        <v>85</v>
      </c>
    </row>
    <row r="327" spans="1:6">
      <c r="A327" s="656" t="s">
        <v>1134</v>
      </c>
      <c r="B327" s="657" t="s">
        <v>1135</v>
      </c>
      <c r="C327" s="658" t="s">
        <v>608</v>
      </c>
      <c r="D327" s="659">
        <v>4</v>
      </c>
      <c r="E327" s="660">
        <v>25</v>
      </c>
      <c r="F327" s="661">
        <v>75</v>
      </c>
    </row>
    <row r="328" spans="1:6">
      <c r="A328" s="656" t="s">
        <v>1136</v>
      </c>
      <c r="B328" s="657" t="s">
        <v>1137</v>
      </c>
      <c r="C328" s="658" t="s">
        <v>608</v>
      </c>
      <c r="D328" s="659">
        <v>4</v>
      </c>
      <c r="E328" s="660">
        <v>25</v>
      </c>
      <c r="F328" s="661">
        <v>122</v>
      </c>
    </row>
    <row r="329" spans="1:6">
      <c r="A329" s="656" t="s">
        <v>1138</v>
      </c>
      <c r="B329" s="657" t="s">
        <v>1139</v>
      </c>
      <c r="C329" s="658" t="s">
        <v>540</v>
      </c>
      <c r="D329" s="659">
        <v>4</v>
      </c>
      <c r="E329" s="660">
        <v>28</v>
      </c>
      <c r="F329" s="661">
        <v>99</v>
      </c>
    </row>
    <row r="330" spans="1:6">
      <c r="A330" s="656" t="s">
        <v>1140</v>
      </c>
      <c r="B330" s="657" t="s">
        <v>1141</v>
      </c>
      <c r="C330" s="658" t="s">
        <v>540</v>
      </c>
      <c r="D330" s="659">
        <v>4</v>
      </c>
      <c r="E330" s="660">
        <v>28</v>
      </c>
      <c r="F330" s="661">
        <v>85</v>
      </c>
    </row>
    <row r="331" spans="1:6">
      <c r="A331" s="656" t="s">
        <v>1142</v>
      </c>
      <c r="B331" s="657" t="s">
        <v>1143</v>
      </c>
      <c r="C331" s="658" t="s">
        <v>608</v>
      </c>
      <c r="D331" s="659">
        <v>4</v>
      </c>
      <c r="E331" s="660">
        <v>28</v>
      </c>
      <c r="F331" s="661">
        <v>94</v>
      </c>
    </row>
    <row r="332" spans="1:6">
      <c r="A332" s="656" t="s">
        <v>1144</v>
      </c>
      <c r="B332" s="657" t="s">
        <v>1145</v>
      </c>
      <c r="C332" s="658" t="s">
        <v>608</v>
      </c>
      <c r="D332" s="659">
        <v>4</v>
      </c>
      <c r="E332" s="660">
        <v>28</v>
      </c>
      <c r="F332" s="661">
        <v>83</v>
      </c>
    </row>
    <row r="333" spans="1:6">
      <c r="A333" s="656" t="s">
        <v>1146</v>
      </c>
      <c r="B333" s="657" t="s">
        <v>1147</v>
      </c>
      <c r="C333" s="658" t="s">
        <v>608</v>
      </c>
      <c r="D333" s="659">
        <v>4</v>
      </c>
      <c r="E333" s="660">
        <v>28</v>
      </c>
      <c r="F333" s="661">
        <v>131</v>
      </c>
    </row>
    <row r="334" spans="1:6">
      <c r="A334" s="656" t="s">
        <v>1148</v>
      </c>
      <c r="B334" s="657" t="s">
        <v>1149</v>
      </c>
      <c r="C334" s="658" t="s">
        <v>864</v>
      </c>
      <c r="D334" s="659">
        <v>4</v>
      </c>
      <c r="E334" s="660">
        <v>32</v>
      </c>
      <c r="F334" s="661">
        <v>142</v>
      </c>
    </row>
    <row r="335" spans="1:6">
      <c r="A335" s="656" t="s">
        <v>1150</v>
      </c>
      <c r="B335" s="657" t="s">
        <v>1151</v>
      </c>
      <c r="C335" s="658" t="s">
        <v>540</v>
      </c>
      <c r="D335" s="659">
        <v>4</v>
      </c>
      <c r="E335" s="660">
        <v>44</v>
      </c>
      <c r="F335" s="661">
        <v>168</v>
      </c>
    </row>
    <row r="336" spans="1:6">
      <c r="A336" s="656" t="s">
        <v>1152</v>
      </c>
      <c r="B336" s="657" t="s">
        <v>1153</v>
      </c>
      <c r="C336" s="658" t="s">
        <v>540</v>
      </c>
      <c r="D336" s="659">
        <v>4</v>
      </c>
      <c r="E336" s="660">
        <v>32</v>
      </c>
      <c r="F336" s="661">
        <v>118</v>
      </c>
    </row>
    <row r="337" spans="1:6">
      <c r="A337" s="656" t="s">
        <v>1154</v>
      </c>
      <c r="B337" s="657" t="s">
        <v>1155</v>
      </c>
      <c r="C337" s="658" t="s">
        <v>540</v>
      </c>
      <c r="D337" s="659">
        <v>4</v>
      </c>
      <c r="E337" s="660">
        <v>32</v>
      </c>
      <c r="F337" s="661">
        <v>120</v>
      </c>
    </row>
    <row r="338" spans="1:6">
      <c r="A338" s="656" t="s">
        <v>1156</v>
      </c>
      <c r="B338" s="657" t="s">
        <v>1157</v>
      </c>
      <c r="C338" s="658" t="s">
        <v>540</v>
      </c>
      <c r="D338" s="659">
        <v>4</v>
      </c>
      <c r="E338" s="660">
        <v>32</v>
      </c>
      <c r="F338" s="661">
        <v>105</v>
      </c>
    </row>
    <row r="339" spans="1:6">
      <c r="A339" s="656" t="s">
        <v>1158</v>
      </c>
      <c r="B339" s="657" t="s">
        <v>1159</v>
      </c>
      <c r="C339" s="658" t="s">
        <v>540</v>
      </c>
      <c r="D339" s="659">
        <v>5</v>
      </c>
      <c r="E339" s="660">
        <v>32</v>
      </c>
      <c r="F339" s="661">
        <v>143</v>
      </c>
    </row>
    <row r="340" spans="1:6">
      <c r="A340" s="656" t="s">
        <v>1160</v>
      </c>
      <c r="B340" s="657" t="s">
        <v>1161</v>
      </c>
      <c r="C340" s="658" t="s">
        <v>540</v>
      </c>
      <c r="D340" s="659">
        <v>5</v>
      </c>
      <c r="E340" s="660">
        <v>32</v>
      </c>
      <c r="F340" s="661">
        <v>182</v>
      </c>
    </row>
    <row r="341" spans="1:6">
      <c r="A341" s="656" t="s">
        <v>1162</v>
      </c>
      <c r="B341" s="657" t="s">
        <v>1163</v>
      </c>
      <c r="C341" s="658" t="s">
        <v>764</v>
      </c>
      <c r="D341" s="659">
        <v>6</v>
      </c>
      <c r="E341" s="660">
        <v>32</v>
      </c>
      <c r="F341" s="661">
        <v>175</v>
      </c>
    </row>
    <row r="342" spans="1:6">
      <c r="A342" s="656" t="s">
        <v>1164</v>
      </c>
      <c r="B342" s="657" t="s">
        <v>1165</v>
      </c>
      <c r="C342" s="658" t="s">
        <v>764</v>
      </c>
      <c r="D342" s="659">
        <v>6</v>
      </c>
      <c r="E342" s="660">
        <v>32</v>
      </c>
      <c r="F342" s="661">
        <v>141.5</v>
      </c>
    </row>
    <row r="343" spans="1:6">
      <c r="A343" s="656" t="s">
        <v>1166</v>
      </c>
      <c r="B343" s="657" t="s">
        <v>1167</v>
      </c>
      <c r="C343" s="658" t="s">
        <v>764</v>
      </c>
      <c r="D343" s="659">
        <v>6</v>
      </c>
      <c r="E343" s="660">
        <v>32</v>
      </c>
      <c r="F343" s="661">
        <v>217</v>
      </c>
    </row>
    <row r="344" spans="1:6">
      <c r="A344" s="656" t="s">
        <v>1168</v>
      </c>
      <c r="B344" s="657" t="s">
        <v>1169</v>
      </c>
      <c r="C344" s="658" t="s">
        <v>608</v>
      </c>
      <c r="D344" s="659">
        <v>6</v>
      </c>
      <c r="E344" s="660">
        <v>30</v>
      </c>
      <c r="F344" s="661">
        <v>153.5</v>
      </c>
    </row>
    <row r="345" spans="1:6">
      <c r="A345" s="656" t="s">
        <v>1170</v>
      </c>
      <c r="B345" s="657" t="s">
        <v>1171</v>
      </c>
      <c r="C345" s="658" t="s">
        <v>608</v>
      </c>
      <c r="D345" s="659">
        <v>6</v>
      </c>
      <c r="E345" s="660">
        <v>30</v>
      </c>
      <c r="F345" s="661">
        <v>135</v>
      </c>
    </row>
    <row r="346" spans="1:6">
      <c r="A346" s="656" t="s">
        <v>1172</v>
      </c>
      <c r="B346" s="657" t="s">
        <v>1173</v>
      </c>
      <c r="C346" s="658" t="s">
        <v>540</v>
      </c>
      <c r="D346" s="659">
        <v>6</v>
      </c>
      <c r="E346" s="660">
        <v>32</v>
      </c>
      <c r="F346" s="661">
        <v>170</v>
      </c>
    </row>
    <row r="347" spans="1:6">
      <c r="A347" s="656" t="s">
        <v>1174</v>
      </c>
      <c r="B347" s="657" t="s">
        <v>1175</v>
      </c>
      <c r="C347" s="658" t="s">
        <v>540</v>
      </c>
      <c r="D347" s="659">
        <v>6</v>
      </c>
      <c r="E347" s="660">
        <v>32</v>
      </c>
      <c r="F347" s="661">
        <v>150.5</v>
      </c>
    </row>
    <row r="348" spans="1:6">
      <c r="A348" s="656" t="s">
        <v>1176</v>
      </c>
      <c r="B348" s="657" t="s">
        <v>1177</v>
      </c>
      <c r="C348" s="658" t="s">
        <v>540</v>
      </c>
      <c r="D348" s="659">
        <v>6</v>
      </c>
      <c r="E348" s="660">
        <v>32</v>
      </c>
      <c r="F348" s="661">
        <v>226</v>
      </c>
    </row>
    <row r="349" spans="1:6">
      <c r="A349" s="656" t="s">
        <v>1178</v>
      </c>
      <c r="B349" s="657" t="s">
        <v>1179</v>
      </c>
      <c r="C349" s="658" t="s">
        <v>608</v>
      </c>
      <c r="D349" s="659">
        <v>6</v>
      </c>
      <c r="E349" s="660">
        <v>32</v>
      </c>
      <c r="F349" s="661">
        <v>161.5</v>
      </c>
    </row>
    <row r="350" spans="1:6">
      <c r="A350" s="656" t="s">
        <v>1180</v>
      </c>
      <c r="B350" s="668" t="s">
        <v>1181</v>
      </c>
      <c r="C350" s="658" t="s">
        <v>608</v>
      </c>
      <c r="D350" s="669">
        <v>6</v>
      </c>
      <c r="E350" s="670">
        <v>32</v>
      </c>
      <c r="F350" s="671">
        <v>143.5</v>
      </c>
    </row>
    <row r="351" spans="1:6">
      <c r="A351" s="656" t="s">
        <v>1182</v>
      </c>
      <c r="B351" s="657" t="s">
        <v>1177</v>
      </c>
      <c r="C351" s="658" t="s">
        <v>608</v>
      </c>
      <c r="D351" s="659">
        <v>6</v>
      </c>
      <c r="E351" s="660">
        <v>32</v>
      </c>
      <c r="F351" s="661">
        <v>217.5</v>
      </c>
    </row>
    <row r="352" spans="1:6">
      <c r="A352" s="656" t="s">
        <v>1183</v>
      </c>
      <c r="B352" s="657" t="s">
        <v>1184</v>
      </c>
      <c r="C352" s="658" t="s">
        <v>608</v>
      </c>
      <c r="D352" s="659">
        <v>6</v>
      </c>
      <c r="E352" s="660">
        <v>25</v>
      </c>
      <c r="F352" s="661">
        <v>113.5</v>
      </c>
    </row>
    <row r="353" spans="1:6">
      <c r="A353" s="656" t="s">
        <v>1185</v>
      </c>
      <c r="B353" s="657" t="s">
        <v>1186</v>
      </c>
      <c r="C353" s="658" t="s">
        <v>608</v>
      </c>
      <c r="D353" s="659">
        <v>6</v>
      </c>
      <c r="E353" s="660">
        <v>25</v>
      </c>
      <c r="F353" s="661">
        <v>184</v>
      </c>
    </row>
    <row r="354" spans="1:6">
      <c r="A354" s="656" t="s">
        <v>1187</v>
      </c>
      <c r="B354" s="657" t="s">
        <v>1188</v>
      </c>
      <c r="C354" s="658" t="s">
        <v>608</v>
      </c>
      <c r="D354" s="659">
        <v>6</v>
      </c>
      <c r="E354" s="660">
        <v>28</v>
      </c>
      <c r="F354" s="661">
        <v>126</v>
      </c>
    </row>
    <row r="355" spans="1:6">
      <c r="A355" s="656" t="s">
        <v>1189</v>
      </c>
      <c r="B355" s="657" t="s">
        <v>1190</v>
      </c>
      <c r="C355" s="658" t="s">
        <v>608</v>
      </c>
      <c r="D355" s="659">
        <v>6</v>
      </c>
      <c r="E355" s="660">
        <v>28</v>
      </c>
      <c r="F355" s="661">
        <v>194</v>
      </c>
    </row>
    <row r="356" spans="1:6">
      <c r="A356" s="656" t="s">
        <v>1191</v>
      </c>
      <c r="B356" s="657" t="s">
        <v>1192</v>
      </c>
      <c r="C356" s="658" t="s">
        <v>540</v>
      </c>
      <c r="D356" s="659">
        <v>6</v>
      </c>
      <c r="E356" s="660">
        <v>32</v>
      </c>
      <c r="F356" s="661">
        <v>182</v>
      </c>
    </row>
    <row r="357" spans="1:6">
      <c r="A357" s="656" t="s">
        <v>1193</v>
      </c>
      <c r="B357" s="657" t="s">
        <v>1194</v>
      </c>
      <c r="C357" s="658" t="s">
        <v>764</v>
      </c>
      <c r="D357" s="659">
        <v>8</v>
      </c>
      <c r="E357" s="660">
        <v>32</v>
      </c>
      <c r="F357" s="661">
        <v>230</v>
      </c>
    </row>
    <row r="358" spans="1:6">
      <c r="A358" s="656" t="s">
        <v>1195</v>
      </c>
      <c r="B358" s="657" t="s">
        <v>1196</v>
      </c>
      <c r="C358" s="658" t="s">
        <v>764</v>
      </c>
      <c r="D358" s="659">
        <v>8</v>
      </c>
      <c r="E358" s="660">
        <v>32</v>
      </c>
      <c r="F358" s="661">
        <v>184</v>
      </c>
    </row>
    <row r="359" spans="1:6">
      <c r="A359" s="656" t="s">
        <v>1197</v>
      </c>
      <c r="B359" s="657" t="s">
        <v>1198</v>
      </c>
      <c r="C359" s="658" t="s">
        <v>764</v>
      </c>
      <c r="D359" s="659">
        <v>8</v>
      </c>
      <c r="E359" s="660">
        <v>32</v>
      </c>
      <c r="F359" s="661">
        <v>288</v>
      </c>
    </row>
    <row r="360" spans="1:6">
      <c r="A360" s="656" t="s">
        <v>1199</v>
      </c>
      <c r="B360" s="657" t="s">
        <v>1200</v>
      </c>
      <c r="C360" s="658" t="s">
        <v>540</v>
      </c>
      <c r="D360" s="659">
        <v>8</v>
      </c>
      <c r="E360" s="660">
        <v>32</v>
      </c>
      <c r="F360" s="661">
        <v>224</v>
      </c>
    </row>
    <row r="361" spans="1:6">
      <c r="A361" s="656" t="s">
        <v>1201</v>
      </c>
      <c r="B361" s="657" t="s">
        <v>1202</v>
      </c>
      <c r="C361" s="658" t="s">
        <v>540</v>
      </c>
      <c r="D361" s="659">
        <v>8</v>
      </c>
      <c r="E361" s="660">
        <v>32</v>
      </c>
      <c r="F361" s="661">
        <v>196</v>
      </c>
    </row>
    <row r="362" spans="1:6">
      <c r="A362" s="656" t="s">
        <v>1203</v>
      </c>
      <c r="B362" s="657" t="s">
        <v>1200</v>
      </c>
      <c r="C362" s="658" t="s">
        <v>608</v>
      </c>
      <c r="D362" s="659">
        <v>8</v>
      </c>
      <c r="E362" s="660">
        <v>32</v>
      </c>
      <c r="F362" s="661">
        <v>214</v>
      </c>
    </row>
    <row r="363" spans="1:6">
      <c r="A363" s="656" t="s">
        <v>1204</v>
      </c>
      <c r="B363" s="657" t="s">
        <v>1202</v>
      </c>
      <c r="C363" s="658" t="s">
        <v>608</v>
      </c>
      <c r="D363" s="659">
        <v>8</v>
      </c>
      <c r="E363" s="660">
        <v>32</v>
      </c>
      <c r="F363" s="661">
        <v>190</v>
      </c>
    </row>
    <row r="364" spans="1:6">
      <c r="A364" s="656" t="s">
        <v>1205</v>
      </c>
      <c r="B364" s="657" t="s">
        <v>1206</v>
      </c>
      <c r="C364" s="658" t="s">
        <v>540</v>
      </c>
      <c r="D364" s="659">
        <v>1</v>
      </c>
      <c r="E364" s="660">
        <v>40</v>
      </c>
      <c r="F364" s="661">
        <v>36</v>
      </c>
    </row>
    <row r="365" spans="1:6">
      <c r="A365" s="656" t="s">
        <v>1207</v>
      </c>
      <c r="B365" s="657" t="s">
        <v>1208</v>
      </c>
      <c r="C365" s="658" t="s">
        <v>540</v>
      </c>
      <c r="D365" s="659">
        <v>1</v>
      </c>
      <c r="E365" s="660">
        <v>40</v>
      </c>
      <c r="F365" s="661">
        <v>36</v>
      </c>
    </row>
    <row r="366" spans="1:6">
      <c r="A366" s="656" t="s">
        <v>1209</v>
      </c>
      <c r="B366" s="657" t="s">
        <v>1210</v>
      </c>
      <c r="C366" s="658" t="s">
        <v>540</v>
      </c>
      <c r="D366" s="659">
        <v>1</v>
      </c>
      <c r="E366" s="660">
        <v>40</v>
      </c>
      <c r="F366" s="661">
        <v>35.3333333333333</v>
      </c>
    </row>
    <row r="367" spans="1:6">
      <c r="A367" s="656" t="s">
        <v>1211</v>
      </c>
      <c r="B367" s="657" t="s">
        <v>1212</v>
      </c>
      <c r="C367" s="658" t="s">
        <v>540</v>
      </c>
      <c r="D367" s="659">
        <v>1</v>
      </c>
      <c r="E367" s="660">
        <v>40</v>
      </c>
      <c r="F367" s="661">
        <v>33.5</v>
      </c>
    </row>
    <row r="368" spans="1:6">
      <c r="A368" s="656" t="s">
        <v>1213</v>
      </c>
      <c r="B368" s="657" t="s">
        <v>1214</v>
      </c>
      <c r="C368" s="658" t="s">
        <v>540</v>
      </c>
      <c r="D368" s="659">
        <v>1</v>
      </c>
      <c r="E368" s="660">
        <v>40</v>
      </c>
      <c r="F368" s="661">
        <v>43</v>
      </c>
    </row>
    <row r="369" spans="1:6">
      <c r="A369" s="656" t="s">
        <v>1215</v>
      </c>
      <c r="B369" s="657" t="s">
        <v>1216</v>
      </c>
      <c r="C369" s="658" t="s">
        <v>540</v>
      </c>
      <c r="D369" s="659">
        <v>2</v>
      </c>
      <c r="E369" s="660">
        <v>40</v>
      </c>
      <c r="F369" s="661">
        <v>72</v>
      </c>
    </row>
    <row r="370" spans="1:6">
      <c r="A370" s="656" t="s">
        <v>1217</v>
      </c>
      <c r="B370" s="657" t="s">
        <v>1218</v>
      </c>
      <c r="C370" s="658" t="s">
        <v>540</v>
      </c>
      <c r="D370" s="659">
        <v>2</v>
      </c>
      <c r="E370" s="660">
        <v>40</v>
      </c>
      <c r="F370" s="661">
        <v>67</v>
      </c>
    </row>
    <row r="371" spans="1:6">
      <c r="A371" s="656" t="s">
        <v>1219</v>
      </c>
      <c r="B371" s="657" t="s">
        <v>1220</v>
      </c>
      <c r="C371" s="658" t="s">
        <v>540</v>
      </c>
      <c r="D371" s="659">
        <v>2</v>
      </c>
      <c r="E371" s="660">
        <v>40</v>
      </c>
      <c r="F371" s="661">
        <v>80</v>
      </c>
    </row>
    <row r="372" spans="1:6">
      <c r="A372" s="656" t="s">
        <v>1221</v>
      </c>
      <c r="B372" s="657" t="s">
        <v>1222</v>
      </c>
      <c r="C372" s="658" t="s">
        <v>540</v>
      </c>
      <c r="D372" s="659">
        <v>2</v>
      </c>
      <c r="E372" s="660">
        <v>40</v>
      </c>
      <c r="F372" s="661">
        <v>73</v>
      </c>
    </row>
    <row r="373" spans="1:6">
      <c r="A373" s="656" t="s">
        <v>1223</v>
      </c>
      <c r="B373" s="657" t="s">
        <v>1224</v>
      </c>
      <c r="C373" s="658" t="s">
        <v>540</v>
      </c>
      <c r="D373" s="659">
        <v>3</v>
      </c>
      <c r="E373" s="660">
        <v>40</v>
      </c>
      <c r="F373" s="661">
        <v>106</v>
      </c>
    </row>
    <row r="374" spans="1:6">
      <c r="A374" s="656" t="s">
        <v>1225</v>
      </c>
      <c r="B374" s="657" t="s">
        <v>1226</v>
      </c>
      <c r="C374" s="658" t="s">
        <v>540</v>
      </c>
      <c r="D374" s="659">
        <v>3</v>
      </c>
      <c r="E374" s="660">
        <v>40</v>
      </c>
      <c r="F374" s="661">
        <v>108</v>
      </c>
    </row>
    <row r="375" spans="1:6">
      <c r="A375" s="656" t="s">
        <v>1227</v>
      </c>
      <c r="B375" s="657" t="s">
        <v>1228</v>
      </c>
      <c r="C375" s="658" t="s">
        <v>540</v>
      </c>
      <c r="D375" s="659">
        <v>4</v>
      </c>
      <c r="E375" s="660">
        <v>40</v>
      </c>
      <c r="F375" s="661">
        <v>134</v>
      </c>
    </row>
    <row r="376" spans="1:6">
      <c r="A376" s="656" t="s">
        <v>1229</v>
      </c>
      <c r="B376" s="657" t="s">
        <v>1230</v>
      </c>
      <c r="C376" s="658" t="s">
        <v>540</v>
      </c>
      <c r="D376" s="659">
        <v>4</v>
      </c>
      <c r="E376" s="660">
        <v>40</v>
      </c>
      <c r="F376" s="661">
        <v>126</v>
      </c>
    </row>
    <row r="377" spans="1:6">
      <c r="A377" s="656" t="s">
        <v>1231</v>
      </c>
      <c r="B377" s="657" t="s">
        <v>1232</v>
      </c>
      <c r="C377" s="658" t="s">
        <v>608</v>
      </c>
      <c r="D377" s="659">
        <v>1</v>
      </c>
      <c r="E377" s="660">
        <v>57</v>
      </c>
      <c r="F377" s="661">
        <v>51</v>
      </c>
    </row>
    <row r="378" spans="1:6">
      <c r="A378" s="656" t="s">
        <v>1233</v>
      </c>
      <c r="B378" s="657" t="s">
        <v>1234</v>
      </c>
      <c r="C378" s="658" t="s">
        <v>540</v>
      </c>
      <c r="D378" s="659">
        <v>1</v>
      </c>
      <c r="E378" s="660">
        <v>59</v>
      </c>
      <c r="F378" s="661">
        <v>65</v>
      </c>
    </row>
    <row r="379" spans="1:6">
      <c r="A379" s="656" t="s">
        <v>1235</v>
      </c>
      <c r="B379" s="657" t="s">
        <v>1236</v>
      </c>
      <c r="C379" s="658" t="s">
        <v>540</v>
      </c>
      <c r="D379" s="659">
        <v>1</v>
      </c>
      <c r="E379" s="660">
        <v>59</v>
      </c>
      <c r="F379" s="661">
        <v>55</v>
      </c>
    </row>
    <row r="380" spans="1:6">
      <c r="A380" s="656" t="s">
        <v>1237</v>
      </c>
      <c r="B380" s="657" t="s">
        <v>1238</v>
      </c>
      <c r="C380" s="658" t="s">
        <v>540</v>
      </c>
      <c r="D380" s="659">
        <v>1</v>
      </c>
      <c r="E380" s="660">
        <v>59</v>
      </c>
      <c r="F380" s="661">
        <v>49</v>
      </c>
    </row>
    <row r="381" spans="1:6">
      <c r="A381" s="656" t="s">
        <v>1239</v>
      </c>
      <c r="B381" s="657" t="s">
        <v>1240</v>
      </c>
      <c r="C381" s="658" t="s">
        <v>540</v>
      </c>
      <c r="D381" s="659">
        <v>1</v>
      </c>
      <c r="E381" s="660">
        <v>59</v>
      </c>
      <c r="F381" s="661">
        <v>68</v>
      </c>
    </row>
    <row r="382" spans="1:6">
      <c r="A382" s="656" t="s">
        <v>1241</v>
      </c>
      <c r="B382" s="657" t="s">
        <v>1242</v>
      </c>
      <c r="C382" s="658" t="s">
        <v>540</v>
      </c>
      <c r="D382" s="659">
        <v>1</v>
      </c>
      <c r="E382" s="660">
        <v>59</v>
      </c>
      <c r="F382" s="661">
        <v>57</v>
      </c>
    </row>
    <row r="383" spans="1:6">
      <c r="A383" s="656" t="s">
        <v>1243</v>
      </c>
      <c r="B383" s="657" t="s">
        <v>1244</v>
      </c>
      <c r="C383" s="658" t="s">
        <v>540</v>
      </c>
      <c r="D383" s="659">
        <v>1</v>
      </c>
      <c r="E383" s="660">
        <v>59</v>
      </c>
      <c r="F383" s="661">
        <v>71</v>
      </c>
    </row>
    <row r="384" spans="1:6">
      <c r="A384" s="656" t="s">
        <v>1245</v>
      </c>
      <c r="B384" s="657" t="s">
        <v>1246</v>
      </c>
      <c r="C384" s="658" t="s">
        <v>608</v>
      </c>
      <c r="D384" s="659">
        <v>1</v>
      </c>
      <c r="E384" s="660">
        <v>57</v>
      </c>
      <c r="F384" s="661">
        <v>61</v>
      </c>
    </row>
    <row r="385" spans="1:6">
      <c r="A385" s="656" t="s">
        <v>1247</v>
      </c>
      <c r="B385" s="657" t="s">
        <v>1248</v>
      </c>
      <c r="C385" s="658" t="s">
        <v>540</v>
      </c>
      <c r="D385" s="659">
        <v>1</v>
      </c>
      <c r="E385" s="660">
        <v>86</v>
      </c>
      <c r="F385" s="661">
        <v>80</v>
      </c>
    </row>
    <row r="386" spans="1:6">
      <c r="A386" s="656" t="s">
        <v>1249</v>
      </c>
      <c r="B386" s="657" t="s">
        <v>1250</v>
      </c>
      <c r="C386" s="658" t="s">
        <v>608</v>
      </c>
      <c r="D386" s="659">
        <v>2</v>
      </c>
      <c r="E386" s="660">
        <v>57</v>
      </c>
      <c r="F386" s="661">
        <v>100</v>
      </c>
    </row>
    <row r="387" spans="1:6">
      <c r="A387" s="656" t="s">
        <v>1251</v>
      </c>
      <c r="B387" s="657" t="s">
        <v>1252</v>
      </c>
      <c r="C387" s="658" t="s">
        <v>540</v>
      </c>
      <c r="D387" s="659">
        <v>2</v>
      </c>
      <c r="E387" s="660">
        <v>59</v>
      </c>
      <c r="F387" s="661">
        <v>110</v>
      </c>
    </row>
    <row r="388" spans="1:6">
      <c r="A388" s="656" t="s">
        <v>1253</v>
      </c>
      <c r="B388" s="657" t="s">
        <v>1254</v>
      </c>
      <c r="C388" s="658" t="s">
        <v>540</v>
      </c>
      <c r="D388" s="659">
        <v>2</v>
      </c>
      <c r="E388" s="660">
        <v>59</v>
      </c>
      <c r="F388" s="661">
        <v>98</v>
      </c>
    </row>
    <row r="389" spans="1:6">
      <c r="A389" s="656" t="s">
        <v>1255</v>
      </c>
      <c r="B389" s="657" t="s">
        <v>1256</v>
      </c>
      <c r="C389" s="658" t="s">
        <v>540</v>
      </c>
      <c r="D389" s="659">
        <v>2</v>
      </c>
      <c r="E389" s="660">
        <v>59</v>
      </c>
      <c r="F389" s="661">
        <v>149</v>
      </c>
    </row>
    <row r="390" spans="1:6">
      <c r="A390" s="656" t="s">
        <v>1257</v>
      </c>
      <c r="B390" s="657" t="s">
        <v>1258</v>
      </c>
      <c r="C390" s="658" t="s">
        <v>608</v>
      </c>
      <c r="D390" s="659">
        <v>2</v>
      </c>
      <c r="E390" s="660">
        <v>59</v>
      </c>
      <c r="F390" s="661">
        <v>107</v>
      </c>
    </row>
    <row r="391" spans="1:6">
      <c r="A391" s="656" t="s">
        <v>1259</v>
      </c>
      <c r="B391" s="657" t="s">
        <v>1260</v>
      </c>
      <c r="C391" s="658" t="s">
        <v>540</v>
      </c>
      <c r="D391" s="659">
        <v>2</v>
      </c>
      <c r="E391" s="660">
        <v>86</v>
      </c>
      <c r="F391" s="661">
        <v>160</v>
      </c>
    </row>
    <row r="392" spans="1:6">
      <c r="A392" s="656" t="s">
        <v>1261</v>
      </c>
      <c r="B392" s="657" t="s">
        <v>1262</v>
      </c>
      <c r="C392" s="658" t="s">
        <v>540</v>
      </c>
      <c r="D392" s="659">
        <v>3</v>
      </c>
      <c r="E392" s="660">
        <v>59</v>
      </c>
      <c r="F392" s="661">
        <v>167</v>
      </c>
    </row>
    <row r="393" spans="1:6">
      <c r="A393" s="656" t="s">
        <v>1263</v>
      </c>
      <c r="B393" s="657" t="s">
        <v>1264</v>
      </c>
      <c r="C393" s="658" t="s">
        <v>540</v>
      </c>
      <c r="D393" s="659">
        <v>4</v>
      </c>
      <c r="E393" s="660">
        <v>59</v>
      </c>
      <c r="F393" s="661">
        <v>219</v>
      </c>
    </row>
    <row r="394" spans="1:6">
      <c r="A394" s="656" t="s">
        <v>1265</v>
      </c>
      <c r="B394" s="657" t="s">
        <v>1266</v>
      </c>
      <c r="C394" s="658" t="s">
        <v>540</v>
      </c>
      <c r="D394" s="659">
        <v>4</v>
      </c>
      <c r="E394" s="660">
        <v>59</v>
      </c>
      <c r="F394" s="661">
        <v>298</v>
      </c>
    </row>
    <row r="395" spans="1:6">
      <c r="A395" s="656" t="s">
        <v>1267</v>
      </c>
      <c r="B395" s="657" t="s">
        <v>1268</v>
      </c>
      <c r="C395" s="658" t="s">
        <v>540</v>
      </c>
      <c r="D395" s="659">
        <v>4</v>
      </c>
      <c r="E395" s="660">
        <v>86</v>
      </c>
      <c r="F395" s="661">
        <v>320</v>
      </c>
    </row>
    <row r="396" spans="1:6" ht="15" thickBot="1">
      <c r="A396" s="672" t="s">
        <v>1269</v>
      </c>
      <c r="B396" s="673" t="s">
        <v>1270</v>
      </c>
      <c r="C396" s="674" t="s">
        <v>540</v>
      </c>
      <c r="D396" s="675">
        <v>6</v>
      </c>
      <c r="E396" s="676">
        <v>59</v>
      </c>
      <c r="F396" s="677">
        <v>329.5</v>
      </c>
    </row>
    <row r="397" spans="1:6">
      <c r="A397" s="650" t="s">
        <v>1271</v>
      </c>
      <c r="B397" s="651" t="s">
        <v>1272</v>
      </c>
      <c r="C397" s="652"/>
      <c r="D397" s="653"/>
      <c r="E397" s="654"/>
      <c r="F397" s="655"/>
    </row>
    <row r="398" spans="1:6">
      <c r="A398" s="656" t="s">
        <v>1273</v>
      </c>
      <c r="B398" s="657" t="s">
        <v>1274</v>
      </c>
      <c r="C398" s="658" t="s">
        <v>523</v>
      </c>
      <c r="D398" s="659">
        <v>1</v>
      </c>
      <c r="E398" s="660">
        <v>15</v>
      </c>
      <c r="F398" s="661">
        <v>19</v>
      </c>
    </row>
    <row r="399" spans="1:6">
      <c r="A399" s="656" t="s">
        <v>1275</v>
      </c>
      <c r="B399" s="657" t="s">
        <v>1276</v>
      </c>
      <c r="C399" s="658" t="s">
        <v>523</v>
      </c>
      <c r="D399" s="659">
        <v>2</v>
      </c>
      <c r="E399" s="660">
        <v>15</v>
      </c>
      <c r="F399" s="661">
        <v>36</v>
      </c>
    </row>
    <row r="400" spans="1:6">
      <c r="A400" s="656" t="s">
        <v>1277</v>
      </c>
      <c r="B400" s="657" t="s">
        <v>1278</v>
      </c>
      <c r="C400" s="658" t="s">
        <v>523</v>
      </c>
      <c r="D400" s="659">
        <v>1</v>
      </c>
      <c r="E400" s="660">
        <v>35</v>
      </c>
      <c r="F400" s="661">
        <v>62</v>
      </c>
    </row>
    <row r="401" spans="1:6">
      <c r="A401" s="656" t="s">
        <v>1279</v>
      </c>
      <c r="B401" s="657" t="s">
        <v>1280</v>
      </c>
      <c r="C401" s="658" t="s">
        <v>523</v>
      </c>
      <c r="D401" s="659">
        <v>1</v>
      </c>
      <c r="E401" s="660">
        <v>20</v>
      </c>
      <c r="F401" s="661">
        <v>25</v>
      </c>
    </row>
    <row r="402" spans="1:6">
      <c r="A402" s="656" t="s">
        <v>1281</v>
      </c>
      <c r="B402" s="657" t="s">
        <v>1282</v>
      </c>
      <c r="C402" s="658" t="s">
        <v>523</v>
      </c>
      <c r="D402" s="659">
        <v>2</v>
      </c>
      <c r="E402" s="660">
        <v>35</v>
      </c>
      <c r="F402" s="661">
        <v>90</v>
      </c>
    </row>
    <row r="403" spans="1:6">
      <c r="A403" s="656" t="s">
        <v>1283</v>
      </c>
      <c r="B403" s="657" t="s">
        <v>1284</v>
      </c>
      <c r="C403" s="658" t="s">
        <v>523</v>
      </c>
      <c r="D403" s="659">
        <v>2</v>
      </c>
      <c r="E403" s="660">
        <v>20</v>
      </c>
      <c r="F403" s="661">
        <v>50</v>
      </c>
    </row>
    <row r="404" spans="1:6">
      <c r="A404" s="656" t="s">
        <v>1285</v>
      </c>
      <c r="B404" s="657" t="s">
        <v>1286</v>
      </c>
      <c r="C404" s="658" t="s">
        <v>523</v>
      </c>
      <c r="D404" s="659">
        <v>3</v>
      </c>
      <c r="E404" s="660">
        <v>20</v>
      </c>
      <c r="F404" s="661">
        <v>71</v>
      </c>
    </row>
    <row r="405" spans="1:6">
      <c r="A405" s="656" t="s">
        <v>1287</v>
      </c>
      <c r="B405" s="657" t="s">
        <v>1288</v>
      </c>
      <c r="C405" s="658" t="s">
        <v>523</v>
      </c>
      <c r="D405" s="659">
        <v>4</v>
      </c>
      <c r="E405" s="660">
        <v>20</v>
      </c>
      <c r="F405" s="661">
        <v>100</v>
      </c>
    </row>
    <row r="406" spans="1:6">
      <c r="A406" s="656" t="s">
        <v>1289</v>
      </c>
      <c r="B406" s="657" t="s">
        <v>1290</v>
      </c>
      <c r="C406" s="658" t="s">
        <v>523</v>
      </c>
      <c r="D406" s="659">
        <v>6</v>
      </c>
      <c r="E406" s="660">
        <v>20</v>
      </c>
      <c r="F406" s="661">
        <v>146</v>
      </c>
    </row>
    <row r="407" spans="1:6">
      <c r="A407" s="656" t="s">
        <v>1291</v>
      </c>
      <c r="B407" s="657" t="s">
        <v>1292</v>
      </c>
      <c r="C407" s="658" t="s">
        <v>864</v>
      </c>
      <c r="D407" s="659">
        <v>1</v>
      </c>
      <c r="E407" s="660">
        <v>25</v>
      </c>
      <c r="F407" s="661">
        <v>33</v>
      </c>
    </row>
    <row r="408" spans="1:6">
      <c r="A408" s="656" t="s">
        <v>1293</v>
      </c>
      <c r="B408" s="657" t="s">
        <v>1294</v>
      </c>
      <c r="C408" s="658" t="s">
        <v>540</v>
      </c>
      <c r="D408" s="659">
        <v>1</v>
      </c>
      <c r="E408" s="660">
        <v>25</v>
      </c>
      <c r="F408" s="661">
        <v>26</v>
      </c>
    </row>
    <row r="409" spans="1:6">
      <c r="A409" s="656" t="s">
        <v>1295</v>
      </c>
      <c r="B409" s="657" t="s">
        <v>1294</v>
      </c>
      <c r="C409" s="658" t="s">
        <v>523</v>
      </c>
      <c r="D409" s="659">
        <v>1</v>
      </c>
      <c r="E409" s="660">
        <v>25</v>
      </c>
      <c r="F409" s="661">
        <v>42</v>
      </c>
    </row>
    <row r="410" spans="1:6">
      <c r="A410" s="656" t="s">
        <v>1296</v>
      </c>
      <c r="B410" s="657" t="s">
        <v>1297</v>
      </c>
      <c r="C410" s="658" t="s">
        <v>523</v>
      </c>
      <c r="D410" s="659">
        <v>1</v>
      </c>
      <c r="E410" s="660">
        <v>25</v>
      </c>
      <c r="F410" s="661">
        <v>33</v>
      </c>
    </row>
    <row r="411" spans="1:6">
      <c r="A411" s="656" t="s">
        <v>1298</v>
      </c>
      <c r="B411" s="657" t="s">
        <v>1299</v>
      </c>
      <c r="C411" s="658" t="s">
        <v>864</v>
      </c>
      <c r="D411" s="659">
        <v>1</v>
      </c>
      <c r="E411" s="660">
        <v>30</v>
      </c>
      <c r="F411" s="661">
        <v>37</v>
      </c>
    </row>
    <row r="412" spans="1:6">
      <c r="A412" s="656" t="s">
        <v>1300</v>
      </c>
      <c r="B412" s="657" t="s">
        <v>1301</v>
      </c>
      <c r="C412" s="658" t="s">
        <v>523</v>
      </c>
      <c r="D412" s="659">
        <v>1</v>
      </c>
      <c r="E412" s="660">
        <v>50</v>
      </c>
      <c r="F412" s="661">
        <v>70</v>
      </c>
    </row>
    <row r="413" spans="1:6">
      <c r="A413" s="656" t="s">
        <v>1302</v>
      </c>
      <c r="B413" s="657" t="s">
        <v>1303</v>
      </c>
      <c r="C413" s="658" t="s">
        <v>540</v>
      </c>
      <c r="D413" s="659">
        <v>1</v>
      </c>
      <c r="E413" s="660">
        <v>30</v>
      </c>
      <c r="F413" s="661">
        <v>31</v>
      </c>
    </row>
    <row r="414" spans="1:6">
      <c r="A414" s="656" t="s">
        <v>1304</v>
      </c>
      <c r="B414" s="657" t="s">
        <v>1303</v>
      </c>
      <c r="C414" s="658" t="s">
        <v>523</v>
      </c>
      <c r="D414" s="659">
        <v>1</v>
      </c>
      <c r="E414" s="660">
        <v>30</v>
      </c>
      <c r="F414" s="661">
        <v>46</v>
      </c>
    </row>
    <row r="415" spans="1:6">
      <c r="A415" s="656" t="s">
        <v>1305</v>
      </c>
      <c r="B415" s="657" t="s">
        <v>1306</v>
      </c>
      <c r="C415" s="658" t="s">
        <v>523</v>
      </c>
      <c r="D415" s="659">
        <v>1</v>
      </c>
      <c r="E415" s="660">
        <v>30</v>
      </c>
      <c r="F415" s="661">
        <v>41</v>
      </c>
    </row>
    <row r="416" spans="1:6">
      <c r="A416" s="656" t="s">
        <v>1307</v>
      </c>
      <c r="B416" s="657" t="s">
        <v>1308</v>
      </c>
      <c r="C416" s="658" t="s">
        <v>864</v>
      </c>
      <c r="D416" s="659">
        <v>2</v>
      </c>
      <c r="E416" s="660">
        <v>25</v>
      </c>
      <c r="F416" s="661">
        <v>66</v>
      </c>
    </row>
    <row r="417" spans="1:6">
      <c r="A417" s="656" t="s">
        <v>1309</v>
      </c>
      <c r="B417" s="657" t="s">
        <v>1308</v>
      </c>
      <c r="C417" s="658" t="s">
        <v>540</v>
      </c>
      <c r="D417" s="659">
        <v>2</v>
      </c>
      <c r="E417" s="660">
        <v>25</v>
      </c>
      <c r="F417" s="661">
        <v>50</v>
      </c>
    </row>
    <row r="418" spans="1:6">
      <c r="A418" s="656" t="s">
        <v>1310</v>
      </c>
      <c r="B418" s="657" t="s">
        <v>1311</v>
      </c>
      <c r="C418" s="658" t="s">
        <v>540</v>
      </c>
      <c r="D418" s="659">
        <v>2</v>
      </c>
      <c r="E418" s="660">
        <v>25</v>
      </c>
      <c r="F418" s="661">
        <v>50</v>
      </c>
    </row>
    <row r="419" spans="1:6">
      <c r="A419" s="656" t="s">
        <v>1312</v>
      </c>
      <c r="B419" s="657" t="s">
        <v>1308</v>
      </c>
      <c r="C419" s="658" t="s">
        <v>523</v>
      </c>
      <c r="D419" s="659">
        <v>2</v>
      </c>
      <c r="E419" s="660">
        <v>25</v>
      </c>
      <c r="F419" s="661">
        <v>73</v>
      </c>
    </row>
    <row r="420" spans="1:6">
      <c r="A420" s="656" t="s">
        <v>1313</v>
      </c>
      <c r="B420" s="657" t="s">
        <v>1314</v>
      </c>
      <c r="C420" s="658" t="s">
        <v>864</v>
      </c>
      <c r="D420" s="659">
        <v>2</v>
      </c>
      <c r="E420" s="660">
        <v>30</v>
      </c>
      <c r="F420" s="661">
        <v>74</v>
      </c>
    </row>
    <row r="421" spans="1:6">
      <c r="A421" s="656" t="s">
        <v>1315</v>
      </c>
      <c r="B421" s="657" t="s">
        <v>1316</v>
      </c>
      <c r="C421" s="658" t="s">
        <v>523</v>
      </c>
      <c r="D421" s="659">
        <v>2</v>
      </c>
      <c r="E421" s="660">
        <v>50</v>
      </c>
      <c r="F421" s="661">
        <v>114</v>
      </c>
    </row>
    <row r="422" spans="1:6">
      <c r="A422" s="656" t="s">
        <v>1317</v>
      </c>
      <c r="B422" s="657" t="s">
        <v>1314</v>
      </c>
      <c r="C422" s="658" t="s">
        <v>540</v>
      </c>
      <c r="D422" s="659">
        <v>2</v>
      </c>
      <c r="E422" s="660">
        <v>30</v>
      </c>
      <c r="F422" s="661">
        <v>58</v>
      </c>
    </row>
    <row r="423" spans="1:6">
      <c r="A423" s="656" t="s">
        <v>1318</v>
      </c>
      <c r="B423" s="657" t="s">
        <v>1314</v>
      </c>
      <c r="C423" s="658" t="s">
        <v>523</v>
      </c>
      <c r="D423" s="659">
        <v>2</v>
      </c>
      <c r="E423" s="660">
        <v>30</v>
      </c>
      <c r="F423" s="661">
        <v>75</v>
      </c>
    </row>
    <row r="424" spans="1:6">
      <c r="A424" s="656" t="s">
        <v>1319</v>
      </c>
      <c r="B424" s="657" t="s">
        <v>1320</v>
      </c>
      <c r="C424" s="658" t="s">
        <v>523</v>
      </c>
      <c r="D424" s="659">
        <v>3</v>
      </c>
      <c r="E424" s="660">
        <v>25</v>
      </c>
      <c r="F424" s="661">
        <v>115</v>
      </c>
    </row>
    <row r="425" spans="1:6">
      <c r="A425" s="656" t="s">
        <v>1321</v>
      </c>
      <c r="B425" s="657" t="s">
        <v>1322</v>
      </c>
      <c r="C425" s="658" t="s">
        <v>864</v>
      </c>
      <c r="D425" s="659">
        <v>3</v>
      </c>
      <c r="E425" s="660">
        <v>30</v>
      </c>
      <c r="F425" s="661">
        <v>120</v>
      </c>
    </row>
    <row r="426" spans="1:6">
      <c r="A426" s="656" t="s">
        <v>1323</v>
      </c>
      <c r="B426" s="657" t="s">
        <v>1324</v>
      </c>
      <c r="C426" s="658" t="s">
        <v>523</v>
      </c>
      <c r="D426" s="659">
        <v>3</v>
      </c>
      <c r="E426" s="660">
        <v>30</v>
      </c>
      <c r="F426" s="661">
        <v>127</v>
      </c>
    </row>
    <row r="427" spans="1:6">
      <c r="A427" s="656" t="s">
        <v>1325</v>
      </c>
      <c r="B427" s="657" t="s">
        <v>1326</v>
      </c>
      <c r="C427" s="658" t="s">
        <v>864</v>
      </c>
      <c r="D427" s="659">
        <v>4</v>
      </c>
      <c r="E427" s="660">
        <v>25</v>
      </c>
      <c r="F427" s="661">
        <v>132</v>
      </c>
    </row>
    <row r="428" spans="1:6">
      <c r="A428" s="656" t="s">
        <v>1327</v>
      </c>
      <c r="B428" s="657" t="s">
        <v>1328</v>
      </c>
      <c r="C428" s="658" t="s">
        <v>864</v>
      </c>
      <c r="D428" s="659">
        <v>4</v>
      </c>
      <c r="E428" s="660">
        <v>30</v>
      </c>
      <c r="F428" s="661">
        <v>148</v>
      </c>
    </row>
    <row r="429" spans="1:6">
      <c r="A429" s="656" t="s">
        <v>1329</v>
      </c>
      <c r="B429" s="657" t="s">
        <v>1328</v>
      </c>
      <c r="C429" s="658" t="s">
        <v>540</v>
      </c>
      <c r="D429" s="659">
        <v>4</v>
      </c>
      <c r="E429" s="660">
        <v>30</v>
      </c>
      <c r="F429" s="661">
        <v>116</v>
      </c>
    </row>
    <row r="430" spans="1:6">
      <c r="A430" s="656" t="s">
        <v>1330</v>
      </c>
      <c r="B430" s="657" t="s">
        <v>1328</v>
      </c>
      <c r="C430" s="658" t="s">
        <v>523</v>
      </c>
      <c r="D430" s="659">
        <v>4</v>
      </c>
      <c r="E430" s="660">
        <v>30</v>
      </c>
      <c r="F430" s="661">
        <v>150</v>
      </c>
    </row>
    <row r="431" spans="1:6">
      <c r="A431" s="656" t="s">
        <v>1331</v>
      </c>
      <c r="B431" s="657" t="s">
        <v>1332</v>
      </c>
      <c r="C431" s="658" t="s">
        <v>864</v>
      </c>
      <c r="D431" s="659">
        <v>6</v>
      </c>
      <c r="E431" s="660">
        <v>30</v>
      </c>
      <c r="F431" s="661">
        <v>198</v>
      </c>
    </row>
    <row r="432" spans="1:6">
      <c r="A432" s="656" t="s">
        <v>1333</v>
      </c>
      <c r="B432" s="657" t="s">
        <v>1332</v>
      </c>
      <c r="C432" s="658" t="s">
        <v>523</v>
      </c>
      <c r="D432" s="659">
        <v>6</v>
      </c>
      <c r="E432" s="660">
        <v>30</v>
      </c>
      <c r="F432" s="661">
        <v>219</v>
      </c>
    </row>
    <row r="433" spans="1:6">
      <c r="A433" s="656" t="s">
        <v>1334</v>
      </c>
      <c r="B433" s="657" t="s">
        <v>1335</v>
      </c>
      <c r="C433" s="658" t="s">
        <v>864</v>
      </c>
      <c r="D433" s="659">
        <v>6</v>
      </c>
      <c r="E433" s="660">
        <v>30</v>
      </c>
      <c r="F433" s="661">
        <v>213</v>
      </c>
    </row>
    <row r="434" spans="1:6">
      <c r="A434" s="656" t="s">
        <v>1336</v>
      </c>
      <c r="B434" s="657" t="s">
        <v>1335</v>
      </c>
      <c r="C434" s="658" t="s">
        <v>523</v>
      </c>
      <c r="D434" s="659">
        <v>6</v>
      </c>
      <c r="E434" s="660">
        <v>30</v>
      </c>
      <c r="F434" s="661">
        <v>225</v>
      </c>
    </row>
    <row r="435" spans="1:6">
      <c r="A435" s="656" t="s">
        <v>1337</v>
      </c>
      <c r="B435" s="657" t="s">
        <v>1338</v>
      </c>
      <c r="C435" s="658" t="s">
        <v>864</v>
      </c>
      <c r="D435" s="659">
        <v>1</v>
      </c>
      <c r="E435" s="660">
        <v>0</v>
      </c>
      <c r="F435" s="661">
        <v>4</v>
      </c>
    </row>
    <row r="436" spans="1:6">
      <c r="A436" s="656" t="s">
        <v>1339</v>
      </c>
      <c r="B436" s="657" t="s">
        <v>1340</v>
      </c>
      <c r="C436" s="658" t="s">
        <v>864</v>
      </c>
      <c r="D436" s="659">
        <v>1</v>
      </c>
      <c r="E436" s="660">
        <v>0</v>
      </c>
      <c r="F436" s="661">
        <v>8</v>
      </c>
    </row>
    <row r="437" spans="1:6">
      <c r="A437" s="656" t="s">
        <v>1341</v>
      </c>
      <c r="B437" s="657" t="s">
        <v>1342</v>
      </c>
      <c r="C437" s="658" t="s">
        <v>864</v>
      </c>
      <c r="D437" s="659">
        <v>1</v>
      </c>
      <c r="E437" s="660">
        <v>34</v>
      </c>
      <c r="F437" s="661">
        <v>43</v>
      </c>
    </row>
    <row r="438" spans="1:6">
      <c r="A438" s="656" t="s">
        <v>1343</v>
      </c>
      <c r="B438" s="657" t="s">
        <v>1344</v>
      </c>
      <c r="C438" s="658" t="s">
        <v>864</v>
      </c>
      <c r="D438" s="659">
        <v>1</v>
      </c>
      <c r="E438" s="660">
        <v>34</v>
      </c>
      <c r="F438" s="661">
        <v>43</v>
      </c>
    </row>
    <row r="439" spans="1:6">
      <c r="A439" s="656" t="s">
        <v>1345</v>
      </c>
      <c r="B439" s="657" t="s">
        <v>1346</v>
      </c>
      <c r="C439" s="658" t="s">
        <v>864</v>
      </c>
      <c r="D439" s="659">
        <v>1</v>
      </c>
      <c r="E439" s="660">
        <v>34</v>
      </c>
      <c r="F439" s="661">
        <v>36</v>
      </c>
    </row>
    <row r="440" spans="1:6">
      <c r="A440" s="656" t="s">
        <v>1347</v>
      </c>
      <c r="B440" s="657" t="s">
        <v>1348</v>
      </c>
      <c r="C440" s="658" t="s">
        <v>523</v>
      </c>
      <c r="D440" s="659">
        <v>1</v>
      </c>
      <c r="E440" s="660">
        <v>55</v>
      </c>
      <c r="F440" s="661">
        <v>80</v>
      </c>
    </row>
    <row r="441" spans="1:6">
      <c r="A441" s="656" t="s">
        <v>1349</v>
      </c>
      <c r="B441" s="657" t="s">
        <v>1350</v>
      </c>
      <c r="C441" s="658" t="s">
        <v>523</v>
      </c>
      <c r="D441" s="659">
        <v>1</v>
      </c>
      <c r="E441" s="660">
        <v>30</v>
      </c>
      <c r="F441" s="661">
        <v>51</v>
      </c>
    </row>
    <row r="442" spans="1:6">
      <c r="A442" s="662" t="s">
        <v>1351</v>
      </c>
      <c r="B442" s="663" t="s">
        <v>1352</v>
      </c>
      <c r="C442" s="664" t="s">
        <v>540</v>
      </c>
      <c r="D442" s="665">
        <v>1</v>
      </c>
      <c r="E442" s="666">
        <v>34</v>
      </c>
      <c r="F442" s="667">
        <v>32</v>
      </c>
    </row>
    <row r="443" spans="1:6">
      <c r="A443" s="662" t="s">
        <v>1353</v>
      </c>
      <c r="B443" s="663" t="s">
        <v>1354</v>
      </c>
      <c r="C443" s="664" t="s">
        <v>540</v>
      </c>
      <c r="D443" s="665">
        <v>1</v>
      </c>
      <c r="E443" s="666">
        <v>25</v>
      </c>
      <c r="F443" s="667">
        <v>25</v>
      </c>
    </row>
    <row r="444" spans="1:6">
      <c r="A444" s="662" t="s">
        <v>1355</v>
      </c>
      <c r="B444" s="663" t="s">
        <v>1356</v>
      </c>
      <c r="C444" s="664" t="s">
        <v>540</v>
      </c>
      <c r="D444" s="665">
        <v>1</v>
      </c>
      <c r="E444" s="666">
        <v>25</v>
      </c>
      <c r="F444" s="667">
        <v>19</v>
      </c>
    </row>
    <row r="445" spans="1:6">
      <c r="A445" s="662" t="s">
        <v>1357</v>
      </c>
      <c r="B445" s="663" t="s">
        <v>1358</v>
      </c>
      <c r="C445" s="664" t="s">
        <v>540</v>
      </c>
      <c r="D445" s="665">
        <v>1</v>
      </c>
      <c r="E445" s="666">
        <v>25</v>
      </c>
      <c r="F445" s="667">
        <v>20</v>
      </c>
    </row>
    <row r="446" spans="1:6">
      <c r="A446" s="662" t="s">
        <v>1359</v>
      </c>
      <c r="B446" s="663" t="s">
        <v>1360</v>
      </c>
      <c r="C446" s="664" t="s">
        <v>540</v>
      </c>
      <c r="D446" s="665">
        <v>1</v>
      </c>
      <c r="E446" s="666">
        <v>25</v>
      </c>
      <c r="F446" s="667">
        <v>20</v>
      </c>
    </row>
    <row r="447" spans="1:6">
      <c r="A447" s="656" t="s">
        <v>1361</v>
      </c>
      <c r="B447" s="657" t="s">
        <v>1362</v>
      </c>
      <c r="C447" s="658" t="s">
        <v>523</v>
      </c>
      <c r="D447" s="659">
        <v>1</v>
      </c>
      <c r="E447" s="660">
        <v>60</v>
      </c>
      <c r="F447" s="661">
        <v>85</v>
      </c>
    </row>
    <row r="448" spans="1:6">
      <c r="A448" s="656" t="s">
        <v>1363</v>
      </c>
      <c r="B448" s="657" t="s">
        <v>1364</v>
      </c>
      <c r="C448" s="658" t="s">
        <v>540</v>
      </c>
      <c r="D448" s="659">
        <v>1</v>
      </c>
      <c r="E448" s="660">
        <v>39</v>
      </c>
      <c r="F448" s="661">
        <v>46</v>
      </c>
    </row>
    <row r="449" spans="1:6">
      <c r="A449" s="656" t="s">
        <v>1365</v>
      </c>
      <c r="B449" s="657" t="s">
        <v>1366</v>
      </c>
      <c r="C449" s="658" t="s">
        <v>540</v>
      </c>
      <c r="D449" s="659">
        <v>1</v>
      </c>
      <c r="E449" s="660">
        <v>39</v>
      </c>
      <c r="F449" s="661">
        <v>37</v>
      </c>
    </row>
    <row r="450" spans="1:6">
      <c r="A450" s="656" t="s">
        <v>1367</v>
      </c>
      <c r="B450" s="657" t="s">
        <v>1368</v>
      </c>
      <c r="C450" s="658" t="s">
        <v>523</v>
      </c>
      <c r="D450" s="659">
        <v>1</v>
      </c>
      <c r="E450" s="660">
        <v>110</v>
      </c>
      <c r="F450" s="661">
        <v>140</v>
      </c>
    </row>
    <row r="451" spans="1:6">
      <c r="A451" s="656" t="s">
        <v>1369</v>
      </c>
      <c r="B451" s="657" t="s">
        <v>1370</v>
      </c>
      <c r="C451" s="658" t="s">
        <v>523</v>
      </c>
      <c r="D451" s="659">
        <v>1</v>
      </c>
      <c r="E451" s="660">
        <v>40</v>
      </c>
      <c r="F451" s="661">
        <v>51</v>
      </c>
    </row>
    <row r="452" spans="1:6">
      <c r="A452" s="656" t="s">
        <v>1371</v>
      </c>
      <c r="B452" s="657" t="s">
        <v>1372</v>
      </c>
      <c r="C452" s="658" t="s">
        <v>864</v>
      </c>
      <c r="D452" s="659">
        <v>2</v>
      </c>
      <c r="E452" s="660">
        <v>34</v>
      </c>
      <c r="F452" s="661">
        <v>72</v>
      </c>
    </row>
    <row r="453" spans="1:6">
      <c r="A453" s="656" t="s">
        <v>1373</v>
      </c>
      <c r="B453" s="657" t="s">
        <v>1374</v>
      </c>
      <c r="C453" s="658" t="s">
        <v>864</v>
      </c>
      <c r="D453" s="659">
        <v>2</v>
      </c>
      <c r="E453" s="660">
        <v>34</v>
      </c>
      <c r="F453" s="661">
        <v>86</v>
      </c>
    </row>
    <row r="454" spans="1:6">
      <c r="A454" s="656" t="s">
        <v>1375</v>
      </c>
      <c r="B454" s="657" t="s">
        <v>1376</v>
      </c>
      <c r="C454" s="658" t="s">
        <v>864</v>
      </c>
      <c r="D454" s="659">
        <v>2</v>
      </c>
      <c r="E454" s="660">
        <v>34</v>
      </c>
      <c r="F454" s="661">
        <v>76</v>
      </c>
    </row>
    <row r="455" spans="1:6">
      <c r="A455" s="656" t="s">
        <v>1377</v>
      </c>
      <c r="B455" s="657" t="s">
        <v>1378</v>
      </c>
      <c r="C455" s="658" t="s">
        <v>523</v>
      </c>
      <c r="D455" s="659">
        <v>2</v>
      </c>
      <c r="E455" s="660">
        <v>55</v>
      </c>
      <c r="F455" s="661">
        <v>135</v>
      </c>
    </row>
    <row r="456" spans="1:6">
      <c r="A456" s="656" t="s">
        <v>1379</v>
      </c>
      <c r="B456" s="657" t="s">
        <v>1380</v>
      </c>
      <c r="C456" s="658" t="s">
        <v>523</v>
      </c>
      <c r="D456" s="659">
        <v>2</v>
      </c>
      <c r="E456" s="660">
        <v>30</v>
      </c>
      <c r="F456" s="661">
        <v>82</v>
      </c>
    </row>
    <row r="457" spans="1:6">
      <c r="A457" s="656" t="s">
        <v>1381</v>
      </c>
      <c r="B457" s="657" t="s">
        <v>1382</v>
      </c>
      <c r="C457" s="658" t="s">
        <v>540</v>
      </c>
      <c r="D457" s="659">
        <v>2</v>
      </c>
      <c r="E457" s="660">
        <v>34</v>
      </c>
      <c r="F457" s="661">
        <v>60</v>
      </c>
    </row>
    <row r="458" spans="1:6">
      <c r="A458" s="656" t="s">
        <v>1383</v>
      </c>
      <c r="B458" s="657" t="s">
        <v>1384</v>
      </c>
      <c r="C458" s="659" t="s">
        <v>540</v>
      </c>
      <c r="D458" s="659">
        <v>2</v>
      </c>
      <c r="E458" s="660">
        <v>25</v>
      </c>
      <c r="F458" s="661">
        <v>40</v>
      </c>
    </row>
    <row r="459" spans="1:6">
      <c r="A459" s="656" t="s">
        <v>1385</v>
      </c>
      <c r="B459" s="657" t="s">
        <v>1386</v>
      </c>
      <c r="C459" s="659" t="s">
        <v>540</v>
      </c>
      <c r="D459" s="659">
        <v>2</v>
      </c>
      <c r="E459" s="660">
        <v>25</v>
      </c>
      <c r="F459" s="661">
        <v>39</v>
      </c>
    </row>
    <row r="460" spans="1:6">
      <c r="A460" s="656" t="s">
        <v>1387</v>
      </c>
      <c r="B460" s="657" t="s">
        <v>1388</v>
      </c>
      <c r="C460" s="658" t="s">
        <v>523</v>
      </c>
      <c r="D460" s="659">
        <v>2</v>
      </c>
      <c r="E460" s="660">
        <v>60</v>
      </c>
      <c r="F460" s="661">
        <v>145</v>
      </c>
    </row>
    <row r="461" spans="1:6">
      <c r="A461" s="656" t="s">
        <v>1389</v>
      </c>
      <c r="B461" s="657" t="s">
        <v>1390</v>
      </c>
      <c r="C461" s="658" t="s">
        <v>540</v>
      </c>
      <c r="D461" s="659">
        <v>2</v>
      </c>
      <c r="E461" s="660">
        <v>39</v>
      </c>
      <c r="F461" s="661">
        <v>74</v>
      </c>
    </row>
    <row r="462" spans="1:6">
      <c r="A462" s="656" t="s">
        <v>1391</v>
      </c>
      <c r="B462" s="657" t="s">
        <v>1392</v>
      </c>
      <c r="C462" s="658" t="s">
        <v>523</v>
      </c>
      <c r="D462" s="659">
        <v>2</v>
      </c>
      <c r="E462" s="660">
        <v>110</v>
      </c>
      <c r="F462" s="661">
        <v>252</v>
      </c>
    </row>
    <row r="463" spans="1:6">
      <c r="A463" s="656" t="s">
        <v>1393</v>
      </c>
      <c r="B463" s="657" t="s">
        <v>1394</v>
      </c>
      <c r="C463" s="658" t="s">
        <v>864</v>
      </c>
      <c r="D463" s="659">
        <v>3</v>
      </c>
      <c r="E463" s="660">
        <v>34</v>
      </c>
      <c r="F463" s="661">
        <v>115</v>
      </c>
    </row>
    <row r="464" spans="1:6">
      <c r="A464" s="656" t="s">
        <v>1395</v>
      </c>
      <c r="B464" s="657" t="s">
        <v>1396</v>
      </c>
      <c r="C464" s="658" t="s">
        <v>864</v>
      </c>
      <c r="D464" s="659">
        <v>3</v>
      </c>
      <c r="E464" s="660">
        <v>34</v>
      </c>
      <c r="F464" s="661">
        <v>108</v>
      </c>
    </row>
    <row r="465" spans="1:6">
      <c r="A465" s="656" t="s">
        <v>1397</v>
      </c>
      <c r="B465" s="657" t="s">
        <v>1398</v>
      </c>
      <c r="C465" s="658" t="s">
        <v>523</v>
      </c>
      <c r="D465" s="659">
        <v>3</v>
      </c>
      <c r="E465" s="660">
        <v>55</v>
      </c>
      <c r="F465" s="661">
        <v>215</v>
      </c>
    </row>
    <row r="466" spans="1:6">
      <c r="A466" s="656" t="s">
        <v>1399</v>
      </c>
      <c r="B466" s="657" t="s">
        <v>1400</v>
      </c>
      <c r="C466" s="658" t="s">
        <v>523</v>
      </c>
      <c r="D466" s="659">
        <v>3</v>
      </c>
      <c r="E466" s="660">
        <v>30</v>
      </c>
      <c r="F466" s="661">
        <v>133</v>
      </c>
    </row>
    <row r="467" spans="1:6">
      <c r="A467" s="656" t="s">
        <v>1401</v>
      </c>
      <c r="B467" s="657" t="s">
        <v>1402</v>
      </c>
      <c r="C467" s="658" t="s">
        <v>540</v>
      </c>
      <c r="D467" s="659">
        <v>3</v>
      </c>
      <c r="E467" s="660">
        <v>34</v>
      </c>
      <c r="F467" s="661">
        <v>92</v>
      </c>
    </row>
    <row r="468" spans="1:6">
      <c r="A468" s="656" t="s">
        <v>1403</v>
      </c>
      <c r="B468" s="657" t="s">
        <v>1404</v>
      </c>
      <c r="C468" s="659" t="s">
        <v>540</v>
      </c>
      <c r="D468" s="659">
        <v>3</v>
      </c>
      <c r="E468" s="660">
        <v>25</v>
      </c>
      <c r="F468" s="661">
        <v>60</v>
      </c>
    </row>
    <row r="469" spans="1:6">
      <c r="A469" s="656" t="s">
        <v>1405</v>
      </c>
      <c r="B469" s="657" t="s">
        <v>1406</v>
      </c>
      <c r="C469" s="658" t="s">
        <v>523</v>
      </c>
      <c r="D469" s="659">
        <v>3</v>
      </c>
      <c r="E469" s="660">
        <v>60</v>
      </c>
      <c r="F469" s="661">
        <v>230</v>
      </c>
    </row>
    <row r="470" spans="1:6">
      <c r="A470" s="656" t="s">
        <v>1407</v>
      </c>
      <c r="B470" s="657" t="s">
        <v>1408</v>
      </c>
      <c r="C470" s="658" t="s">
        <v>540</v>
      </c>
      <c r="D470" s="659">
        <v>3</v>
      </c>
      <c r="E470" s="660">
        <v>39</v>
      </c>
      <c r="F470" s="661">
        <v>120</v>
      </c>
    </row>
    <row r="471" spans="1:6">
      <c r="A471" s="656" t="s">
        <v>1409</v>
      </c>
      <c r="B471" s="657" t="s">
        <v>1410</v>
      </c>
      <c r="C471" s="658" t="s">
        <v>523</v>
      </c>
      <c r="D471" s="659">
        <v>3</v>
      </c>
      <c r="E471" s="660">
        <v>110</v>
      </c>
      <c r="F471" s="661">
        <v>377</v>
      </c>
    </row>
    <row r="472" spans="1:6">
      <c r="A472" s="656" t="s">
        <v>1411</v>
      </c>
      <c r="B472" s="657" t="s">
        <v>1412</v>
      </c>
      <c r="C472" s="658" t="s">
        <v>864</v>
      </c>
      <c r="D472" s="659">
        <v>4</v>
      </c>
      <c r="E472" s="660">
        <v>34</v>
      </c>
      <c r="F472" s="661">
        <v>144</v>
      </c>
    </row>
    <row r="473" spans="1:6">
      <c r="A473" s="656" t="s">
        <v>1413</v>
      </c>
      <c r="B473" s="657" t="s">
        <v>1414</v>
      </c>
      <c r="C473" s="658" t="s">
        <v>864</v>
      </c>
      <c r="D473" s="659">
        <v>4</v>
      </c>
      <c r="E473" s="660">
        <v>34</v>
      </c>
      <c r="F473" s="661">
        <v>148</v>
      </c>
    </row>
    <row r="474" spans="1:6">
      <c r="A474" s="656" t="s">
        <v>1415</v>
      </c>
      <c r="B474" s="657" t="s">
        <v>1416</v>
      </c>
      <c r="C474" s="658" t="s">
        <v>864</v>
      </c>
      <c r="D474" s="659">
        <v>4</v>
      </c>
      <c r="E474" s="660">
        <v>34</v>
      </c>
      <c r="F474" s="661">
        <v>152</v>
      </c>
    </row>
    <row r="475" spans="1:6">
      <c r="A475" s="656" t="s">
        <v>1417</v>
      </c>
      <c r="B475" s="657" t="s">
        <v>1418</v>
      </c>
      <c r="C475" s="658" t="s">
        <v>523</v>
      </c>
      <c r="D475" s="659">
        <v>4</v>
      </c>
      <c r="E475" s="660">
        <v>55</v>
      </c>
      <c r="F475" s="661">
        <v>270</v>
      </c>
    </row>
    <row r="476" spans="1:6">
      <c r="A476" s="656" t="s">
        <v>1419</v>
      </c>
      <c r="B476" s="657" t="s">
        <v>1420</v>
      </c>
      <c r="C476" s="658" t="s">
        <v>523</v>
      </c>
      <c r="D476" s="659">
        <v>4</v>
      </c>
      <c r="E476" s="660">
        <v>30</v>
      </c>
      <c r="F476" s="661">
        <v>164</v>
      </c>
    </row>
    <row r="477" spans="1:6">
      <c r="A477" s="656" t="s">
        <v>1421</v>
      </c>
      <c r="B477" s="678" t="s">
        <v>1422</v>
      </c>
      <c r="C477" s="658" t="s">
        <v>540</v>
      </c>
      <c r="D477" s="659">
        <v>4</v>
      </c>
      <c r="E477" s="660">
        <v>34</v>
      </c>
      <c r="F477" s="661">
        <v>120</v>
      </c>
    </row>
    <row r="478" spans="1:6">
      <c r="A478" s="656" t="s">
        <v>1423</v>
      </c>
      <c r="B478" s="657" t="s">
        <v>1424</v>
      </c>
      <c r="C478" s="658" t="s">
        <v>523</v>
      </c>
      <c r="D478" s="659">
        <v>4</v>
      </c>
      <c r="E478" s="660">
        <v>0</v>
      </c>
      <c r="F478" s="661">
        <v>420</v>
      </c>
    </row>
    <row r="479" spans="1:6">
      <c r="A479" s="656" t="s">
        <v>1425</v>
      </c>
      <c r="B479" s="657" t="s">
        <v>1426</v>
      </c>
      <c r="C479" s="658" t="s">
        <v>540</v>
      </c>
      <c r="D479" s="659">
        <v>4</v>
      </c>
      <c r="E479" s="660">
        <v>25</v>
      </c>
      <c r="F479" s="661">
        <v>80</v>
      </c>
    </row>
    <row r="480" spans="1:6">
      <c r="A480" s="656" t="s">
        <v>1427</v>
      </c>
      <c r="B480" s="657" t="s">
        <v>1428</v>
      </c>
      <c r="C480" s="658" t="s">
        <v>523</v>
      </c>
      <c r="D480" s="659">
        <v>4</v>
      </c>
      <c r="E480" s="660">
        <v>60</v>
      </c>
      <c r="F480" s="661">
        <v>290</v>
      </c>
    </row>
    <row r="481" spans="1:6">
      <c r="A481" s="656" t="s">
        <v>1429</v>
      </c>
      <c r="B481" s="657" t="s">
        <v>1430</v>
      </c>
      <c r="C481" s="658" t="s">
        <v>540</v>
      </c>
      <c r="D481" s="659">
        <v>4</v>
      </c>
      <c r="E481" s="660">
        <v>39</v>
      </c>
      <c r="F481" s="661">
        <v>148</v>
      </c>
    </row>
    <row r="482" spans="1:6">
      <c r="A482" s="656" t="s">
        <v>1431</v>
      </c>
      <c r="B482" s="657" t="s">
        <v>1432</v>
      </c>
      <c r="C482" s="658" t="s">
        <v>523</v>
      </c>
      <c r="D482" s="659">
        <v>4</v>
      </c>
      <c r="E482" s="660">
        <v>110</v>
      </c>
      <c r="F482" s="661">
        <v>484</v>
      </c>
    </row>
    <row r="483" spans="1:6">
      <c r="A483" s="656" t="s">
        <v>1433</v>
      </c>
      <c r="B483" s="657" t="s">
        <v>1434</v>
      </c>
      <c r="C483" s="658" t="s">
        <v>864</v>
      </c>
      <c r="D483" s="659">
        <v>6</v>
      </c>
      <c r="E483" s="660">
        <v>34</v>
      </c>
      <c r="F483" s="661">
        <v>216</v>
      </c>
    </row>
    <row r="484" spans="1:6">
      <c r="A484" s="656" t="s">
        <v>1435</v>
      </c>
      <c r="B484" s="657" t="s">
        <v>1434</v>
      </c>
      <c r="C484" s="658" t="s">
        <v>540</v>
      </c>
      <c r="D484" s="659">
        <v>6</v>
      </c>
      <c r="E484" s="660">
        <v>34</v>
      </c>
      <c r="F484" s="661">
        <v>180</v>
      </c>
    </row>
    <row r="485" spans="1:6">
      <c r="A485" s="656" t="s">
        <v>1436</v>
      </c>
      <c r="B485" s="657" t="s">
        <v>1437</v>
      </c>
      <c r="C485" s="658" t="s">
        <v>540</v>
      </c>
      <c r="D485" s="659">
        <v>6</v>
      </c>
      <c r="E485" s="660">
        <v>40</v>
      </c>
      <c r="F485" s="661">
        <v>186</v>
      </c>
    </row>
    <row r="486" spans="1:6">
      <c r="A486" s="656" t="s">
        <v>1438</v>
      </c>
      <c r="B486" s="657" t="s">
        <v>1439</v>
      </c>
      <c r="C486" s="658" t="s">
        <v>864</v>
      </c>
      <c r="D486" s="659">
        <v>8</v>
      </c>
      <c r="E486" s="660">
        <v>34</v>
      </c>
      <c r="F486" s="661">
        <v>288</v>
      </c>
    </row>
    <row r="487" spans="1:6">
      <c r="A487" s="656" t="s">
        <v>1440</v>
      </c>
      <c r="B487" s="657" t="s">
        <v>1441</v>
      </c>
      <c r="C487" s="658" t="s">
        <v>864</v>
      </c>
      <c r="D487" s="659">
        <v>1</v>
      </c>
      <c r="E487" s="660">
        <v>75</v>
      </c>
      <c r="F487" s="661">
        <v>88</v>
      </c>
    </row>
    <row r="488" spans="1:6">
      <c r="A488" s="656" t="s">
        <v>1442</v>
      </c>
      <c r="B488" s="657" t="s">
        <v>1441</v>
      </c>
      <c r="C488" s="658" t="s">
        <v>540</v>
      </c>
      <c r="D488" s="659">
        <v>1</v>
      </c>
      <c r="E488" s="660">
        <v>75</v>
      </c>
      <c r="F488" s="661">
        <v>69</v>
      </c>
    </row>
    <row r="489" spans="1:6">
      <c r="A489" s="656" t="s">
        <v>1443</v>
      </c>
      <c r="B489" s="657" t="s">
        <v>1441</v>
      </c>
      <c r="C489" s="658" t="s">
        <v>523</v>
      </c>
      <c r="D489" s="659">
        <v>1</v>
      </c>
      <c r="E489" s="660">
        <v>75</v>
      </c>
      <c r="F489" s="661">
        <v>92</v>
      </c>
    </row>
    <row r="490" spans="1:6">
      <c r="A490" s="656" t="s">
        <v>1444</v>
      </c>
      <c r="B490" s="657" t="s">
        <v>1445</v>
      </c>
      <c r="C490" s="658" t="s">
        <v>540</v>
      </c>
      <c r="D490" s="659">
        <v>1</v>
      </c>
      <c r="E490" s="660">
        <v>50</v>
      </c>
      <c r="F490" s="661">
        <v>44</v>
      </c>
    </row>
    <row r="491" spans="1:6">
      <c r="A491" s="656" t="s">
        <v>1446</v>
      </c>
      <c r="B491" s="657" t="s">
        <v>1445</v>
      </c>
      <c r="C491" s="658" t="s">
        <v>523</v>
      </c>
      <c r="D491" s="659">
        <v>1</v>
      </c>
      <c r="E491" s="660">
        <v>50</v>
      </c>
      <c r="F491" s="661">
        <v>63</v>
      </c>
    </row>
    <row r="492" spans="1:6">
      <c r="A492" s="656" t="s">
        <v>1447</v>
      </c>
      <c r="B492" s="657" t="s">
        <v>1448</v>
      </c>
      <c r="C492" s="658" t="s">
        <v>523</v>
      </c>
      <c r="D492" s="659">
        <v>1</v>
      </c>
      <c r="E492" s="660">
        <v>135</v>
      </c>
      <c r="F492" s="661">
        <v>165</v>
      </c>
    </row>
    <row r="493" spans="1:6">
      <c r="A493" s="656" t="s">
        <v>1449</v>
      </c>
      <c r="B493" s="657" t="s">
        <v>1450</v>
      </c>
      <c r="C493" s="658" t="s">
        <v>864</v>
      </c>
      <c r="D493" s="659">
        <v>2</v>
      </c>
      <c r="E493" s="660">
        <v>75</v>
      </c>
      <c r="F493" s="661">
        <v>176</v>
      </c>
    </row>
    <row r="494" spans="1:6">
      <c r="A494" s="656" t="s">
        <v>1451</v>
      </c>
      <c r="B494" s="657" t="s">
        <v>1450</v>
      </c>
      <c r="C494" s="658" t="s">
        <v>540</v>
      </c>
      <c r="D494" s="659">
        <v>2</v>
      </c>
      <c r="E494" s="660">
        <v>75</v>
      </c>
      <c r="F494" s="661">
        <v>138</v>
      </c>
    </row>
    <row r="495" spans="1:6">
      <c r="A495" s="656" t="s">
        <v>1452</v>
      </c>
      <c r="B495" s="657" t="s">
        <v>1450</v>
      </c>
      <c r="C495" s="658" t="s">
        <v>523</v>
      </c>
      <c r="D495" s="659">
        <v>2</v>
      </c>
      <c r="E495" s="660">
        <v>75</v>
      </c>
      <c r="F495" s="661">
        <v>168</v>
      </c>
    </row>
    <row r="496" spans="1:6">
      <c r="A496" s="656" t="s">
        <v>1453</v>
      </c>
      <c r="B496" s="657" t="s">
        <v>1454</v>
      </c>
      <c r="C496" s="658" t="s">
        <v>540</v>
      </c>
      <c r="D496" s="659">
        <v>2</v>
      </c>
      <c r="E496" s="660">
        <v>50</v>
      </c>
      <c r="F496" s="661">
        <v>88</v>
      </c>
    </row>
    <row r="497" spans="1:6">
      <c r="A497" s="656" t="s">
        <v>1455</v>
      </c>
      <c r="B497" s="657" t="s">
        <v>1454</v>
      </c>
      <c r="C497" s="658" t="s">
        <v>523</v>
      </c>
      <c r="D497" s="659">
        <v>2</v>
      </c>
      <c r="E497" s="660">
        <v>50</v>
      </c>
      <c r="F497" s="661">
        <v>128</v>
      </c>
    </row>
    <row r="498" spans="1:6">
      <c r="A498" s="656" t="s">
        <v>1456</v>
      </c>
      <c r="B498" s="657" t="s">
        <v>1457</v>
      </c>
      <c r="C498" s="658" t="s">
        <v>523</v>
      </c>
      <c r="D498" s="659">
        <v>2</v>
      </c>
      <c r="E498" s="660">
        <v>135</v>
      </c>
      <c r="F498" s="661">
        <v>310</v>
      </c>
    </row>
    <row r="499" spans="1:6">
      <c r="A499" s="656" t="s">
        <v>1458</v>
      </c>
      <c r="B499" s="657" t="s">
        <v>1459</v>
      </c>
      <c r="C499" s="658" t="s">
        <v>540</v>
      </c>
      <c r="D499" s="659">
        <v>1</v>
      </c>
      <c r="E499" s="660">
        <v>55</v>
      </c>
      <c r="F499" s="661">
        <v>68</v>
      </c>
    </row>
    <row r="500" spans="1:6">
      <c r="A500" s="656" t="s">
        <v>1460</v>
      </c>
      <c r="B500" s="657" t="s">
        <v>1461</v>
      </c>
      <c r="C500" s="658" t="s">
        <v>523</v>
      </c>
      <c r="D500" s="659">
        <v>1</v>
      </c>
      <c r="E500" s="660">
        <v>85</v>
      </c>
      <c r="F500" s="661">
        <v>106</v>
      </c>
    </row>
    <row r="501" spans="1:6">
      <c r="A501" s="656" t="s">
        <v>1462</v>
      </c>
      <c r="B501" s="657" t="s">
        <v>1463</v>
      </c>
      <c r="C501" s="658" t="s">
        <v>523</v>
      </c>
      <c r="D501" s="659">
        <v>1</v>
      </c>
      <c r="E501" s="660">
        <v>55</v>
      </c>
      <c r="F501" s="661">
        <v>76</v>
      </c>
    </row>
    <row r="502" spans="1:6">
      <c r="A502" s="656" t="s">
        <v>1464</v>
      </c>
      <c r="B502" s="657" t="s">
        <v>1465</v>
      </c>
      <c r="C502" s="658" t="s">
        <v>523</v>
      </c>
      <c r="D502" s="659">
        <v>1</v>
      </c>
      <c r="E502" s="660">
        <v>160</v>
      </c>
      <c r="F502" s="661">
        <v>180</v>
      </c>
    </row>
    <row r="503" spans="1:6">
      <c r="A503" s="656" t="s">
        <v>1466</v>
      </c>
      <c r="B503" s="657" t="s">
        <v>1467</v>
      </c>
      <c r="C503" s="658" t="s">
        <v>540</v>
      </c>
      <c r="D503" s="659">
        <v>2</v>
      </c>
      <c r="E503" s="660">
        <v>55</v>
      </c>
      <c r="F503" s="661">
        <v>108</v>
      </c>
    </row>
    <row r="504" spans="1:6">
      <c r="A504" s="656" t="s">
        <v>1468</v>
      </c>
      <c r="B504" s="657" t="s">
        <v>1469</v>
      </c>
      <c r="C504" s="658" t="s">
        <v>864</v>
      </c>
      <c r="D504" s="659">
        <v>2</v>
      </c>
      <c r="E504" s="660">
        <v>55</v>
      </c>
      <c r="F504" s="661">
        <v>122</v>
      </c>
    </row>
    <row r="505" spans="1:6">
      <c r="A505" s="656" t="s">
        <v>1470</v>
      </c>
      <c r="B505" s="657" t="s">
        <v>1471</v>
      </c>
      <c r="C505" s="658" t="s">
        <v>864</v>
      </c>
      <c r="D505" s="659">
        <v>2</v>
      </c>
      <c r="E505" s="660">
        <v>85</v>
      </c>
      <c r="F505" s="661">
        <v>194</v>
      </c>
    </row>
    <row r="506" spans="1:6">
      <c r="A506" s="656" t="s">
        <v>1472</v>
      </c>
      <c r="B506" s="657" t="s">
        <v>1471</v>
      </c>
      <c r="C506" s="658" t="s">
        <v>540</v>
      </c>
      <c r="D506" s="659">
        <v>2</v>
      </c>
      <c r="E506" s="660">
        <v>85</v>
      </c>
      <c r="F506" s="661">
        <v>167</v>
      </c>
    </row>
    <row r="507" spans="1:6">
      <c r="A507" s="656" t="s">
        <v>1473</v>
      </c>
      <c r="B507" s="657" t="s">
        <v>1471</v>
      </c>
      <c r="C507" s="658" t="s">
        <v>523</v>
      </c>
      <c r="D507" s="659">
        <v>2</v>
      </c>
      <c r="E507" s="660">
        <v>85</v>
      </c>
      <c r="F507" s="661">
        <v>200</v>
      </c>
    </row>
    <row r="508" spans="1:6">
      <c r="A508" s="656" t="s">
        <v>1474</v>
      </c>
      <c r="B508" s="657" t="s">
        <v>1475</v>
      </c>
      <c r="C508" s="658" t="s">
        <v>540</v>
      </c>
      <c r="D508" s="659">
        <v>2</v>
      </c>
      <c r="E508" s="660">
        <v>55</v>
      </c>
      <c r="F508" s="661">
        <v>108</v>
      </c>
    </row>
    <row r="509" spans="1:6">
      <c r="A509" s="656" t="s">
        <v>1476</v>
      </c>
      <c r="B509" s="657" t="s">
        <v>1475</v>
      </c>
      <c r="C509" s="658" t="s">
        <v>523</v>
      </c>
      <c r="D509" s="659">
        <v>2</v>
      </c>
      <c r="E509" s="660">
        <v>55</v>
      </c>
      <c r="F509" s="661">
        <v>142</v>
      </c>
    </row>
    <row r="510" spans="1:6">
      <c r="A510" s="656" t="s">
        <v>1477</v>
      </c>
      <c r="B510" s="657" t="s">
        <v>1478</v>
      </c>
      <c r="C510" s="658" t="s">
        <v>523</v>
      </c>
      <c r="D510" s="659">
        <v>2</v>
      </c>
      <c r="E510" s="660">
        <v>160</v>
      </c>
      <c r="F510" s="661">
        <v>330</v>
      </c>
    </row>
    <row r="511" spans="1:6">
      <c r="A511" s="656" t="s">
        <v>1479</v>
      </c>
      <c r="B511" s="657" t="s">
        <v>1480</v>
      </c>
      <c r="C511" s="658" t="s">
        <v>540</v>
      </c>
      <c r="D511" s="659">
        <v>3</v>
      </c>
      <c r="E511" s="660">
        <v>55</v>
      </c>
      <c r="F511" s="661">
        <v>176</v>
      </c>
    </row>
    <row r="512" spans="1:6">
      <c r="A512" s="656" t="s">
        <v>1481</v>
      </c>
      <c r="B512" s="657" t="s">
        <v>1482</v>
      </c>
      <c r="C512" s="658" t="s">
        <v>523</v>
      </c>
      <c r="D512" s="659">
        <v>3</v>
      </c>
      <c r="E512" s="660">
        <v>55</v>
      </c>
      <c r="F512" s="661">
        <v>202</v>
      </c>
    </row>
    <row r="513" spans="1:6">
      <c r="A513" s="656" t="s">
        <v>1483</v>
      </c>
      <c r="B513" s="657" t="s">
        <v>1484</v>
      </c>
      <c r="C513" s="658" t="s">
        <v>540</v>
      </c>
      <c r="D513" s="659">
        <v>4</v>
      </c>
      <c r="E513" s="660">
        <v>55</v>
      </c>
      <c r="F513" s="661">
        <v>216</v>
      </c>
    </row>
    <row r="514" spans="1:6">
      <c r="A514" s="656" t="s">
        <v>1485</v>
      </c>
      <c r="B514" s="657" t="s">
        <v>1486</v>
      </c>
      <c r="C514" s="658" t="s">
        <v>864</v>
      </c>
      <c r="D514" s="659">
        <v>4</v>
      </c>
      <c r="E514" s="660">
        <v>55</v>
      </c>
      <c r="F514" s="661">
        <v>244</v>
      </c>
    </row>
    <row r="515" spans="1:6">
      <c r="A515" s="656" t="s">
        <v>1487</v>
      </c>
      <c r="B515" s="657" t="s">
        <v>1488</v>
      </c>
      <c r="C515" s="658" t="s">
        <v>864</v>
      </c>
      <c r="D515" s="659">
        <v>4</v>
      </c>
      <c r="E515" s="660">
        <v>85</v>
      </c>
      <c r="F515" s="661">
        <v>388</v>
      </c>
    </row>
    <row r="516" spans="1:6">
      <c r="A516" s="656" t="s">
        <v>1489</v>
      </c>
      <c r="B516" s="657" t="s">
        <v>1490</v>
      </c>
      <c r="C516" s="658" t="s">
        <v>523</v>
      </c>
      <c r="D516" s="659">
        <v>4</v>
      </c>
      <c r="E516" s="660">
        <v>56</v>
      </c>
      <c r="F516" s="661">
        <v>244</v>
      </c>
    </row>
    <row r="517" spans="1:6">
      <c r="A517" s="656" t="s">
        <v>1491</v>
      </c>
      <c r="B517" s="657" t="s">
        <v>1492</v>
      </c>
      <c r="C517" s="658" t="s">
        <v>864</v>
      </c>
      <c r="D517" s="659">
        <v>1</v>
      </c>
      <c r="E517" s="660">
        <v>60</v>
      </c>
      <c r="F517" s="661">
        <v>75</v>
      </c>
    </row>
    <row r="518" spans="1:6">
      <c r="A518" s="656" t="s">
        <v>1493</v>
      </c>
      <c r="B518" s="657" t="s">
        <v>1494</v>
      </c>
      <c r="C518" s="658" t="s">
        <v>864</v>
      </c>
      <c r="D518" s="659">
        <v>1</v>
      </c>
      <c r="E518" s="660">
        <v>60</v>
      </c>
      <c r="F518" s="661">
        <v>61.5</v>
      </c>
    </row>
    <row r="519" spans="1:6">
      <c r="A519" s="656" t="s">
        <v>1495</v>
      </c>
      <c r="B519" s="657" t="s">
        <v>1496</v>
      </c>
      <c r="C519" s="658" t="s">
        <v>540</v>
      </c>
      <c r="D519" s="659">
        <v>1</v>
      </c>
      <c r="E519" s="660">
        <v>95</v>
      </c>
      <c r="F519" s="661">
        <v>80</v>
      </c>
    </row>
    <row r="520" spans="1:6">
      <c r="A520" s="656" t="s">
        <v>1497</v>
      </c>
      <c r="B520" s="657" t="s">
        <v>1496</v>
      </c>
      <c r="C520" s="658" t="s">
        <v>523</v>
      </c>
      <c r="D520" s="659">
        <v>1</v>
      </c>
      <c r="E520" s="660">
        <v>95</v>
      </c>
      <c r="F520" s="661">
        <v>113</v>
      </c>
    </row>
    <row r="521" spans="1:6">
      <c r="A521" s="656" t="s">
        <v>1498</v>
      </c>
      <c r="B521" s="657" t="s">
        <v>1499</v>
      </c>
      <c r="C521" s="658" t="s">
        <v>540</v>
      </c>
      <c r="D521" s="659">
        <v>1</v>
      </c>
      <c r="E521" s="660">
        <v>60</v>
      </c>
      <c r="F521" s="661">
        <v>69</v>
      </c>
    </row>
    <row r="522" spans="1:6">
      <c r="A522" s="656" t="s">
        <v>1500</v>
      </c>
      <c r="B522" s="657" t="s">
        <v>1494</v>
      </c>
      <c r="C522" s="658" t="s">
        <v>540</v>
      </c>
      <c r="D522" s="659">
        <v>1</v>
      </c>
      <c r="E522" s="660">
        <v>60</v>
      </c>
      <c r="F522" s="661">
        <v>55</v>
      </c>
    </row>
    <row r="523" spans="1:6">
      <c r="A523" s="656" t="s">
        <v>1501</v>
      </c>
      <c r="B523" s="657" t="s">
        <v>1502</v>
      </c>
      <c r="C523" s="658" t="s">
        <v>523</v>
      </c>
      <c r="D523" s="659">
        <v>1</v>
      </c>
      <c r="E523" s="660">
        <v>185</v>
      </c>
      <c r="F523" s="661">
        <v>205</v>
      </c>
    </row>
    <row r="524" spans="1:6">
      <c r="A524" s="656" t="s">
        <v>1503</v>
      </c>
      <c r="B524" s="657" t="s">
        <v>1504</v>
      </c>
      <c r="C524" s="658" t="s">
        <v>523</v>
      </c>
      <c r="D524" s="659">
        <v>1</v>
      </c>
      <c r="E524" s="660">
        <v>215</v>
      </c>
      <c r="F524" s="661">
        <v>235</v>
      </c>
    </row>
    <row r="525" spans="1:6">
      <c r="A525" s="656" t="s">
        <v>1505</v>
      </c>
      <c r="B525" s="657" t="s">
        <v>1506</v>
      </c>
      <c r="C525" s="658" t="s">
        <v>523</v>
      </c>
      <c r="D525" s="659">
        <v>1</v>
      </c>
      <c r="E525" s="660">
        <v>110</v>
      </c>
      <c r="F525" s="661">
        <v>121</v>
      </c>
    </row>
    <row r="526" spans="1:6">
      <c r="A526" s="656" t="s">
        <v>1507</v>
      </c>
      <c r="B526" s="657" t="s">
        <v>1508</v>
      </c>
      <c r="C526" s="658" t="s">
        <v>540</v>
      </c>
      <c r="D526" s="659">
        <v>1</v>
      </c>
      <c r="E526" s="660">
        <v>75</v>
      </c>
      <c r="F526" s="661">
        <v>69</v>
      </c>
    </row>
    <row r="527" spans="1:6">
      <c r="A527" s="656" t="s">
        <v>1509</v>
      </c>
      <c r="B527" s="657" t="s">
        <v>1510</v>
      </c>
      <c r="C527" s="658" t="s">
        <v>540</v>
      </c>
      <c r="D527" s="659">
        <v>1</v>
      </c>
      <c r="E527" s="660">
        <v>75</v>
      </c>
      <c r="F527" s="661">
        <v>55</v>
      </c>
    </row>
    <row r="528" spans="1:6">
      <c r="A528" s="656" t="s">
        <v>1511</v>
      </c>
      <c r="B528" s="657" t="s">
        <v>1512</v>
      </c>
      <c r="C528" s="658" t="s">
        <v>523</v>
      </c>
      <c r="D528" s="659">
        <v>1</v>
      </c>
      <c r="E528" s="660">
        <v>215</v>
      </c>
      <c r="F528" s="661">
        <v>205</v>
      </c>
    </row>
    <row r="529" spans="1:6">
      <c r="A529" s="656" t="s">
        <v>1513</v>
      </c>
      <c r="B529" s="657" t="s">
        <v>1514</v>
      </c>
      <c r="C529" s="658" t="s">
        <v>864</v>
      </c>
      <c r="D529" s="659">
        <v>2</v>
      </c>
      <c r="E529" s="660">
        <v>60</v>
      </c>
      <c r="F529" s="661">
        <v>123</v>
      </c>
    </row>
    <row r="530" spans="1:6">
      <c r="A530" s="656" t="s">
        <v>1515</v>
      </c>
      <c r="B530" s="657" t="s">
        <v>1516</v>
      </c>
      <c r="C530" s="658" t="s">
        <v>864</v>
      </c>
      <c r="D530" s="659">
        <v>2</v>
      </c>
      <c r="E530" s="660">
        <v>95</v>
      </c>
      <c r="F530" s="661">
        <v>207</v>
      </c>
    </row>
    <row r="531" spans="1:6">
      <c r="A531" s="656" t="s">
        <v>1517</v>
      </c>
      <c r="B531" s="657" t="s">
        <v>1516</v>
      </c>
      <c r="C531" s="658" t="s">
        <v>540</v>
      </c>
      <c r="D531" s="659">
        <v>2</v>
      </c>
      <c r="E531" s="660">
        <v>95</v>
      </c>
      <c r="F531" s="661">
        <v>173</v>
      </c>
    </row>
    <row r="532" spans="1:6">
      <c r="A532" s="656" t="s">
        <v>1518</v>
      </c>
      <c r="B532" s="657" t="s">
        <v>1516</v>
      </c>
      <c r="C532" s="658" t="s">
        <v>523</v>
      </c>
      <c r="D532" s="659">
        <v>2</v>
      </c>
      <c r="E532" s="660">
        <v>95</v>
      </c>
      <c r="F532" s="661">
        <v>207</v>
      </c>
    </row>
    <row r="533" spans="1:6">
      <c r="A533" s="656" t="s">
        <v>1519</v>
      </c>
      <c r="B533" s="657" t="s">
        <v>1514</v>
      </c>
      <c r="C533" s="658" t="s">
        <v>540</v>
      </c>
      <c r="D533" s="659">
        <v>2</v>
      </c>
      <c r="E533" s="660">
        <v>60</v>
      </c>
      <c r="F533" s="661">
        <v>110</v>
      </c>
    </row>
    <row r="534" spans="1:6">
      <c r="A534" s="656" t="s">
        <v>1520</v>
      </c>
      <c r="B534" s="657" t="s">
        <v>1521</v>
      </c>
      <c r="C534" s="658" t="s">
        <v>523</v>
      </c>
      <c r="D534" s="659">
        <v>2</v>
      </c>
      <c r="E534" s="660">
        <v>195</v>
      </c>
      <c r="F534" s="661">
        <v>380</v>
      </c>
    </row>
    <row r="535" spans="1:6">
      <c r="A535" s="656" t="s">
        <v>1522</v>
      </c>
      <c r="B535" s="657" t="s">
        <v>1523</v>
      </c>
      <c r="C535" s="658" t="s">
        <v>864</v>
      </c>
      <c r="D535" s="659">
        <v>2</v>
      </c>
      <c r="E535" s="660">
        <v>110</v>
      </c>
      <c r="F535" s="661">
        <v>207</v>
      </c>
    </row>
    <row r="536" spans="1:6">
      <c r="A536" s="656" t="s">
        <v>1524</v>
      </c>
      <c r="B536" s="657" t="s">
        <v>1523</v>
      </c>
      <c r="C536" s="658" t="s">
        <v>540</v>
      </c>
      <c r="D536" s="659">
        <v>2</v>
      </c>
      <c r="E536" s="660">
        <v>110</v>
      </c>
      <c r="F536" s="661">
        <v>173</v>
      </c>
    </row>
    <row r="537" spans="1:6">
      <c r="A537" s="656" t="s">
        <v>1525</v>
      </c>
      <c r="B537" s="657" t="s">
        <v>1523</v>
      </c>
      <c r="C537" s="658" t="s">
        <v>523</v>
      </c>
      <c r="D537" s="659">
        <v>2</v>
      </c>
      <c r="E537" s="660">
        <v>110</v>
      </c>
      <c r="F537" s="661">
        <v>207</v>
      </c>
    </row>
    <row r="538" spans="1:6">
      <c r="A538" s="656" t="s">
        <v>1526</v>
      </c>
      <c r="B538" s="657" t="s">
        <v>1527</v>
      </c>
      <c r="C538" s="658" t="s">
        <v>540</v>
      </c>
      <c r="D538" s="659">
        <v>2</v>
      </c>
      <c r="E538" s="660">
        <v>75</v>
      </c>
      <c r="F538" s="661">
        <v>110</v>
      </c>
    </row>
    <row r="539" spans="1:6">
      <c r="A539" s="656" t="s">
        <v>1528</v>
      </c>
      <c r="B539" s="657" t="s">
        <v>1529</v>
      </c>
      <c r="C539" s="658" t="s">
        <v>523</v>
      </c>
      <c r="D539" s="659">
        <v>2</v>
      </c>
      <c r="E539" s="660">
        <v>215</v>
      </c>
      <c r="F539" s="661">
        <v>380</v>
      </c>
    </row>
    <row r="540" spans="1:6">
      <c r="A540" s="656" t="s">
        <v>1530</v>
      </c>
      <c r="B540" s="657" t="s">
        <v>1531</v>
      </c>
      <c r="C540" s="658" t="s">
        <v>864</v>
      </c>
      <c r="D540" s="659">
        <v>3</v>
      </c>
      <c r="E540" s="660">
        <v>60</v>
      </c>
      <c r="F540" s="661">
        <v>198</v>
      </c>
    </row>
    <row r="541" spans="1:6">
      <c r="A541" s="656" t="s">
        <v>1532</v>
      </c>
      <c r="B541" s="657" t="s">
        <v>1533</v>
      </c>
      <c r="C541" s="658" t="s">
        <v>1534</v>
      </c>
      <c r="D541" s="659">
        <v>3</v>
      </c>
      <c r="E541" s="660">
        <v>95</v>
      </c>
      <c r="F541" s="661">
        <v>319</v>
      </c>
    </row>
    <row r="542" spans="1:6">
      <c r="A542" s="656" t="s">
        <v>1535</v>
      </c>
      <c r="B542" s="657" t="s">
        <v>1536</v>
      </c>
      <c r="C542" s="658" t="s">
        <v>523</v>
      </c>
      <c r="D542" s="659">
        <v>3</v>
      </c>
      <c r="E542" s="660">
        <v>95</v>
      </c>
      <c r="F542" s="661">
        <v>319</v>
      </c>
    </row>
    <row r="543" spans="1:6">
      <c r="A543" s="656" t="s">
        <v>1537</v>
      </c>
      <c r="B543" s="657" t="s">
        <v>1531</v>
      </c>
      <c r="C543" s="658" t="s">
        <v>540</v>
      </c>
      <c r="D543" s="659">
        <v>3</v>
      </c>
      <c r="E543" s="660">
        <v>60</v>
      </c>
      <c r="F543" s="661">
        <v>179</v>
      </c>
    </row>
    <row r="544" spans="1:6">
      <c r="A544" s="656" t="s">
        <v>1538</v>
      </c>
      <c r="B544" s="657" t="s">
        <v>1539</v>
      </c>
      <c r="C544" s="658" t="s">
        <v>523</v>
      </c>
      <c r="D544" s="659">
        <v>3</v>
      </c>
      <c r="E544" s="660">
        <v>185</v>
      </c>
      <c r="F544" s="661">
        <v>585</v>
      </c>
    </row>
    <row r="545" spans="1:6">
      <c r="A545" s="656" t="s">
        <v>1540</v>
      </c>
      <c r="B545" s="657" t="s">
        <v>1541</v>
      </c>
      <c r="C545" s="658" t="s">
        <v>864</v>
      </c>
      <c r="D545" s="659">
        <v>3</v>
      </c>
      <c r="E545" s="660">
        <v>110</v>
      </c>
      <c r="F545" s="661">
        <v>319</v>
      </c>
    </row>
    <row r="546" spans="1:6">
      <c r="A546" s="656" t="s">
        <v>1542</v>
      </c>
      <c r="B546" s="657" t="s">
        <v>1541</v>
      </c>
      <c r="C546" s="658" t="s">
        <v>523</v>
      </c>
      <c r="D546" s="659">
        <v>3</v>
      </c>
      <c r="E546" s="660">
        <v>110</v>
      </c>
      <c r="F546" s="661">
        <v>319</v>
      </c>
    </row>
    <row r="547" spans="1:6">
      <c r="A547" s="656" t="s">
        <v>1543</v>
      </c>
      <c r="B547" s="657" t="s">
        <v>1544</v>
      </c>
      <c r="C547" s="658" t="s">
        <v>540</v>
      </c>
      <c r="D547" s="659">
        <v>3</v>
      </c>
      <c r="E547" s="660">
        <v>75</v>
      </c>
      <c r="F547" s="661">
        <v>179</v>
      </c>
    </row>
    <row r="548" spans="1:6">
      <c r="A548" s="656" t="s">
        <v>1545</v>
      </c>
      <c r="B548" s="657" t="s">
        <v>1546</v>
      </c>
      <c r="C548" s="658" t="s">
        <v>523</v>
      </c>
      <c r="D548" s="659">
        <v>3</v>
      </c>
      <c r="E548" s="660">
        <v>215</v>
      </c>
      <c r="F548" s="661">
        <v>585</v>
      </c>
    </row>
    <row r="549" spans="1:6">
      <c r="A549" s="656" t="s">
        <v>1547</v>
      </c>
      <c r="B549" s="657" t="s">
        <v>1548</v>
      </c>
      <c r="C549" s="658" t="s">
        <v>864</v>
      </c>
      <c r="D549" s="659">
        <v>4</v>
      </c>
      <c r="E549" s="660">
        <v>60</v>
      </c>
      <c r="F549" s="661">
        <v>246</v>
      </c>
    </row>
    <row r="550" spans="1:6">
      <c r="A550" s="656" t="s">
        <v>1549</v>
      </c>
      <c r="B550" s="657" t="s">
        <v>1550</v>
      </c>
      <c r="C550" s="658" t="s">
        <v>864</v>
      </c>
      <c r="D550" s="659">
        <v>4</v>
      </c>
      <c r="E550" s="660">
        <v>95</v>
      </c>
      <c r="F550" s="661">
        <v>414</v>
      </c>
    </row>
    <row r="551" spans="1:6">
      <c r="A551" s="656" t="s">
        <v>1551</v>
      </c>
      <c r="B551" s="657" t="s">
        <v>1550</v>
      </c>
      <c r="C551" s="658" t="s">
        <v>540</v>
      </c>
      <c r="D551" s="659">
        <v>4</v>
      </c>
      <c r="E551" s="660">
        <v>95</v>
      </c>
      <c r="F551" s="661">
        <v>346</v>
      </c>
    </row>
    <row r="552" spans="1:6">
      <c r="A552" s="656" t="s">
        <v>1552</v>
      </c>
      <c r="B552" s="657" t="s">
        <v>1550</v>
      </c>
      <c r="C552" s="658" t="s">
        <v>523</v>
      </c>
      <c r="D552" s="659">
        <v>4</v>
      </c>
      <c r="E552" s="660">
        <v>95</v>
      </c>
      <c r="F552" s="661">
        <v>414</v>
      </c>
    </row>
    <row r="553" spans="1:6">
      <c r="A553" s="656" t="s">
        <v>1553</v>
      </c>
      <c r="B553" s="657" t="s">
        <v>1548</v>
      </c>
      <c r="C553" s="658" t="s">
        <v>540</v>
      </c>
      <c r="D553" s="659">
        <v>4</v>
      </c>
      <c r="E553" s="660">
        <v>60</v>
      </c>
      <c r="F553" s="661">
        <v>220</v>
      </c>
    </row>
    <row r="554" spans="1:6">
      <c r="A554" s="656" t="s">
        <v>1554</v>
      </c>
      <c r="B554" s="657" t="s">
        <v>1555</v>
      </c>
      <c r="C554" s="658" t="s">
        <v>523</v>
      </c>
      <c r="D554" s="659">
        <v>4</v>
      </c>
      <c r="E554" s="660">
        <v>185</v>
      </c>
      <c r="F554" s="661">
        <v>760</v>
      </c>
    </row>
    <row r="555" spans="1:6">
      <c r="A555" s="656" t="s">
        <v>1556</v>
      </c>
      <c r="B555" s="657" t="s">
        <v>1557</v>
      </c>
      <c r="C555" s="658" t="s">
        <v>864</v>
      </c>
      <c r="D555" s="659">
        <v>4</v>
      </c>
      <c r="E555" s="660">
        <v>110</v>
      </c>
      <c r="F555" s="661">
        <v>414</v>
      </c>
    </row>
    <row r="556" spans="1:6">
      <c r="A556" s="656" t="s">
        <v>1558</v>
      </c>
      <c r="B556" s="657" t="s">
        <v>1557</v>
      </c>
      <c r="C556" s="658" t="s">
        <v>540</v>
      </c>
      <c r="D556" s="659">
        <v>4</v>
      </c>
      <c r="E556" s="660">
        <v>110</v>
      </c>
      <c r="F556" s="661">
        <v>346</v>
      </c>
    </row>
    <row r="557" spans="1:6">
      <c r="A557" s="656" t="s">
        <v>1559</v>
      </c>
      <c r="B557" s="657" t="s">
        <v>1557</v>
      </c>
      <c r="C557" s="658" t="s">
        <v>523</v>
      </c>
      <c r="D557" s="659">
        <v>4</v>
      </c>
      <c r="E557" s="660">
        <v>110</v>
      </c>
      <c r="F557" s="661">
        <v>414</v>
      </c>
    </row>
    <row r="558" spans="1:6">
      <c r="A558" s="656" t="s">
        <v>1560</v>
      </c>
      <c r="B558" s="657" t="s">
        <v>1561</v>
      </c>
      <c r="C558" s="658" t="s">
        <v>540</v>
      </c>
      <c r="D558" s="659">
        <v>4</v>
      </c>
      <c r="E558" s="660">
        <v>75</v>
      </c>
      <c r="F558" s="661">
        <v>220</v>
      </c>
    </row>
    <row r="559" spans="1:6">
      <c r="A559" s="656" t="s">
        <v>1562</v>
      </c>
      <c r="B559" s="657" t="s">
        <v>1563</v>
      </c>
      <c r="C559" s="658" t="s">
        <v>523</v>
      </c>
      <c r="D559" s="659">
        <v>4</v>
      </c>
      <c r="E559" s="660">
        <v>215</v>
      </c>
      <c r="F559" s="661">
        <v>760</v>
      </c>
    </row>
    <row r="560" spans="1:6">
      <c r="A560" s="656" t="s">
        <v>1564</v>
      </c>
      <c r="B560" s="657" t="s">
        <v>1565</v>
      </c>
      <c r="C560" s="658" t="s">
        <v>864</v>
      </c>
      <c r="D560" s="659">
        <v>6</v>
      </c>
      <c r="E560" s="660">
        <v>60</v>
      </c>
      <c r="F560" s="661">
        <v>369</v>
      </c>
    </row>
    <row r="561" spans="1:6">
      <c r="A561" s="656" t="s">
        <v>1566</v>
      </c>
      <c r="B561" s="657" t="s">
        <v>1567</v>
      </c>
      <c r="C561" s="658" t="s">
        <v>523</v>
      </c>
      <c r="D561" s="659">
        <v>6</v>
      </c>
      <c r="E561" s="660">
        <v>95</v>
      </c>
      <c r="F561" s="661">
        <v>519</v>
      </c>
    </row>
    <row r="562" spans="1:6">
      <c r="A562" s="656" t="s">
        <v>1568</v>
      </c>
      <c r="B562" s="657" t="s">
        <v>1569</v>
      </c>
      <c r="C562" s="658" t="s">
        <v>864</v>
      </c>
      <c r="D562" s="659">
        <v>8</v>
      </c>
      <c r="E562" s="660">
        <v>95</v>
      </c>
      <c r="F562" s="661">
        <v>828</v>
      </c>
    </row>
    <row r="563" spans="1:6" ht="15" thickBot="1">
      <c r="A563" s="672" t="s">
        <v>1570</v>
      </c>
      <c r="B563" s="673" t="s">
        <v>1571</v>
      </c>
      <c r="C563" s="674" t="s">
        <v>523</v>
      </c>
      <c r="D563" s="675">
        <v>8</v>
      </c>
      <c r="E563" s="676">
        <v>110</v>
      </c>
      <c r="F563" s="677">
        <v>828</v>
      </c>
    </row>
    <row r="564" spans="1:6">
      <c r="A564" s="650" t="s">
        <v>1572</v>
      </c>
      <c r="B564" s="651" t="s">
        <v>1573</v>
      </c>
      <c r="C564" s="652"/>
      <c r="D564" s="653"/>
      <c r="E564" s="654"/>
      <c r="F564" s="655"/>
    </row>
    <row r="565" spans="1:6">
      <c r="A565" s="656" t="s">
        <v>1574</v>
      </c>
      <c r="B565" s="657" t="s">
        <v>1575</v>
      </c>
      <c r="C565" s="658" t="s">
        <v>864</v>
      </c>
      <c r="D565" s="659">
        <v>1</v>
      </c>
      <c r="E565" s="660">
        <v>35</v>
      </c>
      <c r="F565" s="661">
        <v>43</v>
      </c>
    </row>
    <row r="566" spans="1:6">
      <c r="A566" s="656" t="s">
        <v>1576</v>
      </c>
      <c r="B566" s="657" t="s">
        <v>1577</v>
      </c>
      <c r="C566" s="658" t="s">
        <v>523</v>
      </c>
      <c r="D566" s="659">
        <v>1</v>
      </c>
      <c r="E566" s="660">
        <v>34</v>
      </c>
      <c r="F566" s="661">
        <v>43</v>
      </c>
    </row>
    <row r="567" spans="1:6">
      <c r="A567" s="656" t="s">
        <v>1578</v>
      </c>
      <c r="B567" s="657" t="s">
        <v>1579</v>
      </c>
      <c r="C567" s="658" t="s">
        <v>540</v>
      </c>
      <c r="D567" s="659">
        <v>1</v>
      </c>
      <c r="E567" s="660">
        <v>32</v>
      </c>
      <c r="F567" s="661">
        <v>31</v>
      </c>
    </row>
    <row r="568" spans="1:6">
      <c r="A568" s="656" t="s">
        <v>1580</v>
      </c>
      <c r="B568" s="657" t="s">
        <v>1581</v>
      </c>
      <c r="C568" s="658" t="s">
        <v>608</v>
      </c>
      <c r="D568" s="659">
        <v>1</v>
      </c>
      <c r="E568" s="660">
        <v>32</v>
      </c>
      <c r="F568" s="661">
        <v>29</v>
      </c>
    </row>
    <row r="569" spans="1:6">
      <c r="A569" s="656" t="s">
        <v>1582</v>
      </c>
      <c r="B569" s="657" t="s">
        <v>1583</v>
      </c>
      <c r="C569" s="658" t="s">
        <v>608</v>
      </c>
      <c r="D569" s="659">
        <v>1</v>
      </c>
      <c r="E569" s="660">
        <v>32</v>
      </c>
      <c r="F569" s="661">
        <v>34</v>
      </c>
    </row>
    <row r="570" spans="1:6">
      <c r="A570" s="656" t="s">
        <v>1584</v>
      </c>
      <c r="B570" s="657" t="s">
        <v>1585</v>
      </c>
      <c r="C570" s="658" t="s">
        <v>540</v>
      </c>
      <c r="D570" s="659">
        <v>1</v>
      </c>
      <c r="E570" s="660">
        <v>32</v>
      </c>
      <c r="F570" s="661">
        <v>32</v>
      </c>
    </row>
    <row r="571" spans="1:6">
      <c r="A571" s="656" t="s">
        <v>1586</v>
      </c>
      <c r="B571" s="657" t="s">
        <v>1587</v>
      </c>
      <c r="C571" s="658" t="s">
        <v>540</v>
      </c>
      <c r="D571" s="659">
        <v>1</v>
      </c>
      <c r="E571" s="660">
        <v>31</v>
      </c>
      <c r="F571" s="661">
        <v>27</v>
      </c>
    </row>
    <row r="572" spans="1:6">
      <c r="A572" s="656" t="s">
        <v>1588</v>
      </c>
      <c r="B572" s="657" t="s">
        <v>1589</v>
      </c>
      <c r="C572" s="658" t="s">
        <v>864</v>
      </c>
      <c r="D572" s="659">
        <v>1</v>
      </c>
      <c r="E572" s="660">
        <v>40</v>
      </c>
      <c r="F572" s="661">
        <v>43</v>
      </c>
    </row>
    <row r="573" spans="1:6">
      <c r="A573" s="656" t="s">
        <v>1590</v>
      </c>
      <c r="B573" s="657" t="s">
        <v>1577</v>
      </c>
      <c r="C573" s="658" t="s">
        <v>523</v>
      </c>
      <c r="D573" s="659">
        <v>1</v>
      </c>
      <c r="E573" s="660">
        <v>40</v>
      </c>
      <c r="F573" s="661">
        <v>43</v>
      </c>
    </row>
    <row r="574" spans="1:6">
      <c r="A574" s="656" t="s">
        <v>1591</v>
      </c>
      <c r="B574" s="657" t="s">
        <v>1592</v>
      </c>
      <c r="C574" s="658" t="s">
        <v>864</v>
      </c>
      <c r="D574" s="659">
        <v>2</v>
      </c>
      <c r="E574" s="660">
        <v>35</v>
      </c>
      <c r="F574" s="661">
        <v>72</v>
      </c>
    </row>
    <row r="575" spans="1:6">
      <c r="A575" s="656" t="s">
        <v>1593</v>
      </c>
      <c r="B575" s="657" t="s">
        <v>1594</v>
      </c>
      <c r="C575" s="658" t="s">
        <v>540</v>
      </c>
      <c r="D575" s="659">
        <v>2</v>
      </c>
      <c r="E575" s="660">
        <v>34</v>
      </c>
      <c r="F575" s="661">
        <v>63</v>
      </c>
    </row>
    <row r="576" spans="1:6">
      <c r="A576" s="656" t="s">
        <v>1595</v>
      </c>
      <c r="B576" s="657" t="s">
        <v>1592</v>
      </c>
      <c r="C576" s="658" t="s">
        <v>523</v>
      </c>
      <c r="D576" s="659">
        <v>1</v>
      </c>
      <c r="E576" s="660">
        <v>35</v>
      </c>
      <c r="F576" s="661">
        <v>72</v>
      </c>
    </row>
    <row r="577" spans="1:6">
      <c r="A577" s="656" t="s">
        <v>1596</v>
      </c>
      <c r="B577" s="657" t="s">
        <v>1597</v>
      </c>
      <c r="C577" s="658" t="s">
        <v>540</v>
      </c>
      <c r="D577" s="659">
        <v>2</v>
      </c>
      <c r="E577" s="660">
        <v>32</v>
      </c>
      <c r="F577" s="661">
        <v>59</v>
      </c>
    </row>
    <row r="578" spans="1:6">
      <c r="A578" s="656" t="s">
        <v>1598</v>
      </c>
      <c r="B578" s="657" t="s">
        <v>1599</v>
      </c>
      <c r="C578" s="658" t="s">
        <v>540</v>
      </c>
      <c r="D578" s="659">
        <v>2</v>
      </c>
      <c r="E578" s="660">
        <v>32</v>
      </c>
      <c r="F578" s="661">
        <v>56</v>
      </c>
    </row>
    <row r="579" spans="1:6">
      <c r="A579" s="656" t="s">
        <v>1600</v>
      </c>
      <c r="B579" s="657" t="s">
        <v>1601</v>
      </c>
      <c r="C579" s="658" t="s">
        <v>540</v>
      </c>
      <c r="D579" s="659">
        <v>2</v>
      </c>
      <c r="E579" s="660">
        <v>32</v>
      </c>
      <c r="F579" s="661">
        <v>49</v>
      </c>
    </row>
    <row r="580" spans="1:6">
      <c r="A580" s="656" t="s">
        <v>1602</v>
      </c>
      <c r="B580" s="657" t="s">
        <v>1603</v>
      </c>
      <c r="C580" s="658" t="s">
        <v>540</v>
      </c>
      <c r="D580" s="659">
        <v>2</v>
      </c>
      <c r="E580" s="660">
        <v>32</v>
      </c>
      <c r="F580" s="661">
        <v>65</v>
      </c>
    </row>
    <row r="581" spans="1:6">
      <c r="A581" s="656" t="s">
        <v>1604</v>
      </c>
      <c r="B581" s="657" t="s">
        <v>1605</v>
      </c>
      <c r="C581" s="658" t="s">
        <v>540</v>
      </c>
      <c r="D581" s="659">
        <v>2</v>
      </c>
      <c r="E581" s="660">
        <v>32</v>
      </c>
      <c r="F581" s="661">
        <v>52</v>
      </c>
    </row>
    <row r="582" spans="1:6">
      <c r="A582" s="656" t="s">
        <v>1606</v>
      </c>
      <c r="B582" s="657" t="s">
        <v>1607</v>
      </c>
      <c r="C582" s="658" t="s">
        <v>608</v>
      </c>
      <c r="D582" s="659">
        <v>2</v>
      </c>
      <c r="E582" s="660">
        <v>32</v>
      </c>
      <c r="F582" s="661">
        <v>55</v>
      </c>
    </row>
    <row r="583" spans="1:6">
      <c r="A583" s="656" t="s">
        <v>1608</v>
      </c>
      <c r="B583" s="657" t="s">
        <v>1609</v>
      </c>
      <c r="C583" s="658" t="s">
        <v>608</v>
      </c>
      <c r="D583" s="659">
        <v>2</v>
      </c>
      <c r="E583" s="660">
        <v>32</v>
      </c>
      <c r="F583" s="661">
        <v>48</v>
      </c>
    </row>
    <row r="584" spans="1:6">
      <c r="A584" s="656" t="s">
        <v>1610</v>
      </c>
      <c r="B584" s="657" t="s">
        <v>1611</v>
      </c>
      <c r="C584" s="658" t="s">
        <v>608</v>
      </c>
      <c r="D584" s="659">
        <v>2</v>
      </c>
      <c r="E584" s="660">
        <v>32</v>
      </c>
      <c r="F584" s="661">
        <v>73</v>
      </c>
    </row>
    <row r="585" spans="1:6">
      <c r="A585" s="656" t="s">
        <v>1612</v>
      </c>
      <c r="B585" s="657" t="s">
        <v>1613</v>
      </c>
      <c r="C585" s="658" t="s">
        <v>540</v>
      </c>
      <c r="D585" s="659">
        <v>2</v>
      </c>
      <c r="E585" s="660">
        <v>32</v>
      </c>
      <c r="F585" s="661">
        <v>60</v>
      </c>
    </row>
    <row r="586" spans="1:6">
      <c r="A586" s="656" t="s">
        <v>1614</v>
      </c>
      <c r="B586" s="657" t="s">
        <v>1615</v>
      </c>
      <c r="C586" s="658" t="s">
        <v>540</v>
      </c>
      <c r="D586" s="659">
        <v>2</v>
      </c>
      <c r="E586" s="660">
        <v>32</v>
      </c>
      <c r="F586" s="661">
        <v>59</v>
      </c>
    </row>
    <row r="587" spans="1:6">
      <c r="A587" s="656" t="s">
        <v>1616</v>
      </c>
      <c r="B587" s="657" t="s">
        <v>1617</v>
      </c>
      <c r="C587" s="658" t="s">
        <v>540</v>
      </c>
      <c r="D587" s="659">
        <v>2</v>
      </c>
      <c r="E587" s="660">
        <v>31</v>
      </c>
      <c r="F587" s="661">
        <v>54</v>
      </c>
    </row>
    <row r="588" spans="1:6">
      <c r="A588" s="656" t="s">
        <v>1618</v>
      </c>
      <c r="B588" s="657" t="s">
        <v>1619</v>
      </c>
      <c r="C588" s="658" t="s">
        <v>864</v>
      </c>
      <c r="D588" s="659">
        <v>2</v>
      </c>
      <c r="E588" s="660">
        <v>40</v>
      </c>
      <c r="F588" s="661">
        <v>72</v>
      </c>
    </row>
    <row r="589" spans="1:6">
      <c r="A589" s="656" t="s">
        <v>1620</v>
      </c>
      <c r="B589" s="657" t="s">
        <v>1621</v>
      </c>
      <c r="C589" s="658" t="s">
        <v>540</v>
      </c>
      <c r="D589" s="659">
        <v>2</v>
      </c>
      <c r="E589" s="660">
        <v>40</v>
      </c>
      <c r="F589" s="661">
        <v>63</v>
      </c>
    </row>
    <row r="590" spans="1:6">
      <c r="A590" s="656" t="s">
        <v>1622</v>
      </c>
      <c r="B590" s="657" t="s">
        <v>1623</v>
      </c>
      <c r="C590" s="658" t="s">
        <v>523</v>
      </c>
      <c r="D590" s="659">
        <v>2</v>
      </c>
      <c r="E590" s="660">
        <v>40</v>
      </c>
      <c r="F590" s="661">
        <v>72</v>
      </c>
    </row>
    <row r="591" spans="1:6" ht="15" thickBot="1">
      <c r="A591" s="672" t="s">
        <v>1624</v>
      </c>
      <c r="B591" s="673" t="s">
        <v>1625</v>
      </c>
      <c r="C591" s="674" t="s">
        <v>864</v>
      </c>
      <c r="D591" s="675">
        <v>3</v>
      </c>
      <c r="E591" s="676">
        <v>35</v>
      </c>
      <c r="F591" s="677">
        <v>115</v>
      </c>
    </row>
    <row r="592" spans="1:6">
      <c r="A592" s="650" t="s">
        <v>1626</v>
      </c>
      <c r="B592" s="651" t="s">
        <v>1627</v>
      </c>
      <c r="C592" s="652"/>
      <c r="D592" s="653"/>
      <c r="E592" s="654"/>
      <c r="F592" s="655"/>
    </row>
    <row r="593" spans="1:6">
      <c r="A593" s="656" t="s">
        <v>1628</v>
      </c>
      <c r="B593" s="657" t="s">
        <v>1629</v>
      </c>
      <c r="C593" s="658"/>
      <c r="D593" s="659">
        <v>1</v>
      </c>
      <c r="E593" s="660">
        <v>100</v>
      </c>
      <c r="F593" s="661">
        <v>100</v>
      </c>
    </row>
    <row r="594" spans="1:6">
      <c r="A594" s="656" t="s">
        <v>1630</v>
      </c>
      <c r="B594" s="657" t="s">
        <v>1631</v>
      </c>
      <c r="C594" s="658"/>
      <c r="D594" s="659">
        <v>1</v>
      </c>
      <c r="E594" s="660">
        <v>150</v>
      </c>
      <c r="F594" s="661">
        <v>150</v>
      </c>
    </row>
    <row r="595" spans="1:6">
      <c r="A595" s="656" t="s">
        <v>1632</v>
      </c>
      <c r="B595" s="657" t="s">
        <v>1633</v>
      </c>
      <c r="C595" s="658"/>
      <c r="D595" s="659">
        <v>1</v>
      </c>
      <c r="E595" s="660">
        <v>250</v>
      </c>
      <c r="F595" s="661">
        <v>250</v>
      </c>
    </row>
    <row r="596" spans="1:6">
      <c r="A596" s="656" t="s">
        <v>1634</v>
      </c>
      <c r="B596" s="657" t="s">
        <v>1635</v>
      </c>
      <c r="C596" s="658"/>
      <c r="D596" s="659">
        <v>1</v>
      </c>
      <c r="E596" s="660">
        <v>300</v>
      </c>
      <c r="F596" s="661">
        <v>300</v>
      </c>
    </row>
    <row r="597" spans="1:6">
      <c r="A597" s="656" t="s">
        <v>1636</v>
      </c>
      <c r="B597" s="657" t="s">
        <v>1637</v>
      </c>
      <c r="C597" s="658"/>
      <c r="D597" s="659">
        <v>1</v>
      </c>
      <c r="E597" s="660">
        <v>35</v>
      </c>
      <c r="F597" s="661">
        <v>35</v>
      </c>
    </row>
    <row r="598" spans="1:6">
      <c r="A598" s="656" t="s">
        <v>1638</v>
      </c>
      <c r="B598" s="657" t="s">
        <v>1639</v>
      </c>
      <c r="C598" s="658"/>
      <c r="D598" s="659">
        <v>1</v>
      </c>
      <c r="E598" s="660">
        <v>42</v>
      </c>
      <c r="F598" s="661">
        <v>42</v>
      </c>
    </row>
    <row r="599" spans="1:6">
      <c r="A599" s="656" t="s">
        <v>1640</v>
      </c>
      <c r="B599" s="657" t="s">
        <v>1641</v>
      </c>
      <c r="C599" s="658"/>
      <c r="D599" s="659">
        <v>1</v>
      </c>
      <c r="E599" s="660">
        <v>45</v>
      </c>
      <c r="F599" s="661">
        <v>45</v>
      </c>
    </row>
    <row r="600" spans="1:6">
      <c r="A600" s="656" t="s">
        <v>1642</v>
      </c>
      <c r="B600" s="657" t="s">
        <v>1643</v>
      </c>
      <c r="C600" s="658"/>
      <c r="D600" s="659">
        <v>1</v>
      </c>
      <c r="E600" s="660">
        <v>50</v>
      </c>
      <c r="F600" s="661">
        <v>50</v>
      </c>
    </row>
    <row r="601" spans="1:6">
      <c r="A601" s="656" t="s">
        <v>1644</v>
      </c>
      <c r="B601" s="657" t="s">
        <v>1645</v>
      </c>
      <c r="C601" s="658"/>
      <c r="D601" s="659">
        <v>1</v>
      </c>
      <c r="E601" s="660">
        <v>500</v>
      </c>
      <c r="F601" s="661">
        <v>500</v>
      </c>
    </row>
    <row r="602" spans="1:6">
      <c r="A602" s="656" t="s">
        <v>1646</v>
      </c>
      <c r="B602" s="657" t="s">
        <v>1647</v>
      </c>
      <c r="C602" s="658"/>
      <c r="D602" s="659">
        <v>1</v>
      </c>
      <c r="E602" s="660">
        <v>52</v>
      </c>
      <c r="F602" s="661">
        <v>52</v>
      </c>
    </row>
    <row r="603" spans="1:6">
      <c r="A603" s="656" t="s">
        <v>1648</v>
      </c>
      <c r="B603" s="657" t="s">
        <v>1649</v>
      </c>
      <c r="C603" s="658"/>
      <c r="D603" s="659">
        <v>1</v>
      </c>
      <c r="E603" s="660">
        <v>55</v>
      </c>
      <c r="F603" s="661">
        <v>55</v>
      </c>
    </row>
    <row r="604" spans="1:6">
      <c r="A604" s="656" t="s">
        <v>1650</v>
      </c>
      <c r="B604" s="657" t="s">
        <v>1651</v>
      </c>
      <c r="C604" s="658"/>
      <c r="D604" s="659">
        <v>1</v>
      </c>
      <c r="E604" s="660">
        <v>60</v>
      </c>
      <c r="F604" s="661">
        <v>60</v>
      </c>
    </row>
    <row r="605" spans="1:6">
      <c r="A605" s="656" t="s">
        <v>1652</v>
      </c>
      <c r="B605" s="657" t="s">
        <v>1653</v>
      </c>
      <c r="C605" s="658"/>
      <c r="D605" s="659">
        <v>1</v>
      </c>
      <c r="E605" s="660">
        <v>72</v>
      </c>
      <c r="F605" s="661">
        <v>72</v>
      </c>
    </row>
    <row r="606" spans="1:6">
      <c r="A606" s="656" t="s">
        <v>1654</v>
      </c>
      <c r="B606" s="657" t="s">
        <v>1655</v>
      </c>
      <c r="C606" s="658"/>
      <c r="D606" s="659">
        <v>1</v>
      </c>
      <c r="E606" s="660">
        <v>75</v>
      </c>
      <c r="F606" s="661">
        <v>75</v>
      </c>
    </row>
    <row r="607" spans="1:6">
      <c r="A607" s="656" t="s">
        <v>1656</v>
      </c>
      <c r="B607" s="657" t="s">
        <v>1657</v>
      </c>
      <c r="C607" s="658"/>
      <c r="D607" s="659">
        <v>1</v>
      </c>
      <c r="E607" s="660">
        <v>90</v>
      </c>
      <c r="F607" s="661">
        <v>90</v>
      </c>
    </row>
    <row r="608" spans="1:6" ht="15" thickBot="1">
      <c r="A608" s="672" t="s">
        <v>1658</v>
      </c>
      <c r="B608" s="673" t="s">
        <v>1659</v>
      </c>
      <c r="C608" s="674"/>
      <c r="D608" s="675">
        <v>1</v>
      </c>
      <c r="E608" s="676">
        <v>50</v>
      </c>
      <c r="F608" s="677">
        <v>60</v>
      </c>
    </row>
    <row r="609" spans="1:6">
      <c r="A609" s="650" t="s">
        <v>1660</v>
      </c>
      <c r="B609" s="651" t="s">
        <v>1661</v>
      </c>
      <c r="C609" s="652"/>
      <c r="D609" s="653"/>
      <c r="E609" s="654"/>
      <c r="F609" s="655"/>
    </row>
    <row r="610" spans="1:6">
      <c r="A610" s="656" t="s">
        <v>1662</v>
      </c>
      <c r="B610" s="657" t="s">
        <v>1663</v>
      </c>
      <c r="C610" s="658"/>
      <c r="D610" s="659">
        <v>1</v>
      </c>
      <c r="E610" s="660">
        <v>100</v>
      </c>
      <c r="F610" s="661">
        <v>138</v>
      </c>
    </row>
    <row r="611" spans="1:6">
      <c r="A611" s="656" t="s">
        <v>1664</v>
      </c>
      <c r="B611" s="657" t="s">
        <v>1665</v>
      </c>
      <c r="C611" s="658"/>
      <c r="D611" s="659">
        <v>1</v>
      </c>
      <c r="E611" s="660">
        <v>1000</v>
      </c>
      <c r="F611" s="661">
        <v>1100</v>
      </c>
    </row>
    <row r="612" spans="1:6">
      <c r="A612" s="656" t="s">
        <v>1666</v>
      </c>
      <c r="B612" s="657" t="s">
        <v>1667</v>
      </c>
      <c r="C612" s="658"/>
      <c r="D612" s="659">
        <v>1</v>
      </c>
      <c r="E612" s="660">
        <v>150</v>
      </c>
      <c r="F612" s="661">
        <v>188</v>
      </c>
    </row>
    <row r="613" spans="1:6">
      <c r="A613" s="656" t="s">
        <v>1668</v>
      </c>
      <c r="B613" s="657" t="s">
        <v>1669</v>
      </c>
      <c r="C613" s="658"/>
      <c r="D613" s="659">
        <v>1</v>
      </c>
      <c r="E613" s="660">
        <v>200</v>
      </c>
      <c r="F613" s="661">
        <v>250</v>
      </c>
    </row>
    <row r="614" spans="1:6">
      <c r="A614" s="656" t="s">
        <v>1670</v>
      </c>
      <c r="B614" s="657" t="s">
        <v>1671</v>
      </c>
      <c r="C614" s="658"/>
      <c r="D614" s="659">
        <v>1</v>
      </c>
      <c r="E614" s="660">
        <v>250</v>
      </c>
      <c r="F614" s="661">
        <v>295</v>
      </c>
    </row>
    <row r="615" spans="1:6">
      <c r="A615" s="656" t="s">
        <v>1672</v>
      </c>
      <c r="B615" s="657" t="s">
        <v>1673</v>
      </c>
      <c r="C615" s="658"/>
      <c r="D615" s="659">
        <v>1</v>
      </c>
      <c r="E615" s="660">
        <v>310</v>
      </c>
      <c r="F615" s="661">
        <v>365</v>
      </c>
    </row>
    <row r="616" spans="1:6">
      <c r="A616" s="656" t="s">
        <v>1674</v>
      </c>
      <c r="B616" s="657" t="s">
        <v>1675</v>
      </c>
      <c r="C616" s="658"/>
      <c r="D616" s="659">
        <v>1</v>
      </c>
      <c r="E616" s="660">
        <v>35</v>
      </c>
      <c r="F616" s="661">
        <v>46</v>
      </c>
    </row>
    <row r="617" spans="1:6">
      <c r="A617" s="656" t="s">
        <v>1676</v>
      </c>
      <c r="B617" s="657" t="s">
        <v>1677</v>
      </c>
      <c r="C617" s="658"/>
      <c r="D617" s="659">
        <v>1</v>
      </c>
      <c r="E617" s="660">
        <v>360</v>
      </c>
      <c r="F617" s="661">
        <v>414</v>
      </c>
    </row>
    <row r="618" spans="1:6">
      <c r="A618" s="656" t="s">
        <v>1678</v>
      </c>
      <c r="B618" s="657" t="s">
        <v>1679</v>
      </c>
      <c r="C618" s="658"/>
      <c r="D618" s="659">
        <v>1</v>
      </c>
      <c r="E618" s="660">
        <v>400</v>
      </c>
      <c r="F618" s="661">
        <v>465</v>
      </c>
    </row>
    <row r="619" spans="1:6">
      <c r="A619" s="656" t="s">
        <v>1680</v>
      </c>
      <c r="B619" s="657" t="s">
        <v>1681</v>
      </c>
      <c r="C619" s="658"/>
      <c r="D619" s="659">
        <v>1</v>
      </c>
      <c r="E619" s="660">
        <v>50</v>
      </c>
      <c r="F619" s="661">
        <v>66</v>
      </c>
    </row>
    <row r="620" spans="1:6" ht="15" thickBot="1">
      <c r="A620" s="672" t="s">
        <v>1682</v>
      </c>
      <c r="B620" s="673" t="s">
        <v>1683</v>
      </c>
      <c r="C620" s="674"/>
      <c r="D620" s="675">
        <v>1</v>
      </c>
      <c r="E620" s="676">
        <v>70</v>
      </c>
      <c r="F620" s="677">
        <v>95</v>
      </c>
    </row>
    <row r="621" spans="1:6">
      <c r="A621" s="650" t="s">
        <v>1684</v>
      </c>
      <c r="B621" s="651" t="s">
        <v>1685</v>
      </c>
      <c r="C621" s="652"/>
      <c r="D621" s="653"/>
      <c r="E621" s="654"/>
      <c r="F621" s="655"/>
    </row>
    <row r="622" spans="1:6">
      <c r="A622" s="656" t="s">
        <v>1686</v>
      </c>
      <c r="B622" s="657" t="s">
        <v>1687</v>
      </c>
      <c r="C622" s="658"/>
      <c r="D622" s="659">
        <v>1</v>
      </c>
      <c r="E622" s="660">
        <v>100</v>
      </c>
      <c r="F622" s="661">
        <v>100</v>
      </c>
    </row>
    <row r="623" spans="1:6">
      <c r="A623" s="656" t="s">
        <v>1688</v>
      </c>
      <c r="B623" s="657" t="s">
        <v>1689</v>
      </c>
      <c r="C623" s="658"/>
      <c r="D623" s="659">
        <v>1</v>
      </c>
      <c r="E623" s="660">
        <v>1000</v>
      </c>
      <c r="F623" s="661">
        <v>1000</v>
      </c>
    </row>
    <row r="624" spans="1:6">
      <c r="A624" s="656" t="s">
        <v>1690</v>
      </c>
      <c r="B624" s="657" t="s">
        <v>1691</v>
      </c>
      <c r="C624" s="658"/>
      <c r="D624" s="659">
        <v>1</v>
      </c>
      <c r="E624" s="660">
        <v>90</v>
      </c>
      <c r="F624" s="661">
        <v>90</v>
      </c>
    </row>
    <row r="625" spans="1:6">
      <c r="A625" s="656" t="s">
        <v>1692</v>
      </c>
      <c r="B625" s="657" t="s">
        <v>1693</v>
      </c>
      <c r="C625" s="658"/>
      <c r="D625" s="659">
        <v>1</v>
      </c>
      <c r="E625" s="660">
        <v>90</v>
      </c>
      <c r="F625" s="661">
        <v>90</v>
      </c>
    </row>
    <row r="626" spans="1:6">
      <c r="A626" s="656" t="s">
        <v>1694</v>
      </c>
      <c r="B626" s="657" t="s">
        <v>1695</v>
      </c>
      <c r="C626" s="658"/>
      <c r="D626" s="659">
        <v>1</v>
      </c>
      <c r="E626" s="660">
        <v>110</v>
      </c>
      <c r="F626" s="661">
        <v>110</v>
      </c>
    </row>
    <row r="627" spans="1:6">
      <c r="A627" s="656" t="s">
        <v>1696</v>
      </c>
      <c r="B627" s="657" t="s">
        <v>1697</v>
      </c>
      <c r="C627" s="658"/>
      <c r="D627" s="659">
        <v>1</v>
      </c>
      <c r="E627" s="660">
        <v>116</v>
      </c>
      <c r="F627" s="661">
        <v>116</v>
      </c>
    </row>
    <row r="628" spans="1:6">
      <c r="A628" s="656" t="s">
        <v>1698</v>
      </c>
      <c r="B628" s="657" t="s">
        <v>1699</v>
      </c>
      <c r="C628" s="658"/>
      <c r="D628" s="659">
        <v>1</v>
      </c>
      <c r="E628" s="660">
        <v>120</v>
      </c>
      <c r="F628" s="661">
        <v>120</v>
      </c>
    </row>
    <row r="629" spans="1:6">
      <c r="A629" s="656" t="s">
        <v>1698</v>
      </c>
      <c r="B629" s="657" t="s">
        <v>1699</v>
      </c>
      <c r="C629" s="658"/>
      <c r="D629" s="659">
        <v>1</v>
      </c>
      <c r="E629" s="660">
        <v>120</v>
      </c>
      <c r="F629" s="661">
        <v>120</v>
      </c>
    </row>
    <row r="630" spans="1:6">
      <c r="A630" s="656" t="s">
        <v>1700</v>
      </c>
      <c r="B630" s="657" t="s">
        <v>1701</v>
      </c>
      <c r="C630" s="658"/>
      <c r="D630" s="659">
        <v>1</v>
      </c>
      <c r="E630" s="660">
        <v>125</v>
      </c>
      <c r="F630" s="661">
        <v>125</v>
      </c>
    </row>
    <row r="631" spans="1:6">
      <c r="A631" s="656" t="s">
        <v>1702</v>
      </c>
      <c r="B631" s="657" t="s">
        <v>1703</v>
      </c>
      <c r="C631" s="658"/>
      <c r="D631" s="659">
        <v>1</v>
      </c>
      <c r="E631" s="660">
        <v>130</v>
      </c>
      <c r="F631" s="661">
        <v>130</v>
      </c>
    </row>
    <row r="632" spans="1:6">
      <c r="A632" s="656" t="s">
        <v>1704</v>
      </c>
      <c r="B632" s="657" t="s">
        <v>1705</v>
      </c>
      <c r="C632" s="658"/>
      <c r="D632" s="659">
        <v>1</v>
      </c>
      <c r="E632" s="660">
        <v>135</v>
      </c>
      <c r="F632" s="661">
        <v>135</v>
      </c>
    </row>
    <row r="633" spans="1:6">
      <c r="A633" s="656" t="s">
        <v>1706</v>
      </c>
      <c r="B633" s="657" t="s">
        <v>1707</v>
      </c>
      <c r="C633" s="658"/>
      <c r="D633" s="659">
        <v>1</v>
      </c>
      <c r="E633" s="660">
        <v>15</v>
      </c>
      <c r="F633" s="661">
        <v>15</v>
      </c>
    </row>
    <row r="634" spans="1:6">
      <c r="A634" s="656" t="s">
        <v>1708</v>
      </c>
      <c r="B634" s="657" t="s">
        <v>1709</v>
      </c>
      <c r="C634" s="658"/>
      <c r="D634" s="659">
        <v>1</v>
      </c>
      <c r="E634" s="660">
        <v>150</v>
      </c>
      <c r="F634" s="661">
        <v>150</v>
      </c>
    </row>
    <row r="635" spans="1:6">
      <c r="A635" s="656" t="s">
        <v>1710</v>
      </c>
      <c r="B635" s="657" t="s">
        <v>1711</v>
      </c>
      <c r="C635" s="658"/>
      <c r="D635" s="659">
        <v>1</v>
      </c>
      <c r="E635" s="660">
        <v>1500</v>
      </c>
      <c r="F635" s="661">
        <v>1500</v>
      </c>
    </row>
    <row r="636" spans="1:6">
      <c r="A636" s="656" t="s">
        <v>1712</v>
      </c>
      <c r="B636" s="657" t="s">
        <v>1713</v>
      </c>
      <c r="C636" s="658"/>
      <c r="D636" s="659">
        <v>1</v>
      </c>
      <c r="E636" s="660">
        <v>135</v>
      </c>
      <c r="F636" s="661">
        <v>135</v>
      </c>
    </row>
    <row r="637" spans="1:6">
      <c r="A637" s="656" t="s">
        <v>1714</v>
      </c>
      <c r="B637" s="657" t="s">
        <v>1715</v>
      </c>
      <c r="C637" s="658"/>
      <c r="D637" s="659">
        <v>1</v>
      </c>
      <c r="E637" s="660">
        <v>135</v>
      </c>
      <c r="F637" s="661">
        <v>135</v>
      </c>
    </row>
    <row r="638" spans="1:6">
      <c r="A638" s="656" t="s">
        <v>1716</v>
      </c>
      <c r="B638" s="657" t="s">
        <v>1717</v>
      </c>
      <c r="C638" s="658"/>
      <c r="D638" s="659">
        <v>1</v>
      </c>
      <c r="E638" s="660">
        <v>160</v>
      </c>
      <c r="F638" s="661">
        <v>160</v>
      </c>
    </row>
    <row r="639" spans="1:6">
      <c r="A639" s="656" t="s">
        <v>1718</v>
      </c>
      <c r="B639" s="657" t="s">
        <v>1719</v>
      </c>
      <c r="C639" s="658"/>
      <c r="D639" s="659">
        <v>1</v>
      </c>
      <c r="E639" s="660">
        <v>170</v>
      </c>
      <c r="F639" s="661">
        <v>170</v>
      </c>
    </row>
    <row r="640" spans="1:6">
      <c r="A640" s="656" t="s">
        <v>1720</v>
      </c>
      <c r="B640" s="657" t="s">
        <v>1721</v>
      </c>
      <c r="C640" s="658"/>
      <c r="D640" s="659">
        <v>1</v>
      </c>
      <c r="E640" s="660">
        <v>20</v>
      </c>
      <c r="F640" s="661">
        <v>20</v>
      </c>
    </row>
    <row r="641" spans="1:6">
      <c r="A641" s="656" t="s">
        <v>1722</v>
      </c>
      <c r="B641" s="657" t="s">
        <v>1723</v>
      </c>
      <c r="C641" s="658"/>
      <c r="D641" s="659">
        <v>1</v>
      </c>
      <c r="E641" s="660">
        <v>200</v>
      </c>
      <c r="F641" s="661">
        <v>200</v>
      </c>
    </row>
    <row r="642" spans="1:6">
      <c r="A642" s="656" t="s">
        <v>1724</v>
      </c>
      <c r="B642" s="657" t="s">
        <v>1725</v>
      </c>
      <c r="C642" s="658"/>
      <c r="D642" s="659">
        <v>1</v>
      </c>
      <c r="E642" s="660">
        <v>2000</v>
      </c>
      <c r="F642" s="661">
        <v>2000</v>
      </c>
    </row>
    <row r="643" spans="1:6">
      <c r="A643" s="656" t="s">
        <v>1726</v>
      </c>
      <c r="B643" s="657" t="s">
        <v>1727</v>
      </c>
      <c r="C643" s="658"/>
      <c r="D643" s="659">
        <v>1</v>
      </c>
      <c r="E643" s="660">
        <v>200</v>
      </c>
      <c r="F643" s="661">
        <v>200</v>
      </c>
    </row>
    <row r="644" spans="1:6">
      <c r="A644" s="656" t="s">
        <v>1728</v>
      </c>
      <c r="B644" s="657" t="s">
        <v>1729</v>
      </c>
      <c r="C644" s="658"/>
      <c r="D644" s="659">
        <v>1</v>
      </c>
      <c r="E644" s="660">
        <v>25</v>
      </c>
      <c r="F644" s="661">
        <v>25</v>
      </c>
    </row>
    <row r="645" spans="1:6">
      <c r="A645" s="656" t="s">
        <v>1730</v>
      </c>
      <c r="B645" s="657" t="s">
        <v>1731</v>
      </c>
      <c r="C645" s="658"/>
      <c r="D645" s="659">
        <v>1</v>
      </c>
      <c r="E645" s="660">
        <v>250</v>
      </c>
      <c r="F645" s="661">
        <v>250</v>
      </c>
    </row>
    <row r="646" spans="1:6">
      <c r="A646" s="656" t="s">
        <v>1732</v>
      </c>
      <c r="B646" s="657" t="s">
        <v>1733</v>
      </c>
      <c r="C646" s="658"/>
      <c r="D646" s="659">
        <v>1</v>
      </c>
      <c r="E646" s="660">
        <v>30</v>
      </c>
      <c r="F646" s="661">
        <v>30</v>
      </c>
    </row>
    <row r="647" spans="1:6">
      <c r="A647" s="656" t="s">
        <v>1734</v>
      </c>
      <c r="B647" s="657" t="s">
        <v>1735</v>
      </c>
      <c r="C647" s="658"/>
      <c r="D647" s="659">
        <v>1</v>
      </c>
      <c r="E647" s="660">
        <v>300</v>
      </c>
      <c r="F647" s="661">
        <v>300</v>
      </c>
    </row>
    <row r="648" spans="1:6">
      <c r="A648" s="656" t="s">
        <v>1736</v>
      </c>
      <c r="B648" s="657" t="s">
        <v>1737</v>
      </c>
      <c r="C648" s="658"/>
      <c r="D648" s="659">
        <v>1</v>
      </c>
      <c r="E648" s="660">
        <v>34</v>
      </c>
      <c r="F648" s="661">
        <v>34</v>
      </c>
    </row>
    <row r="649" spans="1:6">
      <c r="A649" s="656" t="s">
        <v>1738</v>
      </c>
      <c r="B649" s="657" t="s">
        <v>1739</v>
      </c>
      <c r="C649" s="658"/>
      <c r="D649" s="659">
        <v>1</v>
      </c>
      <c r="E649" s="660">
        <v>36</v>
      </c>
      <c r="F649" s="661">
        <v>36</v>
      </c>
    </row>
    <row r="650" spans="1:6">
      <c r="A650" s="656" t="s">
        <v>1740</v>
      </c>
      <c r="B650" s="657" t="s">
        <v>1741</v>
      </c>
      <c r="C650" s="658"/>
      <c r="D650" s="659">
        <v>1</v>
      </c>
      <c r="E650" s="660">
        <v>40</v>
      </c>
      <c r="F650" s="661">
        <v>40</v>
      </c>
    </row>
    <row r="651" spans="1:6">
      <c r="A651" s="656" t="s">
        <v>1742</v>
      </c>
      <c r="B651" s="657" t="s">
        <v>1743</v>
      </c>
      <c r="C651" s="658"/>
      <c r="D651" s="659">
        <v>1</v>
      </c>
      <c r="E651" s="660">
        <v>400</v>
      </c>
      <c r="F651" s="661">
        <v>400</v>
      </c>
    </row>
    <row r="652" spans="1:6">
      <c r="A652" s="656" t="s">
        <v>1744</v>
      </c>
      <c r="B652" s="657" t="s">
        <v>1745</v>
      </c>
      <c r="C652" s="658"/>
      <c r="D652" s="659">
        <v>1</v>
      </c>
      <c r="E652" s="660">
        <v>34</v>
      </c>
      <c r="F652" s="661">
        <v>34</v>
      </c>
    </row>
    <row r="653" spans="1:6">
      <c r="A653" s="656" t="s">
        <v>1746</v>
      </c>
      <c r="B653" s="657" t="s">
        <v>1747</v>
      </c>
      <c r="C653" s="658"/>
      <c r="D653" s="659">
        <v>1</v>
      </c>
      <c r="E653" s="660">
        <v>34</v>
      </c>
      <c r="F653" s="661">
        <v>34</v>
      </c>
    </row>
    <row r="654" spans="1:6">
      <c r="A654" s="656" t="s">
        <v>1748</v>
      </c>
      <c r="B654" s="657" t="s">
        <v>1749</v>
      </c>
      <c r="C654" s="658"/>
      <c r="D654" s="659">
        <v>1</v>
      </c>
      <c r="E654" s="660">
        <v>42</v>
      </c>
      <c r="F654" s="661">
        <v>42</v>
      </c>
    </row>
    <row r="655" spans="1:6">
      <c r="A655" s="656" t="s">
        <v>1750</v>
      </c>
      <c r="B655" s="657" t="s">
        <v>1751</v>
      </c>
      <c r="C655" s="658"/>
      <c r="D655" s="659">
        <v>1</v>
      </c>
      <c r="E655" s="660">
        <v>45</v>
      </c>
      <c r="F655" s="661">
        <v>45</v>
      </c>
    </row>
    <row r="656" spans="1:6">
      <c r="A656" s="656" t="s">
        <v>1752</v>
      </c>
      <c r="B656" s="657" t="s">
        <v>1753</v>
      </c>
      <c r="C656" s="658"/>
      <c r="D656" s="659">
        <v>1</v>
      </c>
      <c r="E656" s="660">
        <v>50</v>
      </c>
      <c r="F656" s="661">
        <v>50</v>
      </c>
    </row>
    <row r="657" spans="1:6">
      <c r="A657" s="656" t="s">
        <v>1754</v>
      </c>
      <c r="B657" s="657" t="s">
        <v>1755</v>
      </c>
      <c r="C657" s="658"/>
      <c r="D657" s="659">
        <v>1</v>
      </c>
      <c r="E657" s="660">
        <v>500</v>
      </c>
      <c r="F657" s="661">
        <v>500</v>
      </c>
    </row>
    <row r="658" spans="1:6">
      <c r="A658" s="656" t="s">
        <v>1756</v>
      </c>
      <c r="B658" s="657" t="s">
        <v>1757</v>
      </c>
      <c r="C658" s="658"/>
      <c r="D658" s="659">
        <v>1</v>
      </c>
      <c r="E658" s="660">
        <v>52</v>
      </c>
      <c r="F658" s="661">
        <v>52</v>
      </c>
    </row>
    <row r="659" spans="1:6">
      <c r="A659" s="656" t="s">
        <v>1758</v>
      </c>
      <c r="B659" s="657" t="s">
        <v>1759</v>
      </c>
      <c r="C659" s="658"/>
      <c r="D659" s="659">
        <v>1</v>
      </c>
      <c r="E659" s="660">
        <v>54</v>
      </c>
      <c r="F659" s="661">
        <v>54</v>
      </c>
    </row>
    <row r="660" spans="1:6">
      <c r="A660" s="656" t="s">
        <v>1760</v>
      </c>
      <c r="B660" s="657" t="s">
        <v>1761</v>
      </c>
      <c r="C660" s="658"/>
      <c r="D660" s="659">
        <v>1</v>
      </c>
      <c r="E660" s="660">
        <v>55</v>
      </c>
      <c r="F660" s="661">
        <v>55</v>
      </c>
    </row>
    <row r="661" spans="1:6">
      <c r="A661" s="656" t="s">
        <v>1762</v>
      </c>
      <c r="B661" s="657" t="s">
        <v>1763</v>
      </c>
      <c r="C661" s="658"/>
      <c r="D661" s="659">
        <v>1</v>
      </c>
      <c r="E661" s="660">
        <v>60</v>
      </c>
      <c r="F661" s="661">
        <v>60</v>
      </c>
    </row>
    <row r="662" spans="1:6">
      <c r="A662" s="656" t="s">
        <v>1764</v>
      </c>
      <c r="B662" s="657" t="s">
        <v>1765</v>
      </c>
      <c r="C662" s="658"/>
      <c r="D662" s="659">
        <v>1</v>
      </c>
      <c r="E662" s="660">
        <v>52</v>
      </c>
      <c r="F662" s="661">
        <v>52</v>
      </c>
    </row>
    <row r="663" spans="1:6">
      <c r="A663" s="656" t="s">
        <v>1766</v>
      </c>
      <c r="B663" s="657" t="s">
        <v>1767</v>
      </c>
      <c r="C663" s="658"/>
      <c r="D663" s="659">
        <v>1</v>
      </c>
      <c r="E663" s="660">
        <v>52</v>
      </c>
      <c r="F663" s="661">
        <v>52</v>
      </c>
    </row>
    <row r="664" spans="1:6">
      <c r="A664" s="656" t="s">
        <v>1768</v>
      </c>
      <c r="B664" s="657" t="s">
        <v>1769</v>
      </c>
      <c r="C664" s="658"/>
      <c r="D664" s="659">
        <v>1</v>
      </c>
      <c r="E664" s="660">
        <v>65</v>
      </c>
      <c r="F664" s="661">
        <v>65</v>
      </c>
    </row>
    <row r="665" spans="1:6">
      <c r="A665" s="656" t="s">
        <v>1770</v>
      </c>
      <c r="B665" s="657" t="s">
        <v>1771</v>
      </c>
      <c r="C665" s="658"/>
      <c r="D665" s="659">
        <v>1</v>
      </c>
      <c r="E665" s="660">
        <v>67</v>
      </c>
      <c r="F665" s="661">
        <v>67</v>
      </c>
    </row>
    <row r="666" spans="1:6">
      <c r="A666" s="656" t="s">
        <v>1772</v>
      </c>
      <c r="B666" s="657" t="s">
        <v>1773</v>
      </c>
      <c r="C666" s="658"/>
      <c r="D666" s="659">
        <v>1</v>
      </c>
      <c r="E666" s="660">
        <v>69</v>
      </c>
      <c r="F666" s="661">
        <v>69</v>
      </c>
    </row>
    <row r="667" spans="1:6">
      <c r="A667" s="656" t="s">
        <v>1774</v>
      </c>
      <c r="B667" s="657" t="s">
        <v>1775</v>
      </c>
      <c r="C667" s="658"/>
      <c r="D667" s="659">
        <v>1</v>
      </c>
      <c r="E667" s="660">
        <v>7.5</v>
      </c>
      <c r="F667" s="661">
        <v>8</v>
      </c>
    </row>
    <row r="668" spans="1:6">
      <c r="A668" s="656" t="s">
        <v>1776</v>
      </c>
      <c r="B668" s="657" t="s">
        <v>1777</v>
      </c>
      <c r="C668" s="658"/>
      <c r="D668" s="659">
        <v>1</v>
      </c>
      <c r="E668" s="660">
        <v>72</v>
      </c>
      <c r="F668" s="661">
        <v>72</v>
      </c>
    </row>
    <row r="669" spans="1:6">
      <c r="A669" s="656" t="s">
        <v>1778</v>
      </c>
      <c r="B669" s="657" t="s">
        <v>1779</v>
      </c>
      <c r="C669" s="658"/>
      <c r="D669" s="659">
        <v>1</v>
      </c>
      <c r="E669" s="660">
        <v>75</v>
      </c>
      <c r="F669" s="661">
        <v>75</v>
      </c>
    </row>
    <row r="670" spans="1:6">
      <c r="A670" s="656" t="s">
        <v>1780</v>
      </c>
      <c r="B670" s="657" t="s">
        <v>1781</v>
      </c>
      <c r="C670" s="658"/>
      <c r="D670" s="659">
        <v>1</v>
      </c>
      <c r="E670" s="660">
        <v>750</v>
      </c>
      <c r="F670" s="661">
        <v>750</v>
      </c>
    </row>
    <row r="671" spans="1:6">
      <c r="A671" s="656" t="s">
        <v>1782</v>
      </c>
      <c r="B671" s="657" t="s">
        <v>1783</v>
      </c>
      <c r="C671" s="658"/>
      <c r="D671" s="659">
        <v>1</v>
      </c>
      <c r="E671" s="660">
        <v>67</v>
      </c>
      <c r="F671" s="661">
        <v>67</v>
      </c>
    </row>
    <row r="672" spans="1:6">
      <c r="A672" s="656" t="s">
        <v>1784</v>
      </c>
      <c r="B672" s="657" t="s">
        <v>1785</v>
      </c>
      <c r="C672" s="658"/>
      <c r="D672" s="659">
        <v>1</v>
      </c>
      <c r="E672" s="660">
        <v>67</v>
      </c>
      <c r="F672" s="661">
        <v>67</v>
      </c>
    </row>
    <row r="673" spans="1:6">
      <c r="A673" s="656" t="s">
        <v>1786</v>
      </c>
      <c r="B673" s="657" t="s">
        <v>1787</v>
      </c>
      <c r="C673" s="658"/>
      <c r="D673" s="659">
        <v>1</v>
      </c>
      <c r="E673" s="660">
        <v>80</v>
      </c>
      <c r="F673" s="661">
        <v>80</v>
      </c>
    </row>
    <row r="674" spans="1:6">
      <c r="A674" s="656" t="s">
        <v>1788</v>
      </c>
      <c r="B674" s="657" t="s">
        <v>1789</v>
      </c>
      <c r="C674" s="658"/>
      <c r="D674" s="659">
        <v>1</v>
      </c>
      <c r="E674" s="660">
        <v>85</v>
      </c>
      <c r="F674" s="661">
        <v>85</v>
      </c>
    </row>
    <row r="675" spans="1:6">
      <c r="A675" s="656" t="s">
        <v>1790</v>
      </c>
      <c r="B675" s="657" t="s">
        <v>1791</v>
      </c>
      <c r="C675" s="658"/>
      <c r="D675" s="659">
        <v>1</v>
      </c>
      <c r="E675" s="660">
        <v>90</v>
      </c>
      <c r="F675" s="661">
        <v>90</v>
      </c>
    </row>
    <row r="676" spans="1:6">
      <c r="A676" s="656" t="s">
        <v>1792</v>
      </c>
      <c r="B676" s="657" t="s">
        <v>1793</v>
      </c>
      <c r="C676" s="658"/>
      <c r="D676" s="659">
        <v>1</v>
      </c>
      <c r="E676" s="660">
        <v>93</v>
      </c>
      <c r="F676" s="661">
        <v>93</v>
      </c>
    </row>
    <row r="677" spans="1:6" ht="15" thickBot="1">
      <c r="A677" s="672" t="s">
        <v>1794</v>
      </c>
      <c r="B677" s="673" t="s">
        <v>1795</v>
      </c>
      <c r="C677" s="674"/>
      <c r="D677" s="675">
        <v>1</v>
      </c>
      <c r="E677" s="676">
        <v>95</v>
      </c>
      <c r="F677" s="677">
        <v>95</v>
      </c>
    </row>
    <row r="678" spans="1:6">
      <c r="A678" s="650" t="s">
        <v>1796</v>
      </c>
      <c r="B678" s="651" t="s">
        <v>1797</v>
      </c>
      <c r="C678" s="652"/>
      <c r="D678" s="653"/>
      <c r="E678" s="654"/>
      <c r="F678" s="655"/>
    </row>
    <row r="679" spans="1:6">
      <c r="A679" s="656" t="s">
        <v>1798</v>
      </c>
      <c r="B679" s="657" t="s">
        <v>1799</v>
      </c>
      <c r="C679" s="658" t="s">
        <v>1800</v>
      </c>
      <c r="D679" s="659">
        <v>1</v>
      </c>
      <c r="E679" s="660">
        <v>100</v>
      </c>
      <c r="F679" s="661">
        <v>127</v>
      </c>
    </row>
    <row r="680" spans="1:6">
      <c r="A680" s="656" t="s">
        <v>1801</v>
      </c>
      <c r="B680" s="657" t="s">
        <v>1802</v>
      </c>
      <c r="C680" s="658" t="s">
        <v>540</v>
      </c>
      <c r="D680" s="659">
        <v>1</v>
      </c>
      <c r="E680" s="660">
        <v>100</v>
      </c>
      <c r="F680" s="661">
        <v>109.833333333333</v>
      </c>
    </row>
    <row r="681" spans="1:6">
      <c r="A681" s="656" t="s">
        <v>1803</v>
      </c>
      <c r="B681" s="657" t="s">
        <v>1804</v>
      </c>
      <c r="C681" s="658" t="s">
        <v>1800</v>
      </c>
      <c r="D681" s="659">
        <v>1</v>
      </c>
      <c r="E681" s="660">
        <v>1000</v>
      </c>
      <c r="F681" s="661">
        <v>1077</v>
      </c>
    </row>
    <row r="682" spans="1:6">
      <c r="A682" s="656" t="s">
        <v>1805</v>
      </c>
      <c r="B682" s="657" t="s">
        <v>1806</v>
      </c>
      <c r="C682" s="658" t="s">
        <v>1800</v>
      </c>
      <c r="D682" s="659">
        <v>1</v>
      </c>
      <c r="E682" s="660">
        <v>125</v>
      </c>
      <c r="F682" s="661">
        <v>150</v>
      </c>
    </row>
    <row r="683" spans="1:6">
      <c r="A683" s="656" t="s">
        <v>1807</v>
      </c>
      <c r="B683" s="657" t="s">
        <v>1808</v>
      </c>
      <c r="C683" s="658" t="s">
        <v>1800</v>
      </c>
      <c r="D683" s="659">
        <v>1</v>
      </c>
      <c r="E683" s="660">
        <v>150</v>
      </c>
      <c r="F683" s="661">
        <v>184</v>
      </c>
    </row>
    <row r="684" spans="1:6">
      <c r="A684" s="656" t="s">
        <v>1809</v>
      </c>
      <c r="B684" s="657" t="s">
        <v>1810</v>
      </c>
      <c r="C684" s="658" t="s">
        <v>540</v>
      </c>
      <c r="D684" s="659">
        <v>1</v>
      </c>
      <c r="E684" s="660">
        <v>150</v>
      </c>
      <c r="F684" s="661">
        <v>163</v>
      </c>
    </row>
    <row r="685" spans="1:6">
      <c r="A685" s="656" t="s">
        <v>1811</v>
      </c>
      <c r="B685" s="657" t="s">
        <v>1812</v>
      </c>
      <c r="C685" s="658" t="s">
        <v>1800</v>
      </c>
      <c r="D685" s="659">
        <v>1</v>
      </c>
      <c r="E685" s="660">
        <v>1500</v>
      </c>
      <c r="F685" s="661">
        <v>1608</v>
      </c>
    </row>
    <row r="686" spans="1:6">
      <c r="A686" s="656" t="s">
        <v>1813</v>
      </c>
      <c r="B686" s="657" t="s">
        <v>1814</v>
      </c>
      <c r="C686" s="658" t="s">
        <v>1800</v>
      </c>
      <c r="D686" s="659">
        <v>1</v>
      </c>
      <c r="E686" s="660">
        <v>175</v>
      </c>
      <c r="F686" s="661">
        <v>209</v>
      </c>
    </row>
    <row r="687" spans="1:6">
      <c r="A687" s="656" t="s">
        <v>1815</v>
      </c>
      <c r="B687" s="657" t="s">
        <v>1816</v>
      </c>
      <c r="C687" s="658" t="s">
        <v>540</v>
      </c>
      <c r="D687" s="659">
        <v>1</v>
      </c>
      <c r="E687" s="660">
        <v>175</v>
      </c>
      <c r="F687" s="661">
        <v>191</v>
      </c>
    </row>
    <row r="688" spans="1:6">
      <c r="A688" s="656" t="s">
        <v>1817</v>
      </c>
      <c r="B688" s="657" t="s">
        <v>1818</v>
      </c>
      <c r="C688" s="658" t="s">
        <v>540</v>
      </c>
      <c r="D688" s="659">
        <v>1</v>
      </c>
      <c r="E688" s="660">
        <v>20</v>
      </c>
      <c r="F688" s="661">
        <v>24</v>
      </c>
    </row>
    <row r="689" spans="1:6">
      <c r="A689" s="656" t="s">
        <v>1819</v>
      </c>
      <c r="B689" s="657" t="s">
        <v>1820</v>
      </c>
      <c r="C689" s="658" t="s">
        <v>1800</v>
      </c>
      <c r="D689" s="659">
        <v>1</v>
      </c>
      <c r="E689" s="660">
        <v>200</v>
      </c>
      <c r="F689" s="661">
        <v>232</v>
      </c>
    </row>
    <row r="690" spans="1:6">
      <c r="A690" s="656" t="s">
        <v>1821</v>
      </c>
      <c r="B690" s="657" t="s">
        <v>1822</v>
      </c>
      <c r="C690" s="658" t="s">
        <v>540</v>
      </c>
      <c r="D690" s="659">
        <v>1</v>
      </c>
      <c r="E690" s="660">
        <v>200</v>
      </c>
      <c r="F690" s="661">
        <v>216</v>
      </c>
    </row>
    <row r="691" spans="1:6">
      <c r="A691" s="656" t="s">
        <v>1823</v>
      </c>
      <c r="B691" s="657" t="s">
        <v>1824</v>
      </c>
      <c r="C691" s="658" t="s">
        <v>540</v>
      </c>
      <c r="D691" s="659">
        <v>1</v>
      </c>
      <c r="E691" s="660">
        <v>22</v>
      </c>
      <c r="F691" s="661">
        <v>26</v>
      </c>
    </row>
    <row r="692" spans="1:6">
      <c r="A692" s="656" t="s">
        <v>1825</v>
      </c>
      <c r="B692" s="657" t="s">
        <v>1826</v>
      </c>
      <c r="C692" s="658" t="s">
        <v>1800</v>
      </c>
      <c r="D692" s="659">
        <v>1</v>
      </c>
      <c r="E692" s="660">
        <v>250</v>
      </c>
      <c r="F692" s="661">
        <v>291</v>
      </c>
    </row>
    <row r="693" spans="1:6">
      <c r="A693" s="656" t="s">
        <v>1827</v>
      </c>
      <c r="B693" s="657" t="s">
        <v>1828</v>
      </c>
      <c r="C693" s="658" t="s">
        <v>540</v>
      </c>
      <c r="D693" s="659">
        <v>1</v>
      </c>
      <c r="E693" s="660">
        <v>250</v>
      </c>
      <c r="F693" s="661">
        <v>266.5</v>
      </c>
    </row>
    <row r="694" spans="1:6">
      <c r="A694" s="656" t="s">
        <v>1829</v>
      </c>
      <c r="B694" s="657" t="s">
        <v>1830</v>
      </c>
      <c r="C694" s="658" t="s">
        <v>1800</v>
      </c>
      <c r="D694" s="659">
        <v>1</v>
      </c>
      <c r="E694" s="660">
        <v>32</v>
      </c>
      <c r="F694" s="661">
        <v>42</v>
      </c>
    </row>
    <row r="695" spans="1:6">
      <c r="A695" s="656" t="s">
        <v>1831</v>
      </c>
      <c r="B695" s="657" t="s">
        <v>1832</v>
      </c>
      <c r="C695" s="658" t="s">
        <v>1800</v>
      </c>
      <c r="D695" s="659">
        <v>1</v>
      </c>
      <c r="E695" s="660">
        <v>320</v>
      </c>
      <c r="F695" s="661">
        <v>367</v>
      </c>
    </row>
    <row r="696" spans="1:6">
      <c r="A696" s="656" t="s">
        <v>1833</v>
      </c>
      <c r="B696" s="657" t="s">
        <v>1834</v>
      </c>
      <c r="C696" s="658" t="s">
        <v>540</v>
      </c>
      <c r="D696" s="659">
        <v>1</v>
      </c>
      <c r="E696" s="660">
        <v>320</v>
      </c>
      <c r="F696" s="661">
        <v>341</v>
      </c>
    </row>
    <row r="697" spans="1:6">
      <c r="A697" s="656" t="s">
        <v>1835</v>
      </c>
      <c r="B697" s="657" t="s">
        <v>1836</v>
      </c>
      <c r="C697" s="658" t="s">
        <v>1800</v>
      </c>
      <c r="D697" s="659">
        <v>1</v>
      </c>
      <c r="E697" s="660">
        <v>350</v>
      </c>
      <c r="F697" s="661">
        <v>395</v>
      </c>
    </row>
    <row r="698" spans="1:6">
      <c r="A698" s="656" t="s">
        <v>1837</v>
      </c>
      <c r="B698" s="657" t="s">
        <v>1838</v>
      </c>
      <c r="C698" s="658" t="s">
        <v>540</v>
      </c>
      <c r="D698" s="659">
        <v>1</v>
      </c>
      <c r="E698" s="660">
        <v>350</v>
      </c>
      <c r="F698" s="661">
        <v>371</v>
      </c>
    </row>
    <row r="699" spans="1:6">
      <c r="A699" s="656" t="s">
        <v>1839</v>
      </c>
      <c r="B699" s="657" t="s">
        <v>1840</v>
      </c>
      <c r="C699" s="658" t="s">
        <v>1800</v>
      </c>
      <c r="D699" s="659">
        <v>1</v>
      </c>
      <c r="E699" s="660">
        <v>360</v>
      </c>
      <c r="F699" s="661">
        <v>418</v>
      </c>
    </row>
    <row r="700" spans="1:6">
      <c r="A700" s="656" t="s">
        <v>1841</v>
      </c>
      <c r="B700" s="657" t="s">
        <v>1842</v>
      </c>
      <c r="C700" s="658" t="s">
        <v>1800</v>
      </c>
      <c r="D700" s="659">
        <v>1</v>
      </c>
      <c r="E700" s="660">
        <v>39</v>
      </c>
      <c r="F700" s="661">
        <v>56</v>
      </c>
    </row>
    <row r="701" spans="1:6">
      <c r="A701" s="656" t="s">
        <v>1843</v>
      </c>
      <c r="B701" s="657" t="s">
        <v>1844</v>
      </c>
      <c r="C701" s="658" t="s">
        <v>540</v>
      </c>
      <c r="D701" s="659">
        <v>1</v>
      </c>
      <c r="E701" s="660">
        <v>35</v>
      </c>
      <c r="F701" s="661">
        <v>44.5</v>
      </c>
    </row>
    <row r="702" spans="1:6">
      <c r="A702" s="656" t="s">
        <v>1845</v>
      </c>
      <c r="B702" s="657" t="s">
        <v>1846</v>
      </c>
      <c r="C702" s="658" t="s">
        <v>1800</v>
      </c>
      <c r="D702" s="659">
        <v>1</v>
      </c>
      <c r="E702" s="660">
        <v>400</v>
      </c>
      <c r="F702" s="661">
        <v>456</v>
      </c>
    </row>
    <row r="703" spans="1:6">
      <c r="A703" s="656" t="s">
        <v>1847</v>
      </c>
      <c r="B703" s="657" t="s">
        <v>1848</v>
      </c>
      <c r="C703" s="658" t="s">
        <v>540</v>
      </c>
      <c r="D703" s="659">
        <v>1</v>
      </c>
      <c r="E703" s="660">
        <v>400</v>
      </c>
      <c r="F703" s="661">
        <v>424.33333333333297</v>
      </c>
    </row>
    <row r="704" spans="1:6">
      <c r="A704" s="656" t="s">
        <v>1849</v>
      </c>
      <c r="B704" s="657" t="s">
        <v>1850</v>
      </c>
      <c r="C704" s="658" t="s">
        <v>1800</v>
      </c>
      <c r="D704" s="659">
        <v>1</v>
      </c>
      <c r="E704" s="660">
        <v>450</v>
      </c>
      <c r="F704" s="661">
        <v>507</v>
      </c>
    </row>
    <row r="705" spans="1:6">
      <c r="A705" s="656" t="s">
        <v>1851</v>
      </c>
      <c r="B705" s="657" t="s">
        <v>1852</v>
      </c>
      <c r="C705" s="658" t="s">
        <v>540</v>
      </c>
      <c r="D705" s="659">
        <v>1</v>
      </c>
      <c r="E705" s="660">
        <v>450</v>
      </c>
      <c r="F705" s="661">
        <v>465</v>
      </c>
    </row>
    <row r="706" spans="1:6">
      <c r="A706" s="656" t="s">
        <v>1853</v>
      </c>
      <c r="B706" s="657" t="s">
        <v>1854</v>
      </c>
      <c r="C706" s="658" t="s">
        <v>1800</v>
      </c>
      <c r="D706" s="659">
        <v>1</v>
      </c>
      <c r="E706" s="660">
        <v>50</v>
      </c>
      <c r="F706" s="661">
        <v>67</v>
      </c>
    </row>
    <row r="707" spans="1:6">
      <c r="A707" s="656" t="s">
        <v>1855</v>
      </c>
      <c r="B707" s="657" t="s">
        <v>1856</v>
      </c>
      <c r="C707" s="658" t="s">
        <v>540</v>
      </c>
      <c r="D707" s="659">
        <v>1</v>
      </c>
      <c r="E707" s="660">
        <v>50</v>
      </c>
      <c r="F707" s="661">
        <v>56.3333333333333</v>
      </c>
    </row>
    <row r="708" spans="1:6">
      <c r="A708" s="656" t="s">
        <v>1857</v>
      </c>
      <c r="B708" s="657" t="s">
        <v>1858</v>
      </c>
      <c r="C708" s="658" t="s">
        <v>1800</v>
      </c>
      <c r="D708" s="659">
        <v>1</v>
      </c>
      <c r="E708" s="660">
        <v>70</v>
      </c>
      <c r="F708" s="661">
        <v>94</v>
      </c>
    </row>
    <row r="709" spans="1:6">
      <c r="A709" s="656" t="s">
        <v>1859</v>
      </c>
      <c r="B709" s="657" t="s">
        <v>1860</v>
      </c>
      <c r="C709" s="658" t="s">
        <v>540</v>
      </c>
      <c r="D709" s="659">
        <v>1</v>
      </c>
      <c r="E709" s="660">
        <v>70</v>
      </c>
      <c r="F709" s="661">
        <v>78</v>
      </c>
    </row>
    <row r="710" spans="1:6" ht="15" thickBot="1">
      <c r="A710" s="672" t="s">
        <v>1861</v>
      </c>
      <c r="B710" s="673" t="s">
        <v>1862</v>
      </c>
      <c r="C710" s="674" t="s">
        <v>1800</v>
      </c>
      <c r="D710" s="675">
        <v>1</v>
      </c>
      <c r="E710" s="676">
        <v>750</v>
      </c>
      <c r="F710" s="677">
        <v>814</v>
      </c>
    </row>
    <row r="711" spans="1:6">
      <c r="A711" s="650" t="s">
        <v>1863</v>
      </c>
      <c r="B711" s="651" t="s">
        <v>1864</v>
      </c>
      <c r="C711" s="652"/>
      <c r="D711" s="653"/>
      <c r="E711" s="654"/>
      <c r="F711" s="655"/>
    </row>
    <row r="712" spans="1:6">
      <c r="A712" s="656" t="s">
        <v>1865</v>
      </c>
      <c r="B712" s="657" t="s">
        <v>1866</v>
      </c>
      <c r="C712" s="658"/>
      <c r="D712" s="659">
        <v>1</v>
      </c>
      <c r="E712" s="660">
        <v>100</v>
      </c>
      <c r="F712" s="661">
        <v>125</v>
      </c>
    </row>
    <row r="713" spans="1:6">
      <c r="A713" s="656" t="s">
        <v>1867</v>
      </c>
      <c r="B713" s="657" t="s">
        <v>1868</v>
      </c>
      <c r="C713" s="658"/>
      <c r="D713" s="659">
        <v>1</v>
      </c>
      <c r="E713" s="660">
        <v>1000</v>
      </c>
      <c r="F713" s="661">
        <v>1075</v>
      </c>
    </row>
    <row r="714" spans="1:6">
      <c r="A714" s="656" t="s">
        <v>1869</v>
      </c>
      <c r="B714" s="657" t="s">
        <v>1870</v>
      </c>
      <c r="C714" s="658"/>
      <c r="D714" s="659">
        <v>1</v>
      </c>
      <c r="E714" s="660">
        <v>160</v>
      </c>
      <c r="F714" s="661">
        <v>160</v>
      </c>
    </row>
    <row r="715" spans="1:6">
      <c r="A715" s="656" t="s">
        <v>1871</v>
      </c>
      <c r="B715" s="657" t="s">
        <v>1872</v>
      </c>
      <c r="C715" s="658"/>
      <c r="D715" s="659">
        <v>1</v>
      </c>
      <c r="E715" s="660">
        <v>175</v>
      </c>
      <c r="F715" s="661">
        <v>205</v>
      </c>
    </row>
    <row r="716" spans="1:6">
      <c r="A716" s="656" t="s">
        <v>1873</v>
      </c>
      <c r="B716" s="657" t="s">
        <v>1874</v>
      </c>
      <c r="C716" s="658"/>
      <c r="D716" s="659">
        <v>1</v>
      </c>
      <c r="E716" s="660">
        <v>250</v>
      </c>
      <c r="F716" s="661">
        <v>290</v>
      </c>
    </row>
    <row r="717" spans="1:6">
      <c r="A717" s="656" t="s">
        <v>1875</v>
      </c>
      <c r="B717" s="657" t="s">
        <v>1876</v>
      </c>
      <c r="C717" s="658"/>
      <c r="D717" s="659">
        <v>1</v>
      </c>
      <c r="E717" s="660">
        <v>40</v>
      </c>
      <c r="F717" s="661">
        <v>50</v>
      </c>
    </row>
    <row r="718" spans="1:6">
      <c r="A718" s="656" t="s">
        <v>1877</v>
      </c>
      <c r="B718" s="657" t="s">
        <v>1878</v>
      </c>
      <c r="C718" s="658"/>
      <c r="D718" s="659">
        <v>1</v>
      </c>
      <c r="E718" s="660">
        <v>400</v>
      </c>
      <c r="F718" s="661">
        <v>455</v>
      </c>
    </row>
    <row r="719" spans="1:6">
      <c r="A719" s="656" t="s">
        <v>1879</v>
      </c>
      <c r="B719" s="657" t="s">
        <v>1880</v>
      </c>
      <c r="C719" s="658"/>
      <c r="D719" s="659">
        <v>1</v>
      </c>
      <c r="E719" s="660">
        <v>50</v>
      </c>
      <c r="F719" s="661">
        <v>74</v>
      </c>
    </row>
    <row r="720" spans="1:6">
      <c r="A720" s="656" t="s">
        <v>1881</v>
      </c>
      <c r="B720" s="657" t="s">
        <v>1882</v>
      </c>
      <c r="C720" s="658"/>
      <c r="D720" s="659">
        <v>1</v>
      </c>
      <c r="E720" s="660">
        <v>700</v>
      </c>
      <c r="F720" s="661">
        <v>780</v>
      </c>
    </row>
    <row r="721" spans="1:11" ht="15" thickBot="1">
      <c r="A721" s="672" t="s">
        <v>1883</v>
      </c>
      <c r="B721" s="673" t="s">
        <v>1884</v>
      </c>
      <c r="C721" s="674"/>
      <c r="D721" s="675">
        <v>1</v>
      </c>
      <c r="E721" s="676">
        <v>75</v>
      </c>
      <c r="F721" s="677">
        <v>93</v>
      </c>
    </row>
    <row r="722" spans="1:11" s="499" customFormat="1" ht="12.75">
      <c r="A722" s="650" t="s">
        <v>1885</v>
      </c>
      <c r="B722" s="679" t="s">
        <v>1886</v>
      </c>
      <c r="C722" s="678"/>
      <c r="D722" s="659"/>
      <c r="E722" s="659"/>
      <c r="F722" s="680"/>
    </row>
    <row r="723" spans="1:11" s="499" customFormat="1" ht="12.75">
      <c r="A723" s="656" t="s">
        <v>1887</v>
      </c>
      <c r="B723" s="681" t="s">
        <v>1888</v>
      </c>
      <c r="C723" s="678" t="s">
        <v>540</v>
      </c>
      <c r="D723" s="682">
        <v>1</v>
      </c>
      <c r="E723" s="660">
        <v>13</v>
      </c>
      <c r="F723" s="661">
        <v>15</v>
      </c>
      <c r="H723" s="681"/>
      <c r="I723" s="682"/>
      <c r="J723" s="683"/>
      <c r="K723" s="505"/>
    </row>
    <row r="724" spans="1:11" s="499" customFormat="1" ht="12.75">
      <c r="A724" s="656" t="s">
        <v>1889</v>
      </c>
      <c r="B724" s="681" t="s">
        <v>1890</v>
      </c>
      <c r="C724" s="678" t="s">
        <v>540</v>
      </c>
      <c r="D724" s="682">
        <v>2</v>
      </c>
      <c r="E724" s="660">
        <v>13</v>
      </c>
      <c r="F724" s="661">
        <v>30</v>
      </c>
      <c r="H724" s="681"/>
      <c r="I724" s="682"/>
      <c r="J724" s="683"/>
      <c r="K724" s="505"/>
    </row>
    <row r="725" spans="1:11" s="499" customFormat="1" ht="12.75">
      <c r="A725" s="656" t="s">
        <v>1891</v>
      </c>
      <c r="B725" s="681" t="s">
        <v>1892</v>
      </c>
      <c r="C725" s="678" t="s">
        <v>540</v>
      </c>
      <c r="D725" s="682">
        <v>1</v>
      </c>
      <c r="E725" s="660">
        <v>23</v>
      </c>
      <c r="F725" s="661">
        <v>26</v>
      </c>
      <c r="H725" s="681"/>
      <c r="I725" s="682"/>
      <c r="J725" s="683"/>
      <c r="K725" s="505"/>
    </row>
    <row r="726" spans="1:11" s="499" customFormat="1" ht="12.75">
      <c r="A726" s="656" t="s">
        <v>1893</v>
      </c>
      <c r="B726" s="681" t="s">
        <v>1894</v>
      </c>
      <c r="C726" s="678" t="s">
        <v>540</v>
      </c>
      <c r="D726" s="682">
        <v>1</v>
      </c>
      <c r="E726" s="660">
        <v>26</v>
      </c>
      <c r="F726" s="661">
        <v>29</v>
      </c>
      <c r="H726" s="681"/>
      <c r="I726" s="682"/>
      <c r="J726" s="683"/>
      <c r="K726" s="505"/>
    </row>
    <row r="727" spans="1:11" s="499" customFormat="1" ht="12.75">
      <c r="A727" s="656" t="s">
        <v>1895</v>
      </c>
      <c r="B727" s="681" t="s">
        <v>1896</v>
      </c>
      <c r="C727" s="678" t="s">
        <v>540</v>
      </c>
      <c r="D727" s="682">
        <v>1</v>
      </c>
      <c r="E727" s="660">
        <v>32</v>
      </c>
      <c r="F727" s="661">
        <v>34</v>
      </c>
      <c r="H727" s="681"/>
      <c r="I727" s="682"/>
      <c r="J727" s="683"/>
      <c r="K727" s="505"/>
    </row>
    <row r="728" spans="1:11" s="499" customFormat="1" ht="12.75">
      <c r="A728" s="656" t="s">
        <v>1897</v>
      </c>
      <c r="B728" s="681" t="s">
        <v>1898</v>
      </c>
      <c r="C728" s="678" t="s">
        <v>540</v>
      </c>
      <c r="D728" s="682">
        <v>2</v>
      </c>
      <c r="E728" s="660">
        <v>32</v>
      </c>
      <c r="F728" s="661">
        <v>51</v>
      </c>
      <c r="H728" s="681"/>
      <c r="I728" s="682"/>
      <c r="J728" s="683"/>
      <c r="K728" s="505"/>
    </row>
    <row r="729" spans="1:11" s="499" customFormat="1" ht="12.75">
      <c r="A729" s="656" t="s">
        <v>1899</v>
      </c>
      <c r="B729" s="681" t="s">
        <v>1900</v>
      </c>
      <c r="C729" s="678" t="s">
        <v>540</v>
      </c>
      <c r="D729" s="682">
        <v>2</v>
      </c>
      <c r="E729" s="660">
        <v>32</v>
      </c>
      <c r="F729" s="661">
        <v>62</v>
      </c>
      <c r="H729" s="681"/>
      <c r="I729" s="682"/>
      <c r="J729" s="683"/>
      <c r="K729" s="505"/>
    </row>
    <row r="730" spans="1:11" s="499" customFormat="1" ht="12.75">
      <c r="A730" s="656" t="s">
        <v>1901</v>
      </c>
      <c r="B730" s="681" t="s">
        <v>1902</v>
      </c>
      <c r="C730" s="678" t="s">
        <v>540</v>
      </c>
      <c r="D730" s="682">
        <v>1</v>
      </c>
      <c r="E730" s="660">
        <v>42</v>
      </c>
      <c r="F730" s="661">
        <v>46</v>
      </c>
      <c r="H730" s="681"/>
      <c r="I730" s="682"/>
      <c r="J730" s="683"/>
      <c r="K730" s="505"/>
    </row>
    <row r="731" spans="1:11" s="499" customFormat="1" ht="12.75">
      <c r="A731" s="656" t="s">
        <v>1903</v>
      </c>
      <c r="B731" s="681" t="s">
        <v>1904</v>
      </c>
      <c r="C731" s="678" t="s">
        <v>540</v>
      </c>
      <c r="D731" s="682">
        <v>2</v>
      </c>
      <c r="E731" s="660">
        <v>42</v>
      </c>
      <c r="F731" s="661">
        <v>93</v>
      </c>
      <c r="H731" s="681"/>
      <c r="I731" s="682"/>
      <c r="J731" s="683"/>
      <c r="K731" s="505"/>
    </row>
    <row r="732" spans="1:11" s="499" customFormat="1" ht="12.75">
      <c r="A732" s="656" t="s">
        <v>1905</v>
      </c>
      <c r="B732" s="681" t="s">
        <v>1906</v>
      </c>
      <c r="C732" s="678" t="s">
        <v>540</v>
      </c>
      <c r="D732" s="682">
        <v>3</v>
      </c>
      <c r="E732" s="660">
        <v>13</v>
      </c>
      <c r="F732" s="661">
        <v>48</v>
      </c>
      <c r="H732" s="681"/>
      <c r="I732" s="682"/>
      <c r="J732" s="683"/>
      <c r="K732" s="505"/>
    </row>
    <row r="733" spans="1:11" s="499" customFormat="1" ht="13.5" thickBot="1">
      <c r="A733" s="672" t="s">
        <v>1907</v>
      </c>
      <c r="B733" s="684" t="s">
        <v>1908</v>
      </c>
      <c r="C733" s="685" t="s">
        <v>540</v>
      </c>
      <c r="D733" s="686">
        <v>1</v>
      </c>
      <c r="E733" s="660">
        <v>62</v>
      </c>
      <c r="F733" s="661">
        <v>59</v>
      </c>
      <c r="H733" s="681"/>
      <c r="I733" s="682"/>
      <c r="J733" s="683"/>
      <c r="K733" s="505"/>
    </row>
    <row r="734" spans="1:11" hidden="1">
      <c r="A734" s="687" t="s">
        <v>1909</v>
      </c>
      <c r="B734" s="522" t="s">
        <v>1910</v>
      </c>
      <c r="C734" s="522"/>
      <c r="D734" s="501"/>
      <c r="E734" s="688"/>
      <c r="F734" s="689"/>
    </row>
    <row r="735" spans="1:11" hidden="1">
      <c r="A735" s="656" t="s">
        <v>1911</v>
      </c>
      <c r="B735" s="678" t="s">
        <v>1912</v>
      </c>
      <c r="C735" s="531"/>
      <c r="D735" s="659">
        <v>1</v>
      </c>
      <c r="E735" s="660">
        <v>100</v>
      </c>
      <c r="F735" s="690">
        <f>E735*D735</f>
        <v>100</v>
      </c>
    </row>
    <row r="736" spans="1:11" hidden="1">
      <c r="A736" s="656" t="s">
        <v>1913</v>
      </c>
      <c r="B736" s="678" t="s">
        <v>1914</v>
      </c>
      <c r="C736" s="531"/>
      <c r="D736" s="659">
        <v>1</v>
      </c>
      <c r="E736" s="660">
        <v>100</v>
      </c>
      <c r="F736" s="690">
        <f>E736*D736</f>
        <v>100</v>
      </c>
    </row>
    <row r="737" spans="1:6" hidden="1">
      <c r="A737" s="656" t="s">
        <v>1915</v>
      </c>
      <c r="B737" s="678" t="s">
        <v>1916</v>
      </c>
      <c r="C737" s="531"/>
      <c r="D737" s="659">
        <v>1</v>
      </c>
      <c r="E737" s="660">
        <v>90</v>
      </c>
      <c r="F737" s="690">
        <f>E737*D737</f>
        <v>90</v>
      </c>
    </row>
    <row r="738" spans="1:6" hidden="1">
      <c r="A738" s="656" t="s">
        <v>1917</v>
      </c>
      <c r="B738" s="678" t="s">
        <v>1918</v>
      </c>
      <c r="C738" s="531"/>
      <c r="D738" s="659">
        <v>1</v>
      </c>
      <c r="E738" s="660">
        <v>90</v>
      </c>
      <c r="F738" s="690">
        <f>E738*D738</f>
        <v>90</v>
      </c>
    </row>
    <row r="739" spans="1:6" ht="15" hidden="1" thickBot="1">
      <c r="A739" s="672" t="s">
        <v>1919</v>
      </c>
      <c r="B739" s="685" t="s">
        <v>1920</v>
      </c>
      <c r="C739" s="527"/>
      <c r="D739" s="675">
        <v>1</v>
      </c>
      <c r="E739" s="691">
        <v>85</v>
      </c>
      <c r="F739" s="692">
        <f>E739*D739</f>
        <v>85</v>
      </c>
    </row>
  </sheetData>
  <pageMargins left="0.75" right="0.75" top="1" bottom="1" header="0.5" footer="0.5"/>
  <pageSetup paperSize="9" orientation="portrait"/>
</worksheet>
</file>

<file path=xl/worksheets/sheet8.xml><?xml version="1.0" encoding="utf-8"?>
<worksheet xmlns="http://schemas.openxmlformats.org/spreadsheetml/2006/main" xmlns:r="http://schemas.openxmlformats.org/officeDocument/2006/relationships">
  <sheetPr codeName="Sheet8"/>
  <dimension ref="A1:L342"/>
  <sheetViews>
    <sheetView showGridLines="0" workbookViewId="0">
      <pane ySplit="4" topLeftCell="A5" activePane="bottomLeft" state="frozen"/>
      <selection pane="bottomLeft" activeCell="A27" sqref="A27"/>
    </sheetView>
  </sheetViews>
  <sheetFormatPr defaultColWidth="9.140625" defaultRowHeight="12.75" customHeight="1"/>
  <cols>
    <col min="1" max="1" width="27.85546875" style="699" customWidth="1"/>
    <col min="2" max="2" width="92.85546875" style="699" bestFit="1" customWidth="1"/>
    <col min="3" max="3" width="12.85546875" style="700" bestFit="1" customWidth="1"/>
    <col min="4" max="6" width="9.140625" style="699"/>
    <col min="7" max="7" width="46.5703125" style="499" customWidth="1"/>
    <col min="8" max="8" width="0" style="499" hidden="1" customWidth="1"/>
    <col min="9" max="256" width="9.140625" style="499"/>
    <col min="257" max="257" width="27.85546875" style="499" customWidth="1"/>
    <col min="258" max="258" width="92.85546875" style="499" bestFit="1" customWidth="1"/>
    <col min="259" max="259" width="12.85546875" style="499" bestFit="1" customWidth="1"/>
    <col min="260" max="262" width="9.140625" style="499"/>
    <col min="263" max="263" width="46.5703125" style="499" customWidth="1"/>
    <col min="264" max="264" width="0" style="499" hidden="1" customWidth="1"/>
    <col min="265" max="512" width="9.140625" style="499"/>
    <col min="513" max="513" width="27.85546875" style="499" customWidth="1"/>
    <col min="514" max="514" width="92.85546875" style="499" bestFit="1" customWidth="1"/>
    <col min="515" max="515" width="12.85546875" style="499" bestFit="1" customWidth="1"/>
    <col min="516" max="518" width="9.140625" style="499"/>
    <col min="519" max="519" width="46.5703125" style="499" customWidth="1"/>
    <col min="520" max="520" width="0" style="499" hidden="1" customWidth="1"/>
    <col min="521" max="768" width="9.140625" style="499"/>
    <col min="769" max="769" width="27.85546875" style="499" customWidth="1"/>
    <col min="770" max="770" width="92.85546875" style="499" bestFit="1" customWidth="1"/>
    <col min="771" max="771" width="12.85546875" style="499" bestFit="1" customWidth="1"/>
    <col min="772" max="774" width="9.140625" style="499"/>
    <col min="775" max="775" width="46.5703125" style="499" customWidth="1"/>
    <col min="776" max="776" width="0" style="499" hidden="1" customWidth="1"/>
    <col min="777" max="1024" width="9.140625" style="499"/>
    <col min="1025" max="1025" width="27.85546875" style="499" customWidth="1"/>
    <col min="1026" max="1026" width="92.85546875" style="499" bestFit="1" customWidth="1"/>
    <col min="1027" max="1027" width="12.85546875" style="499" bestFit="1" customWidth="1"/>
    <col min="1028" max="1030" width="9.140625" style="499"/>
    <col min="1031" max="1031" width="46.5703125" style="499" customWidth="1"/>
    <col min="1032" max="1032" width="0" style="499" hidden="1" customWidth="1"/>
    <col min="1033" max="1280" width="9.140625" style="499"/>
    <col min="1281" max="1281" width="27.85546875" style="499" customWidth="1"/>
    <col min="1282" max="1282" width="92.85546875" style="499" bestFit="1" customWidth="1"/>
    <col min="1283" max="1283" width="12.85546875" style="499" bestFit="1" customWidth="1"/>
    <col min="1284" max="1286" width="9.140625" style="499"/>
    <col min="1287" max="1287" width="46.5703125" style="499" customWidth="1"/>
    <col min="1288" max="1288" width="0" style="499" hidden="1" customWidth="1"/>
    <col min="1289" max="1536" width="9.140625" style="499"/>
    <col min="1537" max="1537" width="27.85546875" style="499" customWidth="1"/>
    <col min="1538" max="1538" width="92.85546875" style="499" bestFit="1" customWidth="1"/>
    <col min="1539" max="1539" width="12.85546875" style="499" bestFit="1" customWidth="1"/>
    <col min="1540" max="1542" width="9.140625" style="499"/>
    <col min="1543" max="1543" width="46.5703125" style="499" customWidth="1"/>
    <col min="1544" max="1544" width="0" style="499" hidden="1" customWidth="1"/>
    <col min="1545" max="1792" width="9.140625" style="499"/>
    <col min="1793" max="1793" width="27.85546875" style="499" customWidth="1"/>
    <col min="1794" max="1794" width="92.85546875" style="499" bestFit="1" customWidth="1"/>
    <col min="1795" max="1795" width="12.85546875" style="499" bestFit="1" customWidth="1"/>
    <col min="1796" max="1798" width="9.140625" style="499"/>
    <col min="1799" max="1799" width="46.5703125" style="499" customWidth="1"/>
    <col min="1800" max="1800" width="0" style="499" hidden="1" customWidth="1"/>
    <col min="1801" max="2048" width="9.140625" style="499"/>
    <col min="2049" max="2049" width="27.85546875" style="499" customWidth="1"/>
    <col min="2050" max="2050" width="92.85546875" style="499" bestFit="1" customWidth="1"/>
    <col min="2051" max="2051" width="12.85546875" style="499" bestFit="1" customWidth="1"/>
    <col min="2052" max="2054" width="9.140625" style="499"/>
    <col min="2055" max="2055" width="46.5703125" style="499" customWidth="1"/>
    <col min="2056" max="2056" width="0" style="499" hidden="1" customWidth="1"/>
    <col min="2057" max="2304" width="9.140625" style="499"/>
    <col min="2305" max="2305" width="27.85546875" style="499" customWidth="1"/>
    <col min="2306" max="2306" width="92.85546875" style="499" bestFit="1" customWidth="1"/>
    <col min="2307" max="2307" width="12.85546875" style="499" bestFit="1" customWidth="1"/>
    <col min="2308" max="2310" width="9.140625" style="499"/>
    <col min="2311" max="2311" width="46.5703125" style="499" customWidth="1"/>
    <col min="2312" max="2312" width="0" style="499" hidden="1" customWidth="1"/>
    <col min="2313" max="2560" width="9.140625" style="499"/>
    <col min="2561" max="2561" width="27.85546875" style="499" customWidth="1"/>
    <col min="2562" max="2562" width="92.85546875" style="499" bestFit="1" customWidth="1"/>
    <col min="2563" max="2563" width="12.85546875" style="499" bestFit="1" customWidth="1"/>
    <col min="2564" max="2566" width="9.140625" style="499"/>
    <col min="2567" max="2567" width="46.5703125" style="499" customWidth="1"/>
    <col min="2568" max="2568" width="0" style="499" hidden="1" customWidth="1"/>
    <col min="2569" max="2816" width="9.140625" style="499"/>
    <col min="2817" max="2817" width="27.85546875" style="499" customWidth="1"/>
    <col min="2818" max="2818" width="92.85546875" style="499" bestFit="1" customWidth="1"/>
    <col min="2819" max="2819" width="12.85546875" style="499" bestFit="1" customWidth="1"/>
    <col min="2820" max="2822" width="9.140625" style="499"/>
    <col min="2823" max="2823" width="46.5703125" style="499" customWidth="1"/>
    <col min="2824" max="2824" width="0" style="499" hidden="1" customWidth="1"/>
    <col min="2825" max="3072" width="9.140625" style="499"/>
    <col min="3073" max="3073" width="27.85546875" style="499" customWidth="1"/>
    <col min="3074" max="3074" width="92.85546875" style="499" bestFit="1" customWidth="1"/>
    <col min="3075" max="3075" width="12.85546875" style="499" bestFit="1" customWidth="1"/>
    <col min="3076" max="3078" width="9.140625" style="499"/>
    <col min="3079" max="3079" width="46.5703125" style="499" customWidth="1"/>
    <col min="3080" max="3080" width="0" style="499" hidden="1" customWidth="1"/>
    <col min="3081" max="3328" width="9.140625" style="499"/>
    <col min="3329" max="3329" width="27.85546875" style="499" customWidth="1"/>
    <col min="3330" max="3330" width="92.85546875" style="499" bestFit="1" customWidth="1"/>
    <col min="3331" max="3331" width="12.85546875" style="499" bestFit="1" customWidth="1"/>
    <col min="3332" max="3334" width="9.140625" style="499"/>
    <col min="3335" max="3335" width="46.5703125" style="499" customWidth="1"/>
    <col min="3336" max="3336" width="0" style="499" hidden="1" customWidth="1"/>
    <col min="3337" max="3584" width="9.140625" style="499"/>
    <col min="3585" max="3585" width="27.85546875" style="499" customWidth="1"/>
    <col min="3586" max="3586" width="92.85546875" style="499" bestFit="1" customWidth="1"/>
    <col min="3587" max="3587" width="12.85546875" style="499" bestFit="1" customWidth="1"/>
    <col min="3588" max="3590" width="9.140625" style="499"/>
    <col min="3591" max="3591" width="46.5703125" style="499" customWidth="1"/>
    <col min="3592" max="3592" width="0" style="499" hidden="1" customWidth="1"/>
    <col min="3593" max="3840" width="9.140625" style="499"/>
    <col min="3841" max="3841" width="27.85546875" style="499" customWidth="1"/>
    <col min="3842" max="3842" width="92.85546875" style="499" bestFit="1" customWidth="1"/>
    <col min="3843" max="3843" width="12.85546875" style="499" bestFit="1" customWidth="1"/>
    <col min="3844" max="3846" width="9.140625" style="499"/>
    <col min="3847" max="3847" width="46.5703125" style="499" customWidth="1"/>
    <col min="3848" max="3848" width="0" style="499" hidden="1" customWidth="1"/>
    <col min="3849" max="4096" width="9.140625" style="499"/>
    <col min="4097" max="4097" width="27.85546875" style="499" customWidth="1"/>
    <col min="4098" max="4098" width="92.85546875" style="499" bestFit="1" customWidth="1"/>
    <col min="4099" max="4099" width="12.85546875" style="499" bestFit="1" customWidth="1"/>
    <col min="4100" max="4102" width="9.140625" style="499"/>
    <col min="4103" max="4103" width="46.5703125" style="499" customWidth="1"/>
    <col min="4104" max="4104" width="0" style="499" hidden="1" customWidth="1"/>
    <col min="4105" max="4352" width="9.140625" style="499"/>
    <col min="4353" max="4353" width="27.85546875" style="499" customWidth="1"/>
    <col min="4354" max="4354" width="92.85546875" style="499" bestFit="1" customWidth="1"/>
    <col min="4355" max="4355" width="12.85546875" style="499" bestFit="1" customWidth="1"/>
    <col min="4356" max="4358" width="9.140625" style="499"/>
    <col min="4359" max="4359" width="46.5703125" style="499" customWidth="1"/>
    <col min="4360" max="4360" width="0" style="499" hidden="1" customWidth="1"/>
    <col min="4361" max="4608" width="9.140625" style="499"/>
    <col min="4609" max="4609" width="27.85546875" style="499" customWidth="1"/>
    <col min="4610" max="4610" width="92.85546875" style="499" bestFit="1" customWidth="1"/>
    <col min="4611" max="4611" width="12.85546875" style="499" bestFit="1" customWidth="1"/>
    <col min="4612" max="4614" width="9.140625" style="499"/>
    <col min="4615" max="4615" width="46.5703125" style="499" customWidth="1"/>
    <col min="4616" max="4616" width="0" style="499" hidden="1" customWidth="1"/>
    <col min="4617" max="4864" width="9.140625" style="499"/>
    <col min="4865" max="4865" width="27.85546875" style="499" customWidth="1"/>
    <col min="4866" max="4866" width="92.85546875" style="499" bestFit="1" customWidth="1"/>
    <col min="4867" max="4867" width="12.85546875" style="499" bestFit="1" customWidth="1"/>
    <col min="4868" max="4870" width="9.140625" style="499"/>
    <col min="4871" max="4871" width="46.5703125" style="499" customWidth="1"/>
    <col min="4872" max="4872" width="0" style="499" hidden="1" customWidth="1"/>
    <col min="4873" max="5120" width="9.140625" style="499"/>
    <col min="5121" max="5121" width="27.85546875" style="499" customWidth="1"/>
    <col min="5122" max="5122" width="92.85546875" style="499" bestFit="1" customWidth="1"/>
    <col min="5123" max="5123" width="12.85546875" style="499" bestFit="1" customWidth="1"/>
    <col min="5124" max="5126" width="9.140625" style="499"/>
    <col min="5127" max="5127" width="46.5703125" style="499" customWidth="1"/>
    <col min="5128" max="5128" width="0" style="499" hidden="1" customWidth="1"/>
    <col min="5129" max="5376" width="9.140625" style="499"/>
    <col min="5377" max="5377" width="27.85546875" style="499" customWidth="1"/>
    <col min="5378" max="5378" width="92.85546875" style="499" bestFit="1" customWidth="1"/>
    <col min="5379" max="5379" width="12.85546875" style="499" bestFit="1" customWidth="1"/>
    <col min="5380" max="5382" width="9.140625" style="499"/>
    <col min="5383" max="5383" width="46.5703125" style="499" customWidth="1"/>
    <col min="5384" max="5384" width="0" style="499" hidden="1" customWidth="1"/>
    <col min="5385" max="5632" width="9.140625" style="499"/>
    <col min="5633" max="5633" width="27.85546875" style="499" customWidth="1"/>
    <col min="5634" max="5634" width="92.85546875" style="499" bestFit="1" customWidth="1"/>
    <col min="5635" max="5635" width="12.85546875" style="499" bestFit="1" customWidth="1"/>
    <col min="5636" max="5638" width="9.140625" style="499"/>
    <col min="5639" max="5639" width="46.5703125" style="499" customWidth="1"/>
    <col min="5640" max="5640" width="0" style="499" hidden="1" customWidth="1"/>
    <col min="5641" max="5888" width="9.140625" style="499"/>
    <col min="5889" max="5889" width="27.85546875" style="499" customWidth="1"/>
    <col min="5890" max="5890" width="92.85546875" style="499" bestFit="1" customWidth="1"/>
    <col min="5891" max="5891" width="12.85546875" style="499" bestFit="1" customWidth="1"/>
    <col min="5892" max="5894" width="9.140625" style="499"/>
    <col min="5895" max="5895" width="46.5703125" style="499" customWidth="1"/>
    <col min="5896" max="5896" width="0" style="499" hidden="1" customWidth="1"/>
    <col min="5897" max="6144" width="9.140625" style="499"/>
    <col min="6145" max="6145" width="27.85546875" style="499" customWidth="1"/>
    <col min="6146" max="6146" width="92.85546875" style="499" bestFit="1" customWidth="1"/>
    <col min="6147" max="6147" width="12.85546875" style="499" bestFit="1" customWidth="1"/>
    <col min="6148" max="6150" width="9.140625" style="499"/>
    <col min="6151" max="6151" width="46.5703125" style="499" customWidth="1"/>
    <col min="6152" max="6152" width="0" style="499" hidden="1" customWidth="1"/>
    <col min="6153" max="6400" width="9.140625" style="499"/>
    <col min="6401" max="6401" width="27.85546875" style="499" customWidth="1"/>
    <col min="6402" max="6402" width="92.85546875" style="499" bestFit="1" customWidth="1"/>
    <col min="6403" max="6403" width="12.85546875" style="499" bestFit="1" customWidth="1"/>
    <col min="6404" max="6406" width="9.140625" style="499"/>
    <col min="6407" max="6407" width="46.5703125" style="499" customWidth="1"/>
    <col min="6408" max="6408" width="0" style="499" hidden="1" customWidth="1"/>
    <col min="6409" max="6656" width="9.140625" style="499"/>
    <col min="6657" max="6657" width="27.85546875" style="499" customWidth="1"/>
    <col min="6658" max="6658" width="92.85546875" style="499" bestFit="1" customWidth="1"/>
    <col min="6659" max="6659" width="12.85546875" style="499" bestFit="1" customWidth="1"/>
    <col min="6660" max="6662" width="9.140625" style="499"/>
    <col min="6663" max="6663" width="46.5703125" style="499" customWidth="1"/>
    <col min="6664" max="6664" width="0" style="499" hidden="1" customWidth="1"/>
    <col min="6665" max="6912" width="9.140625" style="499"/>
    <col min="6913" max="6913" width="27.85546875" style="499" customWidth="1"/>
    <col min="6914" max="6914" width="92.85546875" style="499" bestFit="1" customWidth="1"/>
    <col min="6915" max="6915" width="12.85546875" style="499" bestFit="1" customWidth="1"/>
    <col min="6916" max="6918" width="9.140625" style="499"/>
    <col min="6919" max="6919" width="46.5703125" style="499" customWidth="1"/>
    <col min="6920" max="6920" width="0" style="499" hidden="1" customWidth="1"/>
    <col min="6921" max="7168" width="9.140625" style="499"/>
    <col min="7169" max="7169" width="27.85546875" style="499" customWidth="1"/>
    <col min="7170" max="7170" width="92.85546875" style="499" bestFit="1" customWidth="1"/>
    <col min="7171" max="7171" width="12.85546875" style="499" bestFit="1" customWidth="1"/>
    <col min="7172" max="7174" width="9.140625" style="499"/>
    <col min="7175" max="7175" width="46.5703125" style="499" customWidth="1"/>
    <col min="7176" max="7176" width="0" style="499" hidden="1" customWidth="1"/>
    <col min="7177" max="7424" width="9.140625" style="499"/>
    <col min="7425" max="7425" width="27.85546875" style="499" customWidth="1"/>
    <col min="7426" max="7426" width="92.85546875" style="499" bestFit="1" customWidth="1"/>
    <col min="7427" max="7427" width="12.85546875" style="499" bestFit="1" customWidth="1"/>
    <col min="7428" max="7430" width="9.140625" style="499"/>
    <col min="7431" max="7431" width="46.5703125" style="499" customWidth="1"/>
    <col min="7432" max="7432" width="0" style="499" hidden="1" customWidth="1"/>
    <col min="7433" max="7680" width="9.140625" style="499"/>
    <col min="7681" max="7681" width="27.85546875" style="499" customWidth="1"/>
    <col min="7682" max="7682" width="92.85546875" style="499" bestFit="1" customWidth="1"/>
    <col min="7683" max="7683" width="12.85546875" style="499" bestFit="1" customWidth="1"/>
    <col min="7684" max="7686" width="9.140625" style="499"/>
    <col min="7687" max="7687" width="46.5703125" style="499" customWidth="1"/>
    <col min="7688" max="7688" width="0" style="499" hidden="1" customWidth="1"/>
    <col min="7689" max="7936" width="9.140625" style="499"/>
    <col min="7937" max="7937" width="27.85546875" style="499" customWidth="1"/>
    <col min="7938" max="7938" width="92.85546875" style="499" bestFit="1" customWidth="1"/>
    <col min="7939" max="7939" width="12.85546875" style="499" bestFit="1" customWidth="1"/>
    <col min="7940" max="7942" width="9.140625" style="499"/>
    <col min="7943" max="7943" width="46.5703125" style="499" customWidth="1"/>
    <col min="7944" max="7944" width="0" style="499" hidden="1" customWidth="1"/>
    <col min="7945" max="8192" width="9.140625" style="499"/>
    <col min="8193" max="8193" width="27.85546875" style="499" customWidth="1"/>
    <col min="8194" max="8194" width="92.85546875" style="499" bestFit="1" customWidth="1"/>
    <col min="8195" max="8195" width="12.85546875" style="499" bestFit="1" customWidth="1"/>
    <col min="8196" max="8198" width="9.140625" style="499"/>
    <col min="8199" max="8199" width="46.5703125" style="499" customWidth="1"/>
    <col min="8200" max="8200" width="0" style="499" hidden="1" customWidth="1"/>
    <col min="8201" max="8448" width="9.140625" style="499"/>
    <col min="8449" max="8449" width="27.85546875" style="499" customWidth="1"/>
    <col min="8450" max="8450" width="92.85546875" style="499" bestFit="1" customWidth="1"/>
    <col min="8451" max="8451" width="12.85546875" style="499" bestFit="1" customWidth="1"/>
    <col min="8452" max="8454" width="9.140625" style="499"/>
    <col min="8455" max="8455" width="46.5703125" style="499" customWidth="1"/>
    <col min="8456" max="8456" width="0" style="499" hidden="1" customWidth="1"/>
    <col min="8457" max="8704" width="9.140625" style="499"/>
    <col min="8705" max="8705" width="27.85546875" style="499" customWidth="1"/>
    <col min="8706" max="8706" width="92.85546875" style="499" bestFit="1" customWidth="1"/>
    <col min="8707" max="8707" width="12.85546875" style="499" bestFit="1" customWidth="1"/>
    <col min="8708" max="8710" width="9.140625" style="499"/>
    <col min="8711" max="8711" width="46.5703125" style="499" customWidth="1"/>
    <col min="8712" max="8712" width="0" style="499" hidden="1" customWidth="1"/>
    <col min="8713" max="8960" width="9.140625" style="499"/>
    <col min="8961" max="8961" width="27.85546875" style="499" customWidth="1"/>
    <col min="8962" max="8962" width="92.85546875" style="499" bestFit="1" customWidth="1"/>
    <col min="8963" max="8963" width="12.85546875" style="499" bestFit="1" customWidth="1"/>
    <col min="8964" max="8966" width="9.140625" style="499"/>
    <col min="8967" max="8967" width="46.5703125" style="499" customWidth="1"/>
    <col min="8968" max="8968" width="0" style="499" hidden="1" customWidth="1"/>
    <col min="8969" max="9216" width="9.140625" style="499"/>
    <col min="9217" max="9217" width="27.85546875" style="499" customWidth="1"/>
    <col min="9218" max="9218" width="92.85546875" style="499" bestFit="1" customWidth="1"/>
    <col min="9219" max="9219" width="12.85546875" style="499" bestFit="1" customWidth="1"/>
    <col min="9220" max="9222" width="9.140625" style="499"/>
    <col min="9223" max="9223" width="46.5703125" style="499" customWidth="1"/>
    <col min="9224" max="9224" width="0" style="499" hidden="1" customWidth="1"/>
    <col min="9225" max="9472" width="9.140625" style="499"/>
    <col min="9473" max="9473" width="27.85546875" style="499" customWidth="1"/>
    <col min="9474" max="9474" width="92.85546875" style="499" bestFit="1" customWidth="1"/>
    <col min="9475" max="9475" width="12.85546875" style="499" bestFit="1" customWidth="1"/>
    <col min="9476" max="9478" width="9.140625" style="499"/>
    <col min="9479" max="9479" width="46.5703125" style="499" customWidth="1"/>
    <col min="9480" max="9480" width="0" style="499" hidden="1" customWidth="1"/>
    <col min="9481" max="9728" width="9.140625" style="499"/>
    <col min="9729" max="9729" width="27.85546875" style="499" customWidth="1"/>
    <col min="9730" max="9730" width="92.85546875" style="499" bestFit="1" customWidth="1"/>
    <col min="9731" max="9731" width="12.85546875" style="499" bestFit="1" customWidth="1"/>
    <col min="9732" max="9734" width="9.140625" style="499"/>
    <col min="9735" max="9735" width="46.5703125" style="499" customWidth="1"/>
    <col min="9736" max="9736" width="0" style="499" hidden="1" customWidth="1"/>
    <col min="9737" max="9984" width="9.140625" style="499"/>
    <col min="9985" max="9985" width="27.85546875" style="499" customWidth="1"/>
    <col min="9986" max="9986" width="92.85546875" style="499" bestFit="1" customWidth="1"/>
    <col min="9987" max="9987" width="12.85546875" style="499" bestFit="1" customWidth="1"/>
    <col min="9988" max="9990" width="9.140625" style="499"/>
    <col min="9991" max="9991" width="46.5703125" style="499" customWidth="1"/>
    <col min="9992" max="9992" width="0" style="499" hidden="1" customWidth="1"/>
    <col min="9993" max="10240" width="9.140625" style="499"/>
    <col min="10241" max="10241" width="27.85546875" style="499" customWidth="1"/>
    <col min="10242" max="10242" width="92.85546875" style="499" bestFit="1" customWidth="1"/>
    <col min="10243" max="10243" width="12.85546875" style="499" bestFit="1" customWidth="1"/>
    <col min="10244" max="10246" width="9.140625" style="499"/>
    <col min="10247" max="10247" width="46.5703125" style="499" customWidth="1"/>
    <col min="10248" max="10248" width="0" style="499" hidden="1" customWidth="1"/>
    <col min="10249" max="10496" width="9.140625" style="499"/>
    <col min="10497" max="10497" width="27.85546875" style="499" customWidth="1"/>
    <col min="10498" max="10498" width="92.85546875" style="499" bestFit="1" customWidth="1"/>
    <col min="10499" max="10499" width="12.85546875" style="499" bestFit="1" customWidth="1"/>
    <col min="10500" max="10502" width="9.140625" style="499"/>
    <col min="10503" max="10503" width="46.5703125" style="499" customWidth="1"/>
    <col min="10504" max="10504" width="0" style="499" hidden="1" customWidth="1"/>
    <col min="10505" max="10752" width="9.140625" style="499"/>
    <col min="10753" max="10753" width="27.85546875" style="499" customWidth="1"/>
    <col min="10754" max="10754" width="92.85546875" style="499" bestFit="1" customWidth="1"/>
    <col min="10755" max="10755" width="12.85546875" style="499" bestFit="1" customWidth="1"/>
    <col min="10756" max="10758" width="9.140625" style="499"/>
    <col min="10759" max="10759" width="46.5703125" style="499" customWidth="1"/>
    <col min="10760" max="10760" width="0" style="499" hidden="1" customWidth="1"/>
    <col min="10761" max="11008" width="9.140625" style="499"/>
    <col min="11009" max="11009" width="27.85546875" style="499" customWidth="1"/>
    <col min="11010" max="11010" width="92.85546875" style="499" bestFit="1" customWidth="1"/>
    <col min="11011" max="11011" width="12.85546875" style="499" bestFit="1" customWidth="1"/>
    <col min="11012" max="11014" width="9.140625" style="499"/>
    <col min="11015" max="11015" width="46.5703125" style="499" customWidth="1"/>
    <col min="11016" max="11016" width="0" style="499" hidden="1" customWidth="1"/>
    <col min="11017" max="11264" width="9.140625" style="499"/>
    <col min="11265" max="11265" width="27.85546875" style="499" customWidth="1"/>
    <col min="11266" max="11266" width="92.85546875" style="499" bestFit="1" customWidth="1"/>
    <col min="11267" max="11267" width="12.85546875" style="499" bestFit="1" customWidth="1"/>
    <col min="11268" max="11270" width="9.140625" style="499"/>
    <col min="11271" max="11271" width="46.5703125" style="499" customWidth="1"/>
    <col min="11272" max="11272" width="0" style="499" hidden="1" customWidth="1"/>
    <col min="11273" max="11520" width="9.140625" style="499"/>
    <col min="11521" max="11521" width="27.85546875" style="499" customWidth="1"/>
    <col min="11522" max="11522" width="92.85546875" style="499" bestFit="1" customWidth="1"/>
    <col min="11523" max="11523" width="12.85546875" style="499" bestFit="1" customWidth="1"/>
    <col min="11524" max="11526" width="9.140625" style="499"/>
    <col min="11527" max="11527" width="46.5703125" style="499" customWidth="1"/>
    <col min="11528" max="11528" width="0" style="499" hidden="1" customWidth="1"/>
    <col min="11529" max="11776" width="9.140625" style="499"/>
    <col min="11777" max="11777" width="27.85546875" style="499" customWidth="1"/>
    <col min="11778" max="11778" width="92.85546875" style="499" bestFit="1" customWidth="1"/>
    <col min="11779" max="11779" width="12.85546875" style="499" bestFit="1" customWidth="1"/>
    <col min="11780" max="11782" width="9.140625" style="499"/>
    <col min="11783" max="11783" width="46.5703125" style="499" customWidth="1"/>
    <col min="11784" max="11784" width="0" style="499" hidden="1" customWidth="1"/>
    <col min="11785" max="12032" width="9.140625" style="499"/>
    <col min="12033" max="12033" width="27.85546875" style="499" customWidth="1"/>
    <col min="12034" max="12034" width="92.85546875" style="499" bestFit="1" customWidth="1"/>
    <col min="12035" max="12035" width="12.85546875" style="499" bestFit="1" customWidth="1"/>
    <col min="12036" max="12038" width="9.140625" style="499"/>
    <col min="12039" max="12039" width="46.5703125" style="499" customWidth="1"/>
    <col min="12040" max="12040" width="0" style="499" hidden="1" customWidth="1"/>
    <col min="12041" max="12288" width="9.140625" style="499"/>
    <col min="12289" max="12289" width="27.85546875" style="499" customWidth="1"/>
    <col min="12290" max="12290" width="92.85546875" style="499" bestFit="1" customWidth="1"/>
    <col min="12291" max="12291" width="12.85546875" style="499" bestFit="1" customWidth="1"/>
    <col min="12292" max="12294" width="9.140625" style="499"/>
    <col min="12295" max="12295" width="46.5703125" style="499" customWidth="1"/>
    <col min="12296" max="12296" width="0" style="499" hidden="1" customWidth="1"/>
    <col min="12297" max="12544" width="9.140625" style="499"/>
    <col min="12545" max="12545" width="27.85546875" style="499" customWidth="1"/>
    <col min="12546" max="12546" width="92.85546875" style="499" bestFit="1" customWidth="1"/>
    <col min="12547" max="12547" width="12.85546875" style="499" bestFit="1" customWidth="1"/>
    <col min="12548" max="12550" width="9.140625" style="499"/>
    <col min="12551" max="12551" width="46.5703125" style="499" customWidth="1"/>
    <col min="12552" max="12552" width="0" style="499" hidden="1" customWidth="1"/>
    <col min="12553" max="12800" width="9.140625" style="499"/>
    <col min="12801" max="12801" width="27.85546875" style="499" customWidth="1"/>
    <col min="12802" max="12802" width="92.85546875" style="499" bestFit="1" customWidth="1"/>
    <col min="12803" max="12803" width="12.85546875" style="499" bestFit="1" customWidth="1"/>
    <col min="12804" max="12806" width="9.140625" style="499"/>
    <col min="12807" max="12807" width="46.5703125" style="499" customWidth="1"/>
    <col min="12808" max="12808" width="0" style="499" hidden="1" customWidth="1"/>
    <col min="12809" max="13056" width="9.140625" style="499"/>
    <col min="13057" max="13057" width="27.85546875" style="499" customWidth="1"/>
    <col min="13058" max="13058" width="92.85546875" style="499" bestFit="1" customWidth="1"/>
    <col min="13059" max="13059" width="12.85546875" style="499" bestFit="1" customWidth="1"/>
    <col min="13060" max="13062" width="9.140625" style="499"/>
    <col min="13063" max="13063" width="46.5703125" style="499" customWidth="1"/>
    <col min="13064" max="13064" width="0" style="499" hidden="1" customWidth="1"/>
    <col min="13065" max="13312" width="9.140625" style="499"/>
    <col min="13313" max="13313" width="27.85546875" style="499" customWidth="1"/>
    <col min="13314" max="13314" width="92.85546875" style="499" bestFit="1" customWidth="1"/>
    <col min="13315" max="13315" width="12.85546875" style="499" bestFit="1" customWidth="1"/>
    <col min="13316" max="13318" width="9.140625" style="499"/>
    <col min="13319" max="13319" width="46.5703125" style="499" customWidth="1"/>
    <col min="13320" max="13320" width="0" style="499" hidden="1" customWidth="1"/>
    <col min="13321" max="13568" width="9.140625" style="499"/>
    <col min="13569" max="13569" width="27.85546875" style="499" customWidth="1"/>
    <col min="13570" max="13570" width="92.85546875" style="499" bestFit="1" customWidth="1"/>
    <col min="13571" max="13571" width="12.85546875" style="499" bestFit="1" customWidth="1"/>
    <col min="13572" max="13574" width="9.140625" style="499"/>
    <col min="13575" max="13575" width="46.5703125" style="499" customWidth="1"/>
    <col min="13576" max="13576" width="0" style="499" hidden="1" customWidth="1"/>
    <col min="13577" max="13824" width="9.140625" style="499"/>
    <col min="13825" max="13825" width="27.85546875" style="499" customWidth="1"/>
    <col min="13826" max="13826" width="92.85546875" style="499" bestFit="1" customWidth="1"/>
    <col min="13827" max="13827" width="12.85546875" style="499" bestFit="1" customWidth="1"/>
    <col min="13828" max="13830" width="9.140625" style="499"/>
    <col min="13831" max="13831" width="46.5703125" style="499" customWidth="1"/>
    <col min="13832" max="13832" width="0" style="499" hidden="1" customWidth="1"/>
    <col min="13833" max="14080" width="9.140625" style="499"/>
    <col min="14081" max="14081" width="27.85546875" style="499" customWidth="1"/>
    <col min="14082" max="14082" width="92.85546875" style="499" bestFit="1" customWidth="1"/>
    <col min="14083" max="14083" width="12.85546875" style="499" bestFit="1" customWidth="1"/>
    <col min="14084" max="14086" width="9.140625" style="499"/>
    <col min="14087" max="14087" width="46.5703125" style="499" customWidth="1"/>
    <col min="14088" max="14088" width="0" style="499" hidden="1" customWidth="1"/>
    <col min="14089" max="14336" width="9.140625" style="499"/>
    <col min="14337" max="14337" width="27.85546875" style="499" customWidth="1"/>
    <col min="14338" max="14338" width="92.85546875" style="499" bestFit="1" customWidth="1"/>
    <col min="14339" max="14339" width="12.85546875" style="499" bestFit="1" customWidth="1"/>
    <col min="14340" max="14342" width="9.140625" style="499"/>
    <col min="14343" max="14343" width="46.5703125" style="499" customWidth="1"/>
    <col min="14344" max="14344" width="0" style="499" hidden="1" customWidth="1"/>
    <col min="14345" max="14592" width="9.140625" style="499"/>
    <col min="14593" max="14593" width="27.85546875" style="499" customWidth="1"/>
    <col min="14594" max="14594" width="92.85546875" style="499" bestFit="1" customWidth="1"/>
    <col min="14595" max="14595" width="12.85546875" style="499" bestFit="1" customWidth="1"/>
    <col min="14596" max="14598" width="9.140625" style="499"/>
    <col min="14599" max="14599" width="46.5703125" style="499" customWidth="1"/>
    <col min="14600" max="14600" width="0" style="499" hidden="1" customWidth="1"/>
    <col min="14601" max="14848" width="9.140625" style="499"/>
    <col min="14849" max="14849" width="27.85546875" style="499" customWidth="1"/>
    <col min="14850" max="14850" width="92.85546875" style="499" bestFit="1" customWidth="1"/>
    <col min="14851" max="14851" width="12.85546875" style="499" bestFit="1" customWidth="1"/>
    <col min="14852" max="14854" width="9.140625" style="499"/>
    <col min="14855" max="14855" width="46.5703125" style="499" customWidth="1"/>
    <col min="14856" max="14856" width="0" style="499" hidden="1" customWidth="1"/>
    <col min="14857" max="15104" width="9.140625" style="499"/>
    <col min="15105" max="15105" width="27.85546875" style="499" customWidth="1"/>
    <col min="15106" max="15106" width="92.85546875" style="499" bestFit="1" customWidth="1"/>
    <col min="15107" max="15107" width="12.85546875" style="499" bestFit="1" customWidth="1"/>
    <col min="15108" max="15110" width="9.140625" style="499"/>
    <col min="15111" max="15111" width="46.5703125" style="499" customWidth="1"/>
    <col min="15112" max="15112" width="0" style="499" hidden="1" customWidth="1"/>
    <col min="15113" max="15360" width="9.140625" style="499"/>
    <col min="15361" max="15361" width="27.85546875" style="499" customWidth="1"/>
    <col min="15362" max="15362" width="92.85546875" style="499" bestFit="1" customWidth="1"/>
    <col min="15363" max="15363" width="12.85546875" style="499" bestFit="1" customWidth="1"/>
    <col min="15364" max="15366" width="9.140625" style="499"/>
    <col min="15367" max="15367" width="46.5703125" style="499" customWidth="1"/>
    <col min="15368" max="15368" width="0" style="499" hidden="1" customWidth="1"/>
    <col min="15369" max="15616" width="9.140625" style="499"/>
    <col min="15617" max="15617" width="27.85546875" style="499" customWidth="1"/>
    <col min="15618" max="15618" width="92.85546875" style="499" bestFit="1" customWidth="1"/>
    <col min="15619" max="15619" width="12.85546875" style="499" bestFit="1" customWidth="1"/>
    <col min="15620" max="15622" width="9.140625" style="499"/>
    <col min="15623" max="15623" width="46.5703125" style="499" customWidth="1"/>
    <col min="15624" max="15624" width="0" style="499" hidden="1" customWidth="1"/>
    <col min="15625" max="15872" width="9.140625" style="499"/>
    <col min="15873" max="15873" width="27.85546875" style="499" customWidth="1"/>
    <col min="15874" max="15874" width="92.85546875" style="499" bestFit="1" customWidth="1"/>
    <col min="15875" max="15875" width="12.85546875" style="499" bestFit="1" customWidth="1"/>
    <col min="15876" max="15878" width="9.140625" style="499"/>
    <col min="15879" max="15879" width="46.5703125" style="499" customWidth="1"/>
    <col min="15880" max="15880" width="0" style="499" hidden="1" customWidth="1"/>
    <col min="15881" max="16128" width="9.140625" style="499"/>
    <col min="16129" max="16129" width="27.85546875" style="499" customWidth="1"/>
    <col min="16130" max="16130" width="92.85546875" style="499" bestFit="1" customWidth="1"/>
    <col min="16131" max="16131" width="12.85546875" style="499" bestFit="1" customWidth="1"/>
    <col min="16132" max="16134" width="9.140625" style="499"/>
    <col min="16135" max="16135" width="46.5703125" style="499" customWidth="1"/>
    <col min="16136" max="16136" width="0" style="499" hidden="1" customWidth="1"/>
    <col min="16137" max="16384" width="9.140625" style="499"/>
  </cols>
  <sheetData>
    <row r="1" spans="1:9" ht="15.75">
      <c r="A1" s="695" t="s">
        <v>1921</v>
      </c>
      <c r="B1" s="696"/>
      <c r="C1" s="697"/>
      <c r="D1" s="696"/>
      <c r="E1" s="696"/>
      <c r="F1" s="696"/>
    </row>
    <row r="2" spans="1:9">
      <c r="A2" s="698"/>
    </row>
    <row r="3" spans="1:9">
      <c r="A3" s="642" t="s">
        <v>510</v>
      </c>
      <c r="B3" s="642" t="s">
        <v>510</v>
      </c>
      <c r="C3" s="701"/>
      <c r="D3" s="701" t="s">
        <v>512</v>
      </c>
      <c r="E3" s="701" t="s">
        <v>513</v>
      </c>
      <c r="F3" s="702" t="s">
        <v>513</v>
      </c>
      <c r="H3" s="499" t="s">
        <v>1922</v>
      </c>
    </row>
    <row r="4" spans="1:9" ht="13.5" thickBot="1">
      <c r="A4" s="646" t="s">
        <v>514</v>
      </c>
      <c r="B4" s="646" t="s">
        <v>515</v>
      </c>
      <c r="C4" s="703" t="s">
        <v>516</v>
      </c>
      <c r="D4" s="703" t="s">
        <v>517</v>
      </c>
      <c r="E4" s="703" t="s">
        <v>518</v>
      </c>
      <c r="F4" s="704" t="s">
        <v>517</v>
      </c>
      <c r="H4" s="499" t="s">
        <v>1923</v>
      </c>
    </row>
    <row r="5" spans="1:9">
      <c r="A5" s="705" t="s">
        <v>519</v>
      </c>
      <c r="B5" s="706" t="s">
        <v>520</v>
      </c>
      <c r="C5" s="706"/>
      <c r="D5" s="653"/>
      <c r="E5" s="653"/>
      <c r="F5" s="707"/>
      <c r="H5" s="499" t="s">
        <v>1924</v>
      </c>
    </row>
    <row r="6" spans="1:9">
      <c r="A6" s="708" t="s">
        <v>1925</v>
      </c>
      <c r="B6" s="678" t="s">
        <v>1926</v>
      </c>
      <c r="C6" s="678"/>
      <c r="D6" s="659">
        <v>1</v>
      </c>
      <c r="E6" s="659">
        <v>2</v>
      </c>
      <c r="F6" s="680">
        <v>6</v>
      </c>
      <c r="H6" s="499" t="s">
        <v>426</v>
      </c>
    </row>
    <row r="7" spans="1:9">
      <c r="A7" s="708" t="s">
        <v>1927</v>
      </c>
      <c r="B7" s="678" t="s">
        <v>1928</v>
      </c>
      <c r="C7" s="678"/>
      <c r="D7" s="659">
        <v>2</v>
      </c>
      <c r="E7" s="659">
        <v>2</v>
      </c>
      <c r="F7" s="680">
        <v>9</v>
      </c>
    </row>
    <row r="8" spans="1:9">
      <c r="A8" s="708" t="s">
        <v>1929</v>
      </c>
      <c r="B8" s="678" t="s">
        <v>1930</v>
      </c>
      <c r="C8" s="678"/>
      <c r="D8" s="659">
        <v>1</v>
      </c>
      <c r="E8" s="659">
        <v>3</v>
      </c>
      <c r="F8" s="680">
        <v>3</v>
      </c>
      <c r="G8" s="510"/>
      <c r="H8" s="510"/>
      <c r="I8" s="510"/>
    </row>
    <row r="9" spans="1:9" ht="13.5" thickBot="1">
      <c r="A9" s="709" t="s">
        <v>1931</v>
      </c>
      <c r="B9" s="685" t="s">
        <v>1932</v>
      </c>
      <c r="C9" s="685"/>
      <c r="D9" s="675">
        <v>1</v>
      </c>
      <c r="E9" s="675">
        <v>4</v>
      </c>
      <c r="F9" s="710">
        <v>4</v>
      </c>
      <c r="G9" s="510"/>
      <c r="H9" s="510"/>
      <c r="I9" s="510"/>
    </row>
    <row r="10" spans="1:9">
      <c r="A10" s="705" t="s">
        <v>1933</v>
      </c>
      <c r="B10" s="706" t="s">
        <v>1934</v>
      </c>
      <c r="C10" s="678"/>
      <c r="D10" s="659"/>
      <c r="E10" s="659"/>
      <c r="F10" s="680"/>
      <c r="G10" s="510"/>
      <c r="H10" s="510"/>
      <c r="I10" s="510"/>
    </row>
    <row r="11" spans="1:9">
      <c r="A11" s="708" t="s">
        <v>1935</v>
      </c>
      <c r="B11" s="678" t="s">
        <v>1936</v>
      </c>
      <c r="C11" s="678" t="s">
        <v>540</v>
      </c>
      <c r="D11" s="659">
        <v>1</v>
      </c>
      <c r="E11" s="659">
        <v>32</v>
      </c>
      <c r="F11" s="680">
        <v>25</v>
      </c>
      <c r="G11" s="711"/>
      <c r="H11" s="510"/>
      <c r="I11" s="510"/>
    </row>
    <row r="12" spans="1:9">
      <c r="A12" s="708" t="s">
        <v>1937</v>
      </c>
      <c r="B12" s="678" t="s">
        <v>1938</v>
      </c>
      <c r="C12" s="678" t="s">
        <v>540</v>
      </c>
      <c r="D12" s="659">
        <v>1</v>
      </c>
      <c r="E12" s="659">
        <v>32</v>
      </c>
      <c r="F12" s="680">
        <v>28</v>
      </c>
      <c r="G12" s="510"/>
      <c r="H12" s="510"/>
      <c r="I12" s="510"/>
    </row>
    <row r="13" spans="1:9">
      <c r="A13" s="708" t="s">
        <v>1939</v>
      </c>
      <c r="B13" s="678" t="s">
        <v>1940</v>
      </c>
      <c r="C13" s="678" t="s">
        <v>540</v>
      </c>
      <c r="D13" s="659">
        <v>1</v>
      </c>
      <c r="E13" s="659">
        <v>32</v>
      </c>
      <c r="F13" s="680">
        <v>38</v>
      </c>
      <c r="G13" s="510"/>
      <c r="H13" s="510"/>
      <c r="I13" s="510"/>
    </row>
    <row r="14" spans="1:9">
      <c r="A14" s="708" t="s">
        <v>1941</v>
      </c>
      <c r="B14" s="678" t="s">
        <v>1942</v>
      </c>
      <c r="C14" s="678" t="s">
        <v>540</v>
      </c>
      <c r="D14" s="659">
        <v>2</v>
      </c>
      <c r="E14" s="659">
        <v>32</v>
      </c>
      <c r="F14" s="680">
        <v>48</v>
      </c>
      <c r="G14" s="510"/>
      <c r="H14" s="510"/>
      <c r="I14" s="510"/>
    </row>
    <row r="15" spans="1:9">
      <c r="A15" s="708" t="s">
        <v>1943</v>
      </c>
      <c r="B15" s="678" t="s">
        <v>1944</v>
      </c>
      <c r="C15" s="678" t="s">
        <v>540</v>
      </c>
      <c r="D15" s="659">
        <v>2</v>
      </c>
      <c r="E15" s="659">
        <v>32</v>
      </c>
      <c r="F15" s="680">
        <v>55</v>
      </c>
      <c r="G15" s="510"/>
      <c r="H15" s="510"/>
      <c r="I15" s="510"/>
    </row>
    <row r="16" spans="1:9">
      <c r="A16" s="708" t="s">
        <v>1945</v>
      </c>
      <c r="B16" s="678" t="s">
        <v>1946</v>
      </c>
      <c r="C16" s="678" t="s">
        <v>540</v>
      </c>
      <c r="D16" s="659">
        <v>2</v>
      </c>
      <c r="E16" s="659">
        <v>32</v>
      </c>
      <c r="F16" s="680">
        <v>74</v>
      </c>
      <c r="G16" s="510"/>
      <c r="H16" s="510"/>
      <c r="I16" s="510"/>
    </row>
    <row r="17" spans="1:9">
      <c r="A17" s="708" t="s">
        <v>1947</v>
      </c>
      <c r="B17" s="678" t="s">
        <v>1948</v>
      </c>
      <c r="C17" s="678" t="s">
        <v>540</v>
      </c>
      <c r="D17" s="659">
        <v>3</v>
      </c>
      <c r="E17" s="659">
        <v>32</v>
      </c>
      <c r="F17" s="680">
        <v>73</v>
      </c>
      <c r="G17" s="510"/>
      <c r="H17" s="510"/>
      <c r="I17" s="510"/>
    </row>
    <row r="18" spans="1:9">
      <c r="A18" s="708" t="s">
        <v>1949</v>
      </c>
      <c r="B18" s="678" t="s">
        <v>1950</v>
      </c>
      <c r="C18" s="678" t="s">
        <v>540</v>
      </c>
      <c r="D18" s="659">
        <v>3</v>
      </c>
      <c r="E18" s="659">
        <v>32</v>
      </c>
      <c r="F18" s="680">
        <v>83</v>
      </c>
      <c r="G18" s="510"/>
      <c r="H18" s="510"/>
      <c r="I18" s="510"/>
    </row>
    <row r="19" spans="1:9">
      <c r="A19" s="708" t="s">
        <v>1951</v>
      </c>
      <c r="B19" s="678" t="s">
        <v>1952</v>
      </c>
      <c r="C19" s="678" t="s">
        <v>540</v>
      </c>
      <c r="D19" s="659">
        <v>3</v>
      </c>
      <c r="E19" s="659">
        <v>32</v>
      </c>
      <c r="F19" s="680">
        <v>111</v>
      </c>
      <c r="G19" s="510"/>
      <c r="H19" s="510"/>
      <c r="I19" s="510"/>
    </row>
    <row r="20" spans="1:9">
      <c r="A20" s="708" t="s">
        <v>1953</v>
      </c>
      <c r="B20" s="678" t="s">
        <v>1954</v>
      </c>
      <c r="C20" s="678" t="s">
        <v>540</v>
      </c>
      <c r="D20" s="659">
        <v>4</v>
      </c>
      <c r="E20" s="659">
        <v>32</v>
      </c>
      <c r="F20" s="680">
        <v>95</v>
      </c>
      <c r="G20" s="510"/>
      <c r="H20" s="510"/>
      <c r="I20" s="510"/>
    </row>
    <row r="21" spans="1:9">
      <c r="A21" s="708" t="s">
        <v>1955</v>
      </c>
      <c r="B21" s="678" t="s">
        <v>1956</v>
      </c>
      <c r="C21" s="678" t="s">
        <v>540</v>
      </c>
      <c r="D21" s="659">
        <v>4</v>
      </c>
      <c r="E21" s="659">
        <v>32</v>
      </c>
      <c r="F21" s="680">
        <v>108</v>
      </c>
      <c r="G21" s="510"/>
      <c r="H21" s="510"/>
      <c r="I21" s="510"/>
    </row>
    <row r="22" spans="1:9">
      <c r="A22" s="708" t="s">
        <v>1957</v>
      </c>
      <c r="B22" s="678" t="s">
        <v>1958</v>
      </c>
      <c r="C22" s="678" t="s">
        <v>540</v>
      </c>
      <c r="D22" s="659">
        <v>4</v>
      </c>
      <c r="E22" s="659">
        <v>32</v>
      </c>
      <c r="F22" s="680">
        <v>144</v>
      </c>
      <c r="G22" s="510"/>
      <c r="H22" s="510"/>
      <c r="I22" s="510"/>
    </row>
    <row r="23" spans="1:9">
      <c r="A23" s="708" t="s">
        <v>1959</v>
      </c>
      <c r="B23" s="678" t="s">
        <v>1960</v>
      </c>
      <c r="C23" s="678" t="s">
        <v>540</v>
      </c>
      <c r="D23" s="659">
        <v>6</v>
      </c>
      <c r="E23" s="659">
        <v>32</v>
      </c>
      <c r="F23" s="712">
        <v>146</v>
      </c>
      <c r="G23" s="510"/>
      <c r="H23" s="510"/>
      <c r="I23" s="510"/>
    </row>
    <row r="24" spans="1:9">
      <c r="A24" s="708" t="s">
        <v>1961</v>
      </c>
      <c r="B24" s="678" t="s">
        <v>1962</v>
      </c>
      <c r="C24" s="678" t="s">
        <v>540</v>
      </c>
      <c r="D24" s="659">
        <v>6</v>
      </c>
      <c r="E24" s="659">
        <v>32</v>
      </c>
      <c r="F24" s="712">
        <v>163</v>
      </c>
      <c r="G24" s="510"/>
      <c r="H24" s="510"/>
      <c r="I24" s="510"/>
    </row>
    <row r="25" spans="1:9">
      <c r="A25" s="708" t="s">
        <v>1963</v>
      </c>
      <c r="B25" s="678" t="s">
        <v>1964</v>
      </c>
      <c r="C25" s="678" t="s">
        <v>540</v>
      </c>
      <c r="D25" s="659">
        <v>6</v>
      </c>
      <c r="E25" s="659">
        <v>32</v>
      </c>
      <c r="F25" s="712">
        <v>222</v>
      </c>
      <c r="G25" s="510"/>
      <c r="H25" s="510"/>
      <c r="I25" s="510"/>
    </row>
    <row r="26" spans="1:9">
      <c r="A26" s="708" t="s">
        <v>1965</v>
      </c>
      <c r="B26" s="678" t="s">
        <v>1966</v>
      </c>
      <c r="C26" s="678" t="s">
        <v>540</v>
      </c>
      <c r="D26" s="659">
        <v>8</v>
      </c>
      <c r="E26" s="659">
        <v>32</v>
      </c>
      <c r="F26" s="712">
        <v>190</v>
      </c>
      <c r="G26" s="510"/>
      <c r="H26" s="510"/>
      <c r="I26" s="510"/>
    </row>
    <row r="27" spans="1:9">
      <c r="A27" s="708" t="s">
        <v>1967</v>
      </c>
      <c r="B27" s="678" t="s">
        <v>1968</v>
      </c>
      <c r="C27" s="678" t="s">
        <v>540</v>
      </c>
      <c r="D27" s="659">
        <v>8</v>
      </c>
      <c r="E27" s="659">
        <v>32</v>
      </c>
      <c r="F27" s="712">
        <v>216</v>
      </c>
      <c r="G27" s="510"/>
      <c r="H27" s="510"/>
      <c r="I27" s="510"/>
    </row>
    <row r="28" spans="1:9">
      <c r="A28" s="713" t="s">
        <v>1969</v>
      </c>
      <c r="B28" s="714" t="s">
        <v>1970</v>
      </c>
      <c r="C28" s="714" t="s">
        <v>540</v>
      </c>
      <c r="D28" s="715">
        <v>8</v>
      </c>
      <c r="E28" s="715">
        <v>32</v>
      </c>
      <c r="F28" s="716">
        <v>288</v>
      </c>
      <c r="G28" s="510"/>
      <c r="H28" s="510"/>
      <c r="I28" s="510"/>
    </row>
    <row r="29" spans="1:9">
      <c r="A29" s="708" t="s">
        <v>1971</v>
      </c>
      <c r="B29" s="678" t="s">
        <v>1972</v>
      </c>
      <c r="C29" s="678" t="s">
        <v>540</v>
      </c>
      <c r="D29" s="659">
        <v>1</v>
      </c>
      <c r="E29" s="659">
        <v>28</v>
      </c>
      <c r="F29" s="680">
        <v>22</v>
      </c>
      <c r="G29" s="711"/>
      <c r="H29" s="510"/>
      <c r="I29" s="510"/>
    </row>
    <row r="30" spans="1:9">
      <c r="A30" s="708" t="s">
        <v>1973</v>
      </c>
      <c r="B30" s="678" t="s">
        <v>1974</v>
      </c>
      <c r="C30" s="678" t="s">
        <v>540</v>
      </c>
      <c r="D30" s="659">
        <v>1</v>
      </c>
      <c r="E30" s="659">
        <v>28</v>
      </c>
      <c r="F30" s="680">
        <v>25</v>
      </c>
      <c r="G30" s="510"/>
      <c r="H30" s="510"/>
      <c r="I30" s="510"/>
    </row>
    <row r="31" spans="1:9">
      <c r="A31" s="708" t="s">
        <v>1975</v>
      </c>
      <c r="B31" s="678" t="s">
        <v>1976</v>
      </c>
      <c r="C31" s="678" t="s">
        <v>540</v>
      </c>
      <c r="D31" s="659">
        <v>1</v>
      </c>
      <c r="E31" s="659">
        <v>28</v>
      </c>
      <c r="F31" s="680">
        <v>33</v>
      </c>
      <c r="G31" s="510"/>
      <c r="H31" s="510"/>
      <c r="I31" s="510"/>
    </row>
    <row r="32" spans="1:9">
      <c r="A32" s="708" t="s">
        <v>1977</v>
      </c>
      <c r="B32" s="678" t="s">
        <v>1978</v>
      </c>
      <c r="C32" s="678" t="s">
        <v>540</v>
      </c>
      <c r="D32" s="659">
        <v>2</v>
      </c>
      <c r="E32" s="659">
        <v>28</v>
      </c>
      <c r="F32" s="680">
        <v>42</v>
      </c>
      <c r="G32" s="510"/>
      <c r="H32" s="510"/>
      <c r="I32" s="510"/>
    </row>
    <row r="33" spans="1:9">
      <c r="A33" s="708" t="s">
        <v>1979</v>
      </c>
      <c r="B33" s="678" t="s">
        <v>1980</v>
      </c>
      <c r="C33" s="678" t="s">
        <v>540</v>
      </c>
      <c r="D33" s="659">
        <v>2</v>
      </c>
      <c r="E33" s="659">
        <v>28</v>
      </c>
      <c r="F33" s="680">
        <v>48</v>
      </c>
      <c r="G33" s="510"/>
      <c r="H33" s="510"/>
      <c r="I33" s="510"/>
    </row>
    <row r="34" spans="1:9">
      <c r="A34" s="708" t="s">
        <v>1981</v>
      </c>
      <c r="B34" s="678" t="s">
        <v>1982</v>
      </c>
      <c r="C34" s="678" t="s">
        <v>540</v>
      </c>
      <c r="D34" s="659">
        <v>2</v>
      </c>
      <c r="E34" s="659">
        <v>28</v>
      </c>
      <c r="F34" s="680">
        <v>65</v>
      </c>
      <c r="G34" s="510"/>
      <c r="H34" s="510"/>
      <c r="I34" s="510"/>
    </row>
    <row r="35" spans="1:9">
      <c r="A35" s="708" t="s">
        <v>1983</v>
      </c>
      <c r="B35" s="678" t="s">
        <v>1984</v>
      </c>
      <c r="C35" s="678" t="s">
        <v>540</v>
      </c>
      <c r="D35" s="659">
        <v>3</v>
      </c>
      <c r="E35" s="659">
        <v>28</v>
      </c>
      <c r="F35" s="680">
        <v>63</v>
      </c>
      <c r="G35" s="510"/>
      <c r="H35" s="510"/>
      <c r="I35" s="510"/>
    </row>
    <row r="36" spans="1:9">
      <c r="A36" s="708" t="s">
        <v>1985</v>
      </c>
      <c r="B36" s="678" t="s">
        <v>1986</v>
      </c>
      <c r="C36" s="678" t="s">
        <v>540</v>
      </c>
      <c r="D36" s="659">
        <v>3</v>
      </c>
      <c r="E36" s="659">
        <v>28</v>
      </c>
      <c r="F36" s="680">
        <v>72</v>
      </c>
      <c r="G36" s="510"/>
      <c r="H36" s="510"/>
      <c r="I36" s="510"/>
    </row>
    <row r="37" spans="1:9">
      <c r="A37" s="708" t="s">
        <v>1987</v>
      </c>
      <c r="B37" s="678" t="s">
        <v>1988</v>
      </c>
      <c r="C37" s="678" t="s">
        <v>540</v>
      </c>
      <c r="D37" s="659">
        <v>3</v>
      </c>
      <c r="E37" s="659">
        <v>28</v>
      </c>
      <c r="F37" s="680">
        <v>98</v>
      </c>
      <c r="G37" s="510"/>
      <c r="H37" s="510"/>
      <c r="I37" s="510"/>
    </row>
    <row r="38" spans="1:9">
      <c r="A38" s="708" t="s">
        <v>1989</v>
      </c>
      <c r="B38" s="678" t="s">
        <v>1990</v>
      </c>
      <c r="C38" s="678" t="s">
        <v>540</v>
      </c>
      <c r="D38" s="659">
        <v>4</v>
      </c>
      <c r="E38" s="659">
        <v>28</v>
      </c>
      <c r="F38" s="680">
        <v>84</v>
      </c>
      <c r="G38" s="510"/>
      <c r="H38" s="510"/>
      <c r="I38" s="510"/>
    </row>
    <row r="39" spans="1:9">
      <c r="A39" s="708" t="s">
        <v>1991</v>
      </c>
      <c r="B39" s="678" t="s">
        <v>1992</v>
      </c>
      <c r="C39" s="678" t="s">
        <v>540</v>
      </c>
      <c r="D39" s="659">
        <v>4</v>
      </c>
      <c r="E39" s="659">
        <v>28</v>
      </c>
      <c r="F39" s="680">
        <v>95</v>
      </c>
      <c r="G39" s="510"/>
      <c r="H39" s="510"/>
      <c r="I39" s="510"/>
    </row>
    <row r="40" spans="1:9">
      <c r="A40" s="713" t="s">
        <v>1993</v>
      </c>
      <c r="B40" s="714" t="s">
        <v>1994</v>
      </c>
      <c r="C40" s="714" t="s">
        <v>540</v>
      </c>
      <c r="D40" s="715">
        <v>4</v>
      </c>
      <c r="E40" s="715">
        <v>28</v>
      </c>
      <c r="F40" s="717">
        <v>127</v>
      </c>
      <c r="G40" s="510"/>
      <c r="H40" s="510"/>
      <c r="I40" s="510"/>
    </row>
    <row r="41" spans="1:9">
      <c r="A41" s="708" t="s">
        <v>1995</v>
      </c>
      <c r="B41" s="678" t="s">
        <v>1996</v>
      </c>
      <c r="C41" s="678" t="s">
        <v>540</v>
      </c>
      <c r="D41" s="659">
        <v>1</v>
      </c>
      <c r="E41" s="659">
        <v>25</v>
      </c>
      <c r="F41" s="712">
        <v>22</v>
      </c>
      <c r="G41" s="510"/>
      <c r="H41" s="510"/>
      <c r="I41" s="510"/>
    </row>
    <row r="42" spans="1:9">
      <c r="A42" s="708" t="s">
        <v>1997</v>
      </c>
      <c r="B42" s="678" t="s">
        <v>1998</v>
      </c>
      <c r="C42" s="678" t="s">
        <v>540</v>
      </c>
      <c r="D42" s="659">
        <v>1</v>
      </c>
      <c r="E42" s="659">
        <v>25</v>
      </c>
      <c r="F42" s="712">
        <v>25</v>
      </c>
      <c r="G42" s="510"/>
      <c r="H42" s="510"/>
      <c r="I42" s="510"/>
    </row>
    <row r="43" spans="1:9">
      <c r="A43" s="708" t="s">
        <v>1999</v>
      </c>
      <c r="B43" s="678" t="s">
        <v>2000</v>
      </c>
      <c r="C43" s="678" t="s">
        <v>540</v>
      </c>
      <c r="D43" s="659">
        <v>1</v>
      </c>
      <c r="E43" s="659">
        <v>25</v>
      </c>
      <c r="F43" s="712">
        <v>33</v>
      </c>
      <c r="G43" s="510"/>
      <c r="H43" s="510"/>
      <c r="I43" s="510"/>
    </row>
    <row r="44" spans="1:9">
      <c r="A44" s="708" t="s">
        <v>2001</v>
      </c>
      <c r="B44" s="678" t="s">
        <v>2002</v>
      </c>
      <c r="C44" s="678" t="s">
        <v>540</v>
      </c>
      <c r="D44" s="659">
        <v>2</v>
      </c>
      <c r="E44" s="659">
        <v>25</v>
      </c>
      <c r="F44" s="712">
        <v>42</v>
      </c>
      <c r="G44" s="510"/>
      <c r="H44" s="510"/>
      <c r="I44" s="510"/>
    </row>
    <row r="45" spans="1:9">
      <c r="A45" s="708" t="s">
        <v>2003</v>
      </c>
      <c r="B45" s="678" t="s">
        <v>2004</v>
      </c>
      <c r="C45" s="678" t="s">
        <v>540</v>
      </c>
      <c r="D45" s="659">
        <v>2</v>
      </c>
      <c r="E45" s="659">
        <v>25</v>
      </c>
      <c r="F45" s="712">
        <v>48</v>
      </c>
      <c r="G45" s="510"/>
      <c r="H45" s="510"/>
      <c r="I45" s="510"/>
    </row>
    <row r="46" spans="1:9">
      <c r="A46" s="708" t="s">
        <v>2005</v>
      </c>
      <c r="B46" s="678" t="s">
        <v>2006</v>
      </c>
      <c r="C46" s="678" t="s">
        <v>540</v>
      </c>
      <c r="D46" s="659">
        <v>2</v>
      </c>
      <c r="E46" s="659">
        <v>25</v>
      </c>
      <c r="F46" s="712">
        <v>65</v>
      </c>
      <c r="G46" s="510"/>
      <c r="H46" s="510"/>
      <c r="I46" s="510"/>
    </row>
    <row r="47" spans="1:9">
      <c r="A47" s="708" t="s">
        <v>2007</v>
      </c>
      <c r="B47" s="678" t="s">
        <v>2008</v>
      </c>
      <c r="C47" s="678" t="s">
        <v>540</v>
      </c>
      <c r="D47" s="659">
        <v>3</v>
      </c>
      <c r="E47" s="659">
        <v>25</v>
      </c>
      <c r="F47" s="712">
        <v>63</v>
      </c>
      <c r="G47" s="510"/>
      <c r="H47" s="510"/>
      <c r="I47" s="510"/>
    </row>
    <row r="48" spans="1:9">
      <c r="A48" s="708" t="s">
        <v>2009</v>
      </c>
      <c r="B48" s="678" t="s">
        <v>2010</v>
      </c>
      <c r="C48" s="678" t="s">
        <v>540</v>
      </c>
      <c r="D48" s="659">
        <v>3</v>
      </c>
      <c r="E48" s="659">
        <v>25</v>
      </c>
      <c r="F48" s="712">
        <v>72</v>
      </c>
      <c r="G48" s="510"/>
      <c r="H48" s="510"/>
      <c r="I48" s="510"/>
    </row>
    <row r="49" spans="1:9">
      <c r="A49" s="708" t="s">
        <v>2011</v>
      </c>
      <c r="B49" s="678" t="s">
        <v>2012</v>
      </c>
      <c r="C49" s="678" t="s">
        <v>540</v>
      </c>
      <c r="D49" s="659">
        <v>3</v>
      </c>
      <c r="E49" s="659">
        <v>25</v>
      </c>
      <c r="F49" s="712">
        <v>98</v>
      </c>
      <c r="G49" s="510"/>
      <c r="H49" s="510"/>
      <c r="I49" s="510"/>
    </row>
    <row r="50" spans="1:9">
      <c r="A50" s="708" t="s">
        <v>2013</v>
      </c>
      <c r="B50" s="678" t="s">
        <v>2014</v>
      </c>
      <c r="C50" s="678" t="s">
        <v>540</v>
      </c>
      <c r="D50" s="659">
        <v>4</v>
      </c>
      <c r="E50" s="659">
        <v>25</v>
      </c>
      <c r="F50" s="712">
        <v>84</v>
      </c>
      <c r="G50" s="510"/>
      <c r="H50" s="510"/>
      <c r="I50" s="510"/>
    </row>
    <row r="51" spans="1:9">
      <c r="A51" s="708" t="s">
        <v>2015</v>
      </c>
      <c r="B51" s="678" t="s">
        <v>2016</v>
      </c>
      <c r="C51" s="678" t="s">
        <v>540</v>
      </c>
      <c r="D51" s="659">
        <v>4</v>
      </c>
      <c r="E51" s="659">
        <v>25</v>
      </c>
      <c r="F51" s="712">
        <v>95</v>
      </c>
      <c r="G51" s="510"/>
      <c r="H51" s="510"/>
      <c r="I51" s="510"/>
    </row>
    <row r="52" spans="1:9" ht="13.5" thickBot="1">
      <c r="A52" s="709" t="s">
        <v>2017</v>
      </c>
      <c r="B52" s="685" t="s">
        <v>2018</v>
      </c>
      <c r="C52" s="685" t="s">
        <v>540</v>
      </c>
      <c r="D52" s="675">
        <v>4</v>
      </c>
      <c r="E52" s="675">
        <v>25</v>
      </c>
      <c r="F52" s="718">
        <v>127</v>
      </c>
      <c r="G52" s="510"/>
      <c r="H52" s="510"/>
      <c r="I52" s="510"/>
    </row>
    <row r="53" spans="1:9">
      <c r="A53" s="705" t="s">
        <v>585</v>
      </c>
      <c r="B53" s="706" t="s">
        <v>586</v>
      </c>
      <c r="C53" s="706"/>
      <c r="D53" s="653"/>
      <c r="E53" s="653"/>
      <c r="F53" s="707"/>
      <c r="G53" s="510"/>
      <c r="H53" s="510"/>
      <c r="I53" s="510"/>
    </row>
    <row r="54" spans="1:9">
      <c r="A54" s="708" t="s">
        <v>605</v>
      </c>
      <c r="B54" s="678" t="s">
        <v>606</v>
      </c>
      <c r="C54" s="678" t="s">
        <v>540</v>
      </c>
      <c r="D54" s="659">
        <v>1</v>
      </c>
      <c r="E54" s="659">
        <v>17</v>
      </c>
      <c r="F54" s="680">
        <v>17</v>
      </c>
      <c r="G54" s="510"/>
      <c r="H54" s="510"/>
      <c r="I54" s="510"/>
    </row>
    <row r="55" spans="1:9">
      <c r="A55" s="708" t="s">
        <v>607</v>
      </c>
      <c r="B55" s="678" t="s">
        <v>592</v>
      </c>
      <c r="C55" s="678" t="s">
        <v>608</v>
      </c>
      <c r="D55" s="659">
        <v>1</v>
      </c>
      <c r="E55" s="659">
        <v>17</v>
      </c>
      <c r="F55" s="680">
        <v>17</v>
      </c>
      <c r="G55" s="510"/>
      <c r="H55" s="510"/>
      <c r="I55" s="510"/>
    </row>
    <row r="56" spans="1:9">
      <c r="A56" s="708" t="s">
        <v>609</v>
      </c>
      <c r="B56" s="678" t="s">
        <v>606</v>
      </c>
      <c r="C56" s="678" t="s">
        <v>608</v>
      </c>
      <c r="D56" s="659">
        <v>1</v>
      </c>
      <c r="E56" s="659">
        <v>17</v>
      </c>
      <c r="F56" s="680">
        <v>15</v>
      </c>
      <c r="G56" s="510"/>
      <c r="H56" s="510"/>
      <c r="I56" s="510"/>
    </row>
    <row r="57" spans="1:9">
      <c r="A57" s="708" t="s">
        <v>610</v>
      </c>
      <c r="B57" s="678" t="s">
        <v>611</v>
      </c>
      <c r="C57" s="678" t="s">
        <v>608</v>
      </c>
      <c r="D57" s="659">
        <v>1</v>
      </c>
      <c r="E57" s="659">
        <v>17</v>
      </c>
      <c r="F57" s="680">
        <v>22</v>
      </c>
      <c r="G57" s="510"/>
      <c r="H57" s="510"/>
      <c r="I57" s="510"/>
    </row>
    <row r="58" spans="1:9">
      <c r="A58" s="708" t="s">
        <v>612</v>
      </c>
      <c r="B58" s="678" t="s">
        <v>613</v>
      </c>
      <c r="C58" s="678" t="s">
        <v>540</v>
      </c>
      <c r="D58" s="659">
        <v>1</v>
      </c>
      <c r="E58" s="659">
        <v>17</v>
      </c>
      <c r="F58" s="680">
        <v>16</v>
      </c>
      <c r="G58" s="510"/>
      <c r="H58" s="510"/>
      <c r="I58" s="510"/>
    </row>
    <row r="59" spans="1:9">
      <c r="A59" s="708" t="s">
        <v>620</v>
      </c>
      <c r="B59" s="678" t="s">
        <v>621</v>
      </c>
      <c r="C59" s="678" t="s">
        <v>540</v>
      </c>
      <c r="D59" s="659">
        <v>1</v>
      </c>
      <c r="E59" s="659">
        <v>17</v>
      </c>
      <c r="F59" s="680">
        <v>15</v>
      </c>
      <c r="G59" s="510"/>
      <c r="H59" s="510"/>
      <c r="I59" s="510"/>
    </row>
    <row r="60" spans="1:9">
      <c r="A60" s="708" t="s">
        <v>622</v>
      </c>
      <c r="B60" s="678" t="s">
        <v>623</v>
      </c>
      <c r="C60" s="678" t="s">
        <v>523</v>
      </c>
      <c r="D60" s="659">
        <v>1</v>
      </c>
      <c r="E60" s="659">
        <v>17</v>
      </c>
      <c r="F60" s="680">
        <v>24</v>
      </c>
      <c r="G60" s="510"/>
      <c r="H60" s="510"/>
      <c r="I60" s="510"/>
    </row>
    <row r="61" spans="1:9">
      <c r="A61" s="708" t="s">
        <v>624</v>
      </c>
      <c r="B61" s="678" t="s">
        <v>625</v>
      </c>
      <c r="C61" s="678" t="s">
        <v>540</v>
      </c>
      <c r="D61" s="659">
        <v>2</v>
      </c>
      <c r="E61" s="659">
        <v>17</v>
      </c>
      <c r="F61" s="680">
        <v>33</v>
      </c>
      <c r="G61" s="510"/>
      <c r="H61" s="510"/>
      <c r="I61" s="510"/>
    </row>
    <row r="62" spans="1:9">
      <c r="A62" s="708" t="s">
        <v>630</v>
      </c>
      <c r="B62" s="678" t="s">
        <v>631</v>
      </c>
      <c r="C62" s="678" t="s">
        <v>540</v>
      </c>
      <c r="D62" s="659">
        <v>2</v>
      </c>
      <c r="E62" s="659">
        <v>17</v>
      </c>
      <c r="F62" s="680">
        <v>30</v>
      </c>
      <c r="G62" s="510"/>
      <c r="H62" s="510"/>
      <c r="I62" s="510"/>
    </row>
    <row r="63" spans="1:9">
      <c r="A63" s="708" t="s">
        <v>632</v>
      </c>
      <c r="B63" s="678" t="s">
        <v>625</v>
      </c>
      <c r="C63" s="678" t="s">
        <v>608</v>
      </c>
      <c r="D63" s="659">
        <v>2</v>
      </c>
      <c r="E63" s="659">
        <v>17</v>
      </c>
      <c r="F63" s="680">
        <v>30</v>
      </c>
      <c r="G63" s="510"/>
      <c r="H63" s="510"/>
      <c r="I63" s="510"/>
    </row>
    <row r="64" spans="1:9">
      <c r="A64" s="708" t="s">
        <v>635</v>
      </c>
      <c r="B64" s="678" t="s">
        <v>631</v>
      </c>
      <c r="C64" s="678" t="s">
        <v>608</v>
      </c>
      <c r="D64" s="659">
        <v>2</v>
      </c>
      <c r="E64" s="659">
        <v>17</v>
      </c>
      <c r="F64" s="680">
        <v>27</v>
      </c>
      <c r="G64" s="510"/>
      <c r="H64" s="510"/>
      <c r="I64" s="510"/>
    </row>
    <row r="65" spans="1:6">
      <c r="A65" s="708" t="s">
        <v>636</v>
      </c>
      <c r="B65" s="678" t="s">
        <v>637</v>
      </c>
      <c r="C65" s="678" t="s">
        <v>608</v>
      </c>
      <c r="D65" s="659">
        <v>2</v>
      </c>
      <c r="E65" s="659">
        <v>17</v>
      </c>
      <c r="F65" s="680">
        <v>41</v>
      </c>
    </row>
    <row r="66" spans="1:6">
      <c r="A66" s="708" t="s">
        <v>638</v>
      </c>
      <c r="B66" s="678" t="s">
        <v>639</v>
      </c>
      <c r="C66" s="678" t="s">
        <v>540</v>
      </c>
      <c r="D66" s="659">
        <v>2</v>
      </c>
      <c r="E66" s="659">
        <v>17</v>
      </c>
      <c r="F66" s="680">
        <v>31</v>
      </c>
    </row>
    <row r="67" spans="1:6">
      <c r="A67" s="708" t="s">
        <v>642</v>
      </c>
      <c r="B67" s="678" t="s">
        <v>643</v>
      </c>
      <c r="C67" s="678" t="s">
        <v>540</v>
      </c>
      <c r="D67" s="659">
        <v>2</v>
      </c>
      <c r="E67" s="659">
        <v>17</v>
      </c>
      <c r="F67" s="680">
        <v>28</v>
      </c>
    </row>
    <row r="68" spans="1:6">
      <c r="A68" s="708" t="s">
        <v>644</v>
      </c>
      <c r="B68" s="678" t="s">
        <v>645</v>
      </c>
      <c r="C68" s="678" t="s">
        <v>540</v>
      </c>
      <c r="D68" s="659">
        <v>3</v>
      </c>
      <c r="E68" s="659">
        <v>17</v>
      </c>
      <c r="F68" s="680">
        <v>47</v>
      </c>
    </row>
    <row r="69" spans="1:6">
      <c r="A69" s="708" t="s">
        <v>646</v>
      </c>
      <c r="B69" s="678" t="s">
        <v>647</v>
      </c>
      <c r="C69" s="678" t="s">
        <v>540</v>
      </c>
      <c r="D69" s="659">
        <v>3</v>
      </c>
      <c r="E69" s="659">
        <v>17</v>
      </c>
      <c r="F69" s="680">
        <v>51</v>
      </c>
    </row>
    <row r="70" spans="1:6">
      <c r="A70" s="708" t="s">
        <v>648</v>
      </c>
      <c r="B70" s="678" t="s">
        <v>649</v>
      </c>
      <c r="C70" s="678" t="s">
        <v>540</v>
      </c>
      <c r="D70" s="659">
        <v>3</v>
      </c>
      <c r="E70" s="659">
        <v>17</v>
      </c>
      <c r="F70" s="680">
        <v>41</v>
      </c>
    </row>
    <row r="71" spans="1:6">
      <c r="A71" s="708" t="s">
        <v>650</v>
      </c>
      <c r="B71" s="678" t="s">
        <v>645</v>
      </c>
      <c r="C71" s="678" t="s">
        <v>608</v>
      </c>
      <c r="D71" s="659">
        <v>3</v>
      </c>
      <c r="E71" s="659">
        <v>17</v>
      </c>
      <c r="F71" s="680">
        <v>45</v>
      </c>
    </row>
    <row r="72" spans="1:6">
      <c r="A72" s="708" t="s">
        <v>651</v>
      </c>
      <c r="B72" s="678" t="s">
        <v>649</v>
      </c>
      <c r="C72" s="678" t="s">
        <v>608</v>
      </c>
      <c r="D72" s="659">
        <v>3</v>
      </c>
      <c r="E72" s="659">
        <v>17</v>
      </c>
      <c r="F72" s="680">
        <v>40</v>
      </c>
    </row>
    <row r="73" spans="1:6">
      <c r="A73" s="708" t="s">
        <v>652</v>
      </c>
      <c r="B73" s="678" t="s">
        <v>653</v>
      </c>
      <c r="C73" s="678" t="s">
        <v>608</v>
      </c>
      <c r="D73" s="659">
        <v>3</v>
      </c>
      <c r="E73" s="659">
        <v>17</v>
      </c>
      <c r="F73" s="680">
        <v>59</v>
      </c>
    </row>
    <row r="74" spans="1:6">
      <c r="A74" s="708" t="s">
        <v>654</v>
      </c>
      <c r="B74" s="678" t="s">
        <v>655</v>
      </c>
      <c r="C74" s="678" t="s">
        <v>540</v>
      </c>
      <c r="D74" s="659">
        <v>3</v>
      </c>
      <c r="E74" s="659">
        <v>17</v>
      </c>
      <c r="F74" s="680">
        <v>52</v>
      </c>
    </row>
    <row r="75" spans="1:6">
      <c r="A75" s="708" t="s">
        <v>656</v>
      </c>
      <c r="B75" s="678" t="s">
        <v>657</v>
      </c>
      <c r="C75" s="678" t="s">
        <v>540</v>
      </c>
      <c r="D75" s="659">
        <v>3</v>
      </c>
      <c r="E75" s="659">
        <v>17</v>
      </c>
      <c r="F75" s="680">
        <v>41</v>
      </c>
    </row>
    <row r="76" spans="1:6">
      <c r="A76" s="708" t="s">
        <v>658</v>
      </c>
      <c r="B76" s="678" t="s">
        <v>659</v>
      </c>
      <c r="C76" s="678" t="s">
        <v>540</v>
      </c>
      <c r="D76" s="659">
        <v>4</v>
      </c>
      <c r="E76" s="659">
        <v>17</v>
      </c>
      <c r="F76" s="680">
        <v>59</v>
      </c>
    </row>
    <row r="77" spans="1:6">
      <c r="A77" s="708" t="s">
        <v>660</v>
      </c>
      <c r="B77" s="678" t="s">
        <v>661</v>
      </c>
      <c r="C77" s="678" t="s">
        <v>540</v>
      </c>
      <c r="D77" s="659">
        <v>4</v>
      </c>
      <c r="E77" s="659">
        <v>17</v>
      </c>
      <c r="F77" s="680">
        <v>53</v>
      </c>
    </row>
    <row r="78" spans="1:6">
      <c r="A78" s="708" t="s">
        <v>662</v>
      </c>
      <c r="B78" s="678" t="s">
        <v>659</v>
      </c>
      <c r="C78" s="678" t="s">
        <v>608</v>
      </c>
      <c r="D78" s="659">
        <v>4</v>
      </c>
      <c r="E78" s="659">
        <v>17</v>
      </c>
      <c r="F78" s="680">
        <v>57</v>
      </c>
    </row>
    <row r="79" spans="1:6">
      <c r="A79" s="708" t="s">
        <v>663</v>
      </c>
      <c r="B79" s="678" t="s">
        <v>661</v>
      </c>
      <c r="C79" s="678" t="s">
        <v>608</v>
      </c>
      <c r="D79" s="659">
        <v>4</v>
      </c>
      <c r="E79" s="659">
        <v>17</v>
      </c>
      <c r="F79" s="680">
        <v>52</v>
      </c>
    </row>
    <row r="80" spans="1:6">
      <c r="A80" s="708" t="s">
        <v>664</v>
      </c>
      <c r="B80" s="678" t="s">
        <v>665</v>
      </c>
      <c r="C80" s="678" t="s">
        <v>540</v>
      </c>
      <c r="D80" s="659">
        <v>4</v>
      </c>
      <c r="E80" s="659">
        <v>17</v>
      </c>
      <c r="F80" s="680">
        <v>68</v>
      </c>
    </row>
    <row r="81" spans="1:6">
      <c r="A81" s="708" t="s">
        <v>666</v>
      </c>
      <c r="B81" s="678" t="s">
        <v>667</v>
      </c>
      <c r="C81" s="678" t="s">
        <v>540</v>
      </c>
      <c r="D81" s="659">
        <v>4</v>
      </c>
      <c r="E81" s="659">
        <v>17</v>
      </c>
      <c r="F81" s="680">
        <v>57</v>
      </c>
    </row>
    <row r="82" spans="1:6">
      <c r="A82" s="708" t="s">
        <v>668</v>
      </c>
      <c r="B82" s="678" t="s">
        <v>669</v>
      </c>
      <c r="C82" s="678" t="s">
        <v>540</v>
      </c>
      <c r="D82" s="659">
        <v>1</v>
      </c>
      <c r="E82" s="659">
        <v>25</v>
      </c>
      <c r="F82" s="680">
        <v>26</v>
      </c>
    </row>
    <row r="83" spans="1:6">
      <c r="A83" s="708" t="s">
        <v>684</v>
      </c>
      <c r="B83" s="678" t="s">
        <v>685</v>
      </c>
      <c r="C83" s="678" t="s">
        <v>540</v>
      </c>
      <c r="D83" s="659">
        <v>1</v>
      </c>
      <c r="E83" s="659">
        <v>25</v>
      </c>
      <c r="F83" s="680">
        <v>28</v>
      </c>
    </row>
    <row r="84" spans="1:6">
      <c r="A84" s="708" t="s">
        <v>686</v>
      </c>
      <c r="B84" s="678" t="s">
        <v>687</v>
      </c>
      <c r="C84" s="678" t="s">
        <v>540</v>
      </c>
      <c r="D84" s="659">
        <v>1</v>
      </c>
      <c r="E84" s="659">
        <v>25</v>
      </c>
      <c r="F84" s="680">
        <v>22</v>
      </c>
    </row>
    <row r="85" spans="1:6">
      <c r="A85" s="708" t="s">
        <v>688</v>
      </c>
      <c r="B85" s="678" t="s">
        <v>689</v>
      </c>
      <c r="C85" s="678" t="s">
        <v>608</v>
      </c>
      <c r="D85" s="659">
        <v>1</v>
      </c>
      <c r="E85" s="659">
        <v>25</v>
      </c>
      <c r="F85" s="680">
        <v>23</v>
      </c>
    </row>
    <row r="86" spans="1:6">
      <c r="A86" s="708" t="s">
        <v>694</v>
      </c>
      <c r="B86" s="678" t="s">
        <v>687</v>
      </c>
      <c r="C86" s="678" t="s">
        <v>608</v>
      </c>
      <c r="D86" s="659">
        <v>1</v>
      </c>
      <c r="E86" s="659">
        <v>25</v>
      </c>
      <c r="F86" s="680">
        <v>20</v>
      </c>
    </row>
    <row r="87" spans="1:6">
      <c r="A87" s="708" t="s">
        <v>695</v>
      </c>
      <c r="B87" s="678" t="s">
        <v>696</v>
      </c>
      <c r="C87" s="678" t="s">
        <v>540</v>
      </c>
      <c r="D87" s="659">
        <v>1</v>
      </c>
      <c r="E87" s="659">
        <v>25</v>
      </c>
      <c r="F87" s="680">
        <v>24</v>
      </c>
    </row>
    <row r="88" spans="1:6">
      <c r="A88" s="708" t="s">
        <v>703</v>
      </c>
      <c r="B88" s="678" t="s">
        <v>704</v>
      </c>
      <c r="C88" s="678" t="s">
        <v>540</v>
      </c>
      <c r="D88" s="659">
        <v>1</v>
      </c>
      <c r="E88" s="659">
        <v>25</v>
      </c>
      <c r="F88" s="680">
        <v>26</v>
      </c>
    </row>
    <row r="89" spans="1:6">
      <c r="A89" s="708" t="s">
        <v>705</v>
      </c>
      <c r="B89" s="678" t="s">
        <v>706</v>
      </c>
      <c r="C89" s="678" t="s">
        <v>540</v>
      </c>
      <c r="D89" s="659">
        <v>1</v>
      </c>
      <c r="E89" s="659">
        <v>25</v>
      </c>
      <c r="F89" s="680">
        <v>23</v>
      </c>
    </row>
    <row r="90" spans="1:6">
      <c r="A90" s="708" t="s">
        <v>707</v>
      </c>
      <c r="B90" s="678" t="s">
        <v>708</v>
      </c>
      <c r="C90" s="678" t="s">
        <v>540</v>
      </c>
      <c r="D90" s="659">
        <v>2</v>
      </c>
      <c r="E90" s="659">
        <v>25</v>
      </c>
      <c r="F90" s="680">
        <v>46</v>
      </c>
    </row>
    <row r="91" spans="1:6">
      <c r="A91" s="708" t="s">
        <v>709</v>
      </c>
      <c r="B91" s="678" t="s">
        <v>710</v>
      </c>
      <c r="C91" s="678" t="s">
        <v>540</v>
      </c>
      <c r="D91" s="659">
        <v>2</v>
      </c>
      <c r="E91" s="659">
        <v>25</v>
      </c>
      <c r="F91" s="680">
        <v>44</v>
      </c>
    </row>
    <row r="92" spans="1:6">
      <c r="A92" s="708" t="s">
        <v>715</v>
      </c>
      <c r="B92" s="678" t="s">
        <v>716</v>
      </c>
      <c r="C92" s="678" t="s">
        <v>540</v>
      </c>
      <c r="D92" s="659">
        <v>2</v>
      </c>
      <c r="E92" s="659">
        <v>25</v>
      </c>
      <c r="F92" s="680">
        <v>52</v>
      </c>
    </row>
    <row r="93" spans="1:6">
      <c r="A93" s="708" t="s">
        <v>717</v>
      </c>
      <c r="B93" s="678" t="s">
        <v>718</v>
      </c>
      <c r="C93" s="678" t="s">
        <v>540</v>
      </c>
      <c r="D93" s="659">
        <v>2</v>
      </c>
      <c r="E93" s="659">
        <v>25</v>
      </c>
      <c r="F93" s="680">
        <v>42</v>
      </c>
    </row>
    <row r="94" spans="1:6">
      <c r="A94" s="708" t="s">
        <v>719</v>
      </c>
      <c r="B94" s="678" t="s">
        <v>708</v>
      </c>
      <c r="C94" s="678" t="s">
        <v>608</v>
      </c>
      <c r="D94" s="659">
        <v>2</v>
      </c>
      <c r="E94" s="659">
        <v>25</v>
      </c>
      <c r="F94" s="680">
        <v>44</v>
      </c>
    </row>
    <row r="95" spans="1:6">
      <c r="A95" s="708" t="s">
        <v>721</v>
      </c>
      <c r="B95" s="678" t="s">
        <v>718</v>
      </c>
      <c r="C95" s="678" t="s">
        <v>608</v>
      </c>
      <c r="D95" s="659">
        <v>2</v>
      </c>
      <c r="E95" s="659">
        <v>25</v>
      </c>
      <c r="F95" s="680">
        <v>39</v>
      </c>
    </row>
    <row r="96" spans="1:6">
      <c r="A96" s="708" t="s">
        <v>722</v>
      </c>
      <c r="B96" s="678" t="s">
        <v>723</v>
      </c>
      <c r="C96" s="678" t="s">
        <v>540</v>
      </c>
      <c r="D96" s="659">
        <v>2</v>
      </c>
      <c r="E96" s="659">
        <v>25</v>
      </c>
      <c r="F96" s="680">
        <v>46</v>
      </c>
    </row>
    <row r="97" spans="1:6">
      <c r="A97" s="708" t="s">
        <v>726</v>
      </c>
      <c r="B97" s="678" t="s">
        <v>727</v>
      </c>
      <c r="C97" s="678" t="s">
        <v>540</v>
      </c>
      <c r="D97" s="659">
        <v>2</v>
      </c>
      <c r="E97" s="659">
        <v>25</v>
      </c>
      <c r="F97" s="680">
        <v>50</v>
      </c>
    </row>
    <row r="98" spans="1:6">
      <c r="A98" s="708" t="s">
        <v>728</v>
      </c>
      <c r="B98" s="678" t="s">
        <v>729</v>
      </c>
      <c r="C98" s="678" t="s">
        <v>540</v>
      </c>
      <c r="D98" s="659">
        <v>2</v>
      </c>
      <c r="E98" s="659">
        <v>25</v>
      </c>
      <c r="F98" s="680">
        <v>42</v>
      </c>
    </row>
    <row r="99" spans="1:6">
      <c r="A99" s="708" t="s">
        <v>730</v>
      </c>
      <c r="B99" s="678" t="s">
        <v>731</v>
      </c>
      <c r="C99" s="678" t="s">
        <v>540</v>
      </c>
      <c r="D99" s="659">
        <v>2</v>
      </c>
      <c r="E99" s="659">
        <v>25</v>
      </c>
      <c r="F99" s="680">
        <v>70</v>
      </c>
    </row>
    <row r="100" spans="1:6">
      <c r="A100" s="708" t="s">
        <v>732</v>
      </c>
      <c r="B100" s="678" t="s">
        <v>733</v>
      </c>
      <c r="C100" s="678" t="s">
        <v>540</v>
      </c>
      <c r="D100" s="659">
        <v>3</v>
      </c>
      <c r="E100" s="659">
        <v>25</v>
      </c>
      <c r="F100" s="680">
        <v>68</v>
      </c>
    </row>
    <row r="101" spans="1:6">
      <c r="A101" s="708" t="s">
        <v>734</v>
      </c>
      <c r="B101" s="678" t="s">
        <v>735</v>
      </c>
      <c r="C101" s="678" t="s">
        <v>540</v>
      </c>
      <c r="D101" s="659">
        <v>3</v>
      </c>
      <c r="E101" s="659">
        <v>25</v>
      </c>
      <c r="F101" s="680">
        <v>61</v>
      </c>
    </row>
    <row r="102" spans="1:6">
      <c r="A102" s="708" t="s">
        <v>736</v>
      </c>
      <c r="B102" s="678" t="s">
        <v>737</v>
      </c>
      <c r="C102" s="678" t="s">
        <v>608</v>
      </c>
      <c r="D102" s="659">
        <v>3</v>
      </c>
      <c r="E102" s="659">
        <v>25</v>
      </c>
      <c r="F102" s="680">
        <v>65</v>
      </c>
    </row>
    <row r="103" spans="1:6">
      <c r="A103" s="708" t="s">
        <v>738</v>
      </c>
      <c r="B103" s="678" t="s">
        <v>739</v>
      </c>
      <c r="C103" s="678" t="s">
        <v>608</v>
      </c>
      <c r="D103" s="659">
        <v>3</v>
      </c>
      <c r="E103" s="659">
        <v>25</v>
      </c>
      <c r="F103" s="680">
        <v>58</v>
      </c>
    </row>
    <row r="104" spans="1:6">
      <c r="A104" s="708" t="s">
        <v>740</v>
      </c>
      <c r="B104" s="678" t="s">
        <v>741</v>
      </c>
      <c r="C104" s="678" t="s">
        <v>540</v>
      </c>
      <c r="D104" s="659">
        <v>3</v>
      </c>
      <c r="E104" s="659">
        <v>25</v>
      </c>
      <c r="F104" s="680">
        <v>72</v>
      </c>
    </row>
    <row r="105" spans="1:6">
      <c r="A105" s="708" t="s">
        <v>742</v>
      </c>
      <c r="B105" s="678" t="s">
        <v>743</v>
      </c>
      <c r="C105" s="678" t="s">
        <v>540</v>
      </c>
      <c r="D105" s="659">
        <v>3</v>
      </c>
      <c r="E105" s="659">
        <v>25</v>
      </c>
      <c r="F105" s="680">
        <v>62</v>
      </c>
    </row>
    <row r="106" spans="1:6">
      <c r="A106" s="708" t="s">
        <v>744</v>
      </c>
      <c r="B106" s="678" t="s">
        <v>745</v>
      </c>
      <c r="C106" s="678" t="s">
        <v>540</v>
      </c>
      <c r="D106" s="659">
        <v>4</v>
      </c>
      <c r="E106" s="659">
        <v>25</v>
      </c>
      <c r="F106" s="680">
        <v>88</v>
      </c>
    </row>
    <row r="107" spans="1:6">
      <c r="A107" s="708" t="s">
        <v>746</v>
      </c>
      <c r="B107" s="678" t="s">
        <v>747</v>
      </c>
      <c r="C107" s="678" t="s">
        <v>540</v>
      </c>
      <c r="D107" s="659">
        <v>4</v>
      </c>
      <c r="E107" s="659">
        <v>25</v>
      </c>
      <c r="F107" s="680">
        <v>84</v>
      </c>
    </row>
    <row r="108" spans="1:6">
      <c r="A108" s="708" t="s">
        <v>748</v>
      </c>
      <c r="B108" s="678" t="s">
        <v>749</v>
      </c>
      <c r="C108" s="678" t="s">
        <v>540</v>
      </c>
      <c r="D108" s="659">
        <v>4</v>
      </c>
      <c r="E108" s="659">
        <v>25</v>
      </c>
      <c r="F108" s="680">
        <v>78</v>
      </c>
    </row>
    <row r="109" spans="1:6">
      <c r="A109" s="708" t="s">
        <v>750</v>
      </c>
      <c r="B109" s="678" t="s">
        <v>751</v>
      </c>
      <c r="C109" s="678" t="s">
        <v>608</v>
      </c>
      <c r="D109" s="659">
        <v>4</v>
      </c>
      <c r="E109" s="659">
        <v>25</v>
      </c>
      <c r="F109" s="680">
        <v>86</v>
      </c>
    </row>
    <row r="110" spans="1:6">
      <c r="A110" s="708" t="s">
        <v>752</v>
      </c>
      <c r="B110" s="678" t="s">
        <v>753</v>
      </c>
      <c r="C110" s="678" t="s">
        <v>608</v>
      </c>
      <c r="D110" s="659">
        <v>4</v>
      </c>
      <c r="E110" s="659">
        <v>25</v>
      </c>
      <c r="F110" s="680">
        <v>77</v>
      </c>
    </row>
    <row r="111" spans="1:6">
      <c r="A111" s="708" t="s">
        <v>754</v>
      </c>
      <c r="B111" s="678" t="s">
        <v>755</v>
      </c>
      <c r="C111" s="678" t="s">
        <v>540</v>
      </c>
      <c r="D111" s="659">
        <v>4</v>
      </c>
      <c r="E111" s="659">
        <v>25</v>
      </c>
      <c r="F111" s="680">
        <v>89</v>
      </c>
    </row>
    <row r="112" spans="1:6">
      <c r="A112" s="708" t="s">
        <v>756</v>
      </c>
      <c r="B112" s="678" t="s">
        <v>757</v>
      </c>
      <c r="C112" s="678" t="s">
        <v>540</v>
      </c>
      <c r="D112" s="659">
        <v>4</v>
      </c>
      <c r="E112" s="659">
        <v>25</v>
      </c>
      <c r="F112" s="680">
        <v>84</v>
      </c>
    </row>
    <row r="113" spans="1:6">
      <c r="A113" s="708" t="s">
        <v>758</v>
      </c>
      <c r="B113" s="678" t="s">
        <v>759</v>
      </c>
      <c r="C113" s="678" t="s">
        <v>540</v>
      </c>
      <c r="D113" s="659">
        <v>6</v>
      </c>
      <c r="E113" s="659">
        <v>25</v>
      </c>
      <c r="F113" s="680">
        <v>135</v>
      </c>
    </row>
    <row r="114" spans="1:6">
      <c r="A114" s="708" t="s">
        <v>760</v>
      </c>
      <c r="B114" s="678" t="s">
        <v>761</v>
      </c>
      <c r="C114" s="678" t="s">
        <v>540</v>
      </c>
      <c r="D114" s="659">
        <v>6</v>
      </c>
      <c r="E114" s="659">
        <v>25</v>
      </c>
      <c r="F114" s="680">
        <v>121</v>
      </c>
    </row>
    <row r="115" spans="1:6">
      <c r="A115" s="708" t="s">
        <v>767</v>
      </c>
      <c r="B115" s="678" t="s">
        <v>768</v>
      </c>
      <c r="C115" s="678" t="s">
        <v>764</v>
      </c>
      <c r="D115" s="659">
        <v>1</v>
      </c>
      <c r="E115" s="659">
        <v>32</v>
      </c>
      <c r="F115" s="680">
        <v>30</v>
      </c>
    </row>
    <row r="116" spans="1:6">
      <c r="A116" s="708" t="s">
        <v>769</v>
      </c>
      <c r="B116" s="678" t="s">
        <v>770</v>
      </c>
      <c r="C116" s="678" t="s">
        <v>764</v>
      </c>
      <c r="D116" s="659">
        <v>1</v>
      </c>
      <c r="E116" s="659">
        <v>32</v>
      </c>
      <c r="F116" s="680">
        <v>25</v>
      </c>
    </row>
    <row r="117" spans="1:6">
      <c r="A117" s="708" t="s">
        <v>771</v>
      </c>
      <c r="B117" s="678" t="s">
        <v>772</v>
      </c>
      <c r="C117" s="678" t="s">
        <v>764</v>
      </c>
      <c r="D117" s="659">
        <v>1</v>
      </c>
      <c r="E117" s="659">
        <v>25</v>
      </c>
      <c r="F117" s="680">
        <v>24</v>
      </c>
    </row>
    <row r="118" spans="1:6">
      <c r="A118" s="708" t="s">
        <v>773</v>
      </c>
      <c r="B118" s="678" t="s">
        <v>774</v>
      </c>
      <c r="C118" s="678" t="s">
        <v>764</v>
      </c>
      <c r="D118" s="659">
        <v>1</v>
      </c>
      <c r="E118" s="659">
        <v>25</v>
      </c>
      <c r="F118" s="680">
        <v>21</v>
      </c>
    </row>
    <row r="119" spans="1:6">
      <c r="A119" s="708" t="s">
        <v>775</v>
      </c>
      <c r="B119" s="678" t="s">
        <v>776</v>
      </c>
      <c r="C119" s="678" t="s">
        <v>764</v>
      </c>
      <c r="D119" s="659">
        <v>1</v>
      </c>
      <c r="E119" s="659">
        <v>28</v>
      </c>
      <c r="F119" s="680">
        <v>26</v>
      </c>
    </row>
    <row r="120" spans="1:6">
      <c r="A120" s="708" t="s">
        <v>777</v>
      </c>
      <c r="B120" s="678" t="s">
        <v>778</v>
      </c>
      <c r="C120" s="678" t="s">
        <v>764</v>
      </c>
      <c r="D120" s="659">
        <v>1</v>
      </c>
      <c r="E120" s="659">
        <v>28</v>
      </c>
      <c r="F120" s="680">
        <v>22</v>
      </c>
    </row>
    <row r="121" spans="1:6">
      <c r="A121" s="719" t="s">
        <v>805</v>
      </c>
      <c r="B121" s="720" t="s">
        <v>806</v>
      </c>
      <c r="C121" s="720" t="s">
        <v>540</v>
      </c>
      <c r="D121" s="665">
        <v>1</v>
      </c>
      <c r="E121" s="665">
        <v>32</v>
      </c>
      <c r="F121" s="721">
        <v>31</v>
      </c>
    </row>
    <row r="122" spans="1:6">
      <c r="A122" s="719" t="s">
        <v>823</v>
      </c>
      <c r="B122" s="720" t="s">
        <v>824</v>
      </c>
      <c r="C122" s="720" t="s">
        <v>540</v>
      </c>
      <c r="D122" s="665">
        <v>1</v>
      </c>
      <c r="E122" s="665">
        <v>32</v>
      </c>
      <c r="F122" s="721">
        <v>36</v>
      </c>
    </row>
    <row r="123" spans="1:6">
      <c r="A123" s="719" t="s">
        <v>825</v>
      </c>
      <c r="B123" s="720" t="s">
        <v>826</v>
      </c>
      <c r="C123" s="720" t="s">
        <v>540</v>
      </c>
      <c r="D123" s="665">
        <v>1</v>
      </c>
      <c r="E123" s="665">
        <v>32</v>
      </c>
      <c r="F123" s="721">
        <v>27</v>
      </c>
    </row>
    <row r="124" spans="1:6">
      <c r="A124" s="708" t="s">
        <v>827</v>
      </c>
      <c r="B124" s="720" t="s">
        <v>828</v>
      </c>
      <c r="C124" s="678" t="s">
        <v>608</v>
      </c>
      <c r="D124" s="659">
        <v>1</v>
      </c>
      <c r="E124" s="659">
        <v>32</v>
      </c>
      <c r="F124" s="680">
        <v>28</v>
      </c>
    </row>
    <row r="125" spans="1:6">
      <c r="A125" s="708" t="s">
        <v>835</v>
      </c>
      <c r="B125" s="720" t="s">
        <v>836</v>
      </c>
      <c r="C125" s="678" t="s">
        <v>608</v>
      </c>
      <c r="D125" s="659">
        <v>1</v>
      </c>
      <c r="E125" s="659">
        <v>32</v>
      </c>
      <c r="F125" s="680">
        <v>35</v>
      </c>
    </row>
    <row r="126" spans="1:6">
      <c r="A126" s="708" t="s">
        <v>837</v>
      </c>
      <c r="B126" s="720" t="s">
        <v>826</v>
      </c>
      <c r="C126" s="678" t="s">
        <v>608</v>
      </c>
      <c r="D126" s="659">
        <v>1</v>
      </c>
      <c r="E126" s="659">
        <v>32</v>
      </c>
      <c r="F126" s="680">
        <v>25</v>
      </c>
    </row>
    <row r="127" spans="1:6">
      <c r="A127" s="708" t="s">
        <v>838</v>
      </c>
      <c r="B127" s="678" t="s">
        <v>839</v>
      </c>
      <c r="C127" s="678" t="s">
        <v>608</v>
      </c>
      <c r="D127" s="659">
        <v>1</v>
      </c>
      <c r="E127" s="659">
        <v>25</v>
      </c>
      <c r="F127" s="680">
        <v>23</v>
      </c>
    </row>
    <row r="128" spans="1:6">
      <c r="A128" s="708" t="s">
        <v>844</v>
      </c>
      <c r="B128" s="678" t="s">
        <v>845</v>
      </c>
      <c r="C128" s="678" t="s">
        <v>608</v>
      </c>
      <c r="D128" s="659">
        <v>1</v>
      </c>
      <c r="E128" s="659">
        <v>25</v>
      </c>
      <c r="F128" s="680">
        <v>21</v>
      </c>
    </row>
    <row r="129" spans="1:6">
      <c r="A129" s="708" t="s">
        <v>846</v>
      </c>
      <c r="B129" s="678" t="s">
        <v>847</v>
      </c>
      <c r="C129" s="678" t="s">
        <v>608</v>
      </c>
      <c r="D129" s="659">
        <v>1</v>
      </c>
      <c r="E129" s="659">
        <v>25</v>
      </c>
      <c r="F129" s="680">
        <v>32</v>
      </c>
    </row>
    <row r="130" spans="1:6">
      <c r="A130" s="708" t="s">
        <v>848</v>
      </c>
      <c r="B130" s="678" t="s">
        <v>849</v>
      </c>
      <c r="C130" s="678" t="s">
        <v>540</v>
      </c>
      <c r="D130" s="659">
        <v>1</v>
      </c>
      <c r="E130" s="659">
        <v>28</v>
      </c>
      <c r="F130" s="680">
        <v>27</v>
      </c>
    </row>
    <row r="131" spans="1:6">
      <c r="A131" s="708" t="s">
        <v>850</v>
      </c>
      <c r="B131" s="678" t="s">
        <v>851</v>
      </c>
      <c r="C131" s="678" t="s">
        <v>540</v>
      </c>
      <c r="D131" s="659">
        <v>1</v>
      </c>
      <c r="E131" s="659">
        <v>28</v>
      </c>
      <c r="F131" s="680">
        <v>35</v>
      </c>
    </row>
    <row r="132" spans="1:6">
      <c r="A132" s="708" t="s">
        <v>852</v>
      </c>
      <c r="B132" s="678" t="s">
        <v>853</v>
      </c>
      <c r="C132" s="678" t="s">
        <v>608</v>
      </c>
      <c r="D132" s="659">
        <v>1</v>
      </c>
      <c r="E132" s="659">
        <v>28</v>
      </c>
      <c r="F132" s="680">
        <v>25</v>
      </c>
    </row>
    <row r="133" spans="1:6">
      <c r="A133" s="708" t="s">
        <v>858</v>
      </c>
      <c r="B133" s="678" t="s">
        <v>859</v>
      </c>
      <c r="C133" s="678" t="s">
        <v>608</v>
      </c>
      <c r="D133" s="659">
        <v>1</v>
      </c>
      <c r="E133" s="659">
        <v>28</v>
      </c>
      <c r="F133" s="680">
        <v>22</v>
      </c>
    </row>
    <row r="134" spans="1:6">
      <c r="A134" s="708" t="s">
        <v>860</v>
      </c>
      <c r="B134" s="678" t="s">
        <v>861</v>
      </c>
      <c r="C134" s="678" t="s">
        <v>608</v>
      </c>
      <c r="D134" s="659">
        <v>1</v>
      </c>
      <c r="E134" s="659">
        <v>28</v>
      </c>
      <c r="F134" s="680">
        <v>33</v>
      </c>
    </row>
    <row r="135" spans="1:6">
      <c r="A135" s="708" t="s">
        <v>867</v>
      </c>
      <c r="B135" s="678" t="s">
        <v>868</v>
      </c>
      <c r="C135" s="678" t="s">
        <v>540</v>
      </c>
      <c r="D135" s="659">
        <v>1</v>
      </c>
      <c r="E135" s="659">
        <v>32</v>
      </c>
      <c r="F135" s="680">
        <v>32</v>
      </c>
    </row>
    <row r="136" spans="1:6">
      <c r="A136" s="708" t="s">
        <v>885</v>
      </c>
      <c r="B136" s="678" t="s">
        <v>886</v>
      </c>
      <c r="C136" s="678" t="s">
        <v>540</v>
      </c>
      <c r="D136" s="659">
        <v>1</v>
      </c>
      <c r="E136" s="659">
        <v>32</v>
      </c>
      <c r="F136" s="680">
        <v>39</v>
      </c>
    </row>
    <row r="137" spans="1:6">
      <c r="A137" s="708" t="s">
        <v>887</v>
      </c>
      <c r="B137" s="678" t="s">
        <v>888</v>
      </c>
      <c r="C137" s="678" t="s">
        <v>540</v>
      </c>
      <c r="D137" s="659">
        <v>1</v>
      </c>
      <c r="E137" s="659">
        <v>32</v>
      </c>
      <c r="F137" s="680">
        <v>27</v>
      </c>
    </row>
    <row r="138" spans="1:6">
      <c r="A138" s="708" t="s">
        <v>893</v>
      </c>
      <c r="B138" s="678" t="s">
        <v>894</v>
      </c>
      <c r="C138" s="678" t="s">
        <v>764</v>
      </c>
      <c r="D138" s="659">
        <v>2</v>
      </c>
      <c r="E138" s="659">
        <v>32</v>
      </c>
      <c r="F138" s="680">
        <v>59</v>
      </c>
    </row>
    <row r="139" spans="1:6">
      <c r="A139" s="708" t="s">
        <v>895</v>
      </c>
      <c r="B139" s="678" t="s">
        <v>896</v>
      </c>
      <c r="C139" s="678" t="s">
        <v>764</v>
      </c>
      <c r="D139" s="659">
        <v>2</v>
      </c>
      <c r="E139" s="659">
        <v>32</v>
      </c>
      <c r="F139" s="680">
        <v>47</v>
      </c>
    </row>
    <row r="140" spans="1:6">
      <c r="A140" s="708" t="s">
        <v>897</v>
      </c>
      <c r="B140" s="678" t="s">
        <v>898</v>
      </c>
      <c r="C140" s="678" t="s">
        <v>540</v>
      </c>
      <c r="D140" s="659">
        <v>2</v>
      </c>
      <c r="E140" s="659">
        <v>32</v>
      </c>
      <c r="F140" s="680">
        <v>74</v>
      </c>
    </row>
    <row r="141" spans="1:6">
      <c r="A141" s="708" t="s">
        <v>899</v>
      </c>
      <c r="B141" s="678" t="s">
        <v>900</v>
      </c>
      <c r="C141" s="678" t="s">
        <v>764</v>
      </c>
      <c r="D141" s="659">
        <v>2</v>
      </c>
      <c r="E141" s="659">
        <v>25</v>
      </c>
      <c r="F141" s="680">
        <v>44</v>
      </c>
    </row>
    <row r="142" spans="1:6">
      <c r="A142" s="708" t="s">
        <v>901</v>
      </c>
      <c r="B142" s="678" t="s">
        <v>902</v>
      </c>
      <c r="C142" s="678" t="s">
        <v>764</v>
      </c>
      <c r="D142" s="659">
        <v>2</v>
      </c>
      <c r="E142" s="659">
        <v>25</v>
      </c>
      <c r="F142" s="680">
        <v>38</v>
      </c>
    </row>
    <row r="143" spans="1:6">
      <c r="A143" s="708" t="s">
        <v>903</v>
      </c>
      <c r="B143" s="678" t="s">
        <v>904</v>
      </c>
      <c r="C143" s="678" t="s">
        <v>764</v>
      </c>
      <c r="D143" s="659">
        <v>2</v>
      </c>
      <c r="E143" s="659">
        <v>28</v>
      </c>
      <c r="F143" s="680">
        <v>49</v>
      </c>
    </row>
    <row r="144" spans="1:6">
      <c r="A144" s="708" t="s">
        <v>905</v>
      </c>
      <c r="B144" s="678" t="s">
        <v>906</v>
      </c>
      <c r="C144" s="678" t="s">
        <v>764</v>
      </c>
      <c r="D144" s="659">
        <v>2</v>
      </c>
      <c r="E144" s="659">
        <v>28</v>
      </c>
      <c r="F144" s="680">
        <v>40</v>
      </c>
    </row>
    <row r="145" spans="1:6">
      <c r="A145" s="708" t="s">
        <v>926</v>
      </c>
      <c r="B145" s="678" t="s">
        <v>927</v>
      </c>
      <c r="C145" s="678" t="s">
        <v>540</v>
      </c>
      <c r="D145" s="659">
        <v>2</v>
      </c>
      <c r="E145" s="659">
        <v>32</v>
      </c>
      <c r="F145" s="680">
        <v>58</v>
      </c>
    </row>
    <row r="146" spans="1:6">
      <c r="A146" s="708" t="s">
        <v>928</v>
      </c>
      <c r="B146" s="678" t="s">
        <v>929</v>
      </c>
      <c r="C146" s="678" t="s">
        <v>540</v>
      </c>
      <c r="D146" s="659">
        <v>2</v>
      </c>
      <c r="E146" s="659">
        <v>32</v>
      </c>
      <c r="F146" s="680">
        <v>62</v>
      </c>
    </row>
    <row r="147" spans="1:6">
      <c r="A147" s="708" t="s">
        <v>930</v>
      </c>
      <c r="B147" s="678" t="s">
        <v>931</v>
      </c>
      <c r="C147" s="678" t="s">
        <v>540</v>
      </c>
      <c r="D147" s="659">
        <v>2</v>
      </c>
      <c r="E147" s="659">
        <v>32</v>
      </c>
      <c r="F147" s="680">
        <v>54</v>
      </c>
    </row>
    <row r="148" spans="1:6">
      <c r="A148" s="708" t="s">
        <v>936</v>
      </c>
      <c r="B148" s="678" t="s">
        <v>937</v>
      </c>
      <c r="C148" s="678" t="s">
        <v>540</v>
      </c>
      <c r="D148" s="659">
        <v>2</v>
      </c>
      <c r="E148" s="659">
        <v>32</v>
      </c>
      <c r="F148" s="680">
        <v>66</v>
      </c>
    </row>
    <row r="149" spans="1:6">
      <c r="A149" s="708" t="s">
        <v>938</v>
      </c>
      <c r="B149" s="678" t="s">
        <v>939</v>
      </c>
      <c r="C149" s="678" t="s">
        <v>540</v>
      </c>
      <c r="D149" s="659">
        <v>2</v>
      </c>
      <c r="E149" s="659">
        <v>32</v>
      </c>
      <c r="F149" s="680">
        <v>51</v>
      </c>
    </row>
    <row r="150" spans="1:6">
      <c r="A150" s="708" t="s">
        <v>940</v>
      </c>
      <c r="B150" s="678" t="s">
        <v>941</v>
      </c>
      <c r="C150" s="678" t="s">
        <v>540</v>
      </c>
      <c r="D150" s="659">
        <v>2</v>
      </c>
      <c r="E150" s="659">
        <v>32</v>
      </c>
      <c r="F150" s="680">
        <v>77</v>
      </c>
    </row>
    <row r="151" spans="1:6">
      <c r="A151" s="708" t="s">
        <v>942</v>
      </c>
      <c r="B151" s="678" t="s">
        <v>943</v>
      </c>
      <c r="C151" s="678" t="s">
        <v>608</v>
      </c>
      <c r="D151" s="659">
        <v>2</v>
      </c>
      <c r="E151" s="659">
        <v>32</v>
      </c>
      <c r="F151" s="680">
        <v>54</v>
      </c>
    </row>
    <row r="152" spans="1:6">
      <c r="A152" s="708" t="s">
        <v>946</v>
      </c>
      <c r="B152" s="678" t="s">
        <v>947</v>
      </c>
      <c r="C152" s="678" t="s">
        <v>608</v>
      </c>
      <c r="D152" s="659">
        <v>2</v>
      </c>
      <c r="E152" s="659">
        <v>32</v>
      </c>
      <c r="F152" s="680">
        <v>48</v>
      </c>
    </row>
    <row r="153" spans="1:6">
      <c r="A153" s="708" t="s">
        <v>948</v>
      </c>
      <c r="B153" s="678" t="s">
        <v>949</v>
      </c>
      <c r="C153" s="678" t="s">
        <v>608</v>
      </c>
      <c r="D153" s="659">
        <v>2</v>
      </c>
      <c r="E153" s="659">
        <v>32</v>
      </c>
      <c r="F153" s="680">
        <v>73</v>
      </c>
    </row>
    <row r="154" spans="1:6">
      <c r="A154" s="708" t="s">
        <v>950</v>
      </c>
      <c r="B154" s="678" t="s">
        <v>951</v>
      </c>
      <c r="C154" s="678" t="s">
        <v>540</v>
      </c>
      <c r="D154" s="659">
        <v>2</v>
      </c>
      <c r="E154" s="659">
        <v>25</v>
      </c>
      <c r="F154" s="680">
        <v>46</v>
      </c>
    </row>
    <row r="155" spans="1:6">
      <c r="A155" s="708" t="s">
        <v>952</v>
      </c>
      <c r="B155" s="678" t="s">
        <v>953</v>
      </c>
      <c r="C155" s="678" t="s">
        <v>540</v>
      </c>
      <c r="D155" s="659">
        <v>2</v>
      </c>
      <c r="E155" s="659">
        <v>25</v>
      </c>
      <c r="F155" s="680">
        <v>65</v>
      </c>
    </row>
    <row r="156" spans="1:6">
      <c r="A156" s="708" t="s">
        <v>954</v>
      </c>
      <c r="B156" s="678" t="s">
        <v>955</v>
      </c>
      <c r="C156" s="678" t="s">
        <v>608</v>
      </c>
      <c r="D156" s="659">
        <v>2</v>
      </c>
      <c r="E156" s="659">
        <v>25</v>
      </c>
      <c r="F156" s="680">
        <v>43</v>
      </c>
    </row>
    <row r="157" spans="1:6">
      <c r="A157" s="708" t="s">
        <v>958</v>
      </c>
      <c r="B157" s="678" t="s">
        <v>959</v>
      </c>
      <c r="C157" s="678" t="s">
        <v>608</v>
      </c>
      <c r="D157" s="659">
        <v>2</v>
      </c>
      <c r="E157" s="659">
        <v>25</v>
      </c>
      <c r="F157" s="680">
        <v>38</v>
      </c>
    </row>
    <row r="158" spans="1:6">
      <c r="A158" s="708" t="s">
        <v>960</v>
      </c>
      <c r="B158" s="678" t="s">
        <v>961</v>
      </c>
      <c r="C158" s="678" t="s">
        <v>608</v>
      </c>
      <c r="D158" s="659">
        <v>2</v>
      </c>
      <c r="E158" s="659">
        <v>25</v>
      </c>
      <c r="F158" s="680">
        <v>60</v>
      </c>
    </row>
    <row r="159" spans="1:6">
      <c r="A159" s="708" t="s">
        <v>962</v>
      </c>
      <c r="B159" s="678" t="s">
        <v>963</v>
      </c>
      <c r="C159" s="678" t="s">
        <v>540</v>
      </c>
      <c r="D159" s="659">
        <v>2</v>
      </c>
      <c r="E159" s="659">
        <v>28</v>
      </c>
      <c r="F159" s="680">
        <v>52</v>
      </c>
    </row>
    <row r="160" spans="1:6">
      <c r="A160" s="708" t="s">
        <v>964</v>
      </c>
      <c r="B160" s="678" t="s">
        <v>965</v>
      </c>
      <c r="C160" s="678" t="s">
        <v>540</v>
      </c>
      <c r="D160" s="659">
        <v>2</v>
      </c>
      <c r="E160" s="659">
        <v>28</v>
      </c>
      <c r="F160" s="680">
        <v>68</v>
      </c>
    </row>
    <row r="161" spans="1:6">
      <c r="A161" s="708" t="s">
        <v>966</v>
      </c>
      <c r="B161" s="678" t="s">
        <v>967</v>
      </c>
      <c r="C161" s="678" t="s">
        <v>608</v>
      </c>
      <c r="D161" s="659">
        <v>2</v>
      </c>
      <c r="E161" s="659">
        <v>28</v>
      </c>
      <c r="F161" s="680">
        <v>48</v>
      </c>
    </row>
    <row r="162" spans="1:6">
      <c r="A162" s="708" t="s">
        <v>970</v>
      </c>
      <c r="B162" s="678" t="s">
        <v>971</v>
      </c>
      <c r="C162" s="678" t="s">
        <v>608</v>
      </c>
      <c r="D162" s="659">
        <v>2</v>
      </c>
      <c r="E162" s="659">
        <v>28</v>
      </c>
      <c r="F162" s="680">
        <v>43</v>
      </c>
    </row>
    <row r="163" spans="1:6">
      <c r="A163" s="708" t="s">
        <v>972</v>
      </c>
      <c r="B163" s="678" t="s">
        <v>973</v>
      </c>
      <c r="C163" s="678" t="s">
        <v>608</v>
      </c>
      <c r="D163" s="659">
        <v>2</v>
      </c>
      <c r="E163" s="659">
        <v>28</v>
      </c>
      <c r="F163" s="680">
        <v>65</v>
      </c>
    </row>
    <row r="164" spans="1:6">
      <c r="A164" s="708" t="s">
        <v>978</v>
      </c>
      <c r="B164" s="678" t="s">
        <v>979</v>
      </c>
      <c r="C164" s="678" t="s">
        <v>540</v>
      </c>
      <c r="D164" s="659">
        <v>2</v>
      </c>
      <c r="E164" s="659">
        <v>32</v>
      </c>
      <c r="F164" s="680">
        <v>60</v>
      </c>
    </row>
    <row r="165" spans="1:6">
      <c r="A165" s="708" t="s">
        <v>980</v>
      </c>
      <c r="B165" s="678" t="s">
        <v>981</v>
      </c>
      <c r="C165" s="678" t="s">
        <v>540</v>
      </c>
      <c r="D165" s="659">
        <v>2</v>
      </c>
      <c r="E165" s="659">
        <v>32</v>
      </c>
      <c r="F165" s="680">
        <v>64</v>
      </c>
    </row>
    <row r="166" spans="1:6">
      <c r="A166" s="708" t="s">
        <v>986</v>
      </c>
      <c r="B166" s="678" t="s">
        <v>987</v>
      </c>
      <c r="C166" s="678" t="s">
        <v>540</v>
      </c>
      <c r="D166" s="659">
        <v>2</v>
      </c>
      <c r="E166" s="659">
        <v>32</v>
      </c>
      <c r="F166" s="680">
        <v>70</v>
      </c>
    </row>
    <row r="167" spans="1:6">
      <c r="A167" s="708" t="s">
        <v>988</v>
      </c>
      <c r="B167" s="678" t="s">
        <v>989</v>
      </c>
      <c r="C167" s="678" t="s">
        <v>540</v>
      </c>
      <c r="D167" s="659">
        <v>2</v>
      </c>
      <c r="E167" s="659">
        <v>32</v>
      </c>
      <c r="F167" s="680">
        <v>54</v>
      </c>
    </row>
    <row r="168" spans="1:6">
      <c r="A168" s="708" t="s">
        <v>990</v>
      </c>
      <c r="B168" s="678" t="s">
        <v>991</v>
      </c>
      <c r="C168" s="678" t="s">
        <v>540</v>
      </c>
      <c r="D168" s="659">
        <v>2</v>
      </c>
      <c r="E168" s="659">
        <v>32</v>
      </c>
      <c r="F168" s="680">
        <v>85</v>
      </c>
    </row>
    <row r="169" spans="1:6">
      <c r="A169" s="708" t="s">
        <v>996</v>
      </c>
      <c r="B169" s="678" t="s">
        <v>997</v>
      </c>
      <c r="C169" s="678" t="s">
        <v>764</v>
      </c>
      <c r="D169" s="659">
        <v>3</v>
      </c>
      <c r="E169" s="659">
        <v>32</v>
      </c>
      <c r="F169" s="680">
        <v>88</v>
      </c>
    </row>
    <row r="170" spans="1:6">
      <c r="A170" s="708" t="s">
        <v>998</v>
      </c>
      <c r="B170" s="678" t="s">
        <v>999</v>
      </c>
      <c r="C170" s="678" t="s">
        <v>764</v>
      </c>
      <c r="D170" s="659">
        <v>3</v>
      </c>
      <c r="E170" s="659">
        <v>32</v>
      </c>
      <c r="F170" s="680">
        <v>72</v>
      </c>
    </row>
    <row r="171" spans="1:6">
      <c r="A171" s="708" t="s">
        <v>1000</v>
      </c>
      <c r="B171" s="678" t="s">
        <v>1001</v>
      </c>
      <c r="C171" s="678" t="s">
        <v>540</v>
      </c>
      <c r="D171" s="659">
        <v>3</v>
      </c>
      <c r="E171" s="659">
        <v>32</v>
      </c>
      <c r="F171" s="680">
        <v>108</v>
      </c>
    </row>
    <row r="172" spans="1:6">
      <c r="A172" s="708" t="s">
        <v>1002</v>
      </c>
      <c r="B172" s="678" t="s">
        <v>1003</v>
      </c>
      <c r="C172" s="678" t="s">
        <v>764</v>
      </c>
      <c r="D172" s="659">
        <v>3</v>
      </c>
      <c r="E172" s="659">
        <v>25</v>
      </c>
      <c r="F172" s="680">
        <v>66</v>
      </c>
    </row>
    <row r="173" spans="1:6">
      <c r="A173" s="708" t="s">
        <v>1004</v>
      </c>
      <c r="B173" s="678" t="s">
        <v>1005</v>
      </c>
      <c r="C173" s="678" t="s">
        <v>764</v>
      </c>
      <c r="D173" s="659">
        <v>3</v>
      </c>
      <c r="E173" s="659">
        <v>25</v>
      </c>
      <c r="F173" s="680">
        <v>56</v>
      </c>
    </row>
    <row r="174" spans="1:6">
      <c r="A174" s="708" t="s">
        <v>1006</v>
      </c>
      <c r="B174" s="678" t="s">
        <v>1007</v>
      </c>
      <c r="C174" s="678" t="s">
        <v>764</v>
      </c>
      <c r="D174" s="659">
        <v>3</v>
      </c>
      <c r="E174" s="659">
        <v>28</v>
      </c>
      <c r="F174" s="680">
        <v>75</v>
      </c>
    </row>
    <row r="175" spans="1:6">
      <c r="A175" s="708" t="s">
        <v>1008</v>
      </c>
      <c r="B175" s="678" t="s">
        <v>1009</v>
      </c>
      <c r="C175" s="678" t="s">
        <v>764</v>
      </c>
      <c r="D175" s="659">
        <v>3</v>
      </c>
      <c r="E175" s="659">
        <v>28</v>
      </c>
      <c r="F175" s="680">
        <v>62</v>
      </c>
    </row>
    <row r="176" spans="1:6">
      <c r="A176" s="708" t="s">
        <v>1028</v>
      </c>
      <c r="B176" s="678" t="s">
        <v>1029</v>
      </c>
      <c r="C176" s="678" t="s">
        <v>540</v>
      </c>
      <c r="D176" s="659">
        <v>3</v>
      </c>
      <c r="E176" s="659">
        <v>32</v>
      </c>
      <c r="F176" s="680">
        <v>85</v>
      </c>
    </row>
    <row r="177" spans="1:6">
      <c r="A177" s="708" t="s">
        <v>1030</v>
      </c>
      <c r="B177" s="678" t="s">
        <v>1031</v>
      </c>
      <c r="C177" s="678" t="s">
        <v>540</v>
      </c>
      <c r="D177" s="659">
        <v>3</v>
      </c>
      <c r="E177" s="659">
        <v>32</v>
      </c>
      <c r="F177" s="680">
        <v>89</v>
      </c>
    </row>
    <row r="178" spans="1:6">
      <c r="A178" s="708" t="s">
        <v>1032</v>
      </c>
      <c r="B178" s="678" t="s">
        <v>1033</v>
      </c>
      <c r="C178" s="678" t="s">
        <v>540</v>
      </c>
      <c r="D178" s="659">
        <v>3</v>
      </c>
      <c r="E178" s="659">
        <v>32</v>
      </c>
      <c r="F178" s="680">
        <v>102</v>
      </c>
    </row>
    <row r="179" spans="1:6">
      <c r="A179" s="708" t="s">
        <v>1034</v>
      </c>
      <c r="B179" s="678" t="s">
        <v>1035</v>
      </c>
      <c r="C179" s="678" t="s">
        <v>540</v>
      </c>
      <c r="D179" s="659">
        <v>3</v>
      </c>
      <c r="E179" s="659">
        <v>32</v>
      </c>
      <c r="F179" s="680">
        <v>78</v>
      </c>
    </row>
    <row r="180" spans="1:6">
      <c r="A180" s="708" t="s">
        <v>1036</v>
      </c>
      <c r="B180" s="678" t="s">
        <v>1037</v>
      </c>
      <c r="C180" s="678" t="s">
        <v>540</v>
      </c>
      <c r="D180" s="659">
        <v>3</v>
      </c>
      <c r="E180" s="659">
        <v>32</v>
      </c>
      <c r="F180" s="680">
        <v>93</v>
      </c>
    </row>
    <row r="181" spans="1:6">
      <c r="A181" s="708" t="s">
        <v>1038</v>
      </c>
      <c r="B181" s="678" t="s">
        <v>1039</v>
      </c>
      <c r="C181" s="678" t="s">
        <v>540</v>
      </c>
      <c r="D181" s="659">
        <v>3</v>
      </c>
      <c r="E181" s="659">
        <v>32</v>
      </c>
      <c r="F181" s="680">
        <v>76</v>
      </c>
    </row>
    <row r="182" spans="1:6">
      <c r="A182" s="708" t="s">
        <v>1040</v>
      </c>
      <c r="B182" s="678" t="s">
        <v>1041</v>
      </c>
      <c r="C182" s="678" t="s">
        <v>540</v>
      </c>
      <c r="D182" s="659">
        <v>3</v>
      </c>
      <c r="E182" s="659">
        <v>32</v>
      </c>
      <c r="F182" s="680">
        <v>112</v>
      </c>
    </row>
    <row r="183" spans="1:6">
      <c r="A183" s="708" t="s">
        <v>1042</v>
      </c>
      <c r="B183" s="678" t="s">
        <v>1043</v>
      </c>
      <c r="C183" s="678" t="s">
        <v>608</v>
      </c>
      <c r="D183" s="659">
        <v>3</v>
      </c>
      <c r="E183" s="659">
        <v>32</v>
      </c>
      <c r="F183" s="680">
        <v>81</v>
      </c>
    </row>
    <row r="184" spans="1:6">
      <c r="A184" s="708" t="s">
        <v>1044</v>
      </c>
      <c r="B184" s="678" t="s">
        <v>1045</v>
      </c>
      <c r="C184" s="678" t="s">
        <v>608</v>
      </c>
      <c r="D184" s="659">
        <v>3</v>
      </c>
      <c r="E184" s="659">
        <v>32</v>
      </c>
      <c r="F184" s="680">
        <v>72</v>
      </c>
    </row>
    <row r="185" spans="1:6">
      <c r="A185" s="708" t="s">
        <v>1046</v>
      </c>
      <c r="B185" s="678" t="s">
        <v>1047</v>
      </c>
      <c r="C185" s="678" t="s">
        <v>608</v>
      </c>
      <c r="D185" s="659">
        <v>3</v>
      </c>
      <c r="E185" s="659">
        <v>32</v>
      </c>
      <c r="F185" s="680">
        <v>108</v>
      </c>
    </row>
    <row r="186" spans="1:6">
      <c r="A186" s="708" t="s">
        <v>1048</v>
      </c>
      <c r="B186" s="678" t="s">
        <v>1049</v>
      </c>
      <c r="C186" s="678" t="s">
        <v>540</v>
      </c>
      <c r="D186" s="659">
        <v>3</v>
      </c>
      <c r="E186" s="659">
        <v>25</v>
      </c>
      <c r="F186" s="680">
        <v>66</v>
      </c>
    </row>
    <row r="187" spans="1:6">
      <c r="A187" s="708" t="s">
        <v>1050</v>
      </c>
      <c r="B187" s="678" t="s">
        <v>1051</v>
      </c>
      <c r="C187" s="678" t="s">
        <v>540</v>
      </c>
      <c r="D187" s="659">
        <v>3</v>
      </c>
      <c r="E187" s="659">
        <v>25</v>
      </c>
      <c r="F187" s="680">
        <v>95</v>
      </c>
    </row>
    <row r="188" spans="1:6">
      <c r="A188" s="708" t="s">
        <v>1052</v>
      </c>
      <c r="B188" s="678" t="s">
        <v>1053</v>
      </c>
      <c r="C188" s="678" t="s">
        <v>608</v>
      </c>
      <c r="D188" s="659">
        <v>3</v>
      </c>
      <c r="E188" s="659">
        <v>25</v>
      </c>
      <c r="F188" s="680">
        <v>64</v>
      </c>
    </row>
    <row r="189" spans="1:6">
      <c r="A189" s="708" t="s">
        <v>1054</v>
      </c>
      <c r="B189" s="678" t="s">
        <v>1055</v>
      </c>
      <c r="C189" s="678" t="s">
        <v>608</v>
      </c>
      <c r="D189" s="659">
        <v>3</v>
      </c>
      <c r="E189" s="659">
        <v>25</v>
      </c>
      <c r="F189" s="680">
        <v>57</v>
      </c>
    </row>
    <row r="190" spans="1:6">
      <c r="A190" s="708" t="s">
        <v>1056</v>
      </c>
      <c r="B190" s="678" t="s">
        <v>1051</v>
      </c>
      <c r="C190" s="678" t="s">
        <v>608</v>
      </c>
      <c r="D190" s="659">
        <v>3</v>
      </c>
      <c r="E190" s="659">
        <v>25</v>
      </c>
      <c r="F190" s="680">
        <v>93</v>
      </c>
    </row>
    <row r="191" spans="1:6">
      <c r="A191" s="708" t="s">
        <v>1057</v>
      </c>
      <c r="B191" s="678" t="s">
        <v>1058</v>
      </c>
      <c r="C191" s="678" t="s">
        <v>540</v>
      </c>
      <c r="D191" s="659">
        <v>3</v>
      </c>
      <c r="E191" s="659">
        <v>28</v>
      </c>
      <c r="F191" s="680">
        <v>76</v>
      </c>
    </row>
    <row r="192" spans="1:6">
      <c r="A192" s="708" t="s">
        <v>1059</v>
      </c>
      <c r="B192" s="678" t="s">
        <v>1060</v>
      </c>
      <c r="C192" s="678" t="s">
        <v>540</v>
      </c>
      <c r="D192" s="659">
        <v>3</v>
      </c>
      <c r="E192" s="659">
        <v>28</v>
      </c>
      <c r="F192" s="680">
        <v>82</v>
      </c>
    </row>
    <row r="193" spans="1:6">
      <c r="A193" s="708" t="s">
        <v>1061</v>
      </c>
      <c r="B193" s="678" t="s">
        <v>1062</v>
      </c>
      <c r="C193" s="678" t="s">
        <v>540</v>
      </c>
      <c r="D193" s="659">
        <v>3</v>
      </c>
      <c r="E193" s="659">
        <v>28</v>
      </c>
      <c r="F193" s="680">
        <v>97</v>
      </c>
    </row>
    <row r="194" spans="1:6">
      <c r="A194" s="708" t="s">
        <v>1063</v>
      </c>
      <c r="B194" s="678" t="s">
        <v>1064</v>
      </c>
      <c r="C194" s="678" t="s">
        <v>608</v>
      </c>
      <c r="D194" s="659">
        <v>3</v>
      </c>
      <c r="E194" s="659">
        <v>28</v>
      </c>
      <c r="F194" s="680">
        <v>72</v>
      </c>
    </row>
    <row r="195" spans="1:6">
      <c r="A195" s="708" t="s">
        <v>1065</v>
      </c>
      <c r="B195" s="678" t="s">
        <v>1066</v>
      </c>
      <c r="C195" s="678" t="s">
        <v>608</v>
      </c>
      <c r="D195" s="659">
        <v>3</v>
      </c>
      <c r="E195" s="659">
        <v>28</v>
      </c>
      <c r="F195" s="680">
        <v>63</v>
      </c>
    </row>
    <row r="196" spans="1:6">
      <c r="A196" s="708" t="s">
        <v>1067</v>
      </c>
      <c r="B196" s="678" t="s">
        <v>1062</v>
      </c>
      <c r="C196" s="678" t="s">
        <v>608</v>
      </c>
      <c r="D196" s="659">
        <v>3</v>
      </c>
      <c r="E196" s="659">
        <v>28</v>
      </c>
      <c r="F196" s="680">
        <v>96</v>
      </c>
    </row>
    <row r="197" spans="1:6">
      <c r="A197" s="708" t="s">
        <v>1072</v>
      </c>
      <c r="B197" s="678" t="s">
        <v>1073</v>
      </c>
      <c r="C197" s="678" t="s">
        <v>540</v>
      </c>
      <c r="D197" s="659">
        <v>3</v>
      </c>
      <c r="E197" s="659">
        <v>32</v>
      </c>
      <c r="F197" s="680">
        <v>93</v>
      </c>
    </row>
    <row r="198" spans="1:6">
      <c r="A198" s="708" t="s">
        <v>1074</v>
      </c>
      <c r="B198" s="678" t="s">
        <v>1075</v>
      </c>
      <c r="C198" s="678" t="s">
        <v>540</v>
      </c>
      <c r="D198" s="659">
        <v>3</v>
      </c>
      <c r="E198" s="659">
        <v>32</v>
      </c>
      <c r="F198" s="680">
        <v>92</v>
      </c>
    </row>
    <row r="199" spans="1:6">
      <c r="A199" s="708" t="s">
        <v>1076</v>
      </c>
      <c r="B199" s="678" t="s">
        <v>1077</v>
      </c>
      <c r="C199" s="678" t="s">
        <v>540</v>
      </c>
      <c r="D199" s="659">
        <v>3</v>
      </c>
      <c r="E199" s="659">
        <v>32</v>
      </c>
      <c r="F199" s="680">
        <v>98</v>
      </c>
    </row>
    <row r="200" spans="1:6">
      <c r="A200" s="708" t="s">
        <v>1078</v>
      </c>
      <c r="B200" s="678" t="s">
        <v>1079</v>
      </c>
      <c r="C200" s="678" t="s">
        <v>540</v>
      </c>
      <c r="D200" s="659">
        <v>3</v>
      </c>
      <c r="E200" s="659">
        <v>32</v>
      </c>
      <c r="F200" s="680">
        <v>76</v>
      </c>
    </row>
    <row r="201" spans="1:6">
      <c r="A201" s="708" t="s">
        <v>1084</v>
      </c>
      <c r="B201" s="678" t="s">
        <v>1085</v>
      </c>
      <c r="C201" s="678" t="s">
        <v>764</v>
      </c>
      <c r="D201" s="659">
        <v>4</v>
      </c>
      <c r="E201" s="659">
        <v>32</v>
      </c>
      <c r="F201" s="680">
        <v>115</v>
      </c>
    </row>
    <row r="202" spans="1:6">
      <c r="A202" s="708" t="s">
        <v>1086</v>
      </c>
      <c r="B202" s="678" t="s">
        <v>1087</v>
      </c>
      <c r="C202" s="678" t="s">
        <v>764</v>
      </c>
      <c r="D202" s="659">
        <v>4</v>
      </c>
      <c r="E202" s="659">
        <v>32</v>
      </c>
      <c r="F202" s="680">
        <v>92</v>
      </c>
    </row>
    <row r="203" spans="1:6">
      <c r="A203" s="708" t="s">
        <v>1088</v>
      </c>
      <c r="B203" s="678" t="s">
        <v>1089</v>
      </c>
      <c r="C203" s="678" t="s">
        <v>540</v>
      </c>
      <c r="D203" s="659">
        <v>4</v>
      </c>
      <c r="E203" s="659">
        <v>32</v>
      </c>
      <c r="F203" s="680">
        <v>144</v>
      </c>
    </row>
    <row r="204" spans="1:6">
      <c r="A204" s="708" t="s">
        <v>1090</v>
      </c>
      <c r="B204" s="678" t="s">
        <v>1091</v>
      </c>
      <c r="C204" s="678" t="s">
        <v>764</v>
      </c>
      <c r="D204" s="659">
        <v>4</v>
      </c>
      <c r="E204" s="659">
        <v>25</v>
      </c>
      <c r="F204" s="680">
        <v>85</v>
      </c>
    </row>
    <row r="205" spans="1:6">
      <c r="A205" s="708" t="s">
        <v>1092</v>
      </c>
      <c r="B205" s="678" t="s">
        <v>1093</v>
      </c>
      <c r="C205" s="678" t="s">
        <v>764</v>
      </c>
      <c r="D205" s="659">
        <v>4</v>
      </c>
      <c r="E205" s="659">
        <v>25</v>
      </c>
      <c r="F205" s="680">
        <v>73</v>
      </c>
    </row>
    <row r="206" spans="1:6">
      <c r="A206" s="708" t="s">
        <v>1094</v>
      </c>
      <c r="B206" s="678" t="s">
        <v>1095</v>
      </c>
      <c r="C206" s="678" t="s">
        <v>764</v>
      </c>
      <c r="D206" s="659">
        <v>4</v>
      </c>
      <c r="E206" s="659">
        <v>28</v>
      </c>
      <c r="F206" s="680">
        <v>99</v>
      </c>
    </row>
    <row r="207" spans="1:6">
      <c r="A207" s="708" t="s">
        <v>1096</v>
      </c>
      <c r="B207" s="678" t="s">
        <v>1097</v>
      </c>
      <c r="C207" s="678" t="s">
        <v>764</v>
      </c>
      <c r="D207" s="659">
        <v>4</v>
      </c>
      <c r="E207" s="659">
        <v>28</v>
      </c>
      <c r="F207" s="680">
        <v>80</v>
      </c>
    </row>
    <row r="208" spans="1:6">
      <c r="A208" s="708" t="s">
        <v>1110</v>
      </c>
      <c r="B208" s="678" t="s">
        <v>1111</v>
      </c>
      <c r="C208" s="678" t="s">
        <v>540</v>
      </c>
      <c r="D208" s="659">
        <v>4</v>
      </c>
      <c r="E208" s="659">
        <v>32</v>
      </c>
      <c r="F208" s="680">
        <v>112</v>
      </c>
    </row>
    <row r="209" spans="1:6">
      <c r="A209" s="708" t="s">
        <v>1112</v>
      </c>
      <c r="B209" s="678" t="s">
        <v>1113</v>
      </c>
      <c r="C209" s="678" t="s">
        <v>540</v>
      </c>
      <c r="D209" s="659">
        <v>4</v>
      </c>
      <c r="E209" s="659">
        <v>32</v>
      </c>
      <c r="F209" s="680">
        <v>116</v>
      </c>
    </row>
    <row r="210" spans="1:6">
      <c r="A210" s="708" t="s">
        <v>1114</v>
      </c>
      <c r="B210" s="678" t="s">
        <v>1115</v>
      </c>
      <c r="C210" s="678" t="s">
        <v>540</v>
      </c>
      <c r="D210" s="659">
        <v>4</v>
      </c>
      <c r="E210" s="659">
        <v>32</v>
      </c>
      <c r="F210" s="680">
        <v>132</v>
      </c>
    </row>
    <row r="211" spans="1:6">
      <c r="A211" s="708" t="s">
        <v>1116</v>
      </c>
      <c r="B211" s="678" t="s">
        <v>1117</v>
      </c>
      <c r="C211" s="678" t="s">
        <v>540</v>
      </c>
      <c r="D211" s="659">
        <v>4</v>
      </c>
      <c r="E211" s="659">
        <v>32</v>
      </c>
      <c r="F211" s="680">
        <v>102</v>
      </c>
    </row>
    <row r="212" spans="1:6">
      <c r="A212" s="708" t="s">
        <v>1118</v>
      </c>
      <c r="B212" s="678" t="s">
        <v>1119</v>
      </c>
      <c r="C212" s="678" t="s">
        <v>540</v>
      </c>
      <c r="D212" s="659">
        <v>4</v>
      </c>
      <c r="E212" s="659">
        <v>32</v>
      </c>
      <c r="F212" s="680">
        <v>154</v>
      </c>
    </row>
    <row r="213" spans="1:6">
      <c r="A213" s="708" t="s">
        <v>1120</v>
      </c>
      <c r="B213" s="678" t="s">
        <v>1121</v>
      </c>
      <c r="C213" s="678" t="s">
        <v>540</v>
      </c>
      <c r="D213" s="659">
        <v>4</v>
      </c>
      <c r="E213" s="659">
        <v>32</v>
      </c>
      <c r="F213" s="680">
        <v>98</v>
      </c>
    </row>
    <row r="214" spans="1:6">
      <c r="A214" s="708" t="s">
        <v>1122</v>
      </c>
      <c r="B214" s="678" t="s">
        <v>1123</v>
      </c>
      <c r="C214" s="678" t="s">
        <v>540</v>
      </c>
      <c r="D214" s="659">
        <v>4</v>
      </c>
      <c r="E214" s="659">
        <v>32</v>
      </c>
      <c r="F214" s="680">
        <v>151</v>
      </c>
    </row>
    <row r="215" spans="1:6">
      <c r="A215" s="708" t="s">
        <v>1124</v>
      </c>
      <c r="B215" s="678" t="s">
        <v>1125</v>
      </c>
      <c r="C215" s="678" t="s">
        <v>608</v>
      </c>
      <c r="D215" s="659">
        <v>4</v>
      </c>
      <c r="E215" s="659">
        <v>32</v>
      </c>
      <c r="F215" s="680">
        <v>107</v>
      </c>
    </row>
    <row r="216" spans="1:6">
      <c r="A216" s="708" t="s">
        <v>1126</v>
      </c>
      <c r="B216" s="678" t="s">
        <v>1127</v>
      </c>
      <c r="C216" s="678" t="s">
        <v>608</v>
      </c>
      <c r="D216" s="659">
        <v>4</v>
      </c>
      <c r="E216" s="659">
        <v>32</v>
      </c>
      <c r="F216" s="680">
        <v>95</v>
      </c>
    </row>
    <row r="217" spans="1:6">
      <c r="A217" s="708" t="s">
        <v>1128</v>
      </c>
      <c r="B217" s="678" t="s">
        <v>1129</v>
      </c>
      <c r="C217" s="678" t="s">
        <v>608</v>
      </c>
      <c r="D217" s="659">
        <v>4</v>
      </c>
      <c r="E217" s="659">
        <v>32</v>
      </c>
      <c r="F217" s="680">
        <v>146</v>
      </c>
    </row>
    <row r="218" spans="1:6">
      <c r="A218" s="708" t="s">
        <v>1130</v>
      </c>
      <c r="B218" s="678" t="s">
        <v>1131</v>
      </c>
      <c r="C218" s="678" t="s">
        <v>540</v>
      </c>
      <c r="D218" s="659">
        <v>4</v>
      </c>
      <c r="E218" s="659">
        <v>25</v>
      </c>
      <c r="F218" s="680">
        <v>86</v>
      </c>
    </row>
    <row r="219" spans="1:6">
      <c r="A219" s="708" t="s">
        <v>1132</v>
      </c>
      <c r="B219" s="678" t="s">
        <v>1133</v>
      </c>
      <c r="C219" s="678" t="s">
        <v>608</v>
      </c>
      <c r="D219" s="659">
        <v>4</v>
      </c>
      <c r="E219" s="659">
        <v>25</v>
      </c>
      <c r="F219" s="680">
        <v>85</v>
      </c>
    </row>
    <row r="220" spans="1:6">
      <c r="A220" s="708" t="s">
        <v>1134</v>
      </c>
      <c r="B220" s="678" t="s">
        <v>1135</v>
      </c>
      <c r="C220" s="678" t="s">
        <v>608</v>
      </c>
      <c r="D220" s="659">
        <v>4</v>
      </c>
      <c r="E220" s="659">
        <v>25</v>
      </c>
      <c r="F220" s="680">
        <v>75</v>
      </c>
    </row>
    <row r="221" spans="1:6">
      <c r="A221" s="708" t="s">
        <v>1136</v>
      </c>
      <c r="B221" s="678" t="s">
        <v>1137</v>
      </c>
      <c r="C221" s="678" t="s">
        <v>608</v>
      </c>
      <c r="D221" s="659">
        <v>4</v>
      </c>
      <c r="E221" s="659">
        <v>25</v>
      </c>
      <c r="F221" s="680">
        <v>122</v>
      </c>
    </row>
    <row r="222" spans="1:6">
      <c r="A222" s="708" t="s">
        <v>1138</v>
      </c>
      <c r="B222" s="678" t="s">
        <v>1139</v>
      </c>
      <c r="C222" s="678" t="s">
        <v>540</v>
      </c>
      <c r="D222" s="659">
        <v>4</v>
      </c>
      <c r="E222" s="659">
        <v>28</v>
      </c>
      <c r="F222" s="680">
        <v>99</v>
      </c>
    </row>
    <row r="223" spans="1:6">
      <c r="A223" s="708" t="s">
        <v>1140</v>
      </c>
      <c r="B223" s="678" t="s">
        <v>1141</v>
      </c>
      <c r="C223" s="678" t="s">
        <v>540</v>
      </c>
      <c r="D223" s="659">
        <v>4</v>
      </c>
      <c r="E223" s="659">
        <v>28</v>
      </c>
      <c r="F223" s="680">
        <v>85</v>
      </c>
    </row>
    <row r="224" spans="1:6">
      <c r="A224" s="708" t="s">
        <v>1142</v>
      </c>
      <c r="B224" s="678" t="s">
        <v>1143</v>
      </c>
      <c r="C224" s="678" t="s">
        <v>608</v>
      </c>
      <c r="D224" s="659">
        <v>4</v>
      </c>
      <c r="E224" s="659">
        <v>28</v>
      </c>
      <c r="F224" s="680">
        <v>94</v>
      </c>
    </row>
    <row r="225" spans="1:6">
      <c r="A225" s="708" t="s">
        <v>1144</v>
      </c>
      <c r="B225" s="678" t="s">
        <v>1145</v>
      </c>
      <c r="C225" s="678" t="s">
        <v>608</v>
      </c>
      <c r="D225" s="659">
        <v>4</v>
      </c>
      <c r="E225" s="659">
        <v>28</v>
      </c>
      <c r="F225" s="680">
        <v>83</v>
      </c>
    </row>
    <row r="226" spans="1:6">
      <c r="A226" s="708" t="s">
        <v>1146</v>
      </c>
      <c r="B226" s="678" t="s">
        <v>1147</v>
      </c>
      <c r="C226" s="678" t="s">
        <v>608</v>
      </c>
      <c r="D226" s="659">
        <v>4</v>
      </c>
      <c r="E226" s="659">
        <v>28</v>
      </c>
      <c r="F226" s="680">
        <v>131</v>
      </c>
    </row>
    <row r="227" spans="1:6">
      <c r="A227" s="708" t="s">
        <v>1148</v>
      </c>
      <c r="B227" s="678" t="s">
        <v>1149</v>
      </c>
      <c r="C227" s="678" t="s">
        <v>864</v>
      </c>
      <c r="D227" s="659">
        <v>4</v>
      </c>
      <c r="E227" s="659">
        <v>32</v>
      </c>
      <c r="F227" s="680">
        <v>142</v>
      </c>
    </row>
    <row r="228" spans="1:6">
      <c r="A228" s="708" t="s">
        <v>1152</v>
      </c>
      <c r="B228" s="678" t="s">
        <v>1153</v>
      </c>
      <c r="C228" s="678" t="s">
        <v>540</v>
      </c>
      <c r="D228" s="659">
        <v>4</v>
      </c>
      <c r="E228" s="659">
        <v>32</v>
      </c>
      <c r="F228" s="680">
        <v>118</v>
      </c>
    </row>
    <row r="229" spans="1:6">
      <c r="A229" s="708" t="s">
        <v>1154</v>
      </c>
      <c r="B229" s="678" t="s">
        <v>1155</v>
      </c>
      <c r="C229" s="678" t="s">
        <v>540</v>
      </c>
      <c r="D229" s="659">
        <v>4</v>
      </c>
      <c r="E229" s="659">
        <v>32</v>
      </c>
      <c r="F229" s="680">
        <v>120</v>
      </c>
    </row>
    <row r="230" spans="1:6">
      <c r="A230" s="708" t="s">
        <v>1156</v>
      </c>
      <c r="B230" s="678" t="s">
        <v>1157</v>
      </c>
      <c r="C230" s="678" t="s">
        <v>540</v>
      </c>
      <c r="D230" s="659">
        <v>4</v>
      </c>
      <c r="E230" s="659">
        <v>32</v>
      </c>
      <c r="F230" s="680">
        <v>105</v>
      </c>
    </row>
    <row r="231" spans="1:6">
      <c r="A231" s="708" t="s">
        <v>1158</v>
      </c>
      <c r="B231" s="678" t="s">
        <v>1159</v>
      </c>
      <c r="C231" s="678" t="s">
        <v>540</v>
      </c>
      <c r="D231" s="659">
        <v>5</v>
      </c>
      <c r="E231" s="659">
        <v>32</v>
      </c>
      <c r="F231" s="680">
        <v>143</v>
      </c>
    </row>
    <row r="232" spans="1:6">
      <c r="A232" s="708" t="s">
        <v>1160</v>
      </c>
      <c r="B232" s="678" t="s">
        <v>1161</v>
      </c>
      <c r="C232" s="678" t="s">
        <v>540</v>
      </c>
      <c r="D232" s="659">
        <v>5</v>
      </c>
      <c r="E232" s="659">
        <v>32</v>
      </c>
      <c r="F232" s="680">
        <v>182</v>
      </c>
    </row>
    <row r="233" spans="1:6">
      <c r="A233" s="708" t="s">
        <v>1162</v>
      </c>
      <c r="B233" s="678" t="s">
        <v>1163</v>
      </c>
      <c r="C233" s="678" t="s">
        <v>764</v>
      </c>
      <c r="D233" s="659">
        <v>6</v>
      </c>
      <c r="E233" s="659">
        <v>32</v>
      </c>
      <c r="F233" s="680">
        <v>175</v>
      </c>
    </row>
    <row r="234" spans="1:6">
      <c r="A234" s="708" t="s">
        <v>1164</v>
      </c>
      <c r="B234" s="678" t="s">
        <v>1165</v>
      </c>
      <c r="C234" s="678" t="s">
        <v>764</v>
      </c>
      <c r="D234" s="659">
        <v>6</v>
      </c>
      <c r="E234" s="659">
        <v>32</v>
      </c>
      <c r="F234" s="680">
        <v>141.5</v>
      </c>
    </row>
    <row r="235" spans="1:6">
      <c r="A235" s="708" t="s">
        <v>1166</v>
      </c>
      <c r="B235" s="678" t="s">
        <v>1167</v>
      </c>
      <c r="C235" s="678" t="s">
        <v>764</v>
      </c>
      <c r="D235" s="659">
        <v>6</v>
      </c>
      <c r="E235" s="659">
        <v>32</v>
      </c>
      <c r="F235" s="680">
        <v>217</v>
      </c>
    </row>
    <row r="236" spans="1:6">
      <c r="A236" s="708" t="s">
        <v>1172</v>
      </c>
      <c r="B236" s="678" t="s">
        <v>1173</v>
      </c>
      <c r="C236" s="678" t="s">
        <v>540</v>
      </c>
      <c r="D236" s="659">
        <v>6</v>
      </c>
      <c r="E236" s="659">
        <v>32</v>
      </c>
      <c r="F236" s="680">
        <v>170</v>
      </c>
    </row>
    <row r="237" spans="1:6">
      <c r="A237" s="708" t="s">
        <v>1174</v>
      </c>
      <c r="B237" s="678" t="s">
        <v>1175</v>
      </c>
      <c r="C237" s="678" t="s">
        <v>540</v>
      </c>
      <c r="D237" s="659">
        <v>6</v>
      </c>
      <c r="E237" s="659">
        <v>32</v>
      </c>
      <c r="F237" s="680">
        <v>150.5</v>
      </c>
    </row>
    <row r="238" spans="1:6">
      <c r="A238" s="708" t="s">
        <v>1176</v>
      </c>
      <c r="B238" s="678" t="s">
        <v>1177</v>
      </c>
      <c r="C238" s="678" t="s">
        <v>540</v>
      </c>
      <c r="D238" s="659">
        <v>6</v>
      </c>
      <c r="E238" s="659">
        <v>32</v>
      </c>
      <c r="F238" s="680">
        <v>226</v>
      </c>
    </row>
    <row r="239" spans="1:6">
      <c r="A239" s="708" t="s">
        <v>1178</v>
      </c>
      <c r="B239" s="678" t="s">
        <v>1179</v>
      </c>
      <c r="C239" s="678" t="s">
        <v>608</v>
      </c>
      <c r="D239" s="659">
        <v>6</v>
      </c>
      <c r="E239" s="659">
        <v>32</v>
      </c>
      <c r="F239" s="680">
        <v>161.5</v>
      </c>
    </row>
    <row r="240" spans="1:6">
      <c r="A240" s="708" t="s">
        <v>1180</v>
      </c>
      <c r="B240" s="722" t="s">
        <v>1181</v>
      </c>
      <c r="C240" s="678" t="s">
        <v>608</v>
      </c>
      <c r="D240" s="669">
        <v>6</v>
      </c>
      <c r="E240" s="669">
        <v>32</v>
      </c>
      <c r="F240" s="723">
        <v>143.5</v>
      </c>
    </row>
    <row r="241" spans="1:6">
      <c r="A241" s="708" t="s">
        <v>1182</v>
      </c>
      <c r="B241" s="678" t="s">
        <v>1177</v>
      </c>
      <c r="C241" s="678" t="s">
        <v>608</v>
      </c>
      <c r="D241" s="659">
        <v>6</v>
      </c>
      <c r="E241" s="659">
        <v>32</v>
      </c>
      <c r="F241" s="680">
        <v>217.5</v>
      </c>
    </row>
    <row r="242" spans="1:6">
      <c r="A242" s="708" t="s">
        <v>1183</v>
      </c>
      <c r="B242" s="678" t="s">
        <v>1184</v>
      </c>
      <c r="C242" s="678" t="s">
        <v>608</v>
      </c>
      <c r="D242" s="659">
        <v>6</v>
      </c>
      <c r="E242" s="659">
        <v>25</v>
      </c>
      <c r="F242" s="680">
        <v>113.5</v>
      </c>
    </row>
    <row r="243" spans="1:6">
      <c r="A243" s="708" t="s">
        <v>1185</v>
      </c>
      <c r="B243" s="678" t="s">
        <v>1186</v>
      </c>
      <c r="C243" s="678" t="s">
        <v>608</v>
      </c>
      <c r="D243" s="659">
        <v>6</v>
      </c>
      <c r="E243" s="659">
        <v>25</v>
      </c>
      <c r="F243" s="680">
        <v>184</v>
      </c>
    </row>
    <row r="244" spans="1:6">
      <c r="A244" s="708" t="s">
        <v>1187</v>
      </c>
      <c r="B244" s="678" t="s">
        <v>1188</v>
      </c>
      <c r="C244" s="678" t="s">
        <v>608</v>
      </c>
      <c r="D244" s="659">
        <v>6</v>
      </c>
      <c r="E244" s="659">
        <v>28</v>
      </c>
      <c r="F244" s="680">
        <v>126</v>
      </c>
    </row>
    <row r="245" spans="1:6">
      <c r="A245" s="708" t="s">
        <v>1189</v>
      </c>
      <c r="B245" s="678" t="s">
        <v>1190</v>
      </c>
      <c r="C245" s="678" t="s">
        <v>608</v>
      </c>
      <c r="D245" s="659">
        <v>6</v>
      </c>
      <c r="E245" s="659">
        <v>28</v>
      </c>
      <c r="F245" s="680">
        <v>194</v>
      </c>
    </row>
    <row r="246" spans="1:6">
      <c r="A246" s="708" t="s">
        <v>1191</v>
      </c>
      <c r="B246" s="678" t="s">
        <v>1192</v>
      </c>
      <c r="C246" s="678" t="s">
        <v>540</v>
      </c>
      <c r="D246" s="659">
        <v>6</v>
      </c>
      <c r="E246" s="659">
        <v>32</v>
      </c>
      <c r="F246" s="680">
        <v>182</v>
      </c>
    </row>
    <row r="247" spans="1:6">
      <c r="A247" s="708" t="s">
        <v>1193</v>
      </c>
      <c r="B247" s="678" t="s">
        <v>1194</v>
      </c>
      <c r="C247" s="678" t="s">
        <v>764</v>
      </c>
      <c r="D247" s="659">
        <v>8</v>
      </c>
      <c r="E247" s="659">
        <v>32</v>
      </c>
      <c r="F247" s="680">
        <v>230</v>
      </c>
    </row>
    <row r="248" spans="1:6">
      <c r="A248" s="708" t="s">
        <v>1195</v>
      </c>
      <c r="B248" s="678" t="s">
        <v>1196</v>
      </c>
      <c r="C248" s="678" t="s">
        <v>764</v>
      </c>
      <c r="D248" s="659">
        <v>8</v>
      </c>
      <c r="E248" s="659">
        <v>32</v>
      </c>
      <c r="F248" s="680">
        <v>184</v>
      </c>
    </row>
    <row r="249" spans="1:6">
      <c r="A249" s="708" t="s">
        <v>1197</v>
      </c>
      <c r="B249" s="678" t="s">
        <v>1198</v>
      </c>
      <c r="C249" s="678" t="s">
        <v>764</v>
      </c>
      <c r="D249" s="659">
        <v>8</v>
      </c>
      <c r="E249" s="659">
        <v>32</v>
      </c>
      <c r="F249" s="680">
        <v>288</v>
      </c>
    </row>
    <row r="250" spans="1:6">
      <c r="A250" s="708" t="s">
        <v>1199</v>
      </c>
      <c r="B250" s="678" t="s">
        <v>1200</v>
      </c>
      <c r="C250" s="678" t="s">
        <v>540</v>
      </c>
      <c r="D250" s="659">
        <v>8</v>
      </c>
      <c r="E250" s="659">
        <v>32</v>
      </c>
      <c r="F250" s="680">
        <v>224</v>
      </c>
    </row>
    <row r="251" spans="1:6">
      <c r="A251" s="708" t="s">
        <v>1201</v>
      </c>
      <c r="B251" s="678" t="s">
        <v>1202</v>
      </c>
      <c r="C251" s="678" t="s">
        <v>540</v>
      </c>
      <c r="D251" s="659">
        <v>8</v>
      </c>
      <c r="E251" s="659">
        <v>32</v>
      </c>
      <c r="F251" s="680">
        <v>196</v>
      </c>
    </row>
    <row r="252" spans="1:6">
      <c r="A252" s="708" t="s">
        <v>1203</v>
      </c>
      <c r="B252" s="678" t="s">
        <v>1200</v>
      </c>
      <c r="C252" s="678" t="s">
        <v>608</v>
      </c>
      <c r="D252" s="659">
        <v>8</v>
      </c>
      <c r="E252" s="659">
        <v>32</v>
      </c>
      <c r="F252" s="680">
        <v>214</v>
      </c>
    </row>
    <row r="253" spans="1:6" ht="13.5" thickBot="1">
      <c r="A253" s="709" t="s">
        <v>1204</v>
      </c>
      <c r="B253" s="685" t="s">
        <v>1202</v>
      </c>
      <c r="C253" s="685" t="s">
        <v>608</v>
      </c>
      <c r="D253" s="675">
        <v>8</v>
      </c>
      <c r="E253" s="675">
        <v>32</v>
      </c>
      <c r="F253" s="710">
        <v>190</v>
      </c>
    </row>
    <row r="254" spans="1:6">
      <c r="A254" s="705" t="s">
        <v>2019</v>
      </c>
      <c r="B254" s="706" t="s">
        <v>2020</v>
      </c>
      <c r="C254" s="706"/>
      <c r="D254" s="653"/>
      <c r="E254" s="653"/>
      <c r="F254" s="707"/>
    </row>
    <row r="255" spans="1:6">
      <c r="A255" s="708" t="s">
        <v>2021</v>
      </c>
      <c r="B255" s="678" t="s">
        <v>2022</v>
      </c>
      <c r="C255" s="678" t="s">
        <v>764</v>
      </c>
      <c r="D255" s="659">
        <v>1</v>
      </c>
      <c r="E255" s="659">
        <v>24</v>
      </c>
      <c r="F255" s="680">
        <v>27</v>
      </c>
    </row>
    <row r="256" spans="1:6">
      <c r="A256" s="708" t="s">
        <v>2023</v>
      </c>
      <c r="B256" s="678" t="s">
        <v>2024</v>
      </c>
      <c r="C256" s="678" t="s">
        <v>764</v>
      </c>
      <c r="D256" s="659">
        <v>1</v>
      </c>
      <c r="E256" s="659">
        <v>14</v>
      </c>
      <c r="F256" s="680">
        <v>18</v>
      </c>
    </row>
    <row r="257" spans="1:6">
      <c r="A257" s="708" t="s">
        <v>2025</v>
      </c>
      <c r="B257" s="678" t="s">
        <v>2026</v>
      </c>
      <c r="C257" s="678" t="s">
        <v>764</v>
      </c>
      <c r="D257" s="659">
        <v>2</v>
      </c>
      <c r="E257" s="659">
        <v>24</v>
      </c>
      <c r="F257" s="680">
        <v>52</v>
      </c>
    </row>
    <row r="258" spans="1:6">
      <c r="A258" s="708" t="s">
        <v>2027</v>
      </c>
      <c r="B258" s="678" t="s">
        <v>2028</v>
      </c>
      <c r="C258" s="678" t="s">
        <v>764</v>
      </c>
      <c r="D258" s="659">
        <v>2</v>
      </c>
      <c r="E258" s="659">
        <v>14</v>
      </c>
      <c r="F258" s="680">
        <v>33</v>
      </c>
    </row>
    <row r="259" spans="1:6">
      <c r="A259" s="708" t="s">
        <v>2029</v>
      </c>
      <c r="B259" s="678" t="s">
        <v>2030</v>
      </c>
      <c r="C259" s="678" t="s">
        <v>523</v>
      </c>
      <c r="D259" s="659">
        <v>2</v>
      </c>
      <c r="E259" s="659">
        <v>13</v>
      </c>
      <c r="F259" s="680">
        <v>26</v>
      </c>
    </row>
    <row r="260" spans="1:6">
      <c r="A260" s="708" t="s">
        <v>2031</v>
      </c>
      <c r="B260" s="678" t="s">
        <v>2032</v>
      </c>
      <c r="C260" s="678" t="s">
        <v>764</v>
      </c>
      <c r="D260" s="659">
        <v>3</v>
      </c>
      <c r="E260" s="659">
        <v>24</v>
      </c>
      <c r="F260" s="680">
        <v>79</v>
      </c>
    </row>
    <row r="261" spans="1:6">
      <c r="A261" s="708" t="s">
        <v>2033</v>
      </c>
      <c r="B261" s="678" t="s">
        <v>2034</v>
      </c>
      <c r="C261" s="678" t="s">
        <v>764</v>
      </c>
      <c r="D261" s="659">
        <v>3</v>
      </c>
      <c r="E261" s="659">
        <v>14</v>
      </c>
      <c r="F261" s="680">
        <v>51</v>
      </c>
    </row>
    <row r="262" spans="1:6">
      <c r="A262" s="708" t="s">
        <v>2035</v>
      </c>
      <c r="B262" s="678" t="s">
        <v>2036</v>
      </c>
      <c r="C262" s="678" t="s">
        <v>764</v>
      </c>
      <c r="D262" s="659">
        <v>3</v>
      </c>
      <c r="E262" s="659">
        <v>14</v>
      </c>
      <c r="F262" s="680">
        <v>50</v>
      </c>
    </row>
    <row r="263" spans="1:6">
      <c r="A263" s="708" t="s">
        <v>2037</v>
      </c>
      <c r="B263" s="678" t="s">
        <v>2038</v>
      </c>
      <c r="C263" s="678" t="s">
        <v>764</v>
      </c>
      <c r="D263" s="659">
        <v>4</v>
      </c>
      <c r="E263" s="659">
        <v>24</v>
      </c>
      <c r="F263" s="680">
        <v>104</v>
      </c>
    </row>
    <row r="264" spans="1:6">
      <c r="A264" s="708" t="s">
        <v>2039</v>
      </c>
      <c r="B264" s="678" t="s">
        <v>2040</v>
      </c>
      <c r="C264" s="678" t="s">
        <v>764</v>
      </c>
      <c r="D264" s="659">
        <v>4</v>
      </c>
      <c r="E264" s="659">
        <v>14</v>
      </c>
      <c r="F264" s="680">
        <v>66</v>
      </c>
    </row>
    <row r="265" spans="1:6">
      <c r="A265" s="708" t="s">
        <v>2041</v>
      </c>
      <c r="B265" s="678" t="s">
        <v>2042</v>
      </c>
      <c r="C265" s="678" t="s">
        <v>523</v>
      </c>
      <c r="D265" s="659">
        <v>4</v>
      </c>
      <c r="E265" s="659">
        <v>13</v>
      </c>
      <c r="F265" s="680">
        <v>53</v>
      </c>
    </row>
    <row r="266" spans="1:6">
      <c r="A266" s="708" t="s">
        <v>2043</v>
      </c>
      <c r="B266" s="678" t="s">
        <v>2044</v>
      </c>
      <c r="C266" s="678" t="s">
        <v>764</v>
      </c>
      <c r="D266" s="659">
        <v>1</v>
      </c>
      <c r="E266" s="659">
        <v>39</v>
      </c>
      <c r="F266" s="680">
        <v>44</v>
      </c>
    </row>
    <row r="267" spans="1:6">
      <c r="A267" s="708" t="s">
        <v>2045</v>
      </c>
      <c r="B267" s="678" t="s">
        <v>2046</v>
      </c>
      <c r="C267" s="678" t="s">
        <v>764</v>
      </c>
      <c r="D267" s="659">
        <v>1</v>
      </c>
      <c r="E267" s="659">
        <v>21</v>
      </c>
      <c r="F267" s="680">
        <v>25</v>
      </c>
    </row>
    <row r="268" spans="1:6">
      <c r="A268" s="708" t="s">
        <v>2047</v>
      </c>
      <c r="B268" s="678" t="s">
        <v>2048</v>
      </c>
      <c r="C268" s="678" t="s">
        <v>764</v>
      </c>
      <c r="D268" s="659">
        <v>2</v>
      </c>
      <c r="E268" s="659">
        <v>39</v>
      </c>
      <c r="F268" s="680">
        <v>86</v>
      </c>
    </row>
    <row r="269" spans="1:6">
      <c r="A269" s="708" t="s">
        <v>2049</v>
      </c>
      <c r="B269" s="678" t="s">
        <v>2050</v>
      </c>
      <c r="C269" s="678" t="s">
        <v>764</v>
      </c>
      <c r="D269" s="659">
        <v>2</v>
      </c>
      <c r="E269" s="659">
        <v>21</v>
      </c>
      <c r="F269" s="680">
        <v>48</v>
      </c>
    </row>
    <row r="270" spans="1:6">
      <c r="A270" s="708" t="s">
        <v>2051</v>
      </c>
      <c r="B270" s="678" t="s">
        <v>2052</v>
      </c>
      <c r="C270" s="678" t="s">
        <v>764</v>
      </c>
      <c r="D270" s="659">
        <v>3</v>
      </c>
      <c r="E270" s="659">
        <v>39</v>
      </c>
      <c r="F270" s="680">
        <v>130</v>
      </c>
    </row>
    <row r="271" spans="1:6">
      <c r="A271" s="708" t="s">
        <v>2053</v>
      </c>
      <c r="B271" s="678" t="s">
        <v>2054</v>
      </c>
      <c r="C271" s="678" t="s">
        <v>764</v>
      </c>
      <c r="D271" s="659">
        <v>3</v>
      </c>
      <c r="E271" s="659">
        <v>21</v>
      </c>
      <c r="F271" s="680">
        <v>73</v>
      </c>
    </row>
    <row r="272" spans="1:6">
      <c r="A272" s="708" t="s">
        <v>2055</v>
      </c>
      <c r="B272" s="678" t="s">
        <v>2056</v>
      </c>
      <c r="C272" s="678" t="s">
        <v>764</v>
      </c>
      <c r="D272" s="659">
        <v>4</v>
      </c>
      <c r="E272" s="659">
        <v>39</v>
      </c>
      <c r="F272" s="680">
        <v>172</v>
      </c>
    </row>
    <row r="273" spans="1:6">
      <c r="A273" s="708" t="s">
        <v>2057</v>
      </c>
      <c r="B273" s="678" t="s">
        <v>2058</v>
      </c>
      <c r="C273" s="678" t="s">
        <v>764</v>
      </c>
      <c r="D273" s="659">
        <v>4</v>
      </c>
      <c r="E273" s="659">
        <v>21</v>
      </c>
      <c r="F273" s="680">
        <v>96</v>
      </c>
    </row>
    <row r="274" spans="1:6">
      <c r="A274" s="708" t="s">
        <v>2059</v>
      </c>
      <c r="B274" s="678" t="s">
        <v>2060</v>
      </c>
      <c r="C274" s="678" t="s">
        <v>764</v>
      </c>
      <c r="D274" s="659">
        <v>1</v>
      </c>
      <c r="E274" s="659">
        <v>54</v>
      </c>
      <c r="F274" s="680">
        <v>58.5</v>
      </c>
    </row>
    <row r="275" spans="1:6">
      <c r="A275" s="708" t="s">
        <v>2061</v>
      </c>
      <c r="B275" s="678" t="s">
        <v>2062</v>
      </c>
      <c r="C275" s="678" t="s">
        <v>764</v>
      </c>
      <c r="D275" s="659">
        <v>1</v>
      </c>
      <c r="E275" s="659">
        <v>54</v>
      </c>
      <c r="F275" s="680">
        <v>62</v>
      </c>
    </row>
    <row r="276" spans="1:6">
      <c r="A276" s="708" t="s">
        <v>2063</v>
      </c>
      <c r="B276" s="678" t="s">
        <v>2064</v>
      </c>
      <c r="C276" s="678" t="s">
        <v>764</v>
      </c>
      <c r="D276" s="659">
        <v>1</v>
      </c>
      <c r="E276" s="659">
        <v>28</v>
      </c>
      <c r="F276" s="680">
        <v>31.5</v>
      </c>
    </row>
    <row r="277" spans="1:6">
      <c r="A277" s="708" t="s">
        <v>2065</v>
      </c>
      <c r="B277" s="678" t="s">
        <v>2066</v>
      </c>
      <c r="C277" s="678" t="s">
        <v>764</v>
      </c>
      <c r="D277" s="659">
        <v>1</v>
      </c>
      <c r="E277" s="659">
        <v>28</v>
      </c>
      <c r="F277" s="680">
        <v>33</v>
      </c>
    </row>
    <row r="278" spans="1:6">
      <c r="A278" s="708" t="s">
        <v>2067</v>
      </c>
      <c r="B278" s="678" t="s">
        <v>2068</v>
      </c>
      <c r="C278" s="678" t="s">
        <v>764</v>
      </c>
      <c r="D278" s="659">
        <v>10</v>
      </c>
      <c r="E278" s="659">
        <v>54</v>
      </c>
      <c r="F278" s="680">
        <v>585</v>
      </c>
    </row>
    <row r="279" spans="1:6">
      <c r="A279" s="708" t="s">
        <v>2069</v>
      </c>
      <c r="B279" s="678" t="s">
        <v>2070</v>
      </c>
      <c r="C279" s="678" t="s">
        <v>764</v>
      </c>
      <c r="D279" s="659">
        <v>12</v>
      </c>
      <c r="E279" s="659">
        <v>54</v>
      </c>
      <c r="F279" s="680">
        <v>702</v>
      </c>
    </row>
    <row r="280" spans="1:6">
      <c r="A280" s="708" t="s">
        <v>2071</v>
      </c>
      <c r="B280" s="678" t="s">
        <v>2072</v>
      </c>
      <c r="C280" s="678" t="s">
        <v>764</v>
      </c>
      <c r="D280" s="659">
        <v>2</v>
      </c>
      <c r="E280" s="659">
        <v>54</v>
      </c>
      <c r="F280" s="680">
        <v>117</v>
      </c>
    </row>
    <row r="281" spans="1:6">
      <c r="A281" s="708" t="s">
        <v>2073</v>
      </c>
      <c r="B281" s="678" t="s">
        <v>2074</v>
      </c>
      <c r="C281" s="678" t="s">
        <v>764</v>
      </c>
      <c r="D281" s="659">
        <v>2</v>
      </c>
      <c r="E281" s="659">
        <v>28</v>
      </c>
      <c r="F281" s="680">
        <v>63</v>
      </c>
    </row>
    <row r="282" spans="1:6">
      <c r="A282" s="708" t="s">
        <v>2075</v>
      </c>
      <c r="B282" s="678" t="s">
        <v>2076</v>
      </c>
      <c r="C282" s="678" t="s">
        <v>764</v>
      </c>
      <c r="D282" s="659">
        <v>3</v>
      </c>
      <c r="E282" s="659">
        <v>54</v>
      </c>
      <c r="F282" s="680">
        <v>179</v>
      </c>
    </row>
    <row r="283" spans="1:6">
      <c r="A283" s="708" t="s">
        <v>2077</v>
      </c>
      <c r="B283" s="678" t="s">
        <v>2078</v>
      </c>
      <c r="C283" s="678" t="s">
        <v>764</v>
      </c>
      <c r="D283" s="659">
        <v>3</v>
      </c>
      <c r="E283" s="659">
        <v>54</v>
      </c>
      <c r="F283" s="680">
        <v>179</v>
      </c>
    </row>
    <row r="284" spans="1:6">
      <c r="A284" s="708" t="s">
        <v>2079</v>
      </c>
      <c r="B284" s="678" t="s">
        <v>2080</v>
      </c>
      <c r="C284" s="678" t="s">
        <v>764</v>
      </c>
      <c r="D284" s="659">
        <v>3</v>
      </c>
      <c r="E284" s="659">
        <v>28</v>
      </c>
      <c r="F284" s="680">
        <v>96</v>
      </c>
    </row>
    <row r="285" spans="1:6">
      <c r="A285" s="708" t="s">
        <v>2081</v>
      </c>
      <c r="B285" s="678" t="s">
        <v>2082</v>
      </c>
      <c r="C285" s="678" t="s">
        <v>764</v>
      </c>
      <c r="D285" s="659">
        <v>4</v>
      </c>
      <c r="E285" s="659">
        <v>54</v>
      </c>
      <c r="F285" s="680">
        <v>234</v>
      </c>
    </row>
    <row r="286" spans="1:6">
      <c r="A286" s="708" t="s">
        <v>2083</v>
      </c>
      <c r="B286" s="678" t="s">
        <v>2084</v>
      </c>
      <c r="C286" s="678" t="s">
        <v>764</v>
      </c>
      <c r="D286" s="659">
        <v>4</v>
      </c>
      <c r="E286" s="659">
        <v>54</v>
      </c>
      <c r="F286" s="680">
        <v>234</v>
      </c>
    </row>
    <row r="287" spans="1:6">
      <c r="A287" s="708" t="s">
        <v>2085</v>
      </c>
      <c r="B287" s="678" t="s">
        <v>2086</v>
      </c>
      <c r="C287" s="678" t="s">
        <v>764</v>
      </c>
      <c r="D287" s="659">
        <v>4</v>
      </c>
      <c r="E287" s="659">
        <v>28</v>
      </c>
      <c r="F287" s="680">
        <v>126</v>
      </c>
    </row>
    <row r="288" spans="1:6">
      <c r="A288" s="708" t="s">
        <v>2087</v>
      </c>
      <c r="B288" s="678" t="s">
        <v>2088</v>
      </c>
      <c r="C288" s="678" t="s">
        <v>764</v>
      </c>
      <c r="D288" s="659">
        <v>6</v>
      </c>
      <c r="E288" s="659">
        <v>54</v>
      </c>
      <c r="F288" s="680">
        <v>358</v>
      </c>
    </row>
    <row r="289" spans="1:6">
      <c r="A289" s="708" t="s">
        <v>2089</v>
      </c>
      <c r="B289" s="678" t="s">
        <v>2090</v>
      </c>
      <c r="C289" s="678" t="s">
        <v>764</v>
      </c>
      <c r="D289" s="659">
        <v>6</v>
      </c>
      <c r="E289" s="659">
        <v>54</v>
      </c>
      <c r="F289" s="680">
        <v>351</v>
      </c>
    </row>
    <row r="290" spans="1:6">
      <c r="A290" s="708" t="s">
        <v>2091</v>
      </c>
      <c r="B290" s="678" t="s">
        <v>2092</v>
      </c>
      <c r="C290" s="678" t="s">
        <v>764</v>
      </c>
      <c r="D290" s="659">
        <v>8</v>
      </c>
      <c r="E290" s="659">
        <v>54</v>
      </c>
      <c r="F290" s="680">
        <v>468</v>
      </c>
    </row>
    <row r="291" spans="1:6">
      <c r="A291" s="708" t="s">
        <v>2093</v>
      </c>
      <c r="B291" s="678" t="s">
        <v>2094</v>
      </c>
      <c r="C291" s="678" t="s">
        <v>764</v>
      </c>
      <c r="D291" s="659">
        <v>1</v>
      </c>
      <c r="E291" s="659">
        <v>80</v>
      </c>
      <c r="F291" s="680">
        <v>90</v>
      </c>
    </row>
    <row r="292" spans="1:6">
      <c r="A292" s="708" t="s">
        <v>2095</v>
      </c>
      <c r="B292" s="678" t="s">
        <v>2096</v>
      </c>
      <c r="C292" s="678" t="s">
        <v>764</v>
      </c>
      <c r="D292" s="659">
        <v>1</v>
      </c>
      <c r="E292" s="659">
        <v>35</v>
      </c>
      <c r="F292" s="680">
        <v>40</v>
      </c>
    </row>
    <row r="293" spans="1:6">
      <c r="A293" s="708" t="s">
        <v>2097</v>
      </c>
      <c r="B293" s="678" t="s">
        <v>2098</v>
      </c>
      <c r="C293" s="678" t="s">
        <v>764</v>
      </c>
      <c r="D293" s="659">
        <v>2</v>
      </c>
      <c r="E293" s="659">
        <v>80</v>
      </c>
      <c r="F293" s="680">
        <v>180</v>
      </c>
    </row>
    <row r="294" spans="1:6">
      <c r="A294" s="708" t="s">
        <v>2099</v>
      </c>
      <c r="B294" s="678" t="s">
        <v>2100</v>
      </c>
      <c r="C294" s="678" t="s">
        <v>764</v>
      </c>
      <c r="D294" s="659">
        <v>2</v>
      </c>
      <c r="E294" s="659">
        <v>35</v>
      </c>
      <c r="F294" s="680">
        <v>78</v>
      </c>
    </row>
    <row r="295" spans="1:6">
      <c r="A295" s="708" t="s">
        <v>2101</v>
      </c>
      <c r="B295" s="678" t="s">
        <v>2102</v>
      </c>
      <c r="C295" s="678" t="s">
        <v>764</v>
      </c>
      <c r="D295" s="659">
        <v>3</v>
      </c>
      <c r="E295" s="659">
        <v>35</v>
      </c>
      <c r="F295" s="680">
        <v>118</v>
      </c>
    </row>
    <row r="296" spans="1:6" ht="13.5" thickBot="1">
      <c r="A296" s="709" t="s">
        <v>2103</v>
      </c>
      <c r="B296" s="685" t="s">
        <v>2104</v>
      </c>
      <c r="C296" s="685" t="s">
        <v>764</v>
      </c>
      <c r="D296" s="675">
        <v>4</v>
      </c>
      <c r="E296" s="675">
        <v>35</v>
      </c>
      <c r="F296" s="710">
        <v>156</v>
      </c>
    </row>
    <row r="297" spans="1:6">
      <c r="A297" s="705" t="s">
        <v>1572</v>
      </c>
      <c r="B297" s="706" t="s">
        <v>1573</v>
      </c>
      <c r="C297" s="706"/>
      <c r="D297" s="653"/>
      <c r="E297" s="653"/>
      <c r="F297" s="707"/>
    </row>
    <row r="298" spans="1:6">
      <c r="A298" s="708" t="s">
        <v>1596</v>
      </c>
      <c r="B298" s="678" t="s">
        <v>1597</v>
      </c>
      <c r="C298" s="678" t="s">
        <v>540</v>
      </c>
      <c r="D298" s="659">
        <v>2</v>
      </c>
      <c r="E298" s="659">
        <v>32</v>
      </c>
      <c r="F298" s="680">
        <v>59</v>
      </c>
    </row>
    <row r="299" spans="1:6">
      <c r="A299" s="708" t="s">
        <v>1602</v>
      </c>
      <c r="B299" s="678" t="s">
        <v>1603</v>
      </c>
      <c r="C299" s="678" t="s">
        <v>540</v>
      </c>
      <c r="D299" s="659">
        <v>2</v>
      </c>
      <c r="E299" s="659">
        <v>32</v>
      </c>
      <c r="F299" s="680">
        <v>65</v>
      </c>
    </row>
    <row r="300" spans="1:6">
      <c r="A300" s="708" t="s">
        <v>1604</v>
      </c>
      <c r="B300" s="678" t="s">
        <v>1605</v>
      </c>
      <c r="C300" s="678" t="s">
        <v>540</v>
      </c>
      <c r="D300" s="659">
        <v>2</v>
      </c>
      <c r="E300" s="659">
        <v>32</v>
      </c>
      <c r="F300" s="680">
        <v>52</v>
      </c>
    </row>
    <row r="301" spans="1:6">
      <c r="A301" s="708" t="s">
        <v>1606</v>
      </c>
      <c r="B301" s="678" t="s">
        <v>1607</v>
      </c>
      <c r="C301" s="678" t="s">
        <v>608</v>
      </c>
      <c r="D301" s="659">
        <v>2</v>
      </c>
      <c r="E301" s="659">
        <v>32</v>
      </c>
      <c r="F301" s="680">
        <v>55</v>
      </c>
    </row>
    <row r="302" spans="1:6">
      <c r="A302" s="708" t="s">
        <v>1608</v>
      </c>
      <c r="B302" s="678" t="s">
        <v>1609</v>
      </c>
      <c r="C302" s="678" t="s">
        <v>608</v>
      </c>
      <c r="D302" s="659">
        <v>2</v>
      </c>
      <c r="E302" s="659">
        <v>32</v>
      </c>
      <c r="F302" s="680">
        <v>48</v>
      </c>
    </row>
    <row r="303" spans="1:6">
      <c r="A303" s="708" t="s">
        <v>1610</v>
      </c>
      <c r="B303" s="678" t="s">
        <v>1611</v>
      </c>
      <c r="C303" s="678" t="s">
        <v>608</v>
      </c>
      <c r="D303" s="659">
        <v>2</v>
      </c>
      <c r="E303" s="659">
        <v>32</v>
      </c>
      <c r="F303" s="680">
        <v>73</v>
      </c>
    </row>
    <row r="304" spans="1:6">
      <c r="A304" s="708" t="s">
        <v>1612</v>
      </c>
      <c r="B304" s="724" t="s">
        <v>1613</v>
      </c>
      <c r="C304" s="678" t="s">
        <v>540</v>
      </c>
      <c r="D304" s="659">
        <v>2</v>
      </c>
      <c r="E304" s="659">
        <v>32</v>
      </c>
      <c r="F304" s="680">
        <v>60</v>
      </c>
    </row>
    <row r="305" spans="1:12">
      <c r="A305" s="708" t="s">
        <v>1616</v>
      </c>
      <c r="B305" s="724" t="s">
        <v>1617</v>
      </c>
      <c r="C305" s="678" t="s">
        <v>540</v>
      </c>
      <c r="D305" s="659">
        <v>2</v>
      </c>
      <c r="E305" s="659">
        <v>31</v>
      </c>
      <c r="F305" s="680">
        <v>54</v>
      </c>
    </row>
    <row r="306" spans="1:12" ht="13.5" thickBot="1">
      <c r="A306" s="709" t="s">
        <v>1620</v>
      </c>
      <c r="B306" s="725" t="s">
        <v>1621</v>
      </c>
      <c r="C306" s="685" t="s">
        <v>540</v>
      </c>
      <c r="D306" s="675">
        <v>2</v>
      </c>
      <c r="E306" s="675">
        <v>40</v>
      </c>
      <c r="F306" s="710">
        <v>63</v>
      </c>
    </row>
    <row r="307" spans="1:12">
      <c r="A307" s="705" t="s">
        <v>1885</v>
      </c>
      <c r="B307" s="679" t="s">
        <v>1886</v>
      </c>
      <c r="C307" s="678"/>
      <c r="D307" s="659"/>
      <c r="E307" s="659"/>
      <c r="F307" s="680"/>
    </row>
    <row r="308" spans="1:12">
      <c r="A308" s="708" t="s">
        <v>1887</v>
      </c>
      <c r="B308" s="681" t="s">
        <v>1888</v>
      </c>
      <c r="C308" s="678" t="s">
        <v>540</v>
      </c>
      <c r="D308" s="682">
        <v>1</v>
      </c>
      <c r="E308" s="659">
        <v>13</v>
      </c>
      <c r="F308" s="726">
        <v>14</v>
      </c>
      <c r="H308" s="681"/>
      <c r="I308" s="682"/>
      <c r="J308" s="683"/>
      <c r="K308" s="505"/>
    </row>
    <row r="309" spans="1:12">
      <c r="A309" s="708" t="s">
        <v>1889</v>
      </c>
      <c r="B309" s="681" t="s">
        <v>1890</v>
      </c>
      <c r="C309" s="678" t="s">
        <v>540</v>
      </c>
      <c r="D309" s="682">
        <v>2</v>
      </c>
      <c r="E309" s="659">
        <v>13</v>
      </c>
      <c r="F309" s="726">
        <v>29</v>
      </c>
      <c r="H309" s="681"/>
      <c r="I309" s="682"/>
      <c r="J309" s="683"/>
      <c r="K309" s="505"/>
    </row>
    <row r="310" spans="1:12">
      <c r="A310" s="708" t="s">
        <v>1891</v>
      </c>
      <c r="B310" s="681" t="s">
        <v>1892</v>
      </c>
      <c r="C310" s="678" t="s">
        <v>540</v>
      </c>
      <c r="D310" s="682">
        <v>1</v>
      </c>
      <c r="E310" s="659">
        <v>23</v>
      </c>
      <c r="F310" s="726">
        <v>25</v>
      </c>
      <c r="H310" s="681"/>
      <c r="I310" s="682"/>
      <c r="J310" s="683"/>
      <c r="K310" s="505"/>
    </row>
    <row r="311" spans="1:12">
      <c r="A311" s="708" t="s">
        <v>1893</v>
      </c>
      <c r="B311" s="681" t="s">
        <v>1894</v>
      </c>
      <c r="C311" s="678" t="s">
        <v>540</v>
      </c>
      <c r="D311" s="682">
        <v>1</v>
      </c>
      <c r="E311" s="659">
        <v>26</v>
      </c>
      <c r="F311" s="726">
        <v>28</v>
      </c>
      <c r="H311" s="681"/>
      <c r="I311" s="682"/>
      <c r="J311" s="683"/>
      <c r="K311" s="505"/>
    </row>
    <row r="312" spans="1:12">
      <c r="A312" s="708" t="s">
        <v>1895</v>
      </c>
      <c r="B312" s="681" t="s">
        <v>1896</v>
      </c>
      <c r="C312" s="678" t="s">
        <v>540</v>
      </c>
      <c r="D312" s="682">
        <v>1</v>
      </c>
      <c r="E312" s="659">
        <v>32</v>
      </c>
      <c r="F312" s="726">
        <v>33</v>
      </c>
      <c r="H312" s="681"/>
      <c r="I312" s="682"/>
      <c r="J312" s="683"/>
      <c r="K312" s="505"/>
    </row>
    <row r="313" spans="1:12">
      <c r="A313" s="708" t="s">
        <v>1897</v>
      </c>
      <c r="B313" s="681" t="s">
        <v>1898</v>
      </c>
      <c r="C313" s="678" t="s">
        <v>540</v>
      </c>
      <c r="D313" s="682">
        <v>2</v>
      </c>
      <c r="E313" s="659">
        <v>32</v>
      </c>
      <c r="F313" s="726">
        <v>50</v>
      </c>
      <c r="H313" s="681"/>
      <c r="I313" s="682"/>
      <c r="J313" s="683"/>
      <c r="K313" s="505"/>
    </row>
    <row r="314" spans="1:12">
      <c r="A314" s="708" t="s">
        <v>1899</v>
      </c>
      <c r="B314" s="681" t="s">
        <v>1900</v>
      </c>
      <c r="C314" s="678" t="s">
        <v>540</v>
      </c>
      <c r="D314" s="682">
        <v>2</v>
      </c>
      <c r="E314" s="659">
        <v>32</v>
      </c>
      <c r="F314" s="726">
        <v>62</v>
      </c>
      <c r="H314" s="681"/>
      <c r="I314" s="682"/>
      <c r="J314" s="683"/>
      <c r="K314" s="505"/>
    </row>
    <row r="315" spans="1:12">
      <c r="A315" s="708" t="s">
        <v>1901</v>
      </c>
      <c r="B315" s="681" t="s">
        <v>1902</v>
      </c>
      <c r="C315" s="678" t="s">
        <v>540</v>
      </c>
      <c r="D315" s="682">
        <v>1</v>
      </c>
      <c r="E315" s="659">
        <v>42</v>
      </c>
      <c r="F315" s="726">
        <v>45</v>
      </c>
      <c r="H315" s="681"/>
      <c r="I315" s="682"/>
      <c r="J315" s="683"/>
      <c r="K315" s="505"/>
    </row>
    <row r="316" spans="1:12">
      <c r="A316" s="708" t="s">
        <v>1903</v>
      </c>
      <c r="B316" s="681" t="s">
        <v>1904</v>
      </c>
      <c r="C316" s="678" t="s">
        <v>540</v>
      </c>
      <c r="D316" s="682">
        <v>2</v>
      </c>
      <c r="E316" s="659">
        <v>42</v>
      </c>
      <c r="F316" s="726">
        <v>93</v>
      </c>
      <c r="H316" s="681"/>
      <c r="I316" s="682"/>
      <c r="J316" s="683"/>
      <c r="K316" s="505"/>
    </row>
    <row r="317" spans="1:12">
      <c r="A317" s="708" t="s">
        <v>1905</v>
      </c>
      <c r="B317" s="681" t="s">
        <v>1906</v>
      </c>
      <c r="C317" s="678" t="s">
        <v>540</v>
      </c>
      <c r="D317" s="682">
        <v>3</v>
      </c>
      <c r="E317" s="659">
        <v>13</v>
      </c>
      <c r="F317" s="726">
        <v>47</v>
      </c>
      <c r="H317" s="681"/>
      <c r="I317" s="682"/>
      <c r="J317" s="683"/>
      <c r="K317" s="505"/>
    </row>
    <row r="318" spans="1:12" ht="13.5" thickBot="1">
      <c r="A318" s="709" t="s">
        <v>1907</v>
      </c>
      <c r="B318" s="684" t="s">
        <v>1908</v>
      </c>
      <c r="C318" s="685" t="s">
        <v>540</v>
      </c>
      <c r="D318" s="686">
        <v>1</v>
      </c>
      <c r="E318" s="675">
        <v>62</v>
      </c>
      <c r="F318" s="727">
        <v>58</v>
      </c>
      <c r="H318" s="681"/>
      <c r="I318" s="682"/>
      <c r="J318" s="683"/>
      <c r="K318" s="505"/>
    </row>
    <row r="319" spans="1:12">
      <c r="A319" s="705" t="s">
        <v>1796</v>
      </c>
      <c r="B319" s="679" t="s">
        <v>2105</v>
      </c>
      <c r="C319" s="706"/>
      <c r="D319" s="653"/>
      <c r="E319" s="653"/>
      <c r="F319" s="707"/>
      <c r="H319" s="728"/>
      <c r="I319" s="728"/>
      <c r="J319" s="728"/>
      <c r="K319" s="728"/>
      <c r="L319" s="728"/>
    </row>
    <row r="320" spans="1:12" s="728" customFormat="1">
      <c r="A320" s="729" t="s">
        <v>2106</v>
      </c>
      <c r="B320" s="730" t="s">
        <v>2107</v>
      </c>
      <c r="C320" s="731" t="s">
        <v>1800</v>
      </c>
      <c r="D320" s="732">
        <v>1</v>
      </c>
      <c r="E320" s="732">
        <v>150</v>
      </c>
      <c r="F320" s="733">
        <v>185</v>
      </c>
    </row>
    <row r="321" spans="1:12" s="728" customFormat="1">
      <c r="A321" s="729" t="s">
        <v>2108</v>
      </c>
      <c r="B321" s="730" t="s">
        <v>2109</v>
      </c>
      <c r="C321" s="731" t="s">
        <v>1800</v>
      </c>
      <c r="D321" s="732">
        <v>1</v>
      </c>
      <c r="E321" s="732">
        <v>175</v>
      </c>
      <c r="F321" s="733">
        <v>208</v>
      </c>
    </row>
    <row r="322" spans="1:12" s="728" customFormat="1">
      <c r="A322" s="729" t="s">
        <v>2110</v>
      </c>
      <c r="B322" s="730" t="s">
        <v>2111</v>
      </c>
      <c r="C322" s="731" t="s">
        <v>1800</v>
      </c>
      <c r="D322" s="732">
        <v>1</v>
      </c>
      <c r="E322" s="732">
        <v>200</v>
      </c>
      <c r="F322" s="733">
        <v>232</v>
      </c>
    </row>
    <row r="323" spans="1:12" s="728" customFormat="1">
      <c r="A323" s="729" t="s">
        <v>2112</v>
      </c>
      <c r="B323" s="730" t="s">
        <v>2113</v>
      </c>
      <c r="C323" s="731" t="s">
        <v>1800</v>
      </c>
      <c r="D323" s="732">
        <v>1</v>
      </c>
      <c r="E323" s="732">
        <v>250</v>
      </c>
      <c r="F323" s="733">
        <v>288</v>
      </c>
    </row>
    <row r="324" spans="1:12" s="728" customFormat="1">
      <c r="A324" s="729" t="s">
        <v>2114</v>
      </c>
      <c r="B324" s="730" t="s">
        <v>2115</v>
      </c>
      <c r="C324" s="731" t="s">
        <v>1800</v>
      </c>
      <c r="D324" s="732">
        <v>1</v>
      </c>
      <c r="E324" s="732">
        <v>320</v>
      </c>
      <c r="F324" s="733">
        <v>368</v>
      </c>
    </row>
    <row r="325" spans="1:12" s="728" customFormat="1">
      <c r="A325" s="729" t="s">
        <v>2116</v>
      </c>
      <c r="B325" s="730" t="s">
        <v>2117</v>
      </c>
      <c r="C325" s="731" t="s">
        <v>1800</v>
      </c>
      <c r="D325" s="732">
        <v>1</v>
      </c>
      <c r="E325" s="732">
        <v>350</v>
      </c>
      <c r="F325" s="733">
        <v>400</v>
      </c>
    </row>
    <row r="326" spans="1:12" s="728" customFormat="1">
      <c r="A326" s="729" t="s">
        <v>2118</v>
      </c>
      <c r="B326" s="730" t="s">
        <v>2119</v>
      </c>
      <c r="C326" s="731" t="s">
        <v>1800</v>
      </c>
      <c r="D326" s="732">
        <v>1</v>
      </c>
      <c r="E326" s="732">
        <v>400</v>
      </c>
      <c r="F326" s="733">
        <v>452</v>
      </c>
    </row>
    <row r="327" spans="1:12" s="728" customFormat="1" ht="13.5" thickBot="1">
      <c r="A327" s="734" t="s">
        <v>2120</v>
      </c>
      <c r="B327" s="735" t="s">
        <v>2121</v>
      </c>
      <c r="C327" s="736" t="s">
        <v>1800</v>
      </c>
      <c r="D327" s="737">
        <v>1</v>
      </c>
      <c r="E327" s="737">
        <v>450</v>
      </c>
      <c r="F327" s="738">
        <v>508</v>
      </c>
      <c r="H327" s="499"/>
      <c r="I327" s="499"/>
      <c r="J327" s="499"/>
      <c r="K327" s="499"/>
      <c r="L327" s="499"/>
    </row>
    <row r="328" spans="1:12" ht="13.5" hidden="1" thickBot="1">
      <c r="A328" s="739" t="s">
        <v>2122</v>
      </c>
      <c r="B328" s="740" t="s">
        <v>2123</v>
      </c>
      <c r="C328" s="741"/>
      <c r="D328" s="742"/>
      <c r="E328" s="742"/>
      <c r="F328" s="743"/>
    </row>
    <row r="329" spans="1:12" ht="13.5" hidden="1" thickBot="1">
      <c r="A329" s="744" t="s">
        <v>2124</v>
      </c>
      <c r="B329" s="678" t="s">
        <v>2125</v>
      </c>
      <c r="C329" s="482"/>
      <c r="D329" s="745">
        <v>1</v>
      </c>
      <c r="E329" s="745">
        <v>25</v>
      </c>
      <c r="F329" s="746">
        <f>E329*D329</f>
        <v>25</v>
      </c>
    </row>
    <row r="330" spans="1:12" ht="13.5" hidden="1" thickBot="1">
      <c r="A330" s="744" t="s">
        <v>2126</v>
      </c>
      <c r="B330" s="678" t="s">
        <v>2127</v>
      </c>
      <c r="C330" s="482"/>
      <c r="D330" s="745">
        <v>1</v>
      </c>
      <c r="E330" s="745">
        <v>25</v>
      </c>
      <c r="F330" s="746">
        <f>E330*D330</f>
        <v>25</v>
      </c>
    </row>
    <row r="331" spans="1:12" ht="13.5" hidden="1" thickBot="1">
      <c r="A331" s="744" t="s">
        <v>2128</v>
      </c>
      <c r="B331" s="678" t="s">
        <v>2129</v>
      </c>
      <c r="C331" s="482"/>
      <c r="D331" s="745">
        <v>1</v>
      </c>
      <c r="E331" s="745">
        <v>15</v>
      </c>
      <c r="F331" s="746">
        <f>E331*D331</f>
        <v>15</v>
      </c>
    </row>
    <row r="332" spans="1:12" ht="13.5" hidden="1" thickBot="1">
      <c r="A332" s="744" t="s">
        <v>2130</v>
      </c>
      <c r="B332" s="678" t="s">
        <v>2131</v>
      </c>
      <c r="C332" s="482"/>
      <c r="D332" s="745">
        <v>1</v>
      </c>
      <c r="E332" s="745">
        <v>15</v>
      </c>
      <c r="F332" s="746">
        <f>E332*D332</f>
        <v>15</v>
      </c>
    </row>
    <row r="333" spans="1:12" ht="13.5" hidden="1" thickBot="1">
      <c r="A333" s="744" t="s">
        <v>2132</v>
      </c>
      <c r="B333" s="678" t="s">
        <v>2133</v>
      </c>
      <c r="C333" s="482"/>
      <c r="D333" s="745">
        <v>1</v>
      </c>
      <c r="E333" s="745">
        <v>10</v>
      </c>
      <c r="F333" s="746">
        <f>E333*D333</f>
        <v>10</v>
      </c>
    </row>
    <row r="334" spans="1:12" ht="13.5" hidden="1" thickBot="1">
      <c r="A334" s="744" t="s">
        <v>2134</v>
      </c>
      <c r="B334" s="678" t="str">
        <f>'Ref2'!B535</f>
        <v>Continuous Flashing LED Traffic Signal</v>
      </c>
      <c r="C334" s="482"/>
      <c r="D334" s="745">
        <v>1</v>
      </c>
      <c r="E334" s="745">
        <v>10</v>
      </c>
      <c r="F334" s="746">
        <v>10</v>
      </c>
    </row>
    <row r="335" spans="1:12">
      <c r="A335" s="739" t="s">
        <v>1922</v>
      </c>
      <c r="B335" s="740" t="s">
        <v>1922</v>
      </c>
      <c r="C335" s="747"/>
      <c r="D335" s="748"/>
      <c r="E335" s="748"/>
      <c r="F335" s="749"/>
    </row>
    <row r="336" spans="1:12">
      <c r="A336" s="750" t="s">
        <v>2135</v>
      </c>
      <c r="B336" s="751" t="str">
        <f>'Eligible Measures &amp; Incentives'!E45</f>
        <v>MR 16 Integral LED Lamp</v>
      </c>
      <c r="C336" s="752"/>
      <c r="D336" s="745"/>
      <c r="E336" s="745"/>
      <c r="F336" s="712"/>
    </row>
    <row r="337" spans="1:6">
      <c r="A337" s="750" t="s">
        <v>2136</v>
      </c>
      <c r="B337" s="751" t="str">
        <f>'Eligible Measures &amp; Incentives'!E46</f>
        <v xml:space="preserve">PAR 20 Integral LED Lamp </v>
      </c>
      <c r="C337" s="752"/>
      <c r="D337" s="745"/>
      <c r="E337" s="745"/>
      <c r="F337" s="712"/>
    </row>
    <row r="338" spans="1:6">
      <c r="A338" s="750" t="s">
        <v>2137</v>
      </c>
      <c r="B338" s="751" t="str">
        <f>'Eligible Measures &amp; Incentives'!E47</f>
        <v>PAR 38 and PAR 30 Integral LED Lamp</v>
      </c>
      <c r="C338" s="752"/>
      <c r="D338" s="745"/>
      <c r="E338" s="745"/>
      <c r="F338" s="712"/>
    </row>
    <row r="339" spans="1:6">
      <c r="A339" s="750" t="s">
        <v>2138</v>
      </c>
      <c r="B339" s="751" t="str">
        <f>'Eligible Measures &amp; Incentives'!E50</f>
        <v>Recessed, Surface, Pendant, or Track Head LED Fixture</v>
      </c>
      <c r="C339" s="752"/>
      <c r="D339" s="745"/>
      <c r="E339" s="745"/>
      <c r="F339" s="712"/>
    </row>
    <row r="340" spans="1:6">
      <c r="A340" s="750" t="s">
        <v>2139</v>
      </c>
      <c r="B340" s="751" t="str">
        <f>'Eligible Measures &amp; Incentives'!E54</f>
        <v xml:space="preserve">Parking Garage or Gas Station Canopy LED Fixture </v>
      </c>
      <c r="C340" s="752"/>
      <c r="D340" s="745"/>
      <c r="E340" s="745"/>
      <c r="F340" s="712"/>
    </row>
    <row r="341" spans="1:6">
      <c r="A341" s="750" t="s">
        <v>2140</v>
      </c>
      <c r="B341" s="751" t="str">
        <f>'Eligible Measures &amp; Incentives'!E58</f>
        <v xml:space="preserve">Parking Lot / Area Pole-Mounted and Wallpacks LED fixtures </v>
      </c>
      <c r="C341" s="482"/>
      <c r="D341" s="753"/>
      <c r="E341" s="753"/>
      <c r="F341" s="712"/>
    </row>
    <row r="342" spans="1:6" ht="13.5" thickBot="1">
      <c r="A342" s="754" t="s">
        <v>2141</v>
      </c>
      <c r="B342" s="755" t="str">
        <f>'Eligible Measures &amp; Incentives'!E60</f>
        <v>LED Reach-In Freezer or Cooler Lighting</v>
      </c>
      <c r="C342" s="756"/>
      <c r="D342" s="757"/>
      <c r="E342" s="757"/>
      <c r="F342" s="718"/>
    </row>
  </sheetData>
  <pageMargins left="0.75" right="0.75" top="1" bottom="1" header="0.5" footer="0.5"/>
  <pageSetup paperSize="9" orientation="portrait"/>
</worksheet>
</file>

<file path=xl/worksheets/sheet9.xml><?xml version="1.0" encoding="utf-8"?>
<worksheet xmlns="http://schemas.openxmlformats.org/spreadsheetml/2006/main" xmlns:r="http://schemas.openxmlformats.org/officeDocument/2006/relationships">
  <sheetPr codeName="Sheet9"/>
  <dimension ref="A1:D39"/>
  <sheetViews>
    <sheetView showGridLines="0" workbookViewId="0"/>
  </sheetViews>
  <sheetFormatPr defaultColWidth="9.140625" defaultRowHeight="12.75" customHeight="1"/>
  <cols>
    <col min="1" max="1" width="2.5703125" style="728" customWidth="1"/>
    <col min="2" max="2" width="6.42578125" style="728" customWidth="1"/>
    <col min="3" max="3" width="143.5703125" style="728" customWidth="1"/>
    <col min="4" max="4" width="10.140625" style="728" customWidth="1"/>
    <col min="5" max="256" width="9.140625" style="728"/>
    <col min="257" max="257" width="2.5703125" style="728" customWidth="1"/>
    <col min="258" max="258" width="6.42578125" style="728" customWidth="1"/>
    <col min="259" max="259" width="143.5703125" style="728" customWidth="1"/>
    <col min="260" max="260" width="10.140625" style="728" customWidth="1"/>
    <col min="261" max="512" width="9.140625" style="728"/>
    <col min="513" max="513" width="2.5703125" style="728" customWidth="1"/>
    <col min="514" max="514" width="6.42578125" style="728" customWidth="1"/>
    <col min="515" max="515" width="143.5703125" style="728" customWidth="1"/>
    <col min="516" max="516" width="10.140625" style="728" customWidth="1"/>
    <col min="517" max="768" width="9.140625" style="728"/>
    <col min="769" max="769" width="2.5703125" style="728" customWidth="1"/>
    <col min="770" max="770" width="6.42578125" style="728" customWidth="1"/>
    <col min="771" max="771" width="143.5703125" style="728" customWidth="1"/>
    <col min="772" max="772" width="10.140625" style="728" customWidth="1"/>
    <col min="773" max="1024" width="9.140625" style="728"/>
    <col min="1025" max="1025" width="2.5703125" style="728" customWidth="1"/>
    <col min="1026" max="1026" width="6.42578125" style="728" customWidth="1"/>
    <col min="1027" max="1027" width="143.5703125" style="728" customWidth="1"/>
    <col min="1028" max="1028" width="10.140625" style="728" customWidth="1"/>
    <col min="1029" max="1280" width="9.140625" style="728"/>
    <col min="1281" max="1281" width="2.5703125" style="728" customWidth="1"/>
    <col min="1282" max="1282" width="6.42578125" style="728" customWidth="1"/>
    <col min="1283" max="1283" width="143.5703125" style="728" customWidth="1"/>
    <col min="1284" max="1284" width="10.140625" style="728" customWidth="1"/>
    <col min="1285" max="1536" width="9.140625" style="728"/>
    <col min="1537" max="1537" width="2.5703125" style="728" customWidth="1"/>
    <col min="1538" max="1538" width="6.42578125" style="728" customWidth="1"/>
    <col min="1539" max="1539" width="143.5703125" style="728" customWidth="1"/>
    <col min="1540" max="1540" width="10.140625" style="728" customWidth="1"/>
    <col min="1541" max="1792" width="9.140625" style="728"/>
    <col min="1793" max="1793" width="2.5703125" style="728" customWidth="1"/>
    <col min="1794" max="1794" width="6.42578125" style="728" customWidth="1"/>
    <col min="1795" max="1795" width="143.5703125" style="728" customWidth="1"/>
    <col min="1796" max="1796" width="10.140625" style="728" customWidth="1"/>
    <col min="1797" max="2048" width="9.140625" style="728"/>
    <col min="2049" max="2049" width="2.5703125" style="728" customWidth="1"/>
    <col min="2050" max="2050" width="6.42578125" style="728" customWidth="1"/>
    <col min="2051" max="2051" width="143.5703125" style="728" customWidth="1"/>
    <col min="2052" max="2052" width="10.140625" style="728" customWidth="1"/>
    <col min="2053" max="2304" width="9.140625" style="728"/>
    <col min="2305" max="2305" width="2.5703125" style="728" customWidth="1"/>
    <col min="2306" max="2306" width="6.42578125" style="728" customWidth="1"/>
    <col min="2307" max="2307" width="143.5703125" style="728" customWidth="1"/>
    <col min="2308" max="2308" width="10.140625" style="728" customWidth="1"/>
    <col min="2309" max="2560" width="9.140625" style="728"/>
    <col min="2561" max="2561" width="2.5703125" style="728" customWidth="1"/>
    <col min="2562" max="2562" width="6.42578125" style="728" customWidth="1"/>
    <col min="2563" max="2563" width="143.5703125" style="728" customWidth="1"/>
    <col min="2564" max="2564" width="10.140625" style="728" customWidth="1"/>
    <col min="2565" max="2816" width="9.140625" style="728"/>
    <col min="2817" max="2817" width="2.5703125" style="728" customWidth="1"/>
    <col min="2818" max="2818" width="6.42578125" style="728" customWidth="1"/>
    <col min="2819" max="2819" width="143.5703125" style="728" customWidth="1"/>
    <col min="2820" max="2820" width="10.140625" style="728" customWidth="1"/>
    <col min="2821" max="3072" width="9.140625" style="728"/>
    <col min="3073" max="3073" width="2.5703125" style="728" customWidth="1"/>
    <col min="3074" max="3074" width="6.42578125" style="728" customWidth="1"/>
    <col min="3075" max="3075" width="143.5703125" style="728" customWidth="1"/>
    <col min="3076" max="3076" width="10.140625" style="728" customWidth="1"/>
    <col min="3077" max="3328" width="9.140625" style="728"/>
    <col min="3329" max="3329" width="2.5703125" style="728" customWidth="1"/>
    <col min="3330" max="3330" width="6.42578125" style="728" customWidth="1"/>
    <col min="3331" max="3331" width="143.5703125" style="728" customWidth="1"/>
    <col min="3332" max="3332" width="10.140625" style="728" customWidth="1"/>
    <col min="3333" max="3584" width="9.140625" style="728"/>
    <col min="3585" max="3585" width="2.5703125" style="728" customWidth="1"/>
    <col min="3586" max="3586" width="6.42578125" style="728" customWidth="1"/>
    <col min="3587" max="3587" width="143.5703125" style="728" customWidth="1"/>
    <col min="3588" max="3588" width="10.140625" style="728" customWidth="1"/>
    <col min="3589" max="3840" width="9.140625" style="728"/>
    <col min="3841" max="3841" width="2.5703125" style="728" customWidth="1"/>
    <col min="3842" max="3842" width="6.42578125" style="728" customWidth="1"/>
    <col min="3843" max="3843" width="143.5703125" style="728" customWidth="1"/>
    <col min="3844" max="3844" width="10.140625" style="728" customWidth="1"/>
    <col min="3845" max="4096" width="9.140625" style="728"/>
    <col min="4097" max="4097" width="2.5703125" style="728" customWidth="1"/>
    <col min="4098" max="4098" width="6.42578125" style="728" customWidth="1"/>
    <col min="4099" max="4099" width="143.5703125" style="728" customWidth="1"/>
    <col min="4100" max="4100" width="10.140625" style="728" customWidth="1"/>
    <col min="4101" max="4352" width="9.140625" style="728"/>
    <col min="4353" max="4353" width="2.5703125" style="728" customWidth="1"/>
    <col min="4354" max="4354" width="6.42578125" style="728" customWidth="1"/>
    <col min="4355" max="4355" width="143.5703125" style="728" customWidth="1"/>
    <col min="4356" max="4356" width="10.140625" style="728" customWidth="1"/>
    <col min="4357" max="4608" width="9.140625" style="728"/>
    <col min="4609" max="4609" width="2.5703125" style="728" customWidth="1"/>
    <col min="4610" max="4610" width="6.42578125" style="728" customWidth="1"/>
    <col min="4611" max="4611" width="143.5703125" style="728" customWidth="1"/>
    <col min="4612" max="4612" width="10.140625" style="728" customWidth="1"/>
    <col min="4613" max="4864" width="9.140625" style="728"/>
    <col min="4865" max="4865" width="2.5703125" style="728" customWidth="1"/>
    <col min="4866" max="4866" width="6.42578125" style="728" customWidth="1"/>
    <col min="4867" max="4867" width="143.5703125" style="728" customWidth="1"/>
    <col min="4868" max="4868" width="10.140625" style="728" customWidth="1"/>
    <col min="4869" max="5120" width="9.140625" style="728"/>
    <col min="5121" max="5121" width="2.5703125" style="728" customWidth="1"/>
    <col min="5122" max="5122" width="6.42578125" style="728" customWidth="1"/>
    <col min="5123" max="5123" width="143.5703125" style="728" customWidth="1"/>
    <col min="5124" max="5124" width="10.140625" style="728" customWidth="1"/>
    <col min="5125" max="5376" width="9.140625" style="728"/>
    <col min="5377" max="5377" width="2.5703125" style="728" customWidth="1"/>
    <col min="5378" max="5378" width="6.42578125" style="728" customWidth="1"/>
    <col min="5379" max="5379" width="143.5703125" style="728" customWidth="1"/>
    <col min="5380" max="5380" width="10.140625" style="728" customWidth="1"/>
    <col min="5381" max="5632" width="9.140625" style="728"/>
    <col min="5633" max="5633" width="2.5703125" style="728" customWidth="1"/>
    <col min="5634" max="5634" width="6.42578125" style="728" customWidth="1"/>
    <col min="5635" max="5635" width="143.5703125" style="728" customWidth="1"/>
    <col min="5636" max="5636" width="10.140625" style="728" customWidth="1"/>
    <col min="5637" max="5888" width="9.140625" style="728"/>
    <col min="5889" max="5889" width="2.5703125" style="728" customWidth="1"/>
    <col min="5890" max="5890" width="6.42578125" style="728" customWidth="1"/>
    <col min="5891" max="5891" width="143.5703125" style="728" customWidth="1"/>
    <col min="5892" max="5892" width="10.140625" style="728" customWidth="1"/>
    <col min="5893" max="6144" width="9.140625" style="728"/>
    <col min="6145" max="6145" width="2.5703125" style="728" customWidth="1"/>
    <col min="6146" max="6146" width="6.42578125" style="728" customWidth="1"/>
    <col min="6147" max="6147" width="143.5703125" style="728" customWidth="1"/>
    <col min="6148" max="6148" width="10.140625" style="728" customWidth="1"/>
    <col min="6149" max="6400" width="9.140625" style="728"/>
    <col min="6401" max="6401" width="2.5703125" style="728" customWidth="1"/>
    <col min="6402" max="6402" width="6.42578125" style="728" customWidth="1"/>
    <col min="6403" max="6403" width="143.5703125" style="728" customWidth="1"/>
    <col min="6404" max="6404" width="10.140625" style="728" customWidth="1"/>
    <col min="6405" max="6656" width="9.140625" style="728"/>
    <col min="6657" max="6657" width="2.5703125" style="728" customWidth="1"/>
    <col min="6658" max="6658" width="6.42578125" style="728" customWidth="1"/>
    <col min="6659" max="6659" width="143.5703125" style="728" customWidth="1"/>
    <col min="6660" max="6660" width="10.140625" style="728" customWidth="1"/>
    <col min="6661" max="6912" width="9.140625" style="728"/>
    <col min="6913" max="6913" width="2.5703125" style="728" customWidth="1"/>
    <col min="6914" max="6914" width="6.42578125" style="728" customWidth="1"/>
    <col min="6915" max="6915" width="143.5703125" style="728" customWidth="1"/>
    <col min="6916" max="6916" width="10.140625" style="728" customWidth="1"/>
    <col min="6917" max="7168" width="9.140625" style="728"/>
    <col min="7169" max="7169" width="2.5703125" style="728" customWidth="1"/>
    <col min="7170" max="7170" width="6.42578125" style="728" customWidth="1"/>
    <col min="7171" max="7171" width="143.5703125" style="728" customWidth="1"/>
    <col min="7172" max="7172" width="10.140625" style="728" customWidth="1"/>
    <col min="7173" max="7424" width="9.140625" style="728"/>
    <col min="7425" max="7425" width="2.5703125" style="728" customWidth="1"/>
    <col min="7426" max="7426" width="6.42578125" style="728" customWidth="1"/>
    <col min="7427" max="7427" width="143.5703125" style="728" customWidth="1"/>
    <col min="7428" max="7428" width="10.140625" style="728" customWidth="1"/>
    <col min="7429" max="7680" width="9.140625" style="728"/>
    <col min="7681" max="7681" width="2.5703125" style="728" customWidth="1"/>
    <col min="7682" max="7682" width="6.42578125" style="728" customWidth="1"/>
    <col min="7683" max="7683" width="143.5703125" style="728" customWidth="1"/>
    <col min="7684" max="7684" width="10.140625" style="728" customWidth="1"/>
    <col min="7685" max="7936" width="9.140625" style="728"/>
    <col min="7937" max="7937" width="2.5703125" style="728" customWidth="1"/>
    <col min="7938" max="7938" width="6.42578125" style="728" customWidth="1"/>
    <col min="7939" max="7939" width="143.5703125" style="728" customWidth="1"/>
    <col min="7940" max="7940" width="10.140625" style="728" customWidth="1"/>
    <col min="7941" max="8192" width="9.140625" style="728"/>
    <col min="8193" max="8193" width="2.5703125" style="728" customWidth="1"/>
    <col min="8194" max="8194" width="6.42578125" style="728" customWidth="1"/>
    <col min="8195" max="8195" width="143.5703125" style="728" customWidth="1"/>
    <col min="8196" max="8196" width="10.140625" style="728" customWidth="1"/>
    <col min="8197" max="8448" width="9.140625" style="728"/>
    <col min="8449" max="8449" width="2.5703125" style="728" customWidth="1"/>
    <col min="8450" max="8450" width="6.42578125" style="728" customWidth="1"/>
    <col min="8451" max="8451" width="143.5703125" style="728" customWidth="1"/>
    <col min="8452" max="8452" width="10.140625" style="728" customWidth="1"/>
    <col min="8453" max="8704" width="9.140625" style="728"/>
    <col min="8705" max="8705" width="2.5703125" style="728" customWidth="1"/>
    <col min="8706" max="8706" width="6.42578125" style="728" customWidth="1"/>
    <col min="8707" max="8707" width="143.5703125" style="728" customWidth="1"/>
    <col min="8708" max="8708" width="10.140625" style="728" customWidth="1"/>
    <col min="8709" max="8960" width="9.140625" style="728"/>
    <col min="8961" max="8961" width="2.5703125" style="728" customWidth="1"/>
    <col min="8962" max="8962" width="6.42578125" style="728" customWidth="1"/>
    <col min="8963" max="8963" width="143.5703125" style="728" customWidth="1"/>
    <col min="8964" max="8964" width="10.140625" style="728" customWidth="1"/>
    <col min="8965" max="9216" width="9.140625" style="728"/>
    <col min="9217" max="9217" width="2.5703125" style="728" customWidth="1"/>
    <col min="9218" max="9218" width="6.42578125" style="728" customWidth="1"/>
    <col min="9219" max="9219" width="143.5703125" style="728" customWidth="1"/>
    <col min="9220" max="9220" width="10.140625" style="728" customWidth="1"/>
    <col min="9221" max="9472" width="9.140625" style="728"/>
    <col min="9473" max="9473" width="2.5703125" style="728" customWidth="1"/>
    <col min="9474" max="9474" width="6.42578125" style="728" customWidth="1"/>
    <col min="9475" max="9475" width="143.5703125" style="728" customWidth="1"/>
    <col min="9476" max="9476" width="10.140625" style="728" customWidth="1"/>
    <col min="9477" max="9728" width="9.140625" style="728"/>
    <col min="9729" max="9729" width="2.5703125" style="728" customWidth="1"/>
    <col min="9730" max="9730" width="6.42578125" style="728" customWidth="1"/>
    <col min="9731" max="9731" width="143.5703125" style="728" customWidth="1"/>
    <col min="9732" max="9732" width="10.140625" style="728" customWidth="1"/>
    <col min="9733" max="9984" width="9.140625" style="728"/>
    <col min="9985" max="9985" width="2.5703125" style="728" customWidth="1"/>
    <col min="9986" max="9986" width="6.42578125" style="728" customWidth="1"/>
    <col min="9987" max="9987" width="143.5703125" style="728" customWidth="1"/>
    <col min="9988" max="9988" width="10.140625" style="728" customWidth="1"/>
    <col min="9989" max="10240" width="9.140625" style="728"/>
    <col min="10241" max="10241" width="2.5703125" style="728" customWidth="1"/>
    <col min="10242" max="10242" width="6.42578125" style="728" customWidth="1"/>
    <col min="10243" max="10243" width="143.5703125" style="728" customWidth="1"/>
    <col min="10244" max="10244" width="10.140625" style="728" customWidth="1"/>
    <col min="10245" max="10496" width="9.140625" style="728"/>
    <col min="10497" max="10497" width="2.5703125" style="728" customWidth="1"/>
    <col min="10498" max="10498" width="6.42578125" style="728" customWidth="1"/>
    <col min="10499" max="10499" width="143.5703125" style="728" customWidth="1"/>
    <col min="10500" max="10500" width="10.140625" style="728" customWidth="1"/>
    <col min="10501" max="10752" width="9.140625" style="728"/>
    <col min="10753" max="10753" width="2.5703125" style="728" customWidth="1"/>
    <col min="10754" max="10754" width="6.42578125" style="728" customWidth="1"/>
    <col min="10755" max="10755" width="143.5703125" style="728" customWidth="1"/>
    <col min="10756" max="10756" width="10.140625" style="728" customWidth="1"/>
    <col min="10757" max="11008" width="9.140625" style="728"/>
    <col min="11009" max="11009" width="2.5703125" style="728" customWidth="1"/>
    <col min="11010" max="11010" width="6.42578125" style="728" customWidth="1"/>
    <col min="11011" max="11011" width="143.5703125" style="728" customWidth="1"/>
    <col min="11012" max="11012" width="10.140625" style="728" customWidth="1"/>
    <col min="11013" max="11264" width="9.140625" style="728"/>
    <col min="11265" max="11265" width="2.5703125" style="728" customWidth="1"/>
    <col min="11266" max="11266" width="6.42578125" style="728" customWidth="1"/>
    <col min="11267" max="11267" width="143.5703125" style="728" customWidth="1"/>
    <col min="11268" max="11268" width="10.140625" style="728" customWidth="1"/>
    <col min="11269" max="11520" width="9.140625" style="728"/>
    <col min="11521" max="11521" width="2.5703125" style="728" customWidth="1"/>
    <col min="11522" max="11522" width="6.42578125" style="728" customWidth="1"/>
    <col min="11523" max="11523" width="143.5703125" style="728" customWidth="1"/>
    <col min="11524" max="11524" width="10.140625" style="728" customWidth="1"/>
    <col min="11525" max="11776" width="9.140625" style="728"/>
    <col min="11777" max="11777" width="2.5703125" style="728" customWidth="1"/>
    <col min="11778" max="11778" width="6.42578125" style="728" customWidth="1"/>
    <col min="11779" max="11779" width="143.5703125" style="728" customWidth="1"/>
    <col min="11780" max="11780" width="10.140625" style="728" customWidth="1"/>
    <col min="11781" max="12032" width="9.140625" style="728"/>
    <col min="12033" max="12033" width="2.5703125" style="728" customWidth="1"/>
    <col min="12034" max="12034" width="6.42578125" style="728" customWidth="1"/>
    <col min="12035" max="12035" width="143.5703125" style="728" customWidth="1"/>
    <col min="12036" max="12036" width="10.140625" style="728" customWidth="1"/>
    <col min="12037" max="12288" width="9.140625" style="728"/>
    <col min="12289" max="12289" width="2.5703125" style="728" customWidth="1"/>
    <col min="12290" max="12290" width="6.42578125" style="728" customWidth="1"/>
    <col min="12291" max="12291" width="143.5703125" style="728" customWidth="1"/>
    <col min="12292" max="12292" width="10.140625" style="728" customWidth="1"/>
    <col min="12293" max="12544" width="9.140625" style="728"/>
    <col min="12545" max="12545" width="2.5703125" style="728" customWidth="1"/>
    <col min="12546" max="12546" width="6.42578125" style="728" customWidth="1"/>
    <col min="12547" max="12547" width="143.5703125" style="728" customWidth="1"/>
    <col min="12548" max="12548" width="10.140625" style="728" customWidth="1"/>
    <col min="12549" max="12800" width="9.140625" style="728"/>
    <col min="12801" max="12801" width="2.5703125" style="728" customWidth="1"/>
    <col min="12802" max="12802" width="6.42578125" style="728" customWidth="1"/>
    <col min="12803" max="12803" width="143.5703125" style="728" customWidth="1"/>
    <col min="12804" max="12804" width="10.140625" style="728" customWidth="1"/>
    <col min="12805" max="13056" width="9.140625" style="728"/>
    <col min="13057" max="13057" width="2.5703125" style="728" customWidth="1"/>
    <col min="13058" max="13058" width="6.42578125" style="728" customWidth="1"/>
    <col min="13059" max="13059" width="143.5703125" style="728" customWidth="1"/>
    <col min="13060" max="13060" width="10.140625" style="728" customWidth="1"/>
    <col min="13061" max="13312" width="9.140625" style="728"/>
    <col min="13313" max="13313" width="2.5703125" style="728" customWidth="1"/>
    <col min="13314" max="13314" width="6.42578125" style="728" customWidth="1"/>
    <col min="13315" max="13315" width="143.5703125" style="728" customWidth="1"/>
    <col min="13316" max="13316" width="10.140625" style="728" customWidth="1"/>
    <col min="13317" max="13568" width="9.140625" style="728"/>
    <col min="13569" max="13569" width="2.5703125" style="728" customWidth="1"/>
    <col min="13570" max="13570" width="6.42578125" style="728" customWidth="1"/>
    <col min="13571" max="13571" width="143.5703125" style="728" customWidth="1"/>
    <col min="13572" max="13572" width="10.140625" style="728" customWidth="1"/>
    <col min="13573" max="13824" width="9.140625" style="728"/>
    <col min="13825" max="13825" width="2.5703125" style="728" customWidth="1"/>
    <col min="13826" max="13826" width="6.42578125" style="728" customWidth="1"/>
    <col min="13827" max="13827" width="143.5703125" style="728" customWidth="1"/>
    <col min="13828" max="13828" width="10.140625" style="728" customWidth="1"/>
    <col min="13829" max="14080" width="9.140625" style="728"/>
    <col min="14081" max="14081" width="2.5703125" style="728" customWidth="1"/>
    <col min="14082" max="14082" width="6.42578125" style="728" customWidth="1"/>
    <col min="14083" max="14083" width="143.5703125" style="728" customWidth="1"/>
    <col min="14084" max="14084" width="10.140625" style="728" customWidth="1"/>
    <col min="14085" max="14336" width="9.140625" style="728"/>
    <col min="14337" max="14337" width="2.5703125" style="728" customWidth="1"/>
    <col min="14338" max="14338" width="6.42578125" style="728" customWidth="1"/>
    <col min="14339" max="14339" width="143.5703125" style="728" customWidth="1"/>
    <col min="14340" max="14340" width="10.140625" style="728" customWidth="1"/>
    <col min="14341" max="14592" width="9.140625" style="728"/>
    <col min="14593" max="14593" width="2.5703125" style="728" customWidth="1"/>
    <col min="14594" max="14594" width="6.42578125" style="728" customWidth="1"/>
    <col min="14595" max="14595" width="143.5703125" style="728" customWidth="1"/>
    <col min="14596" max="14596" width="10.140625" style="728" customWidth="1"/>
    <col min="14597" max="14848" width="9.140625" style="728"/>
    <col min="14849" max="14849" width="2.5703125" style="728" customWidth="1"/>
    <col min="14850" max="14850" width="6.42578125" style="728" customWidth="1"/>
    <col min="14851" max="14851" width="143.5703125" style="728" customWidth="1"/>
    <col min="14852" max="14852" width="10.140625" style="728" customWidth="1"/>
    <col min="14853" max="15104" width="9.140625" style="728"/>
    <col min="15105" max="15105" width="2.5703125" style="728" customWidth="1"/>
    <col min="15106" max="15106" width="6.42578125" style="728" customWidth="1"/>
    <col min="15107" max="15107" width="143.5703125" style="728" customWidth="1"/>
    <col min="15108" max="15108" width="10.140625" style="728" customWidth="1"/>
    <col min="15109" max="15360" width="9.140625" style="728"/>
    <col min="15361" max="15361" width="2.5703125" style="728" customWidth="1"/>
    <col min="15362" max="15362" width="6.42578125" style="728" customWidth="1"/>
    <col min="15363" max="15363" width="143.5703125" style="728" customWidth="1"/>
    <col min="15364" max="15364" width="10.140625" style="728" customWidth="1"/>
    <col min="15365" max="15616" width="9.140625" style="728"/>
    <col min="15617" max="15617" width="2.5703125" style="728" customWidth="1"/>
    <col min="15618" max="15618" width="6.42578125" style="728" customWidth="1"/>
    <col min="15619" max="15619" width="143.5703125" style="728" customWidth="1"/>
    <col min="15620" max="15620" width="10.140625" style="728" customWidth="1"/>
    <col min="15621" max="15872" width="9.140625" style="728"/>
    <col min="15873" max="15873" width="2.5703125" style="728" customWidth="1"/>
    <col min="15874" max="15874" width="6.42578125" style="728" customWidth="1"/>
    <col min="15875" max="15875" width="143.5703125" style="728" customWidth="1"/>
    <col min="15876" max="15876" width="10.140625" style="728" customWidth="1"/>
    <col min="15877" max="16128" width="9.140625" style="728"/>
    <col min="16129" max="16129" width="2.5703125" style="728" customWidth="1"/>
    <col min="16130" max="16130" width="6.42578125" style="728" customWidth="1"/>
    <col min="16131" max="16131" width="143.5703125" style="728" customWidth="1"/>
    <col min="16132" max="16132" width="10.140625" style="728" customWidth="1"/>
    <col min="16133" max="16384" width="9.140625" style="728"/>
  </cols>
  <sheetData>
    <row r="1" spans="1:4" ht="7.5" customHeight="1" thickBot="1"/>
    <row r="2" spans="1:4" s="761" customFormat="1" ht="39.75" customHeight="1">
      <c r="A2" s="758"/>
      <c r="B2" s="759" t="str">
        <f>UTILITY_NAME&amp;" Commercial &amp; Industrial Energy Savings Program"</f>
        <v>Pepco Commercial &amp; Industrial Energy Savings Program</v>
      </c>
      <c r="C2" s="759"/>
      <c r="D2" s="760"/>
    </row>
    <row r="3" spans="1:4" s="765" customFormat="1" ht="27" customHeight="1" thickBot="1">
      <c r="A3" s="762"/>
      <c r="B3" s="763" t="s">
        <v>2142</v>
      </c>
      <c r="C3" s="763"/>
      <c r="D3" s="764" t="str">
        <f>'Instructions '!B2</f>
        <v>Version 1.1 5-15-2012</v>
      </c>
    </row>
    <row r="4" spans="1:4">
      <c r="B4" s="766"/>
      <c r="C4" s="766"/>
    </row>
    <row r="5" spans="1:4">
      <c r="B5" s="766"/>
      <c r="C5" s="766"/>
    </row>
    <row r="6" spans="1:4" s="770" customFormat="1" ht="18">
      <c r="A6" s="767"/>
      <c r="B6" s="768" t="s">
        <v>2143</v>
      </c>
      <c r="C6" s="769"/>
      <c r="D6" s="728"/>
    </row>
    <row r="7" spans="1:4" s="775" customFormat="1" ht="14.25">
      <c r="A7" s="771"/>
      <c r="B7" s="772">
        <v>1</v>
      </c>
      <c r="C7" s="773" t="s">
        <v>2144</v>
      </c>
      <c r="D7" s="774"/>
    </row>
    <row r="8" spans="1:4" s="779" customFormat="1" ht="15">
      <c r="A8" s="776"/>
      <c r="B8" s="777"/>
      <c r="C8" s="778"/>
      <c r="D8" s="728"/>
    </row>
    <row r="9" spans="1:4" s="783" customFormat="1" ht="20.25" customHeight="1">
      <c r="A9" s="780"/>
      <c r="B9" s="781" t="s">
        <v>2145</v>
      </c>
      <c r="C9" s="782"/>
      <c r="D9" s="728"/>
    </row>
    <row r="10" spans="1:4" s="783" customFormat="1" ht="20.25" customHeight="1">
      <c r="A10" s="780"/>
      <c r="B10" s="784"/>
      <c r="C10" s="785" t="s">
        <v>2146</v>
      </c>
      <c r="D10" s="728"/>
    </row>
    <row r="11" spans="1:4" s="775" customFormat="1" ht="36.75" customHeight="1">
      <c r="A11" s="771"/>
      <c r="B11" s="786">
        <v>2</v>
      </c>
      <c r="C11" s="787" t="s">
        <v>2147</v>
      </c>
      <c r="D11" s="728"/>
    </row>
    <row r="12" spans="1:4" s="775" customFormat="1" ht="19.5" customHeight="1">
      <c r="A12" s="771"/>
      <c r="B12" s="786">
        <f>B11+1</f>
        <v>3</v>
      </c>
      <c r="C12" s="787" t="s">
        <v>2148</v>
      </c>
      <c r="D12" s="728"/>
    </row>
    <row r="13" spans="1:4" s="775" customFormat="1" ht="22.5" customHeight="1">
      <c r="A13" s="771"/>
      <c r="B13" s="786">
        <f>B12+1</f>
        <v>4</v>
      </c>
      <c r="C13" s="787" t="s">
        <v>2149</v>
      </c>
      <c r="D13" s="728"/>
    </row>
    <row r="14" spans="1:4" s="775" customFormat="1" ht="35.25" customHeight="1">
      <c r="A14" s="771"/>
      <c r="B14" s="786">
        <f>B13+1</f>
        <v>5</v>
      </c>
      <c r="C14" s="787" t="s">
        <v>2150</v>
      </c>
      <c r="D14" s="728"/>
    </row>
    <row r="15" spans="1:4" s="775" customFormat="1" ht="28.5">
      <c r="A15" s="771"/>
      <c r="B15" s="786">
        <f>B14+1</f>
        <v>6</v>
      </c>
      <c r="C15" s="787" t="s">
        <v>2151</v>
      </c>
      <c r="D15" s="728"/>
    </row>
    <row r="16" spans="1:4" s="775" customFormat="1" ht="14.25">
      <c r="A16" s="771"/>
      <c r="B16" s="788"/>
      <c r="C16" s="789"/>
      <c r="D16" s="728"/>
    </row>
    <row r="17" spans="1:4" s="793" customFormat="1" ht="19.5" customHeight="1">
      <c r="A17" s="790"/>
      <c r="B17" s="791"/>
      <c r="C17" s="792" t="s">
        <v>2152</v>
      </c>
      <c r="D17" s="728"/>
    </row>
    <row r="18" spans="1:4" s="775" customFormat="1" ht="34.5" customHeight="1">
      <c r="A18" s="771"/>
      <c r="B18" s="794">
        <f>B15+1</f>
        <v>7</v>
      </c>
      <c r="C18" s="787" t="s">
        <v>2153</v>
      </c>
      <c r="D18" s="728"/>
    </row>
    <row r="19" spans="1:4" s="775" customFormat="1" ht="33.75" customHeight="1">
      <c r="A19" s="771"/>
      <c r="B19" s="794">
        <f>B18+1</f>
        <v>8</v>
      </c>
      <c r="C19" s="787" t="s">
        <v>2154</v>
      </c>
      <c r="D19" s="728"/>
    </row>
    <row r="20" spans="1:4" s="775" customFormat="1" ht="57">
      <c r="A20" s="771"/>
      <c r="B20" s="794">
        <f>B19+1</f>
        <v>9</v>
      </c>
      <c r="C20" s="787" t="s">
        <v>2155</v>
      </c>
      <c r="D20" s="728"/>
    </row>
    <row r="21" spans="1:4" s="775" customFormat="1" ht="14.25">
      <c r="A21" s="771"/>
      <c r="B21" s="795"/>
      <c r="C21" s="789"/>
      <c r="D21" s="728"/>
    </row>
    <row r="22" spans="1:4" s="793" customFormat="1" ht="21" customHeight="1">
      <c r="A22" s="790"/>
      <c r="B22" s="796"/>
      <c r="C22" s="797" t="s">
        <v>2156</v>
      </c>
      <c r="D22" s="728"/>
    </row>
    <row r="23" spans="1:4" s="775" customFormat="1" ht="64.5" customHeight="1">
      <c r="A23" s="771"/>
      <c r="B23" s="798">
        <f>B20+1</f>
        <v>10</v>
      </c>
      <c r="C23" s="787" t="s">
        <v>2157</v>
      </c>
      <c r="D23" s="799"/>
    </row>
    <row r="24" spans="1:4" s="775" customFormat="1" ht="36" customHeight="1">
      <c r="A24" s="771"/>
      <c r="B24" s="798">
        <f>B23+1</f>
        <v>11</v>
      </c>
      <c r="C24" s="787" t="s">
        <v>2158</v>
      </c>
      <c r="D24" s="728"/>
    </row>
    <row r="25" spans="1:4" s="775" customFormat="1" ht="62.25" customHeight="1">
      <c r="A25" s="771"/>
      <c r="B25" s="798">
        <f>B24+1</f>
        <v>12</v>
      </c>
      <c r="C25" s="787" t="s">
        <v>2159</v>
      </c>
      <c r="D25" s="728"/>
    </row>
    <row r="26" spans="1:4" s="775" customFormat="1" ht="119.25" customHeight="1">
      <c r="A26" s="771"/>
      <c r="B26" s="798">
        <f>B25+1</f>
        <v>13</v>
      </c>
      <c r="C26" s="787" t="s">
        <v>2160</v>
      </c>
      <c r="D26" s="728"/>
    </row>
    <row r="27" spans="1:4" s="775" customFormat="1" ht="18" customHeight="1">
      <c r="A27" s="800"/>
      <c r="B27" s="801"/>
      <c r="C27" s="787"/>
      <c r="D27" s="728"/>
    </row>
    <row r="28" spans="1:4" s="779" customFormat="1" ht="21.75" customHeight="1">
      <c r="A28" s="802"/>
      <c r="B28" s="803" t="s">
        <v>2161</v>
      </c>
      <c r="C28" s="804"/>
      <c r="D28" s="728"/>
    </row>
    <row r="29" spans="1:4" s="775" customFormat="1" ht="14.25" customHeight="1">
      <c r="A29" s="805"/>
      <c r="B29" s="806"/>
      <c r="C29" s="806"/>
      <c r="D29" s="728"/>
    </row>
    <row r="30" spans="1:4" s="810" customFormat="1" ht="31.5" customHeight="1">
      <c r="A30" s="807"/>
      <c r="B30" s="808" t="s">
        <v>2162</v>
      </c>
      <c r="C30" s="809" t="s">
        <v>2163</v>
      </c>
      <c r="D30" s="728"/>
    </row>
    <row r="31" spans="1:4" s="810" customFormat="1" ht="31.5" customHeight="1">
      <c r="B31" s="811" t="s">
        <v>2164</v>
      </c>
      <c r="C31" s="812" t="s">
        <v>2165</v>
      </c>
      <c r="D31" s="728"/>
    </row>
    <row r="32" spans="1:4" s="813" customFormat="1" ht="31.5" customHeight="1">
      <c r="B32" s="811" t="s">
        <v>2166</v>
      </c>
      <c r="C32" s="812" t="s">
        <v>2167</v>
      </c>
      <c r="D32" s="728"/>
    </row>
    <row r="33" spans="2:4" s="810" customFormat="1" ht="21" customHeight="1">
      <c r="B33" s="814" t="s">
        <v>2168</v>
      </c>
      <c r="C33" s="815" t="s">
        <v>2169</v>
      </c>
      <c r="D33" s="728"/>
    </row>
    <row r="34" spans="2:4" ht="10.5" customHeight="1">
      <c r="B34" s="816" t="s">
        <v>2170</v>
      </c>
      <c r="C34" s="817"/>
    </row>
    <row r="35" spans="2:4" ht="15.75" customHeight="1">
      <c r="B35" s="818" t="s">
        <v>2171</v>
      </c>
      <c r="C35" s="817"/>
    </row>
    <row r="36" spans="2:4" ht="15.75" customHeight="1">
      <c r="B36" s="819" t="s">
        <v>2172</v>
      </c>
      <c r="C36" s="820"/>
    </row>
    <row r="37" spans="2:4" ht="15.75" customHeight="1">
      <c r="B37" s="816" t="s">
        <v>2173</v>
      </c>
      <c r="C37" s="817"/>
    </row>
    <row r="38" spans="2:4" ht="15.75" customHeight="1">
      <c r="B38" s="816" t="s">
        <v>2174</v>
      </c>
      <c r="C38" s="817"/>
    </row>
    <row r="39" spans="2:4" ht="15.75" customHeight="1">
      <c r="B39" s="818" t="s">
        <v>2175</v>
      </c>
      <c r="C39" s="817"/>
    </row>
  </sheetData>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27</vt:i4>
      </vt:variant>
      <vt:variant>
        <vt:lpstr>Named Ranges</vt:lpstr>
      </vt:variant>
      <vt:variant>
        <vt:i4>108</vt:i4>
      </vt:variant>
    </vt:vector>
  </HeadingPairs>
  <TitlesOfParts>
    <vt:vector size="135" baseType="lpstr">
      <vt:lpstr>Instructions</vt:lpstr>
      <vt:lpstr>Instructions </vt:lpstr>
      <vt:lpstr>Eligible Measures &amp; Incentives</vt:lpstr>
      <vt:lpstr>Application</vt:lpstr>
      <vt:lpstr>Completion Form</vt:lpstr>
      <vt:lpstr>Ref Application</vt:lpstr>
      <vt:lpstr>Existing Fixture List</vt:lpstr>
      <vt:lpstr>Replacement Fixture List</vt:lpstr>
      <vt:lpstr>Standard Table Instructions</vt:lpstr>
      <vt:lpstr>Standard Table</vt:lpstr>
      <vt:lpstr>Alt Fixtures Instructions</vt:lpstr>
      <vt:lpstr>Alternative Fixtures</vt:lpstr>
      <vt:lpstr>Summary</vt:lpstr>
      <vt:lpstr>Logos&amp;Administrator Instruction</vt:lpstr>
      <vt:lpstr>TRC Tool</vt:lpstr>
      <vt:lpstr>TRC Measures Pepco</vt:lpstr>
      <vt:lpstr>TRC Measures Delmarva</vt:lpstr>
      <vt:lpstr>TRC Values Pepco</vt:lpstr>
      <vt:lpstr>TRC Values Delmarva</vt:lpstr>
      <vt:lpstr>Ref</vt:lpstr>
      <vt:lpstr>Ref2</vt:lpstr>
      <vt:lpstr>Ref3</vt:lpstr>
      <vt:lpstr>Ref4</vt:lpstr>
      <vt:lpstr>PepcoT&amp;C</vt:lpstr>
      <vt:lpstr>DelmarvaT&amp;C</vt:lpstr>
      <vt:lpstr>Change Log</vt:lpstr>
      <vt:lpstr>Sheet1</vt:lpstr>
      <vt:lpstr>Alt_Replacement_Lighting_Type</vt:lpstr>
      <vt:lpstr>Average_Cost_Electricity</vt:lpstr>
      <vt:lpstr>AVERAGE_COST_FUELOIL</vt:lpstr>
      <vt:lpstr>AVERAGE_COST_NATURALGAS</vt:lpstr>
      <vt:lpstr>Base_Incentive</vt:lpstr>
      <vt:lpstr>BCFAILUREFLAG</vt:lpstr>
      <vt:lpstr>Building_Type</vt:lpstr>
      <vt:lpstr>BUILDINGTYPE_CF_TABLE</vt:lpstr>
      <vt:lpstr>BusinessTypeLookup</vt:lpstr>
      <vt:lpstr>CAPFLAG</vt:lpstr>
      <vt:lpstr>Choice_Agriculture</vt:lpstr>
      <vt:lpstr>Choice_Education</vt:lpstr>
      <vt:lpstr>Choice_Government</vt:lpstr>
      <vt:lpstr>Choice_Healthcare</vt:lpstr>
      <vt:lpstr>Choice_Individual</vt:lpstr>
      <vt:lpstr>Choice_Industrial</vt:lpstr>
      <vt:lpstr>Choice_LargeCommercial</vt:lpstr>
      <vt:lpstr>Choice_NonProfit</vt:lpstr>
      <vt:lpstr>Choice_SmallCommercial</vt:lpstr>
      <vt:lpstr>Choose_BuildingType</vt:lpstr>
      <vt:lpstr>Choose_BusinessTypeGeneral</vt:lpstr>
      <vt:lpstr>Choose_CompanyStatus</vt:lpstr>
      <vt:lpstr>Choose_CompanyType</vt:lpstr>
      <vt:lpstr>Choose_HowHeard</vt:lpstr>
      <vt:lpstr>Choose_Payee</vt:lpstr>
      <vt:lpstr>Choose_ProjectType</vt:lpstr>
      <vt:lpstr>Choose_YesNo</vt:lpstr>
      <vt:lpstr>Control_Category</vt:lpstr>
      <vt:lpstr>CONTROL_SAVINGS</vt:lpstr>
      <vt:lpstr>CONTROLS_LOOKUP</vt:lpstr>
      <vt:lpstr>COSTCAP</vt:lpstr>
      <vt:lpstr>EXIT_Sign</vt:lpstr>
      <vt:lpstr>Fixture_Category</vt:lpstr>
      <vt:lpstr>Fluor_T12_Linear_And_Other</vt:lpstr>
      <vt:lpstr>Fluor_T8_Linear</vt:lpstr>
      <vt:lpstr>Fluor_U_Tubes</vt:lpstr>
      <vt:lpstr>Heating_Choices</vt:lpstr>
      <vt:lpstr>HowHeardLookup</vt:lpstr>
      <vt:lpstr>HP_Sodium</vt:lpstr>
      <vt:lpstr>IF_COOLING</vt:lpstr>
      <vt:lpstr>IF_DEMAND</vt:lpstr>
      <vt:lpstr>IF_DEMAND_REACHINFREEZERCOOLER</vt:lpstr>
      <vt:lpstr>IF_ELECTRICHPHEAT</vt:lpstr>
      <vt:lpstr>IF_ELECTRICRESISTANCE_HEAT</vt:lpstr>
      <vt:lpstr>IF_ENERGY_REACHINFREEZERCOOLER</vt:lpstr>
      <vt:lpstr>IF_FUELOIL</vt:lpstr>
      <vt:lpstr>IF_NATURALGAS</vt:lpstr>
      <vt:lpstr>Incand_Halogen</vt:lpstr>
      <vt:lpstr>Incand_Standard</vt:lpstr>
      <vt:lpstr>INCENTIVE</vt:lpstr>
      <vt:lpstr>INCENTIVE_AMOUNTS</vt:lpstr>
      <vt:lpstr>Incentive_kWhSaved</vt:lpstr>
      <vt:lpstr>Interior_Exterior</vt:lpstr>
      <vt:lpstr>ISR_CONTROLS</vt:lpstr>
      <vt:lpstr>ISR_FIXTURE</vt:lpstr>
      <vt:lpstr>LOOKUP_WATTAGES</vt:lpstr>
      <vt:lpstr>'TRC Measures Delmarva'!Measure</vt:lpstr>
      <vt:lpstr>Measure</vt:lpstr>
      <vt:lpstr>Mercury_Vapor</vt:lpstr>
      <vt:lpstr>Metal_Halide</vt:lpstr>
      <vt:lpstr>MULTIPLE_PROJECT_BONUS</vt:lpstr>
      <vt:lpstr>OHAF</vt:lpstr>
      <vt:lpstr>PAYBACKPERIOD</vt:lpstr>
      <vt:lpstr>PostBonus_Incentive</vt:lpstr>
      <vt:lpstr>PREBONUS_INCENTIVE</vt:lpstr>
      <vt:lpstr>Primary_Categories</vt:lpstr>
      <vt:lpstr>Primary_Categories_Lookup</vt:lpstr>
      <vt:lpstr>'Alternative Fixtures'!Print_Area</vt:lpstr>
      <vt:lpstr>Application!Print_Area</vt:lpstr>
      <vt:lpstr>'Completion Form'!Print_Area</vt:lpstr>
      <vt:lpstr>'Eligible Measures &amp; Incentives'!Print_Area</vt:lpstr>
      <vt:lpstr>'Existing Fixture List'!Print_Area</vt:lpstr>
      <vt:lpstr>'Instructions '!Print_Area</vt:lpstr>
      <vt:lpstr>'Replacement Fixture List'!Print_Area</vt:lpstr>
      <vt:lpstr>'Standard Table'!Print_Area</vt:lpstr>
      <vt:lpstr>'TRC Tool'!Print_Area</vt:lpstr>
      <vt:lpstr>'Eligible Measures &amp; Incentives'!Print_Titles</vt:lpstr>
      <vt:lpstr>'Existing Fixture List'!Print_Titles</vt:lpstr>
      <vt:lpstr>'Replacement Fixture List'!Print_Titles</vt:lpstr>
      <vt:lpstr>'TRC Measures Delmarva'!Program</vt:lpstr>
      <vt:lpstr>Program</vt:lpstr>
      <vt:lpstr>Rep_CFL_Fixtures</vt:lpstr>
      <vt:lpstr>Rep_EXIT_Sign</vt:lpstr>
      <vt:lpstr>Rep_Fluor_T5_Linear</vt:lpstr>
      <vt:lpstr>Rep_Fluor_T8_Linear</vt:lpstr>
      <vt:lpstr>Rep_Fluor_U_Tubes</vt:lpstr>
      <vt:lpstr>Rep_HPT8_Linear</vt:lpstr>
      <vt:lpstr>Rep_HPT8_RWT8_Linear</vt:lpstr>
      <vt:lpstr>Rep_LED</vt:lpstr>
      <vt:lpstr>Rep_LED_Fixture</vt:lpstr>
      <vt:lpstr>Rep_LED_Lamp</vt:lpstr>
      <vt:lpstr>Rep_Metal_Halide_Pulse_Start</vt:lpstr>
      <vt:lpstr>Rep_Traffic_Signals</vt:lpstr>
      <vt:lpstr>Replacement_Lookup_Primary</vt:lpstr>
      <vt:lpstr>REPLACEMENT_LOOKUP_WATTAGES</vt:lpstr>
      <vt:lpstr>Replacement_Primary_Categories</vt:lpstr>
      <vt:lpstr>'TRC Measures Delmarva'!Sector</vt:lpstr>
      <vt:lpstr>Sector</vt:lpstr>
      <vt:lpstr>SIMPLEPAYBACKFLAG</vt:lpstr>
      <vt:lpstr>Small_Business_Bonus</vt:lpstr>
      <vt:lpstr>Small_Business_Bonus_Value</vt:lpstr>
      <vt:lpstr>Traffic_Signals</vt:lpstr>
      <vt:lpstr>UTILITY_NAME</vt:lpstr>
      <vt:lpstr>UTILITY_NAME_CAP</vt:lpstr>
      <vt:lpstr>UtilityName</vt:lpstr>
      <vt:lpstr>UtilityName_CAP</vt:lpstr>
      <vt:lpstr>Yes_No</vt:lpstr>
      <vt:lpstr>YesNo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 Arab</dc:creator>
  <cp:lastModifiedBy>peter.desmond</cp:lastModifiedBy>
  <cp:lastPrinted>2012-10-12T21:03:52Z</cp:lastPrinted>
  <dcterms:modified xsi:type="dcterms:W3CDTF">2012-11-16T23:52:29Z</dcterms:modified>
</cp:coreProperties>
</file>