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TM32CubeWB_1.22.x\Firmware\Middlewares\ST\STM32_WPAN\ble\core\doc\"/>
    </mc:Choice>
  </mc:AlternateContent>
  <xr:revisionPtr revIDLastSave="0" documentId="13_ncr:1_{D5326DF9-9F06-4AAE-819E-FC9F9561F18B}" xr6:coauthVersionLast="47" xr6:coauthVersionMax="47" xr10:uidLastSave="{00000000-0000-0000-0000-000000000000}"/>
  <bookViews>
    <workbookView xWindow="-38520" yWindow="-5385" windowWidth="38640" windowHeight="21240" tabRatio="582" xr2:uid="{E7A381F5-4F46-405C-A5AB-D983E50DABB2}"/>
  </bookViews>
  <sheets>
    <sheet name="Version History" sheetId="35" r:id="rId1"/>
    <sheet name="How to use the file" sheetId="33" r:id="rId2"/>
    <sheet name="GATT DB size" sheetId="29" r:id="rId3"/>
    <sheet name="Summary" sheetId="34" r:id="rId4"/>
    <sheet name="GATT DB P2Pserver" sheetId="37" r:id="rId5"/>
    <sheet name="GATT DB Heart Rate" sheetId="38" r:id="rId6"/>
    <sheet name="Classified as UnClassified" sheetId="3" state="hidden" r:id="rId7"/>
    <sheet name="xl_DCF_History" sheetId="2" state="veryHidden" r:id="rId8"/>
  </sheets>
  <definedNames>
    <definedName name="_MEMORY_RAM1_BEGIN_" localSheetId="5">#REF!</definedName>
    <definedName name="_MEMORY_RAM1_BEGIN_">#REF!</definedName>
    <definedName name="_MEMORY_RAM2_BEGIN_" localSheetId="5">#REF!</definedName>
    <definedName name="_MEMORY_RAM2_BEGIN_">#REF!</definedName>
    <definedName name="_MEMORY_RAM2_END_" localSheetId="5">#REF!</definedName>
    <definedName name="_MEMORY_RAM2_END_">#REF!</definedName>
    <definedName name="CH_CFG_SIZE_BYTES">#REF!</definedName>
    <definedName name="CH_COUNT">#REF!</definedName>
    <definedName name="CH_STATUS_SIZE_BYTES">#REF!</definedName>
    <definedName name="CharDeclAttrSize128" localSheetId="5">'GATT DB Heart Rate'!$D$8</definedName>
    <definedName name="CharDeclAttrSize128" localSheetId="4">'GATT DB P2Pserver'!$D$8</definedName>
    <definedName name="CharDeclAttrSize128">'GATT DB size'!$D$8</definedName>
    <definedName name="CharDeclAttrSize16" localSheetId="5">'GATT DB Heart Rate'!$D$7</definedName>
    <definedName name="CharDeclAttrSize16" localSheetId="4">'GATT DB P2Pserver'!$D$7</definedName>
    <definedName name="CharDeclAttrSize16">'GATT DB size'!$D$7</definedName>
    <definedName name="LSM" localSheetId="5">'GATT DB Heart Rate'!$D$2</definedName>
    <definedName name="LSM" localSheetId="4">'GATT DB P2Pserver'!$D$2</definedName>
    <definedName name="LSM">'GATT DB size'!$D$2</definedName>
    <definedName name="MaxConn_Mode1">#REF!</definedName>
    <definedName name="MaxConn_Mode2">#REF!</definedName>
    <definedName name="MaxConn_Mode3">#REF!</definedName>
    <definedName name="MaxConn_Mode4">#REF!</definedName>
    <definedName name="MaxConn_Mode5">#REF!</definedName>
    <definedName name="SDU_SEGMENT_SIZE_BYTES">#REF!</definedName>
    <definedName name="SEG_BUFFER_COUNT">#REF!</definedName>
    <definedName name="WORD_SIZE_BYTES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3" i="38" l="1"/>
  <c r="Y64" i="38"/>
  <c r="Y65" i="38"/>
  <c r="Y66" i="38"/>
  <c r="Y62" i="38"/>
  <c r="Y56" i="38"/>
  <c r="Y57" i="38"/>
  <c r="Y58" i="38"/>
  <c r="Y59" i="38"/>
  <c r="Y55" i="38"/>
  <c r="Y47" i="38"/>
  <c r="Y48" i="38"/>
  <c r="Y49" i="38"/>
  <c r="Y50" i="38"/>
  <c r="Y51" i="38"/>
  <c r="Y52" i="38"/>
  <c r="Y46" i="38"/>
  <c r="Y37" i="38"/>
  <c r="Y38" i="38"/>
  <c r="Y39" i="38"/>
  <c r="Y40" i="38"/>
  <c r="Y41" i="38"/>
  <c r="Y42" i="38"/>
  <c r="Y43" i="38"/>
  <c r="Y36" i="38"/>
  <c r="Y30" i="38"/>
  <c r="Y31" i="38"/>
  <c r="Y29" i="38"/>
  <c r="Y23" i="38"/>
  <c r="Y24" i="38"/>
  <c r="Y25" i="38"/>
  <c r="Y22" i="38"/>
  <c r="Y63" i="37"/>
  <c r="Y64" i="37"/>
  <c r="Y65" i="37"/>
  <c r="Y66" i="37"/>
  <c r="Y62" i="37"/>
  <c r="Y56" i="37"/>
  <c r="Y57" i="37"/>
  <c r="Y58" i="37"/>
  <c r="Y59" i="37"/>
  <c r="Y55" i="37"/>
  <c r="Y47" i="37"/>
  <c r="Y48" i="37"/>
  <c r="Y49" i="37"/>
  <c r="Y50" i="37"/>
  <c r="Y51" i="37"/>
  <c r="Y52" i="37"/>
  <c r="Y46" i="37"/>
  <c r="Y37" i="37"/>
  <c r="Y38" i="37"/>
  <c r="Y39" i="37"/>
  <c r="Y40" i="37"/>
  <c r="Y41" i="37"/>
  <c r="Y42" i="37"/>
  <c r="Y43" i="37"/>
  <c r="Y36" i="37"/>
  <c r="Y30" i="37"/>
  <c r="Y31" i="37"/>
  <c r="Y29" i="37"/>
  <c r="Y23" i="37"/>
  <c r="Y24" i="37"/>
  <c r="Y25" i="37"/>
  <c r="Y22" i="37"/>
  <c r="Y63" i="29"/>
  <c r="Y64" i="29"/>
  <c r="Y65" i="29"/>
  <c r="Y66" i="29"/>
  <c r="Y62" i="29"/>
  <c r="Y56" i="29"/>
  <c r="Y57" i="29"/>
  <c r="Y58" i="29"/>
  <c r="Y59" i="29"/>
  <c r="Y55" i="29"/>
  <c r="Y47" i="29"/>
  <c r="Y48" i="29"/>
  <c r="Y49" i="29"/>
  <c r="Y50" i="29"/>
  <c r="Y51" i="29"/>
  <c r="Y52" i="29"/>
  <c r="Y46" i="29"/>
  <c r="Y37" i="29"/>
  <c r="Y38" i="29"/>
  <c r="Y39" i="29"/>
  <c r="Y40" i="29"/>
  <c r="Y41" i="29"/>
  <c r="Y42" i="29"/>
  <c r="Y43" i="29"/>
  <c r="Y36" i="29"/>
  <c r="Y30" i="29"/>
  <c r="Y31" i="29"/>
  <c r="Y29" i="29"/>
  <c r="Y23" i="29"/>
  <c r="Y24" i="29"/>
  <c r="Y25" i="29"/>
  <c r="Y22" i="29"/>
  <c r="B23" i="38"/>
  <c r="AA23" i="38"/>
  <c r="B24" i="38"/>
  <c r="O24" i="38"/>
  <c r="U24" i="38"/>
  <c r="Q24" i="38"/>
  <c r="AA24" i="38"/>
  <c r="B25" i="38"/>
  <c r="AA25" i="38"/>
  <c r="R29" i="38"/>
  <c r="AA29" i="38"/>
  <c r="R30" i="38"/>
  <c r="AA30" i="38"/>
  <c r="R31" i="38"/>
  <c r="AA31" i="38"/>
  <c r="Q36" i="38"/>
  <c r="AA36" i="38"/>
  <c r="Q37" i="38"/>
  <c r="AA37" i="38"/>
  <c r="Q38" i="38"/>
  <c r="AA38" i="38"/>
  <c r="Q39" i="38"/>
  <c r="AA39" i="38"/>
  <c r="Q40" i="38"/>
  <c r="AA40" i="38"/>
  <c r="Q41" i="38"/>
  <c r="AA41" i="38"/>
  <c r="Q42" i="38"/>
  <c r="AA42" i="38"/>
  <c r="Q43" i="38"/>
  <c r="AA43" i="38"/>
  <c r="Q46" i="38"/>
  <c r="AA46" i="38"/>
  <c r="Q47" i="38"/>
  <c r="AA47" i="38"/>
  <c r="Q48" i="38"/>
  <c r="AA48" i="38"/>
  <c r="Q49" i="38"/>
  <c r="AA49" i="38"/>
  <c r="Q50" i="38"/>
  <c r="AA50" i="38"/>
  <c r="Q51" i="38"/>
  <c r="AA51" i="38"/>
  <c r="Q52" i="38"/>
  <c r="AA52" i="38"/>
  <c r="Q55" i="38"/>
  <c r="AA55" i="38"/>
  <c r="Q56" i="38"/>
  <c r="AA56" i="38"/>
  <c r="Q57" i="38"/>
  <c r="AA57" i="38"/>
  <c r="Q58" i="38"/>
  <c r="AA58" i="38"/>
  <c r="Q59" i="38"/>
  <c r="AA59" i="38"/>
  <c r="Q62" i="38"/>
  <c r="AA62" i="38"/>
  <c r="Q63" i="38"/>
  <c r="AA63" i="38"/>
  <c r="Q64" i="38"/>
  <c r="AA64" i="38"/>
  <c r="Q65" i="38"/>
  <c r="AA65" i="38"/>
  <c r="Q66" i="38"/>
  <c r="AA66" i="38"/>
  <c r="AA71" i="38"/>
  <c r="B22" i="38"/>
  <c r="Q22" i="38"/>
  <c r="Z22" i="38"/>
  <c r="Z23" i="38"/>
  <c r="Z24" i="38"/>
  <c r="Z25" i="38"/>
  <c r="Q29" i="38"/>
  <c r="Z29" i="38"/>
  <c r="Q30" i="38"/>
  <c r="Z30" i="38"/>
  <c r="Q31" i="38"/>
  <c r="Z31" i="38"/>
  <c r="Z36" i="38"/>
  <c r="Z37" i="38"/>
  <c r="Z38" i="38"/>
  <c r="Z39" i="38"/>
  <c r="Z40" i="38"/>
  <c r="Z41" i="38"/>
  <c r="Z42" i="38"/>
  <c r="Z43" i="38"/>
  <c r="Z46" i="38"/>
  <c r="Z47" i="38"/>
  <c r="Z48" i="38"/>
  <c r="Z49" i="38"/>
  <c r="Z50" i="38"/>
  <c r="Z51" i="38"/>
  <c r="Z52" i="38"/>
  <c r="Z55" i="38"/>
  <c r="Z56" i="38"/>
  <c r="Z57" i="38"/>
  <c r="Z58" i="38"/>
  <c r="Z59" i="38"/>
  <c r="Z62" i="38"/>
  <c r="Z63" i="38"/>
  <c r="Z64" i="38"/>
  <c r="Z65" i="38"/>
  <c r="Z66" i="38"/>
  <c r="Z71" i="38"/>
  <c r="N21" i="38"/>
  <c r="Y21" i="38"/>
  <c r="O22" i="38"/>
  <c r="U22" i="38"/>
  <c r="N28" i="38"/>
  <c r="Y28" i="38"/>
  <c r="O29" i="38"/>
  <c r="U29" i="38"/>
  <c r="O30" i="38"/>
  <c r="U30" i="38"/>
  <c r="O31" i="38"/>
  <c r="U31" i="38"/>
  <c r="N35" i="38"/>
  <c r="Y35" i="38"/>
  <c r="O36" i="38"/>
  <c r="U36" i="38"/>
  <c r="O37" i="38"/>
  <c r="U37" i="38"/>
  <c r="O38" i="38"/>
  <c r="U38" i="38"/>
  <c r="O39" i="38"/>
  <c r="U39" i="38"/>
  <c r="O40" i="38"/>
  <c r="U40" i="38"/>
  <c r="O41" i="38"/>
  <c r="U41" i="38"/>
  <c r="O42" i="38"/>
  <c r="U42" i="38"/>
  <c r="O43" i="38"/>
  <c r="U43" i="38"/>
  <c r="N45" i="38"/>
  <c r="Y45" i="38"/>
  <c r="O46" i="38"/>
  <c r="U46" i="38"/>
  <c r="O47" i="38"/>
  <c r="U47" i="38"/>
  <c r="O48" i="38"/>
  <c r="U48" i="38"/>
  <c r="O49" i="38"/>
  <c r="U49" i="38"/>
  <c r="O50" i="38"/>
  <c r="U50" i="38"/>
  <c r="O51" i="38"/>
  <c r="U51" i="38"/>
  <c r="O52" i="38"/>
  <c r="U52" i="38"/>
  <c r="Y54" i="38"/>
  <c r="O55" i="38"/>
  <c r="U55" i="38"/>
  <c r="O56" i="38"/>
  <c r="U56" i="38"/>
  <c r="O57" i="38"/>
  <c r="U57" i="38"/>
  <c r="O58" i="38"/>
  <c r="U58" i="38"/>
  <c r="O59" i="38"/>
  <c r="U59" i="38"/>
  <c r="Y61" i="38"/>
  <c r="O62" i="38"/>
  <c r="U62" i="38"/>
  <c r="O63" i="38"/>
  <c r="U63" i="38"/>
  <c r="O64" i="38"/>
  <c r="U64" i="38"/>
  <c r="O65" i="38"/>
  <c r="U65" i="38"/>
  <c r="O66" i="38"/>
  <c r="U66" i="38"/>
  <c r="Y71" i="38"/>
  <c r="P22" i="38"/>
  <c r="V22" i="38"/>
  <c r="W22" i="38"/>
  <c r="X22" i="38"/>
  <c r="O23" i="38"/>
  <c r="U23" i="38"/>
  <c r="P23" i="38"/>
  <c r="V23" i="38"/>
  <c r="W23" i="38"/>
  <c r="X23" i="38"/>
  <c r="P24" i="38"/>
  <c r="V24" i="38"/>
  <c r="W24" i="38"/>
  <c r="X24" i="38"/>
  <c r="O25" i="38"/>
  <c r="U25" i="38"/>
  <c r="P25" i="38"/>
  <c r="V25" i="38"/>
  <c r="W25" i="38"/>
  <c r="X25" i="38"/>
  <c r="X26" i="38"/>
  <c r="P29" i="38"/>
  <c r="V29" i="38"/>
  <c r="W29" i="38"/>
  <c r="X29" i="38"/>
  <c r="P30" i="38"/>
  <c r="V30" i="38"/>
  <c r="W30" i="38"/>
  <c r="X30" i="38"/>
  <c r="P31" i="38"/>
  <c r="V31" i="38"/>
  <c r="W31" i="38"/>
  <c r="X31" i="38"/>
  <c r="X32" i="38"/>
  <c r="X69" i="38"/>
  <c r="P36" i="38"/>
  <c r="V36" i="38"/>
  <c r="W36" i="38"/>
  <c r="X36" i="38"/>
  <c r="P37" i="38"/>
  <c r="V37" i="38"/>
  <c r="W37" i="38"/>
  <c r="X37" i="38"/>
  <c r="P38" i="38"/>
  <c r="V38" i="38"/>
  <c r="W38" i="38"/>
  <c r="X38" i="38"/>
  <c r="P39" i="38"/>
  <c r="V39" i="38"/>
  <c r="W39" i="38"/>
  <c r="X39" i="38"/>
  <c r="P40" i="38"/>
  <c r="V40" i="38"/>
  <c r="W40" i="38"/>
  <c r="X40" i="38"/>
  <c r="P41" i="38"/>
  <c r="V41" i="38"/>
  <c r="W41" i="38"/>
  <c r="X41" i="38"/>
  <c r="P42" i="38"/>
  <c r="V42" i="38"/>
  <c r="W42" i="38"/>
  <c r="X42" i="38"/>
  <c r="P43" i="38"/>
  <c r="V43" i="38"/>
  <c r="W43" i="38"/>
  <c r="X43" i="38"/>
  <c r="X44" i="38"/>
  <c r="P46" i="38"/>
  <c r="V46" i="38"/>
  <c r="W46" i="38"/>
  <c r="X46" i="38"/>
  <c r="P47" i="38"/>
  <c r="V47" i="38"/>
  <c r="W47" i="38"/>
  <c r="X47" i="38"/>
  <c r="P48" i="38"/>
  <c r="V48" i="38"/>
  <c r="W48" i="38"/>
  <c r="X48" i="38"/>
  <c r="P49" i="38"/>
  <c r="V49" i="38"/>
  <c r="W49" i="38"/>
  <c r="X49" i="38"/>
  <c r="P50" i="38"/>
  <c r="V50" i="38"/>
  <c r="W50" i="38"/>
  <c r="X50" i="38"/>
  <c r="P51" i="38"/>
  <c r="V51" i="38"/>
  <c r="W51" i="38"/>
  <c r="X51" i="38"/>
  <c r="P52" i="38"/>
  <c r="V52" i="38"/>
  <c r="W52" i="38"/>
  <c r="X52" i="38"/>
  <c r="X53" i="38"/>
  <c r="P55" i="38"/>
  <c r="V55" i="38"/>
  <c r="W55" i="38"/>
  <c r="X55" i="38"/>
  <c r="P56" i="38"/>
  <c r="V56" i="38"/>
  <c r="W56" i="38"/>
  <c r="X56" i="38"/>
  <c r="P57" i="38"/>
  <c r="V57" i="38"/>
  <c r="W57" i="38"/>
  <c r="X57" i="38"/>
  <c r="P58" i="38"/>
  <c r="V58" i="38"/>
  <c r="W58" i="38"/>
  <c r="X58" i="38"/>
  <c r="P59" i="38"/>
  <c r="V59" i="38"/>
  <c r="W59" i="38"/>
  <c r="X59" i="38"/>
  <c r="X60" i="38"/>
  <c r="P62" i="38"/>
  <c r="V62" i="38"/>
  <c r="W62" i="38"/>
  <c r="X62" i="38"/>
  <c r="P63" i="38"/>
  <c r="V63" i="38"/>
  <c r="W63" i="38"/>
  <c r="X63" i="38"/>
  <c r="P64" i="38"/>
  <c r="V64" i="38"/>
  <c r="W64" i="38"/>
  <c r="X64" i="38"/>
  <c r="P65" i="38"/>
  <c r="V65" i="38"/>
  <c r="W65" i="38"/>
  <c r="X65" i="38"/>
  <c r="P66" i="38"/>
  <c r="V66" i="38"/>
  <c r="W66" i="38"/>
  <c r="X66" i="38"/>
  <c r="X67" i="38"/>
  <c r="X70" i="38"/>
  <c r="X71" i="38"/>
  <c r="R22" i="38"/>
  <c r="S22" i="38"/>
  <c r="T22" i="38"/>
  <c r="Q23" i="38"/>
  <c r="R23" i="38"/>
  <c r="S23" i="38"/>
  <c r="T23" i="38"/>
  <c r="R24" i="38"/>
  <c r="S24" i="38"/>
  <c r="T24" i="38"/>
  <c r="Q25" i="38"/>
  <c r="R25" i="38"/>
  <c r="S25" i="38"/>
  <c r="T25" i="38"/>
  <c r="T26" i="38"/>
  <c r="S29" i="38"/>
  <c r="T29" i="38"/>
  <c r="S30" i="38"/>
  <c r="T30" i="38"/>
  <c r="S31" i="38"/>
  <c r="T31" i="38"/>
  <c r="T32" i="38"/>
  <c r="T69" i="38"/>
  <c r="R36" i="38"/>
  <c r="S36" i="38"/>
  <c r="T36" i="38"/>
  <c r="R37" i="38"/>
  <c r="S37" i="38"/>
  <c r="T37" i="38"/>
  <c r="R38" i="38"/>
  <c r="S38" i="38"/>
  <c r="T38" i="38"/>
  <c r="R39" i="38"/>
  <c r="S39" i="38"/>
  <c r="T39" i="38"/>
  <c r="R40" i="38"/>
  <c r="S40" i="38"/>
  <c r="T40" i="38"/>
  <c r="R41" i="38"/>
  <c r="S41" i="38"/>
  <c r="T41" i="38"/>
  <c r="R42" i="38"/>
  <c r="S42" i="38"/>
  <c r="T42" i="38"/>
  <c r="R43" i="38"/>
  <c r="S43" i="38"/>
  <c r="T43" i="38"/>
  <c r="T44" i="38"/>
  <c r="R46" i="38"/>
  <c r="S46" i="38"/>
  <c r="T46" i="38"/>
  <c r="R47" i="38"/>
  <c r="S47" i="38"/>
  <c r="T47" i="38"/>
  <c r="R48" i="38"/>
  <c r="S48" i="38"/>
  <c r="T48" i="38"/>
  <c r="R49" i="38"/>
  <c r="S49" i="38"/>
  <c r="T49" i="38"/>
  <c r="R50" i="38"/>
  <c r="S50" i="38"/>
  <c r="T50" i="38"/>
  <c r="R51" i="38"/>
  <c r="S51" i="38"/>
  <c r="T51" i="38"/>
  <c r="R52" i="38"/>
  <c r="S52" i="38"/>
  <c r="T52" i="38"/>
  <c r="T53" i="38"/>
  <c r="R55" i="38"/>
  <c r="S55" i="38"/>
  <c r="T55" i="38"/>
  <c r="R56" i="38"/>
  <c r="S56" i="38"/>
  <c r="T56" i="38"/>
  <c r="R57" i="38"/>
  <c r="S57" i="38"/>
  <c r="T57" i="38"/>
  <c r="R58" i="38"/>
  <c r="S58" i="38"/>
  <c r="T58" i="38"/>
  <c r="R59" i="38"/>
  <c r="S59" i="38"/>
  <c r="T59" i="38"/>
  <c r="T60" i="38"/>
  <c r="R62" i="38"/>
  <c r="S62" i="38"/>
  <c r="T62" i="38"/>
  <c r="R63" i="38"/>
  <c r="S63" i="38"/>
  <c r="T63" i="38"/>
  <c r="R64" i="38"/>
  <c r="S64" i="38"/>
  <c r="T64" i="38"/>
  <c r="R65" i="38"/>
  <c r="S65" i="38"/>
  <c r="T65" i="38"/>
  <c r="R66" i="38"/>
  <c r="S66" i="38"/>
  <c r="T66" i="38"/>
  <c r="T67" i="38"/>
  <c r="T70" i="38"/>
  <c r="T71" i="38"/>
  <c r="N69" i="38"/>
  <c r="N54" i="38"/>
  <c r="N61" i="38"/>
  <c r="N70" i="38"/>
  <c r="N71" i="38"/>
  <c r="W67" i="38"/>
  <c r="V67" i="38"/>
  <c r="U67" i="38"/>
  <c r="D67" i="38"/>
  <c r="W60" i="38"/>
  <c r="V60" i="38"/>
  <c r="U60" i="38"/>
  <c r="D60" i="38"/>
  <c r="W53" i="38"/>
  <c r="V53" i="38"/>
  <c r="U53" i="38"/>
  <c r="D53" i="38"/>
  <c r="W44" i="38"/>
  <c r="V44" i="38"/>
  <c r="U44" i="38"/>
  <c r="D44" i="38"/>
  <c r="W32" i="38"/>
  <c r="V32" i="38"/>
  <c r="U32" i="38"/>
  <c r="D32" i="38"/>
  <c r="W26" i="38"/>
  <c r="V26" i="38"/>
  <c r="U26" i="38"/>
  <c r="D26" i="38"/>
  <c r="B23" i="37"/>
  <c r="AA23" i="37"/>
  <c r="B24" i="37"/>
  <c r="O24" i="37"/>
  <c r="U24" i="37"/>
  <c r="Q24" i="37"/>
  <c r="AA24" i="37"/>
  <c r="B25" i="37"/>
  <c r="AA25" i="37"/>
  <c r="R29" i="37"/>
  <c r="AA29" i="37"/>
  <c r="R30" i="37"/>
  <c r="AA30" i="37"/>
  <c r="R31" i="37"/>
  <c r="AA31" i="37"/>
  <c r="Q36" i="37"/>
  <c r="AA36" i="37"/>
  <c r="Q37" i="37"/>
  <c r="AA37" i="37"/>
  <c r="Q38" i="37"/>
  <c r="AA38" i="37"/>
  <c r="Q39" i="37"/>
  <c r="AA39" i="37"/>
  <c r="Q40" i="37"/>
  <c r="AA40" i="37"/>
  <c r="Q41" i="37"/>
  <c r="AA41" i="37"/>
  <c r="Q42" i="37"/>
  <c r="AA42" i="37"/>
  <c r="Q43" i="37"/>
  <c r="AA43" i="37"/>
  <c r="Q46" i="37"/>
  <c r="AA46" i="37"/>
  <c r="Q47" i="37"/>
  <c r="AA47" i="37"/>
  <c r="Q48" i="37"/>
  <c r="AA48" i="37"/>
  <c r="Q49" i="37"/>
  <c r="AA49" i="37"/>
  <c r="Q50" i="37"/>
  <c r="AA50" i="37"/>
  <c r="Q51" i="37"/>
  <c r="AA51" i="37"/>
  <c r="Q52" i="37"/>
  <c r="AA52" i="37"/>
  <c r="Q55" i="37"/>
  <c r="AA55" i="37"/>
  <c r="Q56" i="37"/>
  <c r="AA56" i="37"/>
  <c r="Q57" i="37"/>
  <c r="AA57" i="37"/>
  <c r="Q58" i="37"/>
  <c r="AA58" i="37"/>
  <c r="Q59" i="37"/>
  <c r="AA59" i="37"/>
  <c r="Q62" i="37"/>
  <c r="AA62" i="37"/>
  <c r="Q63" i="37"/>
  <c r="AA63" i="37"/>
  <c r="Q64" i="37"/>
  <c r="AA64" i="37"/>
  <c r="Q65" i="37"/>
  <c r="AA65" i="37"/>
  <c r="Q66" i="37"/>
  <c r="AA66" i="37"/>
  <c r="AA71" i="37"/>
  <c r="B22" i="37"/>
  <c r="Q22" i="37"/>
  <c r="Z22" i="37"/>
  <c r="Z23" i="37"/>
  <c r="Z24" i="37"/>
  <c r="Z25" i="37"/>
  <c r="Q29" i="37"/>
  <c r="Z29" i="37"/>
  <c r="Q30" i="37"/>
  <c r="Z30" i="37"/>
  <c r="Q31" i="37"/>
  <c r="Z31" i="37"/>
  <c r="Z36" i="37"/>
  <c r="Z37" i="37"/>
  <c r="Z38" i="37"/>
  <c r="Z39" i="37"/>
  <c r="Z40" i="37"/>
  <c r="Z41" i="37"/>
  <c r="Z42" i="37"/>
  <c r="Z43" i="37"/>
  <c r="Z46" i="37"/>
  <c r="Z47" i="37"/>
  <c r="Z48" i="37"/>
  <c r="Z49" i="37"/>
  <c r="Z50" i="37"/>
  <c r="Z51" i="37"/>
  <c r="Z52" i="37"/>
  <c r="Z55" i="37"/>
  <c r="Z56" i="37"/>
  <c r="Z57" i="37"/>
  <c r="Z58" i="37"/>
  <c r="Z59" i="37"/>
  <c r="Z62" i="37"/>
  <c r="Z63" i="37"/>
  <c r="Z64" i="37"/>
  <c r="Z65" i="37"/>
  <c r="Z66" i="37"/>
  <c r="Z71" i="37"/>
  <c r="N21" i="37"/>
  <c r="Y21" i="37"/>
  <c r="O22" i="37"/>
  <c r="U22" i="37"/>
  <c r="N28" i="37"/>
  <c r="Y28" i="37"/>
  <c r="O29" i="37"/>
  <c r="U29" i="37"/>
  <c r="O30" i="37"/>
  <c r="U30" i="37"/>
  <c r="O31" i="37"/>
  <c r="U31" i="37"/>
  <c r="N35" i="37"/>
  <c r="Y35" i="37"/>
  <c r="O36" i="37"/>
  <c r="U36" i="37"/>
  <c r="O37" i="37"/>
  <c r="U37" i="37"/>
  <c r="O38" i="37"/>
  <c r="U38" i="37"/>
  <c r="O39" i="37"/>
  <c r="U39" i="37"/>
  <c r="O40" i="37"/>
  <c r="U40" i="37"/>
  <c r="O41" i="37"/>
  <c r="U41" i="37"/>
  <c r="O42" i="37"/>
  <c r="U42" i="37"/>
  <c r="O43" i="37"/>
  <c r="U43" i="37"/>
  <c r="Y45" i="37"/>
  <c r="O46" i="37"/>
  <c r="U46" i="37"/>
  <c r="O47" i="37"/>
  <c r="U47" i="37"/>
  <c r="O48" i="37"/>
  <c r="U48" i="37"/>
  <c r="O49" i="37"/>
  <c r="U49" i="37"/>
  <c r="O50" i="37"/>
  <c r="U50" i="37"/>
  <c r="O51" i="37"/>
  <c r="U51" i="37"/>
  <c r="O52" i="37"/>
  <c r="U52" i="37"/>
  <c r="Y54" i="37"/>
  <c r="O55" i="37"/>
  <c r="U55" i="37"/>
  <c r="O56" i="37"/>
  <c r="U56" i="37"/>
  <c r="O57" i="37"/>
  <c r="U57" i="37"/>
  <c r="O58" i="37"/>
  <c r="U58" i="37"/>
  <c r="O59" i="37"/>
  <c r="U59" i="37"/>
  <c r="Y61" i="37"/>
  <c r="O62" i="37"/>
  <c r="U62" i="37"/>
  <c r="O63" i="37"/>
  <c r="U63" i="37"/>
  <c r="O64" i="37"/>
  <c r="U64" i="37"/>
  <c r="O65" i="37"/>
  <c r="U65" i="37"/>
  <c r="O66" i="37"/>
  <c r="U66" i="37"/>
  <c r="Y71" i="37"/>
  <c r="P22" i="37"/>
  <c r="V22" i="37"/>
  <c r="W22" i="37"/>
  <c r="X22" i="37"/>
  <c r="O23" i="37"/>
  <c r="U23" i="37"/>
  <c r="P23" i="37"/>
  <c r="V23" i="37"/>
  <c r="W23" i="37"/>
  <c r="X23" i="37"/>
  <c r="P24" i="37"/>
  <c r="V24" i="37"/>
  <c r="W24" i="37"/>
  <c r="X24" i="37"/>
  <c r="O25" i="37"/>
  <c r="U25" i="37"/>
  <c r="P25" i="37"/>
  <c r="V25" i="37"/>
  <c r="W25" i="37"/>
  <c r="X25" i="37"/>
  <c r="X26" i="37"/>
  <c r="P29" i="37"/>
  <c r="V29" i="37"/>
  <c r="W29" i="37"/>
  <c r="X29" i="37"/>
  <c r="P30" i="37"/>
  <c r="V30" i="37"/>
  <c r="W30" i="37"/>
  <c r="X30" i="37"/>
  <c r="P31" i="37"/>
  <c r="V31" i="37"/>
  <c r="W31" i="37"/>
  <c r="X31" i="37"/>
  <c r="X32" i="37"/>
  <c r="X69" i="37"/>
  <c r="P36" i="37"/>
  <c r="V36" i="37"/>
  <c r="W36" i="37"/>
  <c r="X36" i="37"/>
  <c r="P37" i="37"/>
  <c r="V37" i="37"/>
  <c r="W37" i="37"/>
  <c r="X37" i="37"/>
  <c r="P38" i="37"/>
  <c r="V38" i="37"/>
  <c r="W38" i="37"/>
  <c r="X38" i="37"/>
  <c r="P39" i="37"/>
  <c r="V39" i="37"/>
  <c r="W39" i="37"/>
  <c r="X39" i="37"/>
  <c r="P40" i="37"/>
  <c r="V40" i="37"/>
  <c r="W40" i="37"/>
  <c r="X40" i="37"/>
  <c r="P41" i="37"/>
  <c r="V41" i="37"/>
  <c r="W41" i="37"/>
  <c r="X41" i="37"/>
  <c r="P42" i="37"/>
  <c r="V42" i="37"/>
  <c r="W42" i="37"/>
  <c r="X42" i="37"/>
  <c r="P43" i="37"/>
  <c r="V43" i="37"/>
  <c r="W43" i="37"/>
  <c r="X43" i="37"/>
  <c r="X44" i="37"/>
  <c r="P46" i="37"/>
  <c r="V46" i="37"/>
  <c r="W46" i="37"/>
  <c r="X46" i="37"/>
  <c r="P47" i="37"/>
  <c r="V47" i="37"/>
  <c r="W47" i="37"/>
  <c r="X47" i="37"/>
  <c r="P48" i="37"/>
  <c r="V48" i="37"/>
  <c r="W48" i="37"/>
  <c r="X48" i="37"/>
  <c r="P49" i="37"/>
  <c r="V49" i="37"/>
  <c r="W49" i="37"/>
  <c r="X49" i="37"/>
  <c r="P50" i="37"/>
  <c r="V50" i="37"/>
  <c r="W50" i="37"/>
  <c r="X50" i="37"/>
  <c r="P51" i="37"/>
  <c r="V51" i="37"/>
  <c r="W51" i="37"/>
  <c r="X51" i="37"/>
  <c r="P52" i="37"/>
  <c r="V52" i="37"/>
  <c r="W52" i="37"/>
  <c r="X52" i="37"/>
  <c r="X53" i="37"/>
  <c r="P55" i="37"/>
  <c r="V55" i="37"/>
  <c r="W55" i="37"/>
  <c r="X55" i="37"/>
  <c r="P56" i="37"/>
  <c r="V56" i="37"/>
  <c r="W56" i="37"/>
  <c r="X56" i="37"/>
  <c r="P57" i="37"/>
  <c r="V57" i="37"/>
  <c r="W57" i="37"/>
  <c r="X57" i="37"/>
  <c r="P58" i="37"/>
  <c r="V58" i="37"/>
  <c r="W58" i="37"/>
  <c r="X58" i="37"/>
  <c r="P59" i="37"/>
  <c r="V59" i="37"/>
  <c r="W59" i="37"/>
  <c r="X59" i="37"/>
  <c r="X60" i="37"/>
  <c r="P62" i="37"/>
  <c r="V62" i="37"/>
  <c r="W62" i="37"/>
  <c r="X62" i="37"/>
  <c r="P63" i="37"/>
  <c r="V63" i="37"/>
  <c r="W63" i="37"/>
  <c r="X63" i="37"/>
  <c r="P64" i="37"/>
  <c r="V64" i="37"/>
  <c r="W64" i="37"/>
  <c r="X64" i="37"/>
  <c r="P65" i="37"/>
  <c r="V65" i="37"/>
  <c r="W65" i="37"/>
  <c r="X65" i="37"/>
  <c r="P66" i="37"/>
  <c r="V66" i="37"/>
  <c r="W66" i="37"/>
  <c r="X66" i="37"/>
  <c r="X67" i="37"/>
  <c r="X70" i="37"/>
  <c r="X71" i="37"/>
  <c r="R22" i="37"/>
  <c r="S22" i="37"/>
  <c r="T22" i="37"/>
  <c r="Q23" i="37"/>
  <c r="R23" i="37"/>
  <c r="S23" i="37"/>
  <c r="T23" i="37"/>
  <c r="R24" i="37"/>
  <c r="S24" i="37"/>
  <c r="T24" i="37"/>
  <c r="Q25" i="37"/>
  <c r="R25" i="37"/>
  <c r="S25" i="37"/>
  <c r="T25" i="37"/>
  <c r="T26" i="37"/>
  <c r="S29" i="37"/>
  <c r="T29" i="37"/>
  <c r="S30" i="37"/>
  <c r="T30" i="37"/>
  <c r="S31" i="37"/>
  <c r="T31" i="37"/>
  <c r="T32" i="37"/>
  <c r="T69" i="37"/>
  <c r="R36" i="37"/>
  <c r="S36" i="37"/>
  <c r="T36" i="37"/>
  <c r="R37" i="37"/>
  <c r="S37" i="37"/>
  <c r="T37" i="37"/>
  <c r="R38" i="37"/>
  <c r="S38" i="37"/>
  <c r="T38" i="37"/>
  <c r="R39" i="37"/>
  <c r="S39" i="37"/>
  <c r="T39" i="37"/>
  <c r="R40" i="37"/>
  <c r="S40" i="37"/>
  <c r="T40" i="37"/>
  <c r="R41" i="37"/>
  <c r="S41" i="37"/>
  <c r="T41" i="37"/>
  <c r="R42" i="37"/>
  <c r="S42" i="37"/>
  <c r="T42" i="37"/>
  <c r="R43" i="37"/>
  <c r="S43" i="37"/>
  <c r="T43" i="37"/>
  <c r="T44" i="37"/>
  <c r="R46" i="37"/>
  <c r="S46" i="37"/>
  <c r="T46" i="37"/>
  <c r="R47" i="37"/>
  <c r="S47" i="37"/>
  <c r="T47" i="37"/>
  <c r="R48" i="37"/>
  <c r="S48" i="37"/>
  <c r="T48" i="37"/>
  <c r="R49" i="37"/>
  <c r="S49" i="37"/>
  <c r="T49" i="37"/>
  <c r="R50" i="37"/>
  <c r="S50" i="37"/>
  <c r="T50" i="37"/>
  <c r="R51" i="37"/>
  <c r="S51" i="37"/>
  <c r="T51" i="37"/>
  <c r="R52" i="37"/>
  <c r="S52" i="37"/>
  <c r="T52" i="37"/>
  <c r="T53" i="37"/>
  <c r="R55" i="37"/>
  <c r="S55" i="37"/>
  <c r="T55" i="37"/>
  <c r="R56" i="37"/>
  <c r="S56" i="37"/>
  <c r="T56" i="37"/>
  <c r="R57" i="37"/>
  <c r="S57" i="37"/>
  <c r="T57" i="37"/>
  <c r="R58" i="37"/>
  <c r="S58" i="37"/>
  <c r="T58" i="37"/>
  <c r="R59" i="37"/>
  <c r="S59" i="37"/>
  <c r="T59" i="37"/>
  <c r="T60" i="37"/>
  <c r="R62" i="37"/>
  <c r="S62" i="37"/>
  <c r="T62" i="37"/>
  <c r="R63" i="37"/>
  <c r="S63" i="37"/>
  <c r="T63" i="37"/>
  <c r="R64" i="37"/>
  <c r="S64" i="37"/>
  <c r="T64" i="37"/>
  <c r="R65" i="37"/>
  <c r="S65" i="37"/>
  <c r="T65" i="37"/>
  <c r="R66" i="37"/>
  <c r="S66" i="37"/>
  <c r="T66" i="37"/>
  <c r="T67" i="37"/>
  <c r="T70" i="37"/>
  <c r="T71" i="37"/>
  <c r="N69" i="37"/>
  <c r="N70" i="37"/>
  <c r="N71" i="37"/>
  <c r="W67" i="37"/>
  <c r="V67" i="37"/>
  <c r="U67" i="37"/>
  <c r="D67" i="37"/>
  <c r="W60" i="37"/>
  <c r="V60" i="37"/>
  <c r="U60" i="37"/>
  <c r="D60" i="37"/>
  <c r="W53" i="37"/>
  <c r="V53" i="37"/>
  <c r="U53" i="37"/>
  <c r="D53" i="37"/>
  <c r="W44" i="37"/>
  <c r="V44" i="37"/>
  <c r="U44" i="37"/>
  <c r="D44" i="37"/>
  <c r="W32" i="37"/>
  <c r="V32" i="37"/>
  <c r="U32" i="37"/>
  <c r="D32" i="37"/>
  <c r="W26" i="37"/>
  <c r="V26" i="37"/>
  <c r="U26" i="37"/>
  <c r="D26" i="37"/>
  <c r="Y35" i="29"/>
  <c r="Y45" i="29"/>
  <c r="W63" i="29"/>
  <c r="W64" i="29"/>
  <c r="W65" i="29"/>
  <c r="W66" i="29"/>
  <c r="W62" i="29"/>
  <c r="W56" i="29"/>
  <c r="W57" i="29"/>
  <c r="W58" i="29"/>
  <c r="W59" i="29"/>
  <c r="W55" i="29"/>
  <c r="W47" i="29"/>
  <c r="W48" i="29"/>
  <c r="W49" i="29"/>
  <c r="W50" i="29"/>
  <c r="W51" i="29"/>
  <c r="W52" i="29"/>
  <c r="W46" i="29"/>
  <c r="W37" i="29"/>
  <c r="W38" i="29"/>
  <c r="W39" i="29"/>
  <c r="W40" i="29"/>
  <c r="W41" i="29"/>
  <c r="W42" i="29"/>
  <c r="W43" i="29"/>
  <c r="W36" i="29"/>
  <c r="W30" i="29"/>
  <c r="W31" i="29"/>
  <c r="W29" i="29"/>
  <c r="S63" i="29"/>
  <c r="S64" i="29"/>
  <c r="S65" i="29"/>
  <c r="S66" i="29"/>
  <c r="S62" i="29"/>
  <c r="S56" i="29"/>
  <c r="S57" i="29"/>
  <c r="S58" i="29"/>
  <c r="S59" i="29"/>
  <c r="S55" i="29"/>
  <c r="S47" i="29"/>
  <c r="S48" i="29"/>
  <c r="S49" i="29"/>
  <c r="S50" i="29"/>
  <c r="S51" i="29"/>
  <c r="S52" i="29"/>
  <c r="S46" i="29"/>
  <c r="S37" i="29"/>
  <c r="S38" i="29"/>
  <c r="S39" i="29"/>
  <c r="S40" i="29"/>
  <c r="S41" i="29"/>
  <c r="S42" i="29"/>
  <c r="S43" i="29"/>
  <c r="S36" i="29"/>
  <c r="S30" i="29"/>
  <c r="S31" i="29"/>
  <c r="S29" i="29"/>
  <c r="R63" i="29"/>
  <c r="R64" i="29"/>
  <c r="R65" i="29"/>
  <c r="R66" i="29"/>
  <c r="R62" i="29"/>
  <c r="R56" i="29"/>
  <c r="R57" i="29"/>
  <c r="R58" i="29"/>
  <c r="R59" i="29"/>
  <c r="R55" i="29"/>
  <c r="R47" i="29"/>
  <c r="R48" i="29"/>
  <c r="R49" i="29"/>
  <c r="R50" i="29"/>
  <c r="R51" i="29"/>
  <c r="R52" i="29"/>
  <c r="R46" i="29"/>
  <c r="R37" i="29"/>
  <c r="R38" i="29"/>
  <c r="R39" i="29"/>
  <c r="R40" i="29"/>
  <c r="R41" i="29"/>
  <c r="R42" i="29"/>
  <c r="R43" i="29"/>
  <c r="R36" i="29"/>
  <c r="R30" i="29"/>
  <c r="AA30" i="29"/>
  <c r="R31" i="29"/>
  <c r="AA31" i="29"/>
  <c r="R29" i="29"/>
  <c r="AA29" i="29"/>
  <c r="Q63" i="29"/>
  <c r="AA63" i="29"/>
  <c r="Q64" i="29"/>
  <c r="AA64" i="29"/>
  <c r="Q65" i="29"/>
  <c r="AA65" i="29"/>
  <c r="Q66" i="29"/>
  <c r="AA66" i="29"/>
  <c r="Q62" i="29"/>
  <c r="AA62" i="29"/>
  <c r="Q56" i="29"/>
  <c r="Q57" i="29"/>
  <c r="Q58" i="29"/>
  <c r="AA58" i="29"/>
  <c r="Q59" i="29"/>
  <c r="AA59" i="29"/>
  <c r="Q55" i="29"/>
  <c r="AA55" i="29"/>
  <c r="Q47" i="29"/>
  <c r="AA47" i="29"/>
  <c r="Q48" i="29"/>
  <c r="AA48" i="29"/>
  <c r="Q49" i="29"/>
  <c r="Q50" i="29"/>
  <c r="Q51" i="29"/>
  <c r="AA51" i="29"/>
  <c r="Q52" i="29"/>
  <c r="AA52" i="29"/>
  <c r="Q46" i="29"/>
  <c r="AA46" i="29"/>
  <c r="Q37" i="29"/>
  <c r="AA37" i="29"/>
  <c r="Q38" i="29"/>
  <c r="AA38" i="29"/>
  <c r="Q39" i="29"/>
  <c r="Q40" i="29"/>
  <c r="Q41" i="29"/>
  <c r="AA41" i="29"/>
  <c r="Q42" i="29"/>
  <c r="AA42" i="29"/>
  <c r="Q43" i="29"/>
  <c r="AA43" i="29"/>
  <c r="Q36" i="29"/>
  <c r="AA36" i="29"/>
  <c r="Q30" i="29"/>
  <c r="Q31" i="29"/>
  <c r="Q29" i="29"/>
  <c r="B22" i="29"/>
  <c r="Q22" i="29"/>
  <c r="B24" i="29"/>
  <c r="W24" i="29"/>
  <c r="B23" i="29"/>
  <c r="B25" i="29"/>
  <c r="O25" i="29"/>
  <c r="U25" i="29"/>
  <c r="AA56" i="29"/>
  <c r="AA57" i="29"/>
  <c r="AA49" i="29"/>
  <c r="AA50" i="29"/>
  <c r="AA39" i="29"/>
  <c r="AA40" i="29"/>
  <c r="O23" i="29"/>
  <c r="U23" i="29"/>
  <c r="W25" i="29"/>
  <c r="S24" i="29"/>
  <c r="W23" i="29"/>
  <c r="W22" i="29"/>
  <c r="O22" i="29"/>
  <c r="U22" i="29"/>
  <c r="S22" i="29"/>
  <c r="S25" i="29"/>
  <c r="S23" i="29"/>
  <c r="Q23" i="29"/>
  <c r="R22" i="29"/>
  <c r="Q25" i="29"/>
  <c r="R25" i="29"/>
  <c r="R24" i="29"/>
  <c r="R23" i="29"/>
  <c r="Q24" i="29"/>
  <c r="Z25" i="29"/>
  <c r="AA23" i="29"/>
  <c r="AA25" i="29"/>
  <c r="Z23" i="29"/>
  <c r="P22" i="29"/>
  <c r="V22" i="29"/>
  <c r="P25" i="29"/>
  <c r="V25" i="29"/>
  <c r="P24" i="29"/>
  <c r="V24" i="29"/>
  <c r="P23" i="29"/>
  <c r="V23" i="29"/>
  <c r="Z22" i="29"/>
  <c r="O24" i="29"/>
  <c r="U24" i="29"/>
  <c r="Z63" i="29"/>
  <c r="Z64" i="29"/>
  <c r="Z65" i="29"/>
  <c r="Z66" i="29"/>
  <c r="Z62" i="29"/>
  <c r="Z56" i="29"/>
  <c r="Z57" i="29"/>
  <c r="Z58" i="29"/>
  <c r="Z59" i="29"/>
  <c r="Z55" i="29"/>
  <c r="Z47" i="29"/>
  <c r="Z48" i="29"/>
  <c r="Z49" i="29"/>
  <c r="Z50" i="29"/>
  <c r="Z51" i="29"/>
  <c r="Z52" i="29"/>
  <c r="Z46" i="29"/>
  <c r="Z37" i="29"/>
  <c r="Z38" i="29"/>
  <c r="Z39" i="29"/>
  <c r="Z40" i="29"/>
  <c r="Z41" i="29"/>
  <c r="Z42" i="29"/>
  <c r="Z43" i="29"/>
  <c r="Z36" i="29"/>
  <c r="Z30" i="29"/>
  <c r="Z31" i="29"/>
  <c r="Z29" i="29"/>
  <c r="O37" i="29"/>
  <c r="O38" i="29"/>
  <c r="O39" i="29"/>
  <c r="O40" i="29"/>
  <c r="O41" i="29"/>
  <c r="O42" i="29"/>
  <c r="O43" i="29"/>
  <c r="O36" i="29"/>
  <c r="O47" i="29"/>
  <c r="O48" i="29"/>
  <c r="O49" i="29"/>
  <c r="U49" i="29"/>
  <c r="O50" i="29"/>
  <c r="O51" i="29"/>
  <c r="O52" i="29"/>
  <c r="O46" i="29"/>
  <c r="U46" i="29"/>
  <c r="O56" i="29"/>
  <c r="O57" i="29"/>
  <c r="O58" i="29"/>
  <c r="O59" i="29"/>
  <c r="O55" i="29"/>
  <c r="P47" i="29"/>
  <c r="V47" i="29"/>
  <c r="P48" i="29"/>
  <c r="V48" i="29"/>
  <c r="P49" i="29"/>
  <c r="V49" i="29"/>
  <c r="P50" i="29"/>
  <c r="P51" i="29"/>
  <c r="V51" i="29"/>
  <c r="P52" i="29"/>
  <c r="V52" i="29"/>
  <c r="P46" i="29"/>
  <c r="V46" i="29"/>
  <c r="P56" i="29"/>
  <c r="V56" i="29"/>
  <c r="P57" i="29"/>
  <c r="V57" i="29"/>
  <c r="P58" i="29"/>
  <c r="V58" i="29"/>
  <c r="P59" i="29"/>
  <c r="V59" i="29"/>
  <c r="P55" i="29"/>
  <c r="V55" i="29"/>
  <c r="D26" i="29"/>
  <c r="D32" i="29"/>
  <c r="D53" i="29"/>
  <c r="O63" i="29"/>
  <c r="O64" i="29"/>
  <c r="O65" i="29"/>
  <c r="O66" i="29"/>
  <c r="O62" i="29"/>
  <c r="O29" i="29"/>
  <c r="U29" i="29"/>
  <c r="P29" i="29"/>
  <c r="V29" i="29"/>
  <c r="O30" i="29"/>
  <c r="P30" i="29"/>
  <c r="V30" i="29"/>
  <c r="O31" i="29"/>
  <c r="P31" i="29"/>
  <c r="V31" i="29"/>
  <c r="P36" i="29"/>
  <c r="P37" i="29"/>
  <c r="V37" i="29"/>
  <c r="P38" i="29"/>
  <c r="V38" i="29"/>
  <c r="P39" i="29"/>
  <c r="V39" i="29"/>
  <c r="P40" i="29"/>
  <c r="P41" i="29"/>
  <c r="V41" i="29"/>
  <c r="P42" i="29"/>
  <c r="V42" i="29"/>
  <c r="P43" i="29"/>
  <c r="V43" i="29"/>
  <c r="P62" i="29"/>
  <c r="V62" i="29"/>
  <c r="P63" i="29"/>
  <c r="V63" i="29"/>
  <c r="P64" i="29"/>
  <c r="V64" i="29"/>
  <c r="P65" i="29"/>
  <c r="V65" i="29"/>
  <c r="P66" i="29"/>
  <c r="V66" i="29"/>
  <c r="N21" i="29"/>
  <c r="Y21" i="29"/>
  <c r="N28" i="29"/>
  <c r="Y28" i="29"/>
  <c r="N35" i="29"/>
  <c r="N45" i="29"/>
  <c r="N54" i="29"/>
  <c r="Y54" i="29"/>
  <c r="N61" i="29"/>
  <c r="Y61" i="29"/>
  <c r="D67" i="29"/>
  <c r="D60" i="29"/>
  <c r="D44" i="29"/>
  <c r="Z24" i="29"/>
  <c r="Z71" i="29"/>
  <c r="AA24" i="29"/>
  <c r="AA71" i="29"/>
  <c r="V26" i="29"/>
  <c r="X25" i="29"/>
  <c r="U26" i="29"/>
  <c r="X23" i="29"/>
  <c r="W26" i="29"/>
  <c r="X24" i="29"/>
  <c r="T23" i="29"/>
  <c r="T24" i="29"/>
  <c r="T25" i="29"/>
  <c r="T63" i="29"/>
  <c r="T30" i="29"/>
  <c r="T64" i="29"/>
  <c r="T31" i="29"/>
  <c r="U66" i="29"/>
  <c r="T66" i="29"/>
  <c r="U57" i="29"/>
  <c r="T57" i="29"/>
  <c r="U51" i="29"/>
  <c r="T51" i="29"/>
  <c r="U47" i="29"/>
  <c r="T47" i="29"/>
  <c r="U41" i="29"/>
  <c r="T41" i="29"/>
  <c r="U37" i="29"/>
  <c r="T37" i="29"/>
  <c r="T22" i="29"/>
  <c r="U59" i="29"/>
  <c r="T59" i="29"/>
  <c r="U43" i="29"/>
  <c r="T43" i="29"/>
  <c r="U39" i="29"/>
  <c r="T39" i="29"/>
  <c r="T62" i="29"/>
  <c r="U58" i="29"/>
  <c r="T58" i="29"/>
  <c r="U52" i="29"/>
  <c r="T52" i="29"/>
  <c r="U48" i="29"/>
  <c r="X48" i="29"/>
  <c r="T48" i="29"/>
  <c r="U42" i="29"/>
  <c r="T42" i="29"/>
  <c r="U38" i="29"/>
  <c r="T38" i="29"/>
  <c r="U65" i="29"/>
  <c r="T65" i="29"/>
  <c r="U55" i="29"/>
  <c r="T55" i="29"/>
  <c r="U56" i="29"/>
  <c r="T56" i="29"/>
  <c r="U50" i="29"/>
  <c r="T50" i="29"/>
  <c r="U36" i="29"/>
  <c r="T36" i="29"/>
  <c r="U40" i="29"/>
  <c r="T40" i="29"/>
  <c r="T29" i="29"/>
  <c r="T46" i="29"/>
  <c r="T49" i="29"/>
  <c r="U31" i="29"/>
  <c r="U30" i="29"/>
  <c r="V67" i="29"/>
  <c r="W67" i="29"/>
  <c r="W60" i="29"/>
  <c r="V50" i="29"/>
  <c r="W53" i="29"/>
  <c r="N69" i="29"/>
  <c r="V60" i="29"/>
  <c r="N70" i="29"/>
  <c r="W44" i="29"/>
  <c r="U64" i="29"/>
  <c r="X49" i="29"/>
  <c r="V32" i="29"/>
  <c r="X46" i="29"/>
  <c r="V40" i="29"/>
  <c r="V36" i="29"/>
  <c r="U62" i="29"/>
  <c r="U63" i="29"/>
  <c r="X29" i="29"/>
  <c r="X22" i="29"/>
  <c r="W32" i="29"/>
  <c r="T26" i="29"/>
  <c r="B17" i="34"/>
  <c r="B22" i="34"/>
  <c r="B16" i="34"/>
  <c r="B21" i="34"/>
  <c r="X58" i="29"/>
  <c r="X55" i="29"/>
  <c r="X50" i="29"/>
  <c r="X40" i="29"/>
  <c r="X66" i="29"/>
  <c r="X38" i="29"/>
  <c r="X41" i="29"/>
  <c r="X26" i="29"/>
  <c r="U60" i="29"/>
  <c r="X43" i="29"/>
  <c r="X57" i="29"/>
  <c r="X47" i="29"/>
  <c r="U53" i="29"/>
  <c r="X65" i="29"/>
  <c r="X42" i="29"/>
  <c r="X52" i="29"/>
  <c r="U44" i="29"/>
  <c r="X59" i="29"/>
  <c r="X56" i="29"/>
  <c r="X37" i="29"/>
  <c r="X51" i="29"/>
  <c r="X39" i="29"/>
  <c r="X31" i="29"/>
  <c r="X30" i="29"/>
  <c r="X64" i="29"/>
  <c r="T67" i="29"/>
  <c r="V53" i="29"/>
  <c r="U32" i="29"/>
  <c r="T60" i="29"/>
  <c r="T32" i="29"/>
  <c r="T44" i="29"/>
  <c r="N71" i="29"/>
  <c r="B6" i="34"/>
  <c r="T53" i="29"/>
  <c r="X62" i="29"/>
  <c r="U67" i="29"/>
  <c r="X63" i="29"/>
  <c r="X36" i="29"/>
  <c r="V44" i="29"/>
  <c r="T70" i="29"/>
  <c r="Y71" i="29"/>
  <c r="B15" i="34"/>
  <c r="B20" i="34"/>
  <c r="X32" i="29"/>
  <c r="X53" i="29"/>
  <c r="X60" i="29"/>
  <c r="T69" i="29"/>
  <c r="X67" i="29"/>
  <c r="X44" i="29"/>
  <c r="T71" i="29"/>
  <c r="B7" i="34"/>
  <c r="X70" i="29"/>
  <c r="X69" i="29"/>
  <c r="X71" i="29"/>
  <c r="B8" i="34"/>
  <c r="B9" i="34"/>
</calcChain>
</file>

<file path=xl/sharedStrings.xml><?xml version="1.0" encoding="utf-8"?>
<sst xmlns="http://schemas.openxmlformats.org/spreadsheetml/2006/main" count="1420" uniqueCount="179">
  <si>
    <t>CLINAME</t>
  </si>
  <si>
    <t>DATETIME</t>
  </si>
  <si>
    <t>DONEBY</t>
  </si>
  <si>
    <t>IPADDRESS</t>
  </si>
  <si>
    <t>APPVER</t>
  </si>
  <si>
    <t>RANDOM</t>
  </si>
  <si>
    <t>CHECKSUM</t>
  </si>
  <si>
    <t>ཡེཏླྀ཭ཿཿཱཱཱིུུ཰</t>
  </si>
  <si>
    <t>ཁ༻༽ཀ༻༾༼༽ཀ༬༬༽ཁཆ༾ཅཛྷཙ༬༴ནཙའ༷༾ཆ༼༵</t>
  </si>
  <si>
    <t>ཟའཨཙ཭ཾ཯ཻ༬ཾཱཱུ྆྆ླྀླྀཻ</t>
  </si>
  <si>
    <t>མཏཏཏལམ༼༼༽༼</t>
  </si>
  <si>
    <t>ཀ༺༼༺༾༺༼</t>
  </si>
  <si>
    <t>ཁ༼༼༾</t>
  </si>
  <si>
    <t>TOTAL</t>
  </si>
  <si>
    <t>Value</t>
  </si>
  <si>
    <t>-</t>
  </si>
  <si>
    <t>B</t>
  </si>
  <si>
    <t>C</t>
  </si>
  <si>
    <t>I</t>
  </si>
  <si>
    <t>N</t>
  </si>
  <si>
    <t>S</t>
  </si>
  <si>
    <t>Service</t>
  </si>
  <si>
    <t>Characteristic/descriptor</t>
  </si>
  <si>
    <t>Total</t>
  </si>
  <si>
    <t xml:space="preserve">UUID
size </t>
  </si>
  <si>
    <t>GATT SERVICE</t>
  </si>
  <si>
    <t>GAP SERVICE</t>
  </si>
  <si>
    <t>x</t>
  </si>
  <si>
    <t>Link State Machines count</t>
  </si>
  <si>
    <t>Descript.</t>
  </si>
  <si>
    <t>Characteristic</t>
  </si>
  <si>
    <t>Characteristic Declar. Attribute Size (UUID16)</t>
  </si>
  <si>
    <t>Characteristic Declar. Attribute Size (UUID128)</t>
  </si>
  <si>
    <t>BT Standard Services</t>
  </si>
  <si>
    <t>Appl. Proprietary Services</t>
  </si>
  <si>
    <t>Characteristic
Properties</t>
  </si>
  <si>
    <t>Item
Type</t>
  </si>
  <si>
    <t>[UUID=0x1801]</t>
  </si>
  <si>
    <t>[UUID=0x1800]</t>
  </si>
  <si>
    <r>
      <t xml:space="preserve">Device Name </t>
    </r>
    <r>
      <rPr>
        <sz val="8"/>
        <color theme="1"/>
        <rFont val="Calibri"/>
        <family val="2"/>
        <scheme val="minor"/>
      </rPr>
      <t>[UUID = 0x2A00]</t>
    </r>
  </si>
  <si>
    <r>
      <t xml:space="preserve">Appearance </t>
    </r>
    <r>
      <rPr>
        <sz val="8"/>
        <color theme="1"/>
        <rFont val="Calibri"/>
        <family val="2"/>
        <scheme val="minor"/>
      </rPr>
      <t>[UUID = 0x2A01]</t>
    </r>
  </si>
  <si>
    <r>
      <t xml:space="preserve">Peripheral Preferred Connection Parameters </t>
    </r>
    <r>
      <rPr>
        <sz val="8"/>
        <color theme="1"/>
        <rFont val="Calibri"/>
        <family val="2"/>
        <scheme val="minor"/>
      </rPr>
      <t>[UUID=0x2A04]</t>
    </r>
  </si>
  <si>
    <t>ቤችቒቻተኂኂቸትቸቴታ</t>
  </si>
  <si>
    <t>ቈሾቁቃሾቁሿቁቀሯሯቀቆ቉ቂቇሯሷቖቜባሺቁ቉ሿሸ</t>
  </si>
  <si>
    <t>ቪቤችቒቻተኂኂቸትቸቴታቬሯቍሯቐቘ቟ሯቷተችታቾኅቴኁ</t>
  </si>
  <si>
    <t>ቢ቟ቐቒቦቛሿቂቀቆ</t>
  </si>
  <si>
    <t>ቆሽቀሽሿሽሿ</t>
  </si>
  <si>
    <t>ቄቇቁቂ</t>
  </si>
  <si>
    <t>CFG_BLE_NUM_GATT_ATTRIBUTES</t>
  </si>
  <si>
    <t>CFG_BLE_ATT_VALUE_ARRAY_SIZE</t>
  </si>
  <si>
    <t>nvm_total_size_of_nvm_words</t>
  </si>
  <si>
    <t>nvm_size_of_sec_record_words</t>
  </si>
  <si>
    <t>BLE_TOTAL_BUFFER_SIZE_GATT</t>
  </si>
  <si>
    <t>Service 2</t>
  </si>
  <si>
    <t xml:space="preserve">Service 3 </t>
  </si>
  <si>
    <t>Service 4</t>
  </si>
  <si>
    <t>charac 1</t>
  </si>
  <si>
    <t>charac 2</t>
  </si>
  <si>
    <t>charac 3</t>
  </si>
  <si>
    <t>charac 4</t>
  </si>
  <si>
    <t>charac 5</t>
  </si>
  <si>
    <t xml:space="preserve">charac 6 </t>
  </si>
  <si>
    <t>charac 7</t>
  </si>
  <si>
    <t>NVM allocated memory size</t>
  </si>
  <si>
    <t>R</t>
  </si>
  <si>
    <t>Ww/oR</t>
  </si>
  <si>
    <t>W</t>
  </si>
  <si>
    <t>sW</t>
  </si>
  <si>
    <t>Ext</t>
  </si>
  <si>
    <t>Full GATT database in NVM</t>
  </si>
  <si>
    <t xml:space="preserve">This file is used to calculate the size of the GATT database stored in SRAM and the GATT DB and security records in NVM  </t>
  </si>
  <si>
    <t xml:space="preserve">CFG_BLE_NUM_GATT_SERVICES is calculated </t>
  </si>
  <si>
    <t>CFG_BLE_NUM_GATT_ATTRIBUTES is calculated</t>
  </si>
  <si>
    <t>CFG_BLE_ATT_VALUE_ARRAY_SIZE is calculated</t>
  </si>
  <si>
    <t>The user has to enter the services and characteristics with properties of his application.</t>
  </si>
  <si>
    <t>These values are used to calculate the size of the GATT database stored in SRAM and the record in NVM</t>
  </si>
  <si>
    <t>For STM32WB, the maximum SRAM allocation for the GATT DB cannot be changed by the application and varies for different stacks</t>
  </si>
  <si>
    <t>Calculation of the Max size allocated for GATT DB in SRAM is done in M0</t>
  </si>
  <si>
    <t>Max size table</t>
  </si>
  <si>
    <t>WB55</t>
  </si>
  <si>
    <t>WB15</t>
  </si>
  <si>
    <t>Light</t>
  </si>
  <si>
    <t>Extended</t>
  </si>
  <si>
    <t>Full</t>
  </si>
  <si>
    <t>Full+Thread</t>
  </si>
  <si>
    <t>10.5 kB</t>
  </si>
  <si>
    <t>2.6 kB</t>
  </si>
  <si>
    <t>2.7 kB</t>
  </si>
  <si>
    <t>Not Supported</t>
  </si>
  <si>
    <t>The limitation is:</t>
  </si>
  <si>
    <t>CFG_BLE_NUM_GATT_SERVICES x 48 + CFG_BLE_NUM_GATT_ATTRIBUTES x 40 + CFG_BLE_ATT_VALUE_ARRAY_SIZE &lt; Max size</t>
  </si>
  <si>
    <t xml:space="preserve">Refer to AN5289 and Wiki page to get information on how to calculate GATT DB size in SRAM and NVM </t>
  </si>
  <si>
    <t>CFG_BLE_NUM_GATT_SERVICES</t>
  </si>
  <si>
    <t>size for demo</t>
  </si>
  <si>
    <t>CCCD</t>
  </si>
  <si>
    <t>SCCD</t>
  </si>
  <si>
    <t>Size in bytes</t>
  </si>
  <si>
    <t>CEPD</t>
  </si>
  <si>
    <t>Value length</t>
  </si>
  <si>
    <t>Declaration</t>
  </si>
  <si>
    <t>Database Hash</t>
  </si>
  <si>
    <t>Client Supported Feature</t>
  </si>
  <si>
    <t>GATT caching</t>
  </si>
  <si>
    <t>Server Supported Feature</t>
  </si>
  <si>
    <t xml:space="preserve">enhanced ATT </t>
  </si>
  <si>
    <t>GATT caching or enhanced ATT</t>
  </si>
  <si>
    <t>GATT caching supported</t>
  </si>
  <si>
    <t>enhanced ATT supported</t>
  </si>
  <si>
    <t>Reduced GATT database in NVM
NO SVC change descriptor</t>
  </si>
  <si>
    <t>SVC changed</t>
  </si>
  <si>
    <t>nvm_size_of_gatt_record_words_full_gatt_db</t>
  </si>
  <si>
    <t>nvm_size_of_gatt_record_words_reduced_gatt_db_svc_change</t>
  </si>
  <si>
    <t>nvm_size_of_gatt_record_words_reduced_gatt_db_no_svc_change</t>
  </si>
  <si>
    <t>MAX NUMBER OF BONDED DEVICES - Full GATT DB</t>
  </si>
  <si>
    <t>MAX NUMBER OF BONDED DEVICES - Reduced GATT DB / SVC change</t>
  </si>
  <si>
    <t>MAX NUMBER OF BONDED DEVICES - Reduced GATT DB / no SVC change</t>
  </si>
  <si>
    <t>Service 1</t>
  </si>
  <si>
    <t>charac 8</t>
  </si>
  <si>
    <r>
      <t>check or uncheck GATT features (</t>
    </r>
    <r>
      <rPr>
        <b/>
        <sz val="11"/>
        <color theme="1"/>
        <rFont val="Calibri"/>
        <family val="2"/>
        <scheme val="minor"/>
      </rPr>
      <t>Service Changed Characteristic</t>
    </r>
    <r>
      <rPr>
        <sz val="11"/>
        <color theme="1"/>
        <rFont val="Calibri"/>
        <family val="2"/>
        <scheme val="minor"/>
      </rPr>
      <t xml:space="preserve"> (if flag </t>
    </r>
    <r>
      <rPr>
        <b/>
        <sz val="11"/>
        <color theme="1"/>
        <rFont val="Calibri"/>
        <family val="2"/>
        <scheme val="minor"/>
      </rPr>
      <t>SHCI_C2_BLE_INIT_OPTIONS_WITH_SVC_CHANGE_DESC</t>
    </r>
    <r>
      <rPr>
        <sz val="11"/>
        <color theme="1"/>
        <rFont val="Calibri"/>
        <family val="2"/>
        <scheme val="minor"/>
      </rPr>
      <t xml:space="preserve">),  </t>
    </r>
    <r>
      <rPr>
        <b/>
        <sz val="11"/>
        <color theme="1"/>
        <rFont val="Calibri"/>
        <family val="2"/>
        <scheme val="minor"/>
      </rPr>
      <t xml:space="preserve">GATT caching </t>
    </r>
    <r>
      <rPr>
        <sz val="11"/>
        <color theme="1"/>
        <rFont val="Calibri"/>
        <family val="2"/>
        <scheme val="minor"/>
      </rPr>
      <t xml:space="preserve">(if flag </t>
    </r>
    <r>
      <rPr>
        <b/>
        <sz val="11"/>
        <color theme="1"/>
        <rFont val="Calibri"/>
        <family val="2"/>
        <scheme val="minor"/>
      </rPr>
      <t>SHCI_C2_BLE_INIT_OPTIONS_GATT_CACHING_USED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Enhanced ATT</t>
    </r>
    <r>
      <rPr>
        <sz val="11"/>
        <color theme="1"/>
        <rFont val="Calibri"/>
        <family val="2"/>
        <scheme val="minor"/>
      </rPr>
      <t xml:space="preserve"> (if flag </t>
    </r>
    <r>
      <rPr>
        <b/>
        <sz val="11"/>
        <color theme="1"/>
        <rFont val="Calibri"/>
        <family val="2"/>
        <scheme val="minor"/>
      </rPr>
      <t>SHCI_C2_BLE_INIT_OPTIONS_ENHANCED_ATT_SUPPORTED</t>
    </r>
    <r>
      <rPr>
        <sz val="11"/>
        <color theme="1"/>
        <rFont val="Calibri"/>
        <family val="2"/>
        <scheme val="minor"/>
      </rPr>
      <t>)</t>
    </r>
  </si>
  <si>
    <r>
      <t xml:space="preserve">MAX_NUMBER_OF_BONDED_DEVICES - </t>
    </r>
    <r>
      <rPr>
        <b/>
        <sz val="11"/>
        <color theme="1"/>
        <rFont val="Calibri"/>
        <family val="2"/>
        <scheme val="minor"/>
      </rPr>
      <t>Full GATT DB</t>
    </r>
    <r>
      <rPr>
        <sz val="11"/>
        <color theme="1"/>
        <rFont val="Calibri"/>
        <family val="2"/>
        <scheme val="minor"/>
      </rPr>
      <t xml:space="preserve"> if </t>
    </r>
    <r>
      <rPr>
        <b/>
        <sz val="11"/>
        <color theme="1"/>
        <rFont val="Calibri"/>
        <family val="2"/>
        <scheme val="minor"/>
      </rPr>
      <t>SHCI_C2_BLE_INIT_OPTIONS_FULL_GATTDB_NVM</t>
    </r>
  </si>
  <si>
    <r>
      <t xml:space="preserve">MAX_NUMBER_OF_BONDED_DEVICES - </t>
    </r>
    <r>
      <rPr>
        <b/>
        <sz val="11"/>
        <color theme="1"/>
        <rFont val="Calibri"/>
        <family val="2"/>
        <scheme val="minor"/>
      </rPr>
      <t>Reduced GATT DB / SVC change</t>
    </r>
    <r>
      <rPr>
        <sz val="11"/>
        <color theme="1"/>
        <rFont val="Calibri"/>
        <family val="2"/>
        <scheme val="minor"/>
      </rPr>
      <t xml:space="preserve"> if </t>
    </r>
    <r>
      <rPr>
        <b/>
        <sz val="11"/>
        <color theme="1"/>
        <rFont val="Calibri"/>
        <family val="2"/>
        <scheme val="minor"/>
      </rPr>
      <t>SHCI_C2_BLE_INIT_OPTIONS_REDUC_GATTDB_NVM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SHCI_C2_BLE_INIT_OPTIONS_WITH_SVC_CHANGE_DESC</t>
    </r>
  </si>
  <si>
    <r>
      <t xml:space="preserve">MAX_NUMBER_OF_BONDED_DEVICES - </t>
    </r>
    <r>
      <rPr>
        <b/>
        <sz val="11"/>
        <color theme="1"/>
        <rFont val="Calibri"/>
        <family val="2"/>
        <scheme val="minor"/>
      </rPr>
      <t>Reduced GATT DB / no SVC change</t>
    </r>
    <r>
      <rPr>
        <sz val="11"/>
        <color theme="1"/>
        <rFont val="Calibri"/>
        <family val="2"/>
        <scheme val="minor"/>
      </rPr>
      <t xml:space="preserve"> if </t>
    </r>
    <r>
      <rPr>
        <b/>
        <sz val="11"/>
        <color theme="1"/>
        <rFont val="Calibri"/>
        <family val="2"/>
        <scheme val="minor"/>
      </rPr>
      <t>SHCI_C2_BLE_INIT_OPTIONS_REDUC_GATTDB_NVM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SHCI_C2_BLE_INIT_OPTIONS_NO_SVC_CHANGE_DESC</t>
    </r>
  </si>
  <si>
    <t>Characteristic properties</t>
  </si>
  <si>
    <t>Broadcast</t>
  </si>
  <si>
    <t>Notification</t>
  </si>
  <si>
    <t>Indication</t>
  </si>
  <si>
    <t>Read</t>
  </si>
  <si>
    <t>Write without Response</t>
  </si>
  <si>
    <t>Write</t>
  </si>
  <si>
    <t>Signed Write</t>
  </si>
  <si>
    <t>Extended Properties</t>
  </si>
  <si>
    <t>Revision</t>
  </si>
  <si>
    <t>Date</t>
  </si>
  <si>
    <t>Changes</t>
  </si>
  <si>
    <t>1.0</t>
  </si>
  <si>
    <t>First version</t>
  </si>
  <si>
    <r>
      <t xml:space="preserve">To use </t>
    </r>
    <r>
      <rPr>
        <b/>
        <sz val="11"/>
        <color theme="1"/>
        <rFont val="Calibri"/>
        <family val="2"/>
        <scheme val="minor"/>
      </rPr>
      <t>"GATT DB size"</t>
    </r>
    <r>
      <rPr>
        <sz val="11"/>
        <color theme="1"/>
        <rFont val="Calibri"/>
        <family val="2"/>
        <scheme val="minor"/>
      </rPr>
      <t xml:space="preserve"> sheet:</t>
    </r>
  </si>
  <si>
    <r>
      <t xml:space="preserve">In </t>
    </r>
    <r>
      <rPr>
        <b/>
        <sz val="11"/>
        <color theme="1"/>
        <rFont val="Calibri"/>
        <family val="2"/>
        <scheme val="minor"/>
      </rPr>
      <t>"GATT DB size"</t>
    </r>
    <r>
      <rPr>
        <sz val="11"/>
        <color theme="1"/>
        <rFont val="Calibri"/>
        <family val="2"/>
        <scheme val="minor"/>
      </rPr>
      <t xml:space="preserve"> sheet, calculation for default GATT and GAP services are done. </t>
    </r>
  </si>
  <si>
    <r>
      <t xml:space="preserve">In </t>
    </r>
    <r>
      <rPr>
        <b/>
        <sz val="11"/>
        <color theme="1"/>
        <rFont val="Calibri"/>
        <family val="2"/>
        <scheme val="minor"/>
      </rPr>
      <t>"Summary"</t>
    </r>
    <r>
      <rPr>
        <sz val="11"/>
        <color theme="1"/>
        <rFont val="Calibri"/>
        <family val="2"/>
        <scheme val="minor"/>
      </rPr>
      <t xml:space="preserve"> sheet: a table summerizes the calculated values.</t>
    </r>
  </si>
  <si>
    <t>Service Changed [UUID=0x2A05]</t>
  </si>
  <si>
    <t>Characterisitc Descriptor</t>
  </si>
  <si>
    <t>Client Characteristic Configuration Descriptor</t>
  </si>
  <si>
    <t>Server Characteristic Configuration Descriptor</t>
  </si>
  <si>
    <t>Characteristic Extended Property Descriptor</t>
  </si>
  <si>
    <t>Reduced GATT database in NVM with
SVC change descriptor</t>
  </si>
  <si>
    <t>words</t>
  </si>
  <si>
    <t>bytes</t>
  </si>
  <si>
    <r>
      <t xml:space="preserve">In </t>
    </r>
    <r>
      <rPr>
        <b/>
        <sz val="11"/>
        <color theme="1"/>
        <rFont val="Calibri"/>
        <family val="2"/>
        <scheme val="minor"/>
      </rPr>
      <t>"Summary"</t>
    </r>
    <r>
      <rPr>
        <sz val="11"/>
        <color theme="1"/>
        <rFont val="Calibri"/>
        <family val="2"/>
        <scheme val="minor"/>
      </rPr>
      <t xml:space="preserve"> sheet, calculation results are stored in a table:</t>
    </r>
  </si>
  <si>
    <t>Check if BLE_TOTAL_BUFFER_SIZE_GATT &lt; Max size</t>
  </si>
  <si>
    <t>Define services and characteristics of user's application:</t>
  </si>
  <si>
    <t>Services 1 to 4 are set as example. Services and/or characteristics can be removed (set a blank instead of "S" or "C"), modify the properties of each characteristic.</t>
  </si>
  <si>
    <t>To add services, use same model of service 1 to 4 definition and adapt the formula to calculate CFG_BLE_NUM_GATT_ATTRIBUTES and CFG_BLE_ATT_VALUE_ARRAY_SIZE</t>
  </si>
  <si>
    <t>2.0</t>
  </si>
  <si>
    <t>Corrections in some formula 
Add information</t>
  </si>
  <si>
    <t xml:space="preserve">In below table, check is done. Green cells where condition is filled else red cells  </t>
  </si>
  <si>
    <t>https://wiki.st.com/stm32mcu/wiki/Connectivity:STM32WB-WBA_GATT_Data_Base_and_bonded_devices_information_storage</t>
  </si>
  <si>
    <t>BLE Light stack</t>
  </si>
  <si>
    <t>BLE Extended stack</t>
  </si>
  <si>
    <t>BLE Full stack</t>
  </si>
  <si>
    <t>BLE Full stack + Thread</t>
  </si>
  <si>
    <t>BLE Full stack + Zigbee</t>
  </si>
  <si>
    <t>BLE Full stack + MAC 802.15.4</t>
  </si>
  <si>
    <t>P2P Service</t>
  </si>
  <si>
    <t>HeartRate Service</t>
  </si>
  <si>
    <t xml:space="preserve">HeartRate Measurement </t>
  </si>
  <si>
    <t>Body Sensor Location</t>
  </si>
  <si>
    <t>Control Point</t>
  </si>
  <si>
    <t>Device Information Service</t>
  </si>
  <si>
    <t>Manufacturer Name String</t>
  </si>
  <si>
    <t xml:space="preserve">Examples of RAM GATT DB size calculation for 2 applications: BLE_p2pServer and BLE_HeartRate </t>
  </si>
  <si>
    <t>3.0</t>
  </si>
  <si>
    <t>Ticket 159392
2 sheets added for calculation examples</t>
  </si>
  <si>
    <t>4.0</t>
  </si>
  <si>
    <t xml:space="preserve">Max size table update </t>
  </si>
  <si>
    <t>X</t>
  </si>
  <si>
    <t>5.0</t>
  </si>
  <si>
    <t>correction of GATT DB in NVM formula</t>
  </si>
  <si>
    <t>6.0</t>
  </si>
  <si>
    <t>correction of max_size_table in Summary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</si>
</sst>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[$-409]mmmm\ d\,\ yyyy;@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b/>
      <sz val="12"/>
      <color rgb="FF9933F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Times New Roman"/>
      <family val="1"/>
    </font>
    <font>
      <b/>
      <sz val="12"/>
      <color rgb="FF002060"/>
      <name val="Calibri"/>
      <family val="2"/>
    </font>
    <font>
      <b/>
      <sz val="14"/>
      <color theme="0"/>
      <name val="Calibri"/>
      <family val="2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</font>
    <font>
      <b/>
      <sz val="10"/>
      <color theme="0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1"/>
      <color rgb="FF002060"/>
      <name val="Calibri"/>
      <family val="2"/>
    </font>
    <font>
      <b/>
      <sz val="12"/>
      <color theme="0"/>
      <name val="Times New Roman"/>
      <family val="1"/>
    </font>
    <font>
      <b/>
      <sz val="12"/>
      <color rgb="FF002060"/>
      <name val="Calibri"/>
      <family val="2"/>
      <scheme val="minor"/>
    </font>
    <font>
      <b/>
      <sz val="14"/>
      <color rgb="FF002060"/>
      <name val="Calibri"/>
      <family val="2"/>
    </font>
    <font>
      <b/>
      <sz val="14"/>
      <color rgb="FF002060"/>
      <name val="Times New Roman"/>
      <family val="1"/>
    </font>
    <font>
      <sz val="11"/>
      <color rgb="FF002060"/>
      <name val="Calibri"/>
      <family val="2"/>
      <scheme val="minor"/>
    </font>
    <font>
      <sz val="8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auto="1"/>
      </top>
      <bottom/>
      <diagonal/>
    </border>
    <border>
      <left/>
      <right style="hair">
        <color indexed="64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/>
      <bottom style="thin">
        <color auto="1"/>
      </bottom>
      <diagonal/>
    </border>
    <border>
      <left/>
      <right style="hair">
        <color indexed="64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rgb="FFFFC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206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2060"/>
      </left>
      <right style="thin">
        <color indexed="64"/>
      </right>
      <top style="thin">
        <color indexed="64"/>
      </top>
      <bottom/>
      <diagonal/>
    </border>
    <border>
      <left style="thin">
        <color rgb="FF002060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rgb="FF00206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5" fillId="0" borderId="0" applyNumberFormat="0" applyFill="0" applyBorder="0" applyAlignment="0" applyProtection="0"/>
  </cellStyleXfs>
  <cellXfs count="224">
    <xf numFmtId="0" fontId="0" fillId="0" borderId="0" xfId="0"/>
    <xf numFmtId="0" fontId="0" fillId="0" borderId="14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22" fillId="0" borderId="14" xfId="0" applyFont="1" applyBorder="1" applyAlignment="1">
      <alignment horizontal="center" wrapText="1"/>
    </xf>
    <xf numFmtId="0" fontId="19" fillId="0" borderId="0" xfId="0" applyFont="1" applyAlignment="1">
      <alignment horizontal="right"/>
    </xf>
    <xf numFmtId="0" fontId="0" fillId="0" borderId="15" xfId="0" applyBorder="1"/>
    <xf numFmtId="0" fontId="16" fillId="0" borderId="15" xfId="0" applyFont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0" fillId="33" borderId="26" xfId="0" applyFill="1" applyBorder="1" applyAlignment="1">
      <alignment horizontal="center"/>
    </xf>
    <xf numFmtId="0" fontId="0" fillId="33" borderId="25" xfId="0" applyFill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center" wrapText="1"/>
    </xf>
    <xf numFmtId="0" fontId="31" fillId="0" borderId="0" xfId="0" applyFont="1" applyAlignment="1">
      <alignment horizontal="right"/>
    </xf>
    <xf numFmtId="0" fontId="31" fillId="0" borderId="0" xfId="0" applyFont="1" applyAlignment="1">
      <alignment horizontal="center"/>
    </xf>
    <xf numFmtId="1" fontId="3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164" fontId="33" fillId="0" borderId="0" xfId="0" applyNumberFormat="1" applyFont="1"/>
    <xf numFmtId="0" fontId="34" fillId="0" borderId="0" xfId="0" applyFont="1"/>
    <xf numFmtId="0" fontId="34" fillId="0" borderId="0" xfId="0" applyFont="1" applyAlignment="1">
      <alignment horizontal="right"/>
    </xf>
    <xf numFmtId="1" fontId="0" fillId="0" borderId="39" xfId="0" applyNumberFormat="1" applyBorder="1" applyAlignment="1">
      <alignment horizontal="center"/>
    </xf>
    <xf numFmtId="1" fontId="0" fillId="34" borderId="39" xfId="0" applyNumberFormat="1" applyFill="1" applyBorder="1" applyAlignment="1">
      <alignment horizontal="center"/>
    </xf>
    <xf numFmtId="0" fontId="0" fillId="0" borderId="39" xfId="0" applyBorder="1"/>
    <xf numFmtId="0" fontId="0" fillId="34" borderId="39" xfId="0" applyFill="1" applyBorder="1"/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41" xfId="0" applyBorder="1" applyAlignment="1">
      <alignment horizontal="center"/>
    </xf>
    <xf numFmtId="0" fontId="0" fillId="33" borderId="41" xfId="0" applyFill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0" fillId="0" borderId="21" xfId="0" applyBorder="1"/>
    <xf numFmtId="0" fontId="16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21" xfId="0" applyFill="1" applyBorder="1" applyAlignment="1">
      <alignment horizontal="center"/>
    </xf>
    <xf numFmtId="0" fontId="35" fillId="0" borderId="0" xfId="42"/>
    <xf numFmtId="0" fontId="0" fillId="0" borderId="34" xfId="0" applyBorder="1"/>
    <xf numFmtId="0" fontId="0" fillId="0" borderId="35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44" xfId="0" applyBorder="1"/>
    <xf numFmtId="0" fontId="36" fillId="36" borderId="10" xfId="0" applyFont="1" applyFill="1" applyBorder="1" applyAlignment="1">
      <alignment horizontal="center" vertical="center" wrapText="1"/>
    </xf>
    <xf numFmtId="0" fontId="36" fillId="36" borderId="10" xfId="0" applyFont="1" applyFill="1" applyBorder="1" applyAlignment="1">
      <alignment horizontal="center" vertical="center"/>
    </xf>
    <xf numFmtId="0" fontId="28" fillId="36" borderId="12" xfId="0" applyFont="1" applyFill="1" applyBorder="1" applyAlignment="1">
      <alignment horizontal="center" vertical="center"/>
    </xf>
    <xf numFmtId="0" fontId="13" fillId="36" borderId="19" xfId="0" applyFont="1" applyFill="1" applyBorder="1" applyAlignment="1">
      <alignment horizontal="center" vertical="center" wrapText="1"/>
    </xf>
    <xf numFmtId="0" fontId="37" fillId="36" borderId="10" xfId="0" applyFont="1" applyFill="1" applyBorder="1" applyAlignment="1">
      <alignment vertical="center"/>
    </xf>
    <xf numFmtId="0" fontId="38" fillId="36" borderId="10" xfId="0" applyFont="1" applyFill="1" applyBorder="1" applyAlignment="1">
      <alignment horizontal="center" vertical="center" wrapText="1"/>
    </xf>
    <xf numFmtId="0" fontId="21" fillId="37" borderId="23" xfId="0" applyFont="1" applyFill="1" applyBorder="1" applyAlignment="1">
      <alignment horizontal="center"/>
    </xf>
    <xf numFmtId="0" fontId="21" fillId="37" borderId="26" xfId="0" applyFont="1" applyFill="1" applyBorder="1" applyAlignment="1">
      <alignment horizontal="center"/>
    </xf>
    <xf numFmtId="0" fontId="21" fillId="37" borderId="25" xfId="0" applyFont="1" applyFill="1" applyBorder="1" applyAlignment="1">
      <alignment horizontal="center"/>
    </xf>
    <xf numFmtId="0" fontId="21" fillId="37" borderId="41" xfId="0" applyFont="1" applyFill="1" applyBorder="1" applyAlignment="1">
      <alignment horizontal="center"/>
    </xf>
    <xf numFmtId="0" fontId="21" fillId="37" borderId="0" xfId="0" applyFont="1" applyFill="1" applyAlignment="1">
      <alignment horizontal="center"/>
    </xf>
    <xf numFmtId="0" fontId="21" fillId="37" borderId="21" xfId="0" applyFont="1" applyFill="1" applyBorder="1" applyAlignment="1">
      <alignment horizontal="center"/>
    </xf>
    <xf numFmtId="0" fontId="21" fillId="37" borderId="16" xfId="0" applyFont="1" applyFill="1" applyBorder="1" applyAlignment="1">
      <alignment horizontal="center"/>
    </xf>
    <xf numFmtId="0" fontId="21" fillId="37" borderId="11" xfId="0" applyFont="1" applyFill="1" applyBorder="1" applyAlignment="1">
      <alignment horizontal="center"/>
    </xf>
    <xf numFmtId="0" fontId="21" fillId="37" borderId="11" xfId="0" applyFont="1" applyFill="1" applyBorder="1" applyAlignment="1">
      <alignment horizontal="center" wrapText="1"/>
    </xf>
    <xf numFmtId="0" fontId="21" fillId="37" borderId="17" xfId="0" applyFont="1" applyFill="1" applyBorder="1" applyAlignment="1">
      <alignment horizontal="center"/>
    </xf>
    <xf numFmtId="0" fontId="21" fillId="37" borderId="14" xfId="0" applyFont="1" applyFill="1" applyBorder="1" applyAlignment="1">
      <alignment horizontal="center"/>
    </xf>
    <xf numFmtId="0" fontId="39" fillId="37" borderId="21" xfId="0" applyFont="1" applyFill="1" applyBorder="1" applyAlignment="1">
      <alignment horizontal="center"/>
    </xf>
    <xf numFmtId="0" fontId="21" fillId="37" borderId="0" xfId="0" applyFont="1" applyFill="1"/>
    <xf numFmtId="0" fontId="39" fillId="37" borderId="20" xfId="0" applyFont="1" applyFill="1" applyBorder="1" applyAlignment="1">
      <alignment horizontal="center"/>
    </xf>
    <xf numFmtId="0" fontId="21" fillId="37" borderId="11" xfId="0" applyFont="1" applyFill="1" applyBorder="1"/>
    <xf numFmtId="0" fontId="21" fillId="37" borderId="22" xfId="0" applyFont="1" applyFill="1" applyBorder="1"/>
    <xf numFmtId="0" fontId="21" fillId="37" borderId="30" xfId="0" applyFont="1" applyFill="1" applyBorder="1"/>
    <xf numFmtId="0" fontId="21" fillId="37" borderId="29" xfId="0" applyFont="1" applyFill="1" applyBorder="1"/>
    <xf numFmtId="0" fontId="21" fillId="37" borderId="42" xfId="0" applyFont="1" applyFill="1" applyBorder="1"/>
    <xf numFmtId="0" fontId="21" fillId="37" borderId="20" xfId="0" applyFont="1" applyFill="1" applyBorder="1"/>
    <xf numFmtId="0" fontId="30" fillId="38" borderId="19" xfId="0" applyFont="1" applyFill="1" applyBorder="1" applyAlignment="1">
      <alignment horizontal="center" vertical="center" wrapText="1"/>
    </xf>
    <xf numFmtId="0" fontId="0" fillId="38" borderId="10" xfId="0" applyFill="1" applyBorder="1" applyAlignment="1">
      <alignment vertical="center"/>
    </xf>
    <xf numFmtId="0" fontId="0" fillId="38" borderId="10" xfId="0" applyFill="1" applyBorder="1" applyAlignment="1">
      <alignment horizontal="center" vertical="center"/>
    </xf>
    <xf numFmtId="0" fontId="20" fillId="38" borderId="24" xfId="0" applyFont="1" applyFill="1" applyBorder="1" applyAlignment="1">
      <alignment horizontal="center" vertical="center"/>
    </xf>
    <xf numFmtId="0" fontId="20" fillId="38" borderId="28" xfId="0" applyFont="1" applyFill="1" applyBorder="1" applyAlignment="1">
      <alignment horizontal="center" vertical="center"/>
    </xf>
    <xf numFmtId="0" fontId="20" fillId="38" borderId="27" xfId="0" applyFont="1" applyFill="1" applyBorder="1" applyAlignment="1">
      <alignment horizontal="center" vertical="center"/>
    </xf>
    <xf numFmtId="0" fontId="20" fillId="38" borderId="43" xfId="0" applyFont="1" applyFill="1" applyBorder="1" applyAlignment="1">
      <alignment horizontal="center" vertical="center"/>
    </xf>
    <xf numFmtId="0" fontId="20" fillId="38" borderId="19" xfId="0" applyFont="1" applyFill="1" applyBorder="1" applyAlignment="1">
      <alignment horizontal="center" vertical="center"/>
    </xf>
    <xf numFmtId="0" fontId="20" fillId="38" borderId="10" xfId="0" applyFont="1" applyFill="1" applyBorder="1" applyAlignment="1">
      <alignment horizontal="center" vertical="center"/>
    </xf>
    <xf numFmtId="0" fontId="0" fillId="38" borderId="12" xfId="0" applyFill="1" applyBorder="1" applyAlignment="1">
      <alignment vertical="center"/>
    </xf>
    <xf numFmtId="0" fontId="0" fillId="38" borderId="13" xfId="0" applyFill="1" applyBorder="1" applyAlignment="1">
      <alignment vertical="center"/>
    </xf>
    <xf numFmtId="0" fontId="0" fillId="38" borderId="21" xfId="0" applyFill="1" applyBorder="1" applyAlignment="1">
      <alignment vertical="center"/>
    </xf>
    <xf numFmtId="0" fontId="0" fillId="38" borderId="19" xfId="0" applyFill="1" applyBorder="1" applyAlignment="1">
      <alignment vertical="center"/>
    </xf>
    <xf numFmtId="0" fontId="22" fillId="38" borderId="10" xfId="0" applyFont="1" applyFill="1" applyBorder="1"/>
    <xf numFmtId="0" fontId="23" fillId="38" borderId="10" xfId="0" applyFont="1" applyFill="1" applyBorder="1" applyAlignment="1">
      <alignment horizontal="center" vertical="center"/>
    </xf>
    <xf numFmtId="0" fontId="0" fillId="38" borderId="12" xfId="0" applyFill="1" applyBorder="1"/>
    <xf numFmtId="0" fontId="0" fillId="38" borderId="10" xfId="0" applyFill="1" applyBorder="1"/>
    <xf numFmtId="0" fontId="0" fillId="38" borderId="13" xfId="0" applyFill="1" applyBorder="1"/>
    <xf numFmtId="0" fontId="0" fillId="38" borderId="14" xfId="0" applyFill="1" applyBorder="1" applyAlignment="1">
      <alignment horizontal="center"/>
    </xf>
    <xf numFmtId="0" fontId="0" fillId="38" borderId="19" xfId="0" applyFill="1" applyBorder="1" applyAlignment="1">
      <alignment horizontal="center"/>
    </xf>
    <xf numFmtId="0" fontId="0" fillId="38" borderId="21" xfId="0" applyFill="1" applyBorder="1" applyAlignment="1">
      <alignment horizontal="center"/>
    </xf>
    <xf numFmtId="0" fontId="21" fillId="37" borderId="15" xfId="0" applyFont="1" applyFill="1" applyBorder="1" applyAlignment="1">
      <alignment horizontal="center" wrapText="1"/>
    </xf>
    <xf numFmtId="0" fontId="27" fillId="38" borderId="12" xfId="0" applyFont="1" applyFill="1" applyBorder="1" applyAlignment="1">
      <alignment horizontal="center" vertical="center" wrapText="1"/>
    </xf>
    <xf numFmtId="0" fontId="40" fillId="38" borderId="12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/>
    </xf>
    <xf numFmtId="0" fontId="31" fillId="38" borderId="10" xfId="0" applyFont="1" applyFill="1" applyBorder="1" applyAlignment="1">
      <alignment horizontal="center" vertical="center"/>
    </xf>
    <xf numFmtId="0" fontId="17" fillId="36" borderId="16" xfId="0" applyFont="1" applyFill="1" applyBorder="1" applyAlignment="1">
      <alignment horizontal="center"/>
    </xf>
    <xf numFmtId="0" fontId="17" fillId="36" borderId="20" xfId="0" applyFont="1" applyFill="1" applyBorder="1" applyAlignment="1">
      <alignment horizontal="center"/>
    </xf>
    <xf numFmtId="0" fontId="37" fillId="36" borderId="11" xfId="0" applyFont="1" applyFill="1" applyBorder="1" applyAlignment="1">
      <alignment vertical="center"/>
    </xf>
    <xf numFmtId="0" fontId="37" fillId="36" borderId="11" xfId="0" applyFont="1" applyFill="1" applyBorder="1" applyAlignment="1">
      <alignment horizontal="center" vertical="center"/>
    </xf>
    <xf numFmtId="0" fontId="41" fillId="36" borderId="16" xfId="0" applyFont="1" applyFill="1" applyBorder="1"/>
    <xf numFmtId="0" fontId="41" fillId="36" borderId="11" xfId="0" applyFont="1" applyFill="1" applyBorder="1"/>
    <xf numFmtId="0" fontId="41" fillId="36" borderId="17" xfId="0" applyFont="1" applyFill="1" applyBorder="1"/>
    <xf numFmtId="0" fontId="17" fillId="36" borderId="11" xfId="0" applyFont="1" applyFill="1" applyBorder="1" applyAlignment="1">
      <alignment horizontal="center" vertical="center"/>
    </xf>
    <xf numFmtId="0" fontId="17" fillId="36" borderId="16" xfId="0" applyFont="1" applyFill="1" applyBorder="1" applyAlignment="1">
      <alignment horizontal="center" vertical="center"/>
    </xf>
    <xf numFmtId="0" fontId="37" fillId="36" borderId="17" xfId="0" applyFont="1" applyFill="1" applyBorder="1" applyAlignment="1">
      <alignment horizontal="center" vertical="center"/>
    </xf>
    <xf numFmtId="0" fontId="17" fillId="36" borderId="16" xfId="0" applyFont="1" applyFill="1" applyBorder="1"/>
    <xf numFmtId="0" fontId="17" fillId="36" borderId="11" xfId="0" applyFont="1" applyFill="1" applyBorder="1"/>
    <xf numFmtId="0" fontId="0" fillId="38" borderId="12" xfId="0" applyFill="1" applyBorder="1" applyAlignment="1">
      <alignment horizontal="center"/>
    </xf>
    <xf numFmtId="0" fontId="29" fillId="39" borderId="32" xfId="0" applyFont="1" applyFill="1" applyBorder="1" applyAlignment="1">
      <alignment horizontal="center"/>
    </xf>
    <xf numFmtId="0" fontId="25" fillId="39" borderId="32" xfId="0" applyFont="1" applyFill="1" applyBorder="1" applyAlignment="1">
      <alignment vertical="center"/>
    </xf>
    <xf numFmtId="0" fontId="24" fillId="39" borderId="32" xfId="0" applyFont="1" applyFill="1" applyBorder="1" applyAlignment="1">
      <alignment horizontal="center" vertical="center"/>
    </xf>
    <xf numFmtId="0" fontId="25" fillId="39" borderId="33" xfId="0" applyFont="1" applyFill="1" applyBorder="1" applyAlignment="1">
      <alignment horizontal="center" vertical="center"/>
    </xf>
    <xf numFmtId="0" fontId="26" fillId="39" borderId="33" xfId="0" applyFont="1" applyFill="1" applyBorder="1"/>
    <xf numFmtId="0" fontId="26" fillId="39" borderId="37" xfId="0" applyFont="1" applyFill="1" applyBorder="1"/>
    <xf numFmtId="0" fontId="29" fillId="39" borderId="0" xfId="0" applyFont="1" applyFill="1" applyAlignment="1">
      <alignment horizontal="center" wrapText="1"/>
    </xf>
    <xf numFmtId="0" fontId="25" fillId="39" borderId="0" xfId="0" applyFont="1" applyFill="1" applyAlignment="1">
      <alignment vertical="center"/>
    </xf>
    <xf numFmtId="0" fontId="24" fillId="39" borderId="0" xfId="0" applyFont="1" applyFill="1" applyAlignment="1">
      <alignment horizontal="center" vertical="center"/>
    </xf>
    <xf numFmtId="0" fontId="25" fillId="39" borderId="10" xfId="0" applyFont="1" applyFill="1" applyBorder="1" applyAlignment="1">
      <alignment horizontal="center" vertical="center"/>
    </xf>
    <xf numFmtId="0" fontId="26" fillId="39" borderId="10" xfId="0" applyFont="1" applyFill="1" applyBorder="1"/>
    <xf numFmtId="0" fontId="26" fillId="39" borderId="13" xfId="0" applyFont="1" applyFill="1" applyBorder="1"/>
    <xf numFmtId="0" fontId="0" fillId="39" borderId="0" xfId="0" applyFill="1" applyAlignment="1">
      <alignment horizontal="center" vertical="center"/>
    </xf>
    <xf numFmtId="0" fontId="42" fillId="39" borderId="31" xfId="0" applyFont="1" applyFill="1" applyBorder="1" applyAlignment="1">
      <alignment horizontal="center"/>
    </xf>
    <xf numFmtId="0" fontId="42" fillId="39" borderId="34" xfId="0" applyFont="1" applyFill="1" applyBorder="1" applyAlignment="1">
      <alignment horizontal="center" wrapText="1"/>
    </xf>
    <xf numFmtId="0" fontId="43" fillId="39" borderId="36" xfId="0" applyFont="1" applyFill="1" applyBorder="1" applyAlignment="1">
      <alignment horizontal="center" vertical="center" wrapText="1"/>
    </xf>
    <xf numFmtId="0" fontId="31" fillId="39" borderId="18" xfId="0" applyFont="1" applyFill="1" applyBorder="1" applyAlignment="1">
      <alignment horizontal="center" vertical="center" wrapText="1"/>
    </xf>
    <xf numFmtId="0" fontId="43" fillId="39" borderId="18" xfId="0" applyFont="1" applyFill="1" applyBorder="1" applyAlignment="1">
      <alignment vertical="center"/>
    </xf>
    <xf numFmtId="0" fontId="43" fillId="39" borderId="18" xfId="0" applyFont="1" applyFill="1" applyBorder="1" applyAlignment="1">
      <alignment horizontal="center" vertical="center"/>
    </xf>
    <xf numFmtId="0" fontId="44" fillId="39" borderId="18" xfId="0" applyFont="1" applyFill="1" applyBorder="1"/>
    <xf numFmtId="0" fontId="44" fillId="39" borderId="40" xfId="0" applyFont="1" applyFill="1" applyBorder="1"/>
    <xf numFmtId="0" fontId="36" fillId="36" borderId="56" xfId="0" applyFont="1" applyFill="1" applyBorder="1" applyAlignment="1">
      <alignment horizontal="center" vertical="center"/>
    </xf>
    <xf numFmtId="0" fontId="27" fillId="39" borderId="57" xfId="0" applyFont="1" applyFill="1" applyBorder="1" applyAlignment="1">
      <alignment horizontal="center" vertical="center"/>
    </xf>
    <xf numFmtId="0" fontId="18" fillId="39" borderId="58" xfId="0" applyFont="1" applyFill="1" applyBorder="1" applyAlignment="1">
      <alignment horizontal="center" vertical="center"/>
    </xf>
    <xf numFmtId="0" fontId="28" fillId="36" borderId="55" xfId="0" applyFont="1" applyFill="1" applyBorder="1" applyAlignment="1">
      <alignment horizontal="center" vertical="center"/>
    </xf>
    <xf numFmtId="0" fontId="36" fillId="36" borderId="19" xfId="0" applyFont="1" applyFill="1" applyBorder="1" applyAlignment="1">
      <alignment horizontal="center" vertical="center"/>
    </xf>
    <xf numFmtId="0" fontId="27" fillId="39" borderId="60" xfId="0" applyFont="1" applyFill="1" applyBorder="1" applyAlignment="1">
      <alignment horizontal="center" vertical="center"/>
    </xf>
    <xf numFmtId="0" fontId="18" fillId="39" borderId="20" xfId="0" applyFont="1" applyFill="1" applyBorder="1" applyAlignment="1">
      <alignment horizontal="center" vertical="center"/>
    </xf>
    <xf numFmtId="0" fontId="28" fillId="36" borderId="59" xfId="0" applyFont="1" applyFill="1" applyBorder="1" applyAlignment="1">
      <alignment horizontal="center" vertical="center"/>
    </xf>
    <xf numFmtId="0" fontId="36" fillId="36" borderId="61" xfId="0" applyFont="1" applyFill="1" applyBorder="1" applyAlignment="1">
      <alignment horizontal="center" vertical="center" wrapText="1"/>
    </xf>
    <xf numFmtId="0" fontId="42" fillId="39" borderId="60" xfId="0" applyFont="1" applyFill="1" applyBorder="1" applyAlignment="1">
      <alignment horizontal="center" vertical="center"/>
    </xf>
    <xf numFmtId="0" fontId="42" fillId="39" borderId="20" xfId="0" applyFont="1" applyFill="1" applyBorder="1" applyAlignment="1">
      <alignment horizontal="center" vertical="center"/>
    </xf>
    <xf numFmtId="0" fontId="0" fillId="33" borderId="15" xfId="0" applyFill="1" applyBorder="1" applyAlignment="1">
      <alignment horizontal="center"/>
    </xf>
    <xf numFmtId="0" fontId="0" fillId="33" borderId="62" xfId="0" applyFill="1" applyBorder="1" applyAlignment="1">
      <alignment horizontal="center"/>
    </xf>
    <xf numFmtId="0" fontId="0" fillId="33" borderId="64" xfId="0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33" borderId="63" xfId="0" applyFill="1" applyBorder="1" applyAlignment="1">
      <alignment horizontal="center"/>
    </xf>
    <xf numFmtId="0" fontId="17" fillId="36" borderId="0" xfId="0" applyFont="1" applyFill="1"/>
    <xf numFmtId="0" fontId="43" fillId="37" borderId="54" xfId="0" applyFont="1" applyFill="1" applyBorder="1" applyAlignment="1">
      <alignment horizontal="center" vertical="center"/>
    </xf>
    <xf numFmtId="0" fontId="43" fillId="37" borderId="38" xfId="0" applyFont="1" applyFill="1" applyBorder="1" applyAlignment="1">
      <alignment horizontal="center" vertical="center"/>
    </xf>
    <xf numFmtId="0" fontId="13" fillId="36" borderId="11" xfId="0" applyFont="1" applyFill="1" applyBorder="1" applyAlignment="1">
      <alignment horizontal="center" vertical="center"/>
    </xf>
    <xf numFmtId="0" fontId="0" fillId="40" borderId="16" xfId="0" applyFill="1" applyBorder="1" applyAlignment="1">
      <alignment horizontal="center"/>
    </xf>
    <xf numFmtId="0" fontId="29" fillId="40" borderId="20" xfId="0" applyFont="1" applyFill="1" applyBorder="1" applyAlignment="1">
      <alignment horizontal="center"/>
    </xf>
    <xf numFmtId="0" fontId="25" fillId="40" borderId="11" xfId="0" applyFont="1" applyFill="1" applyBorder="1" applyAlignment="1">
      <alignment vertical="center"/>
    </xf>
    <xf numFmtId="0" fontId="27" fillId="40" borderId="11" xfId="0" applyFont="1" applyFill="1" applyBorder="1" applyAlignment="1">
      <alignment horizontal="center" vertical="center"/>
    </xf>
    <xf numFmtId="0" fontId="25" fillId="40" borderId="11" xfId="0" applyFont="1" applyFill="1" applyBorder="1" applyAlignment="1">
      <alignment horizontal="center" vertical="center"/>
    </xf>
    <xf numFmtId="0" fontId="26" fillId="40" borderId="16" xfId="0" applyFont="1" applyFill="1" applyBorder="1"/>
    <xf numFmtId="0" fontId="26" fillId="40" borderId="11" xfId="0" applyFont="1" applyFill="1" applyBorder="1"/>
    <xf numFmtId="0" fontId="26" fillId="40" borderId="17" xfId="0" applyFont="1" applyFill="1" applyBorder="1"/>
    <xf numFmtId="0" fontId="0" fillId="40" borderId="11" xfId="0" applyFill="1" applyBorder="1" applyAlignment="1">
      <alignment horizontal="center" vertical="center"/>
    </xf>
    <xf numFmtId="0" fontId="0" fillId="40" borderId="16" xfId="0" applyFill="1" applyBorder="1" applyAlignment="1">
      <alignment horizontal="center" vertical="center"/>
    </xf>
    <xf numFmtId="0" fontId="0" fillId="40" borderId="11" xfId="0" applyFill="1" applyBorder="1"/>
    <xf numFmtId="0" fontId="18" fillId="40" borderId="17" xfId="0" applyFont="1" applyFill="1" applyBorder="1" applyAlignment="1">
      <alignment horizontal="center" vertical="center"/>
    </xf>
    <xf numFmtId="0" fontId="45" fillId="40" borderId="16" xfId="0" applyFont="1" applyFill="1" applyBorder="1" applyAlignment="1">
      <alignment horizontal="center" vertical="center"/>
    </xf>
    <xf numFmtId="0" fontId="31" fillId="40" borderId="11" xfId="0" applyFont="1" applyFill="1" applyBorder="1" applyAlignment="1">
      <alignment horizontal="center"/>
    </xf>
    <xf numFmtId="0" fontId="18" fillId="40" borderId="11" xfId="0" applyFont="1" applyFill="1" applyBorder="1" applyAlignment="1">
      <alignment horizontal="center" vertical="center"/>
    </xf>
    <xf numFmtId="0" fontId="18" fillId="40" borderId="20" xfId="0" applyFont="1" applyFill="1" applyBorder="1" applyAlignment="1">
      <alignment horizontal="center" vertical="center"/>
    </xf>
    <xf numFmtId="0" fontId="26" fillId="40" borderId="29" xfId="0" applyFont="1" applyFill="1" applyBorder="1"/>
    <xf numFmtId="0" fontId="0" fillId="35" borderId="19" xfId="0" applyFill="1" applyBorder="1"/>
    <xf numFmtId="0" fontId="0" fillId="35" borderId="13" xfId="0" applyFill="1" applyBorder="1"/>
    <xf numFmtId="0" fontId="0" fillId="35" borderId="21" xfId="0" applyFill="1" applyBorder="1"/>
    <xf numFmtId="0" fontId="0" fillId="35" borderId="15" xfId="0" applyFill="1" applyBorder="1"/>
    <xf numFmtId="0" fontId="0" fillId="35" borderId="20" xfId="0" applyFill="1" applyBorder="1"/>
    <xf numFmtId="0" fontId="0" fillId="35" borderId="17" xfId="0" applyFill="1" applyBorder="1"/>
    <xf numFmtId="49" fontId="0" fillId="0" borderId="67" xfId="0" applyNumberFormat="1" applyBorder="1" applyAlignment="1">
      <alignment horizontal="center" vertical="center"/>
    </xf>
    <xf numFmtId="165" fontId="0" fillId="0" borderId="67" xfId="0" applyNumberFormat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6" fillId="41" borderId="67" xfId="0" applyFont="1" applyFill="1" applyBorder="1" applyAlignment="1">
      <alignment horizontal="center" vertical="center"/>
    </xf>
    <xf numFmtId="0" fontId="0" fillId="35" borderId="12" xfId="0" applyFill="1" applyBorder="1"/>
    <xf numFmtId="0" fontId="0" fillId="35" borderId="14" xfId="0" applyFill="1" applyBorder="1"/>
    <xf numFmtId="0" fontId="0" fillId="35" borderId="16" xfId="0" applyFill="1" applyBorder="1"/>
    <xf numFmtId="0" fontId="16" fillId="0" borderId="47" xfId="0" applyFont="1" applyBorder="1" applyAlignment="1">
      <alignment horizontal="right"/>
    </xf>
    <xf numFmtId="0" fontId="0" fillId="0" borderId="67" xfId="0" applyBorder="1" applyAlignment="1">
      <alignment horizontal="center" vertical="center" wrapText="1"/>
    </xf>
    <xf numFmtId="0" fontId="0" fillId="0" borderId="44" xfId="0" applyBorder="1" applyAlignment="1">
      <alignment wrapText="1"/>
    </xf>
    <xf numFmtId="0" fontId="0" fillId="0" borderId="0" xfId="0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35" borderId="12" xfId="0" applyFill="1" applyBorder="1" applyAlignment="1">
      <alignment vertical="top"/>
    </xf>
    <xf numFmtId="0" fontId="0" fillId="35" borderId="10" xfId="0" applyFill="1" applyBorder="1" applyAlignment="1">
      <alignment vertical="top"/>
    </xf>
    <xf numFmtId="0" fontId="0" fillId="35" borderId="14" xfId="0" applyFill="1" applyBorder="1" applyAlignment="1">
      <alignment vertical="top"/>
    </xf>
    <xf numFmtId="0" fontId="0" fillId="35" borderId="0" xfId="0" applyFill="1" applyAlignment="1">
      <alignment vertical="top"/>
    </xf>
    <xf numFmtId="0" fontId="0" fillId="35" borderId="16" xfId="0" applyFill="1" applyBorder="1" applyAlignment="1">
      <alignment vertical="top"/>
    </xf>
    <xf numFmtId="0" fontId="0" fillId="35" borderId="11" xfId="0" applyFill="1" applyBorder="1" applyAlignment="1">
      <alignment vertical="top"/>
    </xf>
    <xf numFmtId="0" fontId="38" fillId="36" borderId="12" xfId="0" applyFont="1" applyFill="1" applyBorder="1" applyAlignment="1">
      <alignment horizontal="center" vertical="center" wrapText="1"/>
    </xf>
    <xf numFmtId="0" fontId="17" fillId="36" borderId="10" xfId="0" applyFont="1" applyFill="1" applyBorder="1" applyAlignment="1">
      <alignment horizontal="center" vertical="center" wrapText="1"/>
    </xf>
    <xf numFmtId="0" fontId="21" fillId="35" borderId="21" xfId="0" applyFont="1" applyFill="1" applyBorder="1" applyAlignment="1">
      <alignment horizontal="center" wrapText="1"/>
    </xf>
    <xf numFmtId="0" fontId="21" fillId="35" borderId="20" xfId="0" applyFont="1" applyFill="1" applyBorder="1" applyAlignment="1">
      <alignment horizontal="center"/>
    </xf>
    <xf numFmtId="0" fontId="36" fillId="36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1" fillId="37" borderId="14" xfId="0" applyFont="1" applyFill="1" applyBorder="1" applyAlignment="1">
      <alignment horizontal="center" wrapText="1"/>
    </xf>
    <xf numFmtId="0" fontId="0" fillId="37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21" fillId="37" borderId="0" xfId="0" applyFont="1" applyFill="1" applyAlignment="1">
      <alignment horizontal="center" wrapText="1"/>
    </xf>
    <xf numFmtId="0" fontId="36" fillId="36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 vertical="center"/>
    </xf>
    <xf numFmtId="0" fontId="13" fillId="36" borderId="13" xfId="0" applyFont="1" applyFill="1" applyBorder="1" applyAlignment="1">
      <alignment horizontal="center" vertical="center"/>
    </xf>
    <xf numFmtId="0" fontId="21" fillId="0" borderId="20" xfId="0" applyFont="1" applyBorder="1" applyAlignment="1">
      <alignment horizontal="center"/>
    </xf>
    <xf numFmtId="0" fontId="36" fillId="36" borderId="12" xfId="0" applyFont="1" applyFill="1" applyBorder="1" applyAlignment="1">
      <alignment horizontal="center" vertical="center" wrapText="1"/>
    </xf>
    <xf numFmtId="0" fontId="17" fillId="36" borderId="10" xfId="0" applyFont="1" applyFill="1" applyBorder="1"/>
    <xf numFmtId="0" fontId="0" fillId="35" borderId="10" xfId="0" applyFill="1" applyBorder="1"/>
    <xf numFmtId="0" fontId="0" fillId="35" borderId="13" xfId="0" applyFill="1" applyBorder="1"/>
    <xf numFmtId="0" fontId="0" fillId="35" borderId="0" xfId="0" applyFill="1"/>
    <xf numFmtId="0" fontId="0" fillId="35" borderId="15" xfId="0" applyFill="1" applyBorder="1"/>
    <xf numFmtId="0" fontId="0" fillId="35" borderId="11" xfId="0" applyFill="1" applyBorder="1"/>
    <xf numFmtId="0" fontId="0" fillId="35" borderId="17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strike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9933"/>
      <color rgb="FFCCFFFF"/>
      <color rgb="FF9933FF"/>
      <color rgb="FFFFC5C5"/>
      <color rgb="FFFF9999"/>
      <color rgb="FFFFFF99"/>
      <color rgb="FF99FF99"/>
      <color rgb="FF66FF66"/>
      <color rgb="FFFFFFCC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iki.st.com/stm32mcu/wiki/Connectivity:STM32WB-WBA_GATT_Data_Base_and_bonded_devices_information_storag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10ECA-0115-4CA1-B852-4D33FDCC6505}">
  <dimension ref="A1:C8"/>
  <sheetViews>
    <sheetView tabSelected="1" workbookViewId="0">
      <selection activeCell="C7" sqref="C7"/>
    </sheetView>
  </sheetViews>
  <sheetFormatPr defaultRowHeight="14.5" x14ac:dyDescent="0.35"/>
  <cols>
    <col min="1" max="1" width="17.6328125" customWidth="1"/>
    <col min="2" max="2" width="25.81640625" customWidth="1"/>
    <col min="3" max="3" width="35.1796875" customWidth="1"/>
  </cols>
  <sheetData>
    <row r="1" spans="1:3" x14ac:dyDescent="0.35">
      <c r="A1" s="185" t="s">
        <v>131</v>
      </c>
      <c r="B1" s="185" t="s">
        <v>132</v>
      </c>
      <c r="C1" s="185" t="s">
        <v>133</v>
      </c>
    </row>
    <row r="2" spans="1:3" x14ac:dyDescent="0.35">
      <c r="A2" s="182" t="s">
        <v>134</v>
      </c>
      <c r="B2" s="183">
        <v>44958</v>
      </c>
      <c r="C2" s="184" t="s">
        <v>135</v>
      </c>
    </row>
    <row r="3" spans="1:3" ht="29" x14ac:dyDescent="0.35">
      <c r="A3" s="182" t="s">
        <v>152</v>
      </c>
      <c r="B3" s="183">
        <v>45037</v>
      </c>
      <c r="C3" s="190" t="s">
        <v>153</v>
      </c>
    </row>
    <row r="4" spans="1:3" ht="29" x14ac:dyDescent="0.35">
      <c r="A4" s="182" t="s">
        <v>170</v>
      </c>
      <c r="B4" s="183">
        <v>45167</v>
      </c>
      <c r="C4" s="190" t="s">
        <v>171</v>
      </c>
    </row>
    <row r="5" spans="1:3" x14ac:dyDescent="0.35">
      <c r="A5" s="182" t="s">
        <v>172</v>
      </c>
      <c r="B5" s="183">
        <v>45314</v>
      </c>
      <c r="C5" s="184" t="s">
        <v>173</v>
      </c>
    </row>
    <row r="6" spans="1:3" x14ac:dyDescent="0.35">
      <c r="A6" s="182" t="s">
        <v>175</v>
      </c>
      <c r="B6" s="183">
        <v>45559</v>
      </c>
      <c r="C6" s="184" t="s">
        <v>176</v>
      </c>
    </row>
    <row r="7" spans="1:3" ht="29" x14ac:dyDescent="0.35">
      <c r="A7" s="182" t="s">
        <v>177</v>
      </c>
      <c r="B7" s="183">
        <v>45719</v>
      </c>
      <c r="C7" s="190" t="s">
        <v>178</v>
      </c>
    </row>
    <row r="8" spans="1:3" x14ac:dyDescent="0.35">
      <c r="A8" s="182"/>
      <c r="B8" s="183"/>
      <c r="C8" s="184"/>
    </row>
  </sheetData>
  <phoneticPr fontId="46" type="noConversion"/>
  <pageMargins left="0.7" right="0.7" top="0.75" bottom="0.75" header="0.3" footer="0.3"/>
  <pageSetup paperSize="9" orientation="portrait" r:id="rId1"/>
  <ignoredErrors>
    <ignoredError sqref="A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ED66-E770-423D-8635-6C08C8FECFD6}">
  <dimension ref="A3:R42"/>
  <sheetViews>
    <sheetView topLeftCell="A10" workbookViewId="0">
      <selection activeCell="F54" sqref="F54"/>
    </sheetView>
  </sheetViews>
  <sheetFormatPr defaultRowHeight="14.5" x14ac:dyDescent="0.35"/>
  <cols>
    <col min="4" max="4" width="12.1796875" customWidth="1"/>
    <col min="5" max="5" width="14.36328125" customWidth="1"/>
    <col min="6" max="6" width="17.08984375" customWidth="1"/>
    <col min="7" max="7" width="19.08984375" customWidth="1"/>
    <col min="8" max="8" width="20.81640625" customWidth="1"/>
    <col min="9" max="10" width="20.1796875" customWidth="1"/>
    <col min="11" max="11" width="140.90625" customWidth="1"/>
  </cols>
  <sheetData>
    <row r="3" spans="1:12" x14ac:dyDescent="0.35">
      <c r="A3" s="192" t="s">
        <v>70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</row>
    <row r="5" spans="1:12" x14ac:dyDescent="0.35">
      <c r="A5" s="192" t="s">
        <v>91</v>
      </c>
      <c r="B5" s="192"/>
      <c r="C5" s="192"/>
      <c r="D5" s="192"/>
      <c r="E5" s="192"/>
      <c r="F5" s="192"/>
      <c r="G5" s="192"/>
      <c r="H5" s="192"/>
      <c r="I5" s="40" t="s">
        <v>155</v>
      </c>
    </row>
    <row r="7" spans="1:12" x14ac:dyDescent="0.35">
      <c r="A7" s="192" t="s">
        <v>136</v>
      </c>
      <c r="B7" s="192"/>
      <c r="C7" s="192"/>
      <c r="D7" s="192"/>
      <c r="E7" s="192"/>
      <c r="F7" s="192"/>
      <c r="G7" s="192"/>
      <c r="H7" s="192"/>
      <c r="I7" s="192"/>
      <c r="J7" s="192"/>
      <c r="K7" s="192"/>
    </row>
    <row r="8" spans="1:12" x14ac:dyDescent="0.35">
      <c r="A8" s="192" t="s">
        <v>118</v>
      </c>
      <c r="B8" s="192"/>
      <c r="C8" s="192"/>
      <c r="D8" s="192"/>
      <c r="E8" s="192"/>
      <c r="F8" s="192"/>
      <c r="G8" s="192"/>
      <c r="H8" s="192"/>
      <c r="I8" s="192"/>
      <c r="J8" s="192"/>
      <c r="K8" s="192"/>
    </row>
    <row r="9" spans="1:12" x14ac:dyDescent="0.35">
      <c r="A9" s="192" t="s">
        <v>149</v>
      </c>
      <c r="B9" s="192"/>
      <c r="C9" s="192"/>
      <c r="D9" s="192"/>
      <c r="E9" s="192"/>
      <c r="F9" s="192"/>
    </row>
    <row r="10" spans="1:12" x14ac:dyDescent="0.35">
      <c r="A10" s="192" t="s">
        <v>150</v>
      </c>
      <c r="B10" s="192"/>
      <c r="C10" s="192"/>
      <c r="D10" s="192"/>
      <c r="E10" s="192"/>
      <c r="F10" s="192"/>
      <c r="G10" s="192"/>
      <c r="H10" s="192"/>
      <c r="I10" s="192"/>
      <c r="J10" s="192"/>
      <c r="K10" s="192"/>
    </row>
    <row r="11" spans="1:12" x14ac:dyDescent="0.35">
      <c r="A11" s="192" t="s">
        <v>151</v>
      </c>
      <c r="B11" s="192"/>
      <c r="C11" s="192"/>
      <c r="D11" s="192"/>
      <c r="E11" s="192"/>
      <c r="F11" s="192"/>
      <c r="G11" s="192"/>
      <c r="H11" s="192"/>
      <c r="I11" s="192"/>
      <c r="J11" s="192"/>
      <c r="K11" s="192"/>
    </row>
    <row r="13" spans="1:12" x14ac:dyDescent="0.35">
      <c r="A13" s="192" t="s">
        <v>137</v>
      </c>
      <c r="B13" s="192"/>
      <c r="C13" s="192"/>
      <c r="D13" s="192"/>
      <c r="E13" s="192"/>
      <c r="F13" s="192"/>
      <c r="G13" s="192"/>
      <c r="H13" s="192"/>
      <c r="I13" s="192"/>
      <c r="J13" s="192"/>
      <c r="K13" s="192"/>
    </row>
    <row r="14" spans="1:12" x14ac:dyDescent="0.35">
      <c r="A14" s="192" t="s">
        <v>74</v>
      </c>
      <c r="B14" s="192"/>
      <c r="C14" s="192"/>
      <c r="D14" s="192"/>
      <c r="E14" s="192"/>
      <c r="F14" s="192"/>
      <c r="G14" s="192"/>
      <c r="H14" s="192"/>
      <c r="I14" s="192"/>
      <c r="J14" s="192"/>
      <c r="K14" s="192"/>
    </row>
    <row r="15" spans="1:12" x14ac:dyDescent="0.35">
      <c r="A15" s="192" t="s">
        <v>71</v>
      </c>
      <c r="B15" s="192"/>
      <c r="C15" s="192"/>
      <c r="D15" s="192"/>
      <c r="E15" s="192"/>
      <c r="F15" s="192"/>
      <c r="G15" s="192"/>
      <c r="H15" s="192"/>
      <c r="I15" s="192"/>
      <c r="J15" s="192"/>
      <c r="K15" s="192"/>
    </row>
    <row r="16" spans="1:12" x14ac:dyDescent="0.35">
      <c r="A16" s="192" t="s">
        <v>72</v>
      </c>
      <c r="B16" s="192"/>
      <c r="C16" s="192"/>
      <c r="D16" s="192"/>
      <c r="E16" s="192"/>
      <c r="F16" s="192"/>
      <c r="G16" s="192"/>
      <c r="H16" s="192"/>
      <c r="I16" s="192"/>
      <c r="J16" s="192"/>
      <c r="K16" s="192"/>
    </row>
    <row r="17" spans="1:18" x14ac:dyDescent="0.35">
      <c r="A17" s="192" t="s">
        <v>73</v>
      </c>
      <c r="B17" s="192"/>
      <c r="C17" s="192"/>
      <c r="D17" s="192"/>
      <c r="E17" s="192"/>
      <c r="F17" s="192"/>
      <c r="G17" s="192"/>
      <c r="H17" s="192"/>
      <c r="I17" s="192"/>
      <c r="J17" s="192"/>
      <c r="K17" s="192"/>
    </row>
    <row r="18" spans="1:18" x14ac:dyDescent="0.35">
      <c r="A18" s="192" t="s">
        <v>75</v>
      </c>
      <c r="B18" s="192"/>
      <c r="C18" s="192"/>
      <c r="D18" s="192"/>
      <c r="E18" s="192"/>
      <c r="F18" s="192"/>
      <c r="G18" s="192"/>
      <c r="H18" s="192"/>
      <c r="I18" s="192"/>
      <c r="J18" s="192"/>
      <c r="K18" s="192"/>
    </row>
    <row r="19" spans="1:18" x14ac:dyDescent="0.35">
      <c r="A19" s="192" t="s">
        <v>147</v>
      </c>
      <c r="B19" s="192"/>
      <c r="C19" s="192"/>
      <c r="D19" s="192"/>
      <c r="E19" s="192"/>
      <c r="F19" s="192"/>
      <c r="G19" s="192"/>
      <c r="H19" s="192"/>
      <c r="I19" s="192"/>
      <c r="J19" s="192"/>
      <c r="K19" s="192"/>
    </row>
    <row r="20" spans="1:18" x14ac:dyDescent="0.35">
      <c r="A20" s="192" t="s">
        <v>52</v>
      </c>
      <c r="B20" s="192"/>
      <c r="C20" s="192"/>
      <c r="D20" s="192"/>
      <c r="E20" s="192"/>
    </row>
    <row r="21" spans="1:18" x14ac:dyDescent="0.35">
      <c r="A21" s="192" t="s">
        <v>119</v>
      </c>
      <c r="B21" s="192"/>
      <c r="C21" s="192"/>
      <c r="D21" s="192"/>
      <c r="E21" s="192"/>
      <c r="F21" s="192"/>
      <c r="G21" s="192"/>
      <c r="H21" s="192"/>
      <c r="I21" s="192"/>
      <c r="J21" s="192"/>
    </row>
    <row r="22" spans="1:18" x14ac:dyDescent="0.35">
      <c r="A22" s="192" t="s">
        <v>120</v>
      </c>
      <c r="B22" s="192"/>
      <c r="C22" s="192"/>
      <c r="D22" s="192"/>
      <c r="E22" s="192"/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192"/>
      <c r="Q22" s="192"/>
      <c r="R22" s="192"/>
    </row>
    <row r="23" spans="1:18" x14ac:dyDescent="0.35">
      <c r="A23" s="192" t="s">
        <v>121</v>
      </c>
      <c r="B23" s="192"/>
      <c r="C23" s="192"/>
      <c r="D23" s="192"/>
      <c r="E23" s="192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2"/>
      <c r="Q23" s="192"/>
      <c r="R23" s="192"/>
    </row>
    <row r="25" spans="1:18" x14ac:dyDescent="0.35">
      <c r="A25" s="192" t="s">
        <v>76</v>
      </c>
      <c r="B25" s="192"/>
      <c r="C25" s="192"/>
      <c r="D25" s="192"/>
      <c r="E25" s="192"/>
      <c r="F25" s="192"/>
      <c r="G25" s="192"/>
      <c r="H25" s="192"/>
      <c r="I25" s="192"/>
      <c r="J25" s="192"/>
      <c r="K25" s="192"/>
    </row>
    <row r="26" spans="1:18" x14ac:dyDescent="0.35">
      <c r="A26" s="192" t="s">
        <v>77</v>
      </c>
      <c r="B26" s="192"/>
      <c r="C26" s="192"/>
      <c r="D26" s="192"/>
      <c r="E26" s="192"/>
      <c r="F26" s="192"/>
      <c r="G26" s="192"/>
      <c r="H26" s="192"/>
      <c r="I26" s="192"/>
      <c r="J26" s="192"/>
      <c r="K26" s="192"/>
    </row>
    <row r="27" spans="1:18" ht="15" thickBot="1" x14ac:dyDescent="0.4"/>
    <row r="28" spans="1:18" ht="15" thickBot="1" x14ac:dyDescent="0.4">
      <c r="D28" s="193" t="s">
        <v>78</v>
      </c>
      <c r="E28" s="194"/>
      <c r="F28" s="194"/>
      <c r="G28" s="194"/>
      <c r="H28" s="194"/>
      <c r="I28" s="194"/>
      <c r="J28" s="195"/>
    </row>
    <row r="29" spans="1:18" ht="29.5" thickBot="1" x14ac:dyDescent="0.4">
      <c r="D29" s="41"/>
      <c r="E29" s="50" t="s">
        <v>156</v>
      </c>
      <c r="F29" s="50" t="s">
        <v>158</v>
      </c>
      <c r="G29" s="46" t="s">
        <v>157</v>
      </c>
      <c r="H29" s="50" t="s">
        <v>159</v>
      </c>
      <c r="I29" s="50" t="s">
        <v>160</v>
      </c>
      <c r="J29" s="191" t="s">
        <v>161</v>
      </c>
    </row>
    <row r="30" spans="1:18" x14ac:dyDescent="0.35">
      <c r="D30" s="41" t="s">
        <v>79</v>
      </c>
      <c r="E30" s="48" t="s">
        <v>85</v>
      </c>
      <c r="F30" s="48" t="s">
        <v>85</v>
      </c>
      <c r="G30" s="48" t="s">
        <v>85</v>
      </c>
      <c r="H30" s="48" t="s">
        <v>85</v>
      </c>
      <c r="I30" s="48" t="s">
        <v>85</v>
      </c>
      <c r="J30" s="48" t="s">
        <v>85</v>
      </c>
    </row>
    <row r="31" spans="1:18" ht="15" thickBot="1" x14ac:dyDescent="0.4">
      <c r="D31" s="43" t="s">
        <v>80</v>
      </c>
      <c r="E31" s="49" t="s">
        <v>86</v>
      </c>
      <c r="F31" s="44" t="s">
        <v>87</v>
      </c>
      <c r="G31" s="49" t="s">
        <v>87</v>
      </c>
      <c r="H31" s="45" t="s">
        <v>88</v>
      </c>
      <c r="I31" s="45" t="s">
        <v>88</v>
      </c>
      <c r="J31" s="45" t="s">
        <v>88</v>
      </c>
    </row>
    <row r="34" spans="1:11" x14ac:dyDescent="0.35">
      <c r="A34" s="192" t="s">
        <v>89</v>
      </c>
      <c r="B34" s="192"/>
    </row>
    <row r="35" spans="1:11" x14ac:dyDescent="0.35">
      <c r="A35" s="192" t="s">
        <v>90</v>
      </c>
      <c r="B35" s="192"/>
      <c r="C35" s="192"/>
      <c r="D35" s="192"/>
      <c r="E35" s="192"/>
      <c r="F35" s="192"/>
      <c r="G35" s="192"/>
      <c r="H35" s="192"/>
      <c r="I35" s="192"/>
      <c r="J35" s="192"/>
      <c r="K35" s="192"/>
    </row>
    <row r="39" spans="1:11" x14ac:dyDescent="0.35">
      <c r="A39" s="192" t="s">
        <v>138</v>
      </c>
      <c r="B39" s="192"/>
      <c r="C39" s="192"/>
      <c r="D39" s="192"/>
      <c r="E39" s="192"/>
      <c r="F39" s="192"/>
    </row>
    <row r="42" spans="1:11" x14ac:dyDescent="0.35">
      <c r="A42" t="s">
        <v>169</v>
      </c>
    </row>
  </sheetData>
  <mergeCells count="24">
    <mergeCell ref="A3:L3"/>
    <mergeCell ref="A5:H5"/>
    <mergeCell ref="A13:K13"/>
    <mergeCell ref="A14:K14"/>
    <mergeCell ref="A16:K16"/>
    <mergeCell ref="A15:K15"/>
    <mergeCell ref="A8:K8"/>
    <mergeCell ref="A10:K10"/>
    <mergeCell ref="A39:F39"/>
    <mergeCell ref="A7:K7"/>
    <mergeCell ref="A9:F9"/>
    <mergeCell ref="A25:K25"/>
    <mergeCell ref="A26:K26"/>
    <mergeCell ref="A34:B34"/>
    <mergeCell ref="A35:K35"/>
    <mergeCell ref="A11:K11"/>
    <mergeCell ref="D28:J28"/>
    <mergeCell ref="A17:K17"/>
    <mergeCell ref="A18:K18"/>
    <mergeCell ref="A19:K19"/>
    <mergeCell ref="A20:E20"/>
    <mergeCell ref="A21:J21"/>
    <mergeCell ref="A22:R22"/>
    <mergeCell ref="A23:R23"/>
  </mergeCells>
  <hyperlinks>
    <hyperlink ref="I5" r:id="rId1" xr:uid="{294984C6-08D7-42E5-92BE-4925B7B5A8FC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79"/>
  <sheetViews>
    <sheetView topLeftCell="A18" zoomScale="80" zoomScaleNormal="80" workbookViewId="0">
      <selection activeCell="Y39" sqref="Y39"/>
    </sheetView>
  </sheetViews>
  <sheetFormatPr defaultRowHeight="14.5" x14ac:dyDescent="0.35"/>
  <cols>
    <col min="1" max="1" width="38" style="29" customWidth="1"/>
    <col min="2" max="2" width="8.54296875" style="15" bestFit="1" customWidth="1"/>
    <col min="3" max="3" width="48.81640625" customWidth="1"/>
    <col min="4" max="4" width="10" customWidth="1"/>
    <col min="5" max="5" width="10.54296875" customWidth="1"/>
    <col min="6" max="6" width="3" customWidth="1"/>
    <col min="7" max="9" width="2.54296875" customWidth="1"/>
    <col min="10" max="10" width="7" style="10" customWidth="1"/>
    <col min="11" max="11" width="2.54296875" customWidth="1"/>
    <col min="12" max="12" width="3.26953125" customWidth="1"/>
    <col min="13" max="13" width="4.1796875" customWidth="1"/>
    <col min="14" max="14" width="28.36328125" customWidth="1"/>
    <col min="15" max="15" width="14.453125" customWidth="1"/>
    <col min="16" max="16" width="10.26953125" style="3" customWidth="1"/>
    <col min="17" max="17" width="13.26953125" customWidth="1"/>
    <col min="18" max="18" width="23.36328125" customWidth="1"/>
    <col min="19" max="19" width="15.81640625" customWidth="1"/>
    <col min="20" max="20" width="40.26953125" customWidth="1"/>
    <col min="21" max="21" width="14.7265625" customWidth="1"/>
    <col min="22" max="22" width="10" customWidth="1"/>
    <col min="23" max="23" width="14.1796875" customWidth="1"/>
    <col min="24" max="24" width="41.1796875" customWidth="1"/>
    <col min="25" max="25" width="11.54296875" customWidth="1"/>
    <col min="26" max="26" width="17.453125" customWidth="1"/>
    <col min="27" max="27" width="18.1796875" customWidth="1"/>
    <col min="28" max="28" width="3.7265625" customWidth="1"/>
  </cols>
  <sheetData>
    <row r="2" spans="3:24" x14ac:dyDescent="0.35">
      <c r="C2" s="18" t="s">
        <v>28</v>
      </c>
      <c r="D2" s="19">
        <v>1</v>
      </c>
      <c r="O2" s="196" t="s">
        <v>122</v>
      </c>
      <c r="P2" s="197"/>
      <c r="Q2" s="176" t="s">
        <v>16</v>
      </c>
      <c r="R2" s="177" t="s">
        <v>123</v>
      </c>
      <c r="T2" s="186" t="s">
        <v>140</v>
      </c>
      <c r="U2" s="176" t="s">
        <v>94</v>
      </c>
      <c r="V2" s="218" t="s">
        <v>141</v>
      </c>
      <c r="W2" s="218"/>
      <c r="X2" s="219"/>
    </row>
    <row r="3" spans="3:24" x14ac:dyDescent="0.35">
      <c r="C3" s="18"/>
      <c r="D3" s="19"/>
      <c r="N3" s="23"/>
      <c r="O3" s="198"/>
      <c r="P3" s="199"/>
      <c r="Q3" s="178" t="s">
        <v>19</v>
      </c>
      <c r="R3" s="179" t="s">
        <v>124</v>
      </c>
      <c r="S3" s="23"/>
      <c r="T3" s="187"/>
      <c r="U3" s="178" t="s">
        <v>95</v>
      </c>
      <c r="V3" s="220" t="s">
        <v>142</v>
      </c>
      <c r="W3" s="220"/>
      <c r="X3" s="221"/>
    </row>
    <row r="4" spans="3:24" x14ac:dyDescent="0.35">
      <c r="C4" s="18"/>
      <c r="D4" s="19"/>
      <c r="N4" s="23"/>
      <c r="O4" s="198"/>
      <c r="P4" s="199"/>
      <c r="Q4" s="178" t="s">
        <v>18</v>
      </c>
      <c r="R4" s="179" t="s">
        <v>125</v>
      </c>
      <c r="S4" s="24"/>
      <c r="T4" s="188"/>
      <c r="U4" s="180" t="s">
        <v>97</v>
      </c>
      <c r="V4" s="222" t="s">
        <v>143</v>
      </c>
      <c r="W4" s="222"/>
      <c r="X4" s="223"/>
    </row>
    <row r="5" spans="3:24" x14ac:dyDescent="0.35">
      <c r="C5" s="18"/>
      <c r="D5" s="19"/>
      <c r="N5" s="23"/>
      <c r="O5" s="198"/>
      <c r="P5" s="199"/>
      <c r="Q5" s="178" t="s">
        <v>64</v>
      </c>
      <c r="R5" s="179" t="s">
        <v>126</v>
      </c>
      <c r="S5" s="24"/>
    </row>
    <row r="6" spans="3:24" x14ac:dyDescent="0.35">
      <c r="C6" s="18"/>
      <c r="D6" s="19"/>
      <c r="N6" s="23"/>
      <c r="O6" s="198"/>
      <c r="P6" s="199"/>
      <c r="Q6" s="178" t="s">
        <v>65</v>
      </c>
      <c r="R6" s="179" t="s">
        <v>127</v>
      </c>
      <c r="S6" s="24"/>
    </row>
    <row r="7" spans="3:24" x14ac:dyDescent="0.35">
      <c r="C7" s="18" t="s">
        <v>31</v>
      </c>
      <c r="D7" s="20">
        <v>5</v>
      </c>
      <c r="N7" s="23"/>
      <c r="O7" s="198"/>
      <c r="P7" s="199"/>
      <c r="Q7" s="178" t="s">
        <v>66</v>
      </c>
      <c r="R7" s="179" t="s">
        <v>128</v>
      </c>
      <c r="S7" s="23"/>
    </row>
    <row r="8" spans="3:24" x14ac:dyDescent="0.35">
      <c r="C8" s="18" t="s">
        <v>32</v>
      </c>
      <c r="D8" s="19">
        <v>19</v>
      </c>
      <c r="O8" s="198"/>
      <c r="P8" s="199"/>
      <c r="Q8" s="178" t="s">
        <v>67</v>
      </c>
      <c r="R8" s="179" t="s">
        <v>129</v>
      </c>
    </row>
    <row r="9" spans="3:24" x14ac:dyDescent="0.35">
      <c r="C9" s="9"/>
      <c r="O9" s="200"/>
      <c r="P9" s="201"/>
      <c r="Q9" s="180" t="s">
        <v>68</v>
      </c>
      <c r="R9" s="181" t="s">
        <v>130</v>
      </c>
    </row>
    <row r="10" spans="3:24" x14ac:dyDescent="0.35">
      <c r="C10" s="18" t="s">
        <v>106</v>
      </c>
      <c r="D10" s="3"/>
    </row>
    <row r="11" spans="3:24" x14ac:dyDescent="0.35">
      <c r="C11" s="18" t="s">
        <v>107</v>
      </c>
      <c r="D11" s="3"/>
    </row>
    <row r="12" spans="3:24" x14ac:dyDescent="0.35">
      <c r="C12" s="18" t="s">
        <v>109</v>
      </c>
      <c r="D12" s="3" t="s">
        <v>27</v>
      </c>
    </row>
    <row r="13" spans="3:24" x14ac:dyDescent="0.35">
      <c r="C13" s="18"/>
      <c r="D13" s="3"/>
    </row>
    <row r="14" spans="3:24" x14ac:dyDescent="0.35">
      <c r="C14" s="18"/>
      <c r="D14" s="3"/>
    </row>
    <row r="15" spans="3:24" x14ac:dyDescent="0.35">
      <c r="C15" s="18"/>
      <c r="D15" s="3"/>
    </row>
    <row r="16" spans="3:24" x14ac:dyDescent="0.35">
      <c r="C16" s="18"/>
    </row>
    <row r="17" spans="1:27" x14ac:dyDescent="0.35">
      <c r="O17" s="3"/>
      <c r="P17"/>
    </row>
    <row r="18" spans="1:27" ht="55.5" customHeight="1" x14ac:dyDescent="0.35">
      <c r="A18" s="53" t="s">
        <v>21</v>
      </c>
      <c r="B18" s="54" t="s">
        <v>36</v>
      </c>
      <c r="C18" s="55" t="s">
        <v>22</v>
      </c>
      <c r="D18" s="56" t="s">
        <v>93</v>
      </c>
      <c r="E18" s="56" t="s">
        <v>24</v>
      </c>
      <c r="F18" s="202" t="s">
        <v>35</v>
      </c>
      <c r="G18" s="203"/>
      <c r="H18" s="203"/>
      <c r="I18" s="203"/>
      <c r="J18" s="203"/>
      <c r="K18" s="203"/>
      <c r="L18" s="203"/>
      <c r="M18" s="203"/>
      <c r="N18" s="51" t="s">
        <v>92</v>
      </c>
      <c r="O18" s="206" t="s">
        <v>96</v>
      </c>
      <c r="P18" s="203"/>
      <c r="Q18" s="203"/>
      <c r="R18" s="203"/>
      <c r="S18" s="207"/>
      <c r="T18" s="52" t="s">
        <v>48</v>
      </c>
      <c r="U18" s="216" t="s">
        <v>96</v>
      </c>
      <c r="V18" s="217"/>
      <c r="W18" s="217"/>
      <c r="X18" s="52" t="s">
        <v>49</v>
      </c>
      <c r="Y18" s="212" t="s">
        <v>63</v>
      </c>
      <c r="Z18" s="213"/>
      <c r="AA18" s="214"/>
    </row>
    <row r="19" spans="1:27" ht="25.5" customHeight="1" x14ac:dyDescent="0.35">
      <c r="A19" s="67"/>
      <c r="B19" s="68"/>
      <c r="C19" s="69"/>
      <c r="D19" s="69"/>
      <c r="E19" s="69"/>
      <c r="F19" s="57" t="s">
        <v>16</v>
      </c>
      <c r="G19" s="58" t="s">
        <v>19</v>
      </c>
      <c r="H19" s="59" t="s">
        <v>18</v>
      </c>
      <c r="I19" s="60" t="s">
        <v>64</v>
      </c>
      <c r="J19" s="62" t="s">
        <v>65</v>
      </c>
      <c r="K19" s="61" t="s">
        <v>66</v>
      </c>
      <c r="L19" s="62" t="s">
        <v>67</v>
      </c>
      <c r="M19" s="62" t="s">
        <v>68</v>
      </c>
      <c r="N19" s="69"/>
      <c r="O19" s="208" t="s">
        <v>30</v>
      </c>
      <c r="P19" s="209"/>
      <c r="Q19" s="209"/>
      <c r="R19" s="209"/>
      <c r="S19" s="210"/>
      <c r="T19" s="98"/>
      <c r="U19" s="208" t="s">
        <v>30</v>
      </c>
      <c r="V19" s="211"/>
      <c r="W19" s="211"/>
      <c r="X19" s="211"/>
      <c r="Y19" s="204" t="s">
        <v>69</v>
      </c>
      <c r="Z19" s="204" t="s">
        <v>144</v>
      </c>
      <c r="AA19" s="204" t="s">
        <v>108</v>
      </c>
    </row>
    <row r="20" spans="1:27" ht="60" customHeight="1" x14ac:dyDescent="0.35">
      <c r="A20" s="63"/>
      <c r="B20" s="70"/>
      <c r="C20" s="71"/>
      <c r="D20" s="71"/>
      <c r="E20" s="71"/>
      <c r="F20" s="72"/>
      <c r="G20" s="73"/>
      <c r="H20" s="74"/>
      <c r="I20" s="75"/>
      <c r="J20" s="76"/>
      <c r="K20" s="71"/>
      <c r="L20" s="76"/>
      <c r="M20" s="76"/>
      <c r="N20" s="71"/>
      <c r="O20" s="63" t="s">
        <v>99</v>
      </c>
      <c r="P20" s="64" t="s">
        <v>14</v>
      </c>
      <c r="Q20" s="65" t="s">
        <v>94</v>
      </c>
      <c r="R20" s="65" t="s">
        <v>95</v>
      </c>
      <c r="S20" s="65" t="s">
        <v>97</v>
      </c>
      <c r="T20" s="66" t="s">
        <v>13</v>
      </c>
      <c r="U20" s="64" t="s">
        <v>99</v>
      </c>
      <c r="V20" s="65" t="s">
        <v>98</v>
      </c>
      <c r="W20" s="64" t="s">
        <v>29</v>
      </c>
      <c r="X20" s="64" t="s">
        <v>13</v>
      </c>
      <c r="Y20" s="215"/>
      <c r="Z20" s="205"/>
      <c r="AA20" s="205"/>
    </row>
    <row r="21" spans="1:27" ht="30" customHeight="1" x14ac:dyDescent="0.35">
      <c r="A21" s="99" t="s">
        <v>25</v>
      </c>
      <c r="B21" s="77" t="s">
        <v>20</v>
      </c>
      <c r="C21" s="78" t="s">
        <v>37</v>
      </c>
      <c r="D21" s="79"/>
      <c r="E21" s="79">
        <v>16</v>
      </c>
      <c r="F21" s="80" t="s">
        <v>16</v>
      </c>
      <c r="G21" s="81" t="s">
        <v>19</v>
      </c>
      <c r="H21" s="82" t="s">
        <v>18</v>
      </c>
      <c r="I21" s="83" t="s">
        <v>64</v>
      </c>
      <c r="J21" s="84" t="s">
        <v>65</v>
      </c>
      <c r="K21" s="85" t="s">
        <v>66</v>
      </c>
      <c r="L21" s="84" t="s">
        <v>67</v>
      </c>
      <c r="M21" s="84" t="s">
        <v>68</v>
      </c>
      <c r="N21" s="102">
        <f>IF(B21="S",1,"")</f>
        <v>1</v>
      </c>
      <c r="O21" s="86"/>
      <c r="P21" s="78"/>
      <c r="Q21" s="78"/>
      <c r="R21" s="78"/>
      <c r="S21" s="78"/>
      <c r="T21" s="87"/>
      <c r="U21" s="86"/>
      <c r="V21" s="78"/>
      <c r="W21" s="78"/>
      <c r="X21" s="78"/>
      <c r="Y21" s="115">
        <f>IF($E21=16,$N21*CharDeclAttrSize16,IF($E21=128,$N21*CharDeclAttrSize128,0))</f>
        <v>5</v>
      </c>
      <c r="Z21" s="89"/>
      <c r="AA21" s="88"/>
    </row>
    <row r="22" spans="1:27" x14ac:dyDescent="0.35">
      <c r="A22" s="1"/>
      <c r="B22" s="16" t="str">
        <f>IF(D12="x","C"," ")</f>
        <v>C</v>
      </c>
      <c r="C22" t="s">
        <v>139</v>
      </c>
      <c r="D22" s="29">
        <v>4</v>
      </c>
      <c r="E22" s="29">
        <v>16</v>
      </c>
      <c r="F22" s="150" t="s">
        <v>15</v>
      </c>
      <c r="G22" s="151" t="s">
        <v>15</v>
      </c>
      <c r="H22" s="148" t="s">
        <v>27</v>
      </c>
      <c r="I22" s="152" t="s">
        <v>15</v>
      </c>
      <c r="J22" s="153" t="s">
        <v>15</v>
      </c>
      <c r="K22" s="154" t="s">
        <v>15</v>
      </c>
      <c r="L22" s="154" t="s">
        <v>15</v>
      </c>
      <c r="M22" s="154" t="s">
        <v>15</v>
      </c>
      <c r="N22" s="3"/>
      <c r="O22" s="4">
        <f>IF(ISBLANK($C22),0,IF($B22="C",1,0))</f>
        <v>1</v>
      </c>
      <c r="P22" s="29">
        <f>IF(ISBLANK($C22),0,IF($B22="C",1,0))</f>
        <v>1</v>
      </c>
      <c r="Q22" s="29">
        <f>IF($B22="C",(IF(CONCATENATE($G22,$H22)="--", 0, 1)),0)</f>
        <v>1</v>
      </c>
      <c r="R22" s="29">
        <f>IF($B22="C",IF($F22="-",0,1),0)</f>
        <v>0</v>
      </c>
      <c r="S22" s="29">
        <f>IF($B22="C",IF($F22="-",0,1),0)</f>
        <v>0</v>
      </c>
      <c r="T22" s="11">
        <f>SUM(O22:S22)</f>
        <v>3</v>
      </c>
      <c r="U22" s="4">
        <f>IF($E22=16,$O22*CharDeclAttrSize16,IF($E22=128,$O22*CharDeclAttrSize128,0))</f>
        <v>5</v>
      </c>
      <c r="V22" s="29">
        <f>P22*D22</f>
        <v>4</v>
      </c>
      <c r="W22" s="29">
        <f>IF($B22="C",(IF(CONCATENATE($G22,$H22)="--", 0, 2*LSM)+IF($F22="-", 0, 2)+IF($M22="-", 0, 2)),0)</f>
        <v>2</v>
      </c>
      <c r="X22" s="31">
        <f>SUM(U22:W22)</f>
        <v>11</v>
      </c>
      <c r="Y22" s="34">
        <f>SUM(U22+IF($B22="C",5,0)+IF($Q22=0,0,7))</f>
        <v>17</v>
      </c>
      <c r="Z22" s="34">
        <f>3*Q22</f>
        <v>3</v>
      </c>
      <c r="AA22" s="34">
        <v>0</v>
      </c>
    </row>
    <row r="23" spans="1:27" x14ac:dyDescent="0.35">
      <c r="A23" s="1" t="s">
        <v>105</v>
      </c>
      <c r="B23" s="16" t="str">
        <f>IF(OR(D10="x",D11="x"),"C"," ")</f>
        <v xml:space="preserve"> </v>
      </c>
      <c r="C23" t="s">
        <v>101</v>
      </c>
      <c r="D23" s="29">
        <v>1</v>
      </c>
      <c r="E23" s="29">
        <v>16</v>
      </c>
      <c r="F23" s="150" t="s">
        <v>15</v>
      </c>
      <c r="G23" s="150" t="s">
        <v>15</v>
      </c>
      <c r="H23" s="150" t="s">
        <v>15</v>
      </c>
      <c r="I23" s="148" t="s">
        <v>27</v>
      </c>
      <c r="J23" s="150" t="s">
        <v>15</v>
      </c>
      <c r="K23" s="39" t="s">
        <v>27</v>
      </c>
      <c r="L23" s="150" t="s">
        <v>15</v>
      </c>
      <c r="M23" s="150" t="s">
        <v>15</v>
      </c>
      <c r="N23" s="3"/>
      <c r="O23" s="4">
        <f t="shared" ref="O23:P25" si="0">IF(ISBLANK($C23),0,IF($B23="C",1,0))</f>
        <v>0</v>
      </c>
      <c r="P23" s="29">
        <f t="shared" si="0"/>
        <v>0</v>
      </c>
      <c r="Q23" s="29">
        <f>IF($B23="C",(IF(CONCATENATE($G23,$H23)="--", 0, 1)),0)</f>
        <v>0</v>
      </c>
      <c r="R23" s="29">
        <f t="shared" ref="R23:S25" si="1">IF($B23="C",IF($F23="-",0,1),0)</f>
        <v>0</v>
      </c>
      <c r="S23" s="29">
        <f t="shared" si="1"/>
        <v>0</v>
      </c>
      <c r="T23" s="11">
        <f t="shared" ref="T23:T25" si="2">SUM(O23:S23)</f>
        <v>0</v>
      </c>
      <c r="U23" s="4">
        <f>IF($E23=16,$O23*CharDeclAttrSize16,IF($E23=128,$O23*CharDeclAttrSize128,0))</f>
        <v>0</v>
      </c>
      <c r="V23" s="29">
        <f t="shared" ref="V23:V25" si="3">P23*D23</f>
        <v>0</v>
      </c>
      <c r="W23" s="29">
        <f>IF($B23="C",(IF(CONCATENATE($G23,$H23)="--", 0, 2*LSM)+IF($F23="-", 0, 2)+IF($M23="-", 0, 2)),0)</f>
        <v>0</v>
      </c>
      <c r="X23" s="31">
        <f t="shared" ref="X23:X25" si="4">SUM(U23:W23)</f>
        <v>0</v>
      </c>
      <c r="Y23" s="34">
        <f t="shared" ref="Y23:Y25" si="5">SUM(U23+IF($B23="C",5,0)+IF($Q23=0,0,7))</f>
        <v>0</v>
      </c>
      <c r="Z23" s="34">
        <f>IF($B23="C",3*LSM,0)</f>
        <v>0</v>
      </c>
      <c r="AA23" s="34">
        <f>IF($B23="C",3*LSM,0)</f>
        <v>0</v>
      </c>
    </row>
    <row r="24" spans="1:27" x14ac:dyDescent="0.35">
      <c r="A24" s="1" t="s">
        <v>102</v>
      </c>
      <c r="B24" s="16" t="str">
        <f>IF(D10="x","C"," ")</f>
        <v xml:space="preserve"> </v>
      </c>
      <c r="C24" t="s">
        <v>100</v>
      </c>
      <c r="D24" s="29">
        <v>16</v>
      </c>
      <c r="E24" s="29">
        <v>16</v>
      </c>
      <c r="F24" s="150" t="s">
        <v>15</v>
      </c>
      <c r="G24" s="150" t="s">
        <v>15</v>
      </c>
      <c r="H24" s="150" t="s">
        <v>15</v>
      </c>
      <c r="I24" s="149" t="s">
        <v>27</v>
      </c>
      <c r="J24" s="150" t="s">
        <v>15</v>
      </c>
      <c r="K24" s="150" t="s">
        <v>15</v>
      </c>
      <c r="L24" s="150" t="s">
        <v>15</v>
      </c>
      <c r="M24" s="150" t="s">
        <v>15</v>
      </c>
      <c r="N24" s="3"/>
      <c r="O24" s="4">
        <f t="shared" si="0"/>
        <v>0</v>
      </c>
      <c r="P24" s="29">
        <f t="shared" si="0"/>
        <v>0</v>
      </c>
      <c r="Q24" s="29">
        <f>IF($B24="C",(IF(CONCATENATE($G24,$H24)="--", 0, 1)),0)</f>
        <v>0</v>
      </c>
      <c r="R24" s="29">
        <f t="shared" si="1"/>
        <v>0</v>
      </c>
      <c r="S24" s="29">
        <f t="shared" si="1"/>
        <v>0</v>
      </c>
      <c r="T24" s="11">
        <f t="shared" si="2"/>
        <v>0</v>
      </c>
      <c r="U24" s="4">
        <f>IF($E24=16,$O24*CharDeclAttrSize16,IF($E24=128,$O24*CharDeclAttrSize128,0))</f>
        <v>0</v>
      </c>
      <c r="V24" s="29">
        <f t="shared" si="3"/>
        <v>0</v>
      </c>
      <c r="W24" s="29">
        <f>IF($B24="C",(IF(CONCATENATE($G24,$H24)="--", 0, 2*LSM)+IF($F24="-", 0, 2)+IF($M24="-", 0, 2)),0)</f>
        <v>0</v>
      </c>
      <c r="X24" s="31">
        <f t="shared" si="4"/>
        <v>0</v>
      </c>
      <c r="Y24" s="34">
        <f t="shared" si="5"/>
        <v>0</v>
      </c>
      <c r="Z24" s="34">
        <f>SUM(U24+2*Q24)</f>
        <v>0</v>
      </c>
      <c r="AA24" s="34">
        <f>SUM(U24+2*Q24)</f>
        <v>0</v>
      </c>
    </row>
    <row r="25" spans="1:27" x14ac:dyDescent="0.35">
      <c r="A25" s="1" t="s">
        <v>104</v>
      </c>
      <c r="B25" s="16" t="str">
        <f>IF(D11="x","C"," ")</f>
        <v xml:space="preserve"> </v>
      </c>
      <c r="C25" t="s">
        <v>103</v>
      </c>
      <c r="D25" s="29">
        <v>1</v>
      </c>
      <c r="E25" s="29">
        <v>16</v>
      </c>
      <c r="F25" s="150" t="s">
        <v>15</v>
      </c>
      <c r="G25" s="150" t="s">
        <v>15</v>
      </c>
      <c r="H25" s="150" t="s">
        <v>15</v>
      </c>
      <c r="I25" s="149" t="s">
        <v>27</v>
      </c>
      <c r="J25" s="150" t="s">
        <v>15</v>
      </c>
      <c r="K25" s="149" t="s">
        <v>27</v>
      </c>
      <c r="L25" s="150" t="s">
        <v>15</v>
      </c>
      <c r="M25" s="150" t="s">
        <v>15</v>
      </c>
      <c r="N25" s="3"/>
      <c r="O25" s="4">
        <f t="shared" si="0"/>
        <v>0</v>
      </c>
      <c r="P25" s="29">
        <f t="shared" si="0"/>
        <v>0</v>
      </c>
      <c r="Q25" s="29">
        <f>IF($B25="C",(IF(CONCATENATE($G25,$H25)="--", 0, 1)),0)</f>
        <v>0</v>
      </c>
      <c r="R25" s="29">
        <f t="shared" si="1"/>
        <v>0</v>
      </c>
      <c r="S25" s="29">
        <f t="shared" si="1"/>
        <v>0</v>
      </c>
      <c r="T25" s="11">
        <f t="shared" si="2"/>
        <v>0</v>
      </c>
      <c r="U25" s="4">
        <f>IF($E25=16,$O25*CharDeclAttrSize16,IF($E25=128,$O25*CharDeclAttrSize128,0))</f>
        <v>0</v>
      </c>
      <c r="V25" s="29">
        <f t="shared" si="3"/>
        <v>0</v>
      </c>
      <c r="W25" s="29">
        <f>IF($B25="C",(IF(CONCATENATE($G25,$H25)="--", 0, 2*LSM)+IF($F25="-", 0, 2)+IF($M25="-", 0, 2)),0)</f>
        <v>0</v>
      </c>
      <c r="X25" s="31">
        <f t="shared" si="4"/>
        <v>0</v>
      </c>
      <c r="Y25" s="34">
        <f t="shared" si="5"/>
        <v>0</v>
      </c>
      <c r="Z25" s="34">
        <f>IF($B25="C",3*LSM,0)</f>
        <v>0</v>
      </c>
      <c r="AA25" s="34">
        <f>IF($B25="C",3*LSM,0)</f>
        <v>0</v>
      </c>
    </row>
    <row r="26" spans="1:27" ht="15.5" x14ac:dyDescent="0.35">
      <c r="A26" s="103"/>
      <c r="B26" s="104"/>
      <c r="C26" s="105"/>
      <c r="D26" s="106">
        <f>SUM(D22)</f>
        <v>4</v>
      </c>
      <c r="E26" s="106"/>
      <c r="F26" s="107"/>
      <c r="G26" s="108"/>
      <c r="H26" s="108"/>
      <c r="I26" s="108"/>
      <c r="J26" s="108"/>
      <c r="K26" s="108"/>
      <c r="L26" s="108"/>
      <c r="M26" s="109"/>
      <c r="N26" s="110"/>
      <c r="O26" s="111"/>
      <c r="P26" s="110"/>
      <c r="Q26" s="110"/>
      <c r="R26" s="110"/>
      <c r="S26" s="110"/>
      <c r="T26" s="112">
        <f>SUM(T22:T25)</f>
        <v>3</v>
      </c>
      <c r="U26" s="111">
        <f>SUM(U22:U25)</f>
        <v>5</v>
      </c>
      <c r="V26" s="111">
        <f>SUM(V22:V25)</f>
        <v>4</v>
      </c>
      <c r="W26" s="111">
        <f>SUM(W22:W25)</f>
        <v>2</v>
      </c>
      <c r="X26" s="111">
        <f>SUM(X22:X25)</f>
        <v>11</v>
      </c>
      <c r="Y26" s="36"/>
      <c r="Z26" s="36"/>
      <c r="AA26" s="36"/>
    </row>
    <row r="27" spans="1:27" x14ac:dyDescent="0.35">
      <c r="D27" s="29"/>
      <c r="E27" s="29"/>
      <c r="F27" s="29"/>
      <c r="G27" s="29"/>
      <c r="H27" s="29"/>
      <c r="I27" s="29"/>
      <c r="J27" s="37"/>
      <c r="K27" s="29"/>
      <c r="L27" s="37"/>
      <c r="M27" s="37"/>
      <c r="N27" s="3"/>
      <c r="O27" s="1"/>
      <c r="P27"/>
      <c r="T27" s="10"/>
      <c r="Y27" s="35"/>
      <c r="Z27" s="35"/>
      <c r="AA27" s="35"/>
    </row>
    <row r="28" spans="1:27" ht="30" customHeight="1" x14ac:dyDescent="0.35">
      <c r="A28" s="99" t="s">
        <v>26</v>
      </c>
      <c r="B28" s="77" t="s">
        <v>20</v>
      </c>
      <c r="C28" s="78" t="s">
        <v>38</v>
      </c>
      <c r="D28" s="79"/>
      <c r="E28" s="79">
        <v>16</v>
      </c>
      <c r="F28" s="80" t="s">
        <v>16</v>
      </c>
      <c r="G28" s="81" t="s">
        <v>19</v>
      </c>
      <c r="H28" s="82" t="s">
        <v>18</v>
      </c>
      <c r="I28" s="83" t="s">
        <v>64</v>
      </c>
      <c r="J28" s="84" t="s">
        <v>65</v>
      </c>
      <c r="K28" s="85" t="s">
        <v>66</v>
      </c>
      <c r="L28" s="84" t="s">
        <v>67</v>
      </c>
      <c r="M28" s="84" t="s">
        <v>68</v>
      </c>
      <c r="N28" s="102">
        <f>IF(B28="S",1,"")</f>
        <v>1</v>
      </c>
      <c r="O28" s="86"/>
      <c r="P28" s="78"/>
      <c r="Q28" s="78"/>
      <c r="R28" s="78"/>
      <c r="S28" s="78"/>
      <c r="T28" s="87"/>
      <c r="U28" s="86"/>
      <c r="V28" s="78"/>
      <c r="W28" s="78"/>
      <c r="X28" s="78"/>
      <c r="Y28" s="115">
        <f>IF($E28=16,$N28*CharDeclAttrSize16,IF($E28=128,$N28*CharDeclAttrSize128,0))</f>
        <v>5</v>
      </c>
      <c r="Z28" s="89"/>
      <c r="AA28" s="89"/>
    </row>
    <row r="29" spans="1:27" x14ac:dyDescent="0.35">
      <c r="A29" s="4"/>
      <c r="B29" s="16" t="s">
        <v>17</v>
      </c>
      <c r="C29" t="s">
        <v>39</v>
      </c>
      <c r="D29" s="29">
        <v>7</v>
      </c>
      <c r="E29" s="29">
        <v>16</v>
      </c>
      <c r="F29" s="12" t="s">
        <v>15</v>
      </c>
      <c r="G29" s="13" t="s">
        <v>15</v>
      </c>
      <c r="H29" s="14" t="s">
        <v>15</v>
      </c>
      <c r="I29" s="33" t="s">
        <v>27</v>
      </c>
      <c r="J29" s="39" t="s">
        <v>15</v>
      </c>
      <c r="K29" s="38" t="s">
        <v>27</v>
      </c>
      <c r="L29" s="39" t="s">
        <v>15</v>
      </c>
      <c r="M29" s="39" t="s">
        <v>15</v>
      </c>
      <c r="N29" s="3"/>
      <c r="O29" s="4">
        <f t="shared" ref="O29:P31" si="6">IF(ISBLANK($C29),0,IF($B29="C",1,0))</f>
        <v>1</v>
      </c>
      <c r="P29" s="29">
        <f t="shared" si="6"/>
        <v>1</v>
      </c>
      <c r="Q29" s="29">
        <f>IF($B29="C",(IF(CONCATENATE($G29,$H29)="--", 0, 1)),0)</f>
        <v>0</v>
      </c>
      <c r="R29" s="29">
        <f t="shared" ref="R29:S31" si="7">IF($B29="C",IF($F29="-",0,1),0)</f>
        <v>0</v>
      </c>
      <c r="S29" s="29">
        <f t="shared" si="7"/>
        <v>0</v>
      </c>
      <c r="T29" s="11">
        <f>SUM(O29:S29)</f>
        <v>2</v>
      </c>
      <c r="U29" s="4">
        <f>IF($E29=16,$O29*CharDeclAttrSize16,IF($E29=128,$O29*CharDeclAttrSize128,0))</f>
        <v>5</v>
      </c>
      <c r="V29" s="29">
        <f>P29*D29</f>
        <v>7</v>
      </c>
      <c r="W29" s="29">
        <f>IF($B29="C",(IF(CONCATENATE($G29,$H29)="--", 0, 2*LSM)+IF($F29="-", 0, 2)+IF($M29="-", 0, 2)),0)</f>
        <v>0</v>
      </c>
      <c r="X29" s="31">
        <f>SUM(U29:W29)</f>
        <v>12</v>
      </c>
      <c r="Y29" s="34">
        <f>SUM(U29+IF($B29="C",5,0)+IF($Q29=0,0,7))</f>
        <v>10</v>
      </c>
      <c r="Z29" s="34">
        <f>3*Q29</f>
        <v>0</v>
      </c>
      <c r="AA29" s="34">
        <f>3*R29</f>
        <v>0</v>
      </c>
    </row>
    <row r="30" spans="1:27" x14ac:dyDescent="0.35">
      <c r="A30" s="4"/>
      <c r="B30" s="16" t="s">
        <v>17</v>
      </c>
      <c r="C30" t="s">
        <v>40</v>
      </c>
      <c r="D30" s="29">
        <v>2</v>
      </c>
      <c r="E30" s="29">
        <v>16</v>
      </c>
      <c r="F30" s="12" t="s">
        <v>15</v>
      </c>
      <c r="G30" s="13" t="s">
        <v>15</v>
      </c>
      <c r="H30" s="14" t="s">
        <v>15</v>
      </c>
      <c r="I30" s="33" t="s">
        <v>27</v>
      </c>
      <c r="J30" s="39" t="s">
        <v>15</v>
      </c>
      <c r="K30" s="39" t="s">
        <v>15</v>
      </c>
      <c r="L30" s="39" t="s">
        <v>15</v>
      </c>
      <c r="M30" s="39" t="s">
        <v>15</v>
      </c>
      <c r="N30" s="3"/>
      <c r="O30" s="4">
        <f t="shared" si="6"/>
        <v>1</v>
      </c>
      <c r="P30" s="29">
        <f t="shared" si="6"/>
        <v>1</v>
      </c>
      <c r="Q30" s="29">
        <f t="shared" ref="Q30:Q31" si="8">IF($B30="C",(IF(CONCATENATE($G30,$H30)="--", 0, 1)),0)</f>
        <v>0</v>
      </c>
      <c r="R30" s="29">
        <f t="shared" si="7"/>
        <v>0</v>
      </c>
      <c r="S30" s="29">
        <f t="shared" si="7"/>
        <v>0</v>
      </c>
      <c r="T30" s="11">
        <f t="shared" ref="T30:T31" si="9">SUM(O30:S30)</f>
        <v>2</v>
      </c>
      <c r="U30" s="4">
        <f>IF($E30=16,$O30*CharDeclAttrSize16,IF($E30=128,$O30*CharDeclAttrSize128,0))</f>
        <v>5</v>
      </c>
      <c r="V30" s="29">
        <f>P30*D30</f>
        <v>2</v>
      </c>
      <c r="W30" s="29">
        <f>IF($B30="C",(IF(CONCATENATE($G30,$H30)="--", 0, 2*LSM)+IF($F30="-", 0, 2)+IF($M30="-", 0, 2)),0)</f>
        <v>0</v>
      </c>
      <c r="X30" s="31">
        <f>SUM(U30:W30)</f>
        <v>7</v>
      </c>
      <c r="Y30" s="34">
        <f t="shared" ref="Y30:Y31" si="10">SUM(U30+IF($B30="C",5,0)+IF($Q30=0,0,7))</f>
        <v>10</v>
      </c>
      <c r="Z30" s="34">
        <f t="shared" ref="Z30:AA31" si="11">3*Q30</f>
        <v>0</v>
      </c>
      <c r="AA30" s="34">
        <f t="shared" si="11"/>
        <v>0</v>
      </c>
    </row>
    <row r="31" spans="1:27" x14ac:dyDescent="0.35">
      <c r="A31" s="4"/>
      <c r="B31" s="16" t="s">
        <v>17</v>
      </c>
      <c r="C31" t="s">
        <v>41</v>
      </c>
      <c r="D31" s="29">
        <v>8</v>
      </c>
      <c r="E31" s="29">
        <v>16</v>
      </c>
      <c r="F31" s="12" t="s">
        <v>15</v>
      </c>
      <c r="G31" s="13" t="s">
        <v>15</v>
      </c>
      <c r="H31" s="14" t="s">
        <v>15</v>
      </c>
      <c r="I31" s="33" t="s">
        <v>27</v>
      </c>
      <c r="J31" s="39" t="s">
        <v>15</v>
      </c>
      <c r="K31" s="39" t="s">
        <v>15</v>
      </c>
      <c r="L31" s="39" t="s">
        <v>15</v>
      </c>
      <c r="M31" s="39" t="s">
        <v>15</v>
      </c>
      <c r="N31" s="3"/>
      <c r="O31" s="4">
        <f t="shared" si="6"/>
        <v>1</v>
      </c>
      <c r="P31" s="29">
        <f t="shared" si="6"/>
        <v>1</v>
      </c>
      <c r="Q31" s="29">
        <f t="shared" si="8"/>
        <v>0</v>
      </c>
      <c r="R31" s="29">
        <f t="shared" si="7"/>
        <v>0</v>
      </c>
      <c r="S31" s="29">
        <f t="shared" si="7"/>
        <v>0</v>
      </c>
      <c r="T31" s="11">
        <f t="shared" si="9"/>
        <v>2</v>
      </c>
      <c r="U31" s="4">
        <f>IF($E31=16,$O31*CharDeclAttrSize16,IF($E31=128,$O31*CharDeclAttrSize128,0))</f>
        <v>5</v>
      </c>
      <c r="V31" s="29">
        <f>P31*D31</f>
        <v>8</v>
      </c>
      <c r="W31" s="29">
        <f>IF($B31="C",(IF(CONCATENATE($G31,$H31)="--", 0, 2*LSM)+IF($F31="-", 0, 2)+IF($M31="-", 0, 2)),0)</f>
        <v>0</v>
      </c>
      <c r="X31" s="31">
        <f>SUM(U31:W31)</f>
        <v>13</v>
      </c>
      <c r="Y31" s="34">
        <f t="shared" si="10"/>
        <v>10</v>
      </c>
      <c r="Z31" s="34">
        <f t="shared" si="11"/>
        <v>0</v>
      </c>
      <c r="AA31" s="34">
        <f t="shared" si="11"/>
        <v>0</v>
      </c>
    </row>
    <row r="32" spans="1:27" ht="15.5" x14ac:dyDescent="0.35">
      <c r="A32" s="103"/>
      <c r="B32" s="104"/>
      <c r="C32" s="105"/>
      <c r="D32" s="106">
        <f>SUM(D29:D31)</f>
        <v>17</v>
      </c>
      <c r="E32" s="106"/>
      <c r="F32" s="107"/>
      <c r="G32" s="108"/>
      <c r="H32" s="108"/>
      <c r="I32" s="108"/>
      <c r="J32" s="108"/>
      <c r="K32" s="108"/>
      <c r="L32" s="108"/>
      <c r="M32" s="109"/>
      <c r="N32" s="110"/>
      <c r="O32" s="113"/>
      <c r="P32" s="114"/>
      <c r="Q32" s="114"/>
      <c r="R32" s="114"/>
      <c r="S32" s="114"/>
      <c r="T32" s="112">
        <f>SUM(T29:T31)</f>
        <v>6</v>
      </c>
      <c r="U32" s="111">
        <f>SUM(U29:U31)</f>
        <v>15</v>
      </c>
      <c r="V32" s="158">
        <f>SUM(V29:V31)</f>
        <v>17</v>
      </c>
      <c r="W32" s="110">
        <f>SUM(W29:W31)</f>
        <v>0</v>
      </c>
      <c r="X32" s="106">
        <f>SUM(X29:X31)</f>
        <v>32</v>
      </c>
      <c r="Y32" s="36"/>
      <c r="Z32" s="36"/>
      <c r="AA32" s="36"/>
    </row>
    <row r="33" spans="1:27" x14ac:dyDescent="0.35">
      <c r="D33" s="29"/>
      <c r="E33" s="29"/>
      <c r="F33" s="29"/>
      <c r="G33" s="29"/>
      <c r="H33" s="29"/>
      <c r="I33" s="29"/>
      <c r="J33" s="37"/>
      <c r="K33" s="29"/>
      <c r="L33" s="37"/>
      <c r="M33" s="37"/>
      <c r="N33" s="3"/>
      <c r="O33" s="1"/>
      <c r="P33"/>
      <c r="T33" s="10"/>
      <c r="Y33" s="35"/>
      <c r="Z33" s="35"/>
      <c r="AA33" s="35"/>
    </row>
    <row r="34" spans="1:27" x14ac:dyDescent="0.35">
      <c r="F34" s="29"/>
      <c r="G34" s="29"/>
      <c r="H34" s="29"/>
      <c r="I34" s="29"/>
      <c r="J34" s="37"/>
      <c r="K34" s="29"/>
      <c r="L34" s="37"/>
      <c r="M34" s="37"/>
      <c r="N34" s="3"/>
      <c r="O34" s="1"/>
      <c r="P34"/>
      <c r="T34" s="10"/>
      <c r="Y34" s="35"/>
      <c r="Z34" s="35"/>
      <c r="AA34" s="35"/>
    </row>
    <row r="35" spans="1:27" x14ac:dyDescent="0.35">
      <c r="A35" s="100" t="s">
        <v>116</v>
      </c>
      <c r="B35" s="77" t="s">
        <v>20</v>
      </c>
      <c r="C35" s="90"/>
      <c r="D35" s="90"/>
      <c r="E35" s="91">
        <v>16</v>
      </c>
      <c r="F35" s="80" t="s">
        <v>16</v>
      </c>
      <c r="G35" s="81" t="s">
        <v>19</v>
      </c>
      <c r="H35" s="82" t="s">
        <v>18</v>
      </c>
      <c r="I35" s="83" t="s">
        <v>64</v>
      </c>
      <c r="J35" s="84" t="s">
        <v>65</v>
      </c>
      <c r="K35" s="85" t="s">
        <v>66</v>
      </c>
      <c r="L35" s="84" t="s">
        <v>67</v>
      </c>
      <c r="M35" s="84" t="s">
        <v>68</v>
      </c>
      <c r="N35" s="102">
        <f>IF(B35="S",1,"")</f>
        <v>1</v>
      </c>
      <c r="O35" s="92"/>
      <c r="P35" s="93"/>
      <c r="Q35" s="93"/>
      <c r="R35" s="93"/>
      <c r="S35" s="93"/>
      <c r="T35" s="94"/>
      <c r="U35" s="92"/>
      <c r="V35" s="93"/>
      <c r="W35" s="93"/>
      <c r="X35" s="93"/>
      <c r="Y35" s="95">
        <f>IF(ISBLANK($B35),0,IF($E35=16,$N35*CharDeclAttrSize16,IF($E35=128,$N35*CharDeclAttrSize128,0)))</f>
        <v>5</v>
      </c>
      <c r="Z35" s="96"/>
      <c r="AA35" s="96"/>
    </row>
    <row r="36" spans="1:27" x14ac:dyDescent="0.35">
      <c r="A36" s="8"/>
      <c r="B36" s="17" t="s">
        <v>17</v>
      </c>
      <c r="C36" s="28" t="s">
        <v>56</v>
      </c>
      <c r="D36" s="25">
        <v>11</v>
      </c>
      <c r="E36" s="29">
        <v>16</v>
      </c>
      <c r="F36" s="5" t="s">
        <v>15</v>
      </c>
      <c r="G36" s="7" t="s">
        <v>15</v>
      </c>
      <c r="H36" s="7" t="s">
        <v>15</v>
      </c>
      <c r="I36" s="32" t="s">
        <v>15</v>
      </c>
      <c r="J36" s="37" t="s">
        <v>15</v>
      </c>
      <c r="K36" s="37" t="s">
        <v>15</v>
      </c>
      <c r="L36" s="37" t="s">
        <v>15</v>
      </c>
      <c r="M36" s="37" t="s">
        <v>15</v>
      </c>
      <c r="N36" s="3"/>
      <c r="O36" s="4">
        <f>IF(ISBLANK($C36),0,IF($B36="C",1,0))</f>
        <v>1</v>
      </c>
      <c r="P36" s="29">
        <f>IF(ISBLANK($C36),0,IF($B36="C",1,0))</f>
        <v>1</v>
      </c>
      <c r="Q36" s="29">
        <f t="shared" ref="Q36:Q43" si="12">IF($B36="C",(IF(CONCATENATE($G36,$H36)="--", 0, 1)),0)</f>
        <v>0</v>
      </c>
      <c r="R36" s="29">
        <f t="shared" ref="R36:S43" si="13">IF($B36="C",IF($F36="-",0,1),0)</f>
        <v>0</v>
      </c>
      <c r="S36" s="29">
        <f t="shared" si="13"/>
        <v>0</v>
      </c>
      <c r="T36" s="11">
        <f t="shared" ref="T36:T43" si="14">SUM(O36:S36)</f>
        <v>2</v>
      </c>
      <c r="U36" s="4">
        <f t="shared" ref="U36:U43" si="15">IF($E36=16,$O36*CharDeclAttrSize16,IF($E36=128,$O36*CharDeclAttrSize128,0))</f>
        <v>5</v>
      </c>
      <c r="V36" s="29">
        <f t="shared" ref="V36:V43" si="16">P36*D36</f>
        <v>11</v>
      </c>
      <c r="W36" s="29">
        <f t="shared" ref="W36:W43" si="17">IF($B36="C",(IF(CONCATENATE($G36,$H36)="--", 0, 2*LSM)+IF($F36="-", 0, 2)+IF($M36="-", 0, 2)),0)</f>
        <v>0</v>
      </c>
      <c r="X36" s="31">
        <f t="shared" ref="X36:X43" si="18">SUM(U36:W36)</f>
        <v>16</v>
      </c>
      <c r="Y36" s="34">
        <f t="shared" ref="Y36:Y43" si="19">SUM(U36+IF($B36="C",5,0)+IF($Q36=0,0,7))</f>
        <v>10</v>
      </c>
      <c r="Z36" s="34">
        <f t="shared" ref="Z36:Z43" si="20">3*Q36</f>
        <v>0</v>
      </c>
      <c r="AA36" s="34">
        <f>3*Q36</f>
        <v>0</v>
      </c>
    </row>
    <row r="37" spans="1:27" x14ac:dyDescent="0.35">
      <c r="A37" s="8"/>
      <c r="B37" s="17" t="s">
        <v>17</v>
      </c>
      <c r="C37" s="27" t="s">
        <v>57</v>
      </c>
      <c r="D37" s="26">
        <v>19</v>
      </c>
      <c r="E37" s="29">
        <v>16</v>
      </c>
      <c r="F37" s="5" t="s">
        <v>15</v>
      </c>
      <c r="G37" s="6" t="s">
        <v>27</v>
      </c>
      <c r="H37" s="6" t="s">
        <v>15</v>
      </c>
      <c r="I37" s="32" t="s">
        <v>15</v>
      </c>
      <c r="J37" s="37" t="s">
        <v>15</v>
      </c>
      <c r="K37" s="37" t="s">
        <v>15</v>
      </c>
      <c r="L37" s="37" t="s">
        <v>15</v>
      </c>
      <c r="M37" s="37" t="s">
        <v>15</v>
      </c>
      <c r="N37" s="3"/>
      <c r="O37" s="4">
        <f t="shared" ref="O37:P43" si="21">IF(ISBLANK($C37),0,IF($B37="C",1,0))</f>
        <v>1</v>
      </c>
      <c r="P37" s="29">
        <f t="shared" si="21"/>
        <v>1</v>
      </c>
      <c r="Q37" s="29">
        <f t="shared" si="12"/>
        <v>1</v>
      </c>
      <c r="R37" s="29">
        <f t="shared" si="13"/>
        <v>0</v>
      </c>
      <c r="S37" s="29">
        <f t="shared" si="13"/>
        <v>0</v>
      </c>
      <c r="T37" s="11">
        <f t="shared" si="14"/>
        <v>3</v>
      </c>
      <c r="U37" s="4">
        <f t="shared" si="15"/>
        <v>5</v>
      </c>
      <c r="V37" s="29">
        <f t="shared" si="16"/>
        <v>19</v>
      </c>
      <c r="W37" s="29">
        <f t="shared" si="17"/>
        <v>2</v>
      </c>
      <c r="X37" s="31">
        <f t="shared" si="18"/>
        <v>26</v>
      </c>
      <c r="Y37" s="34">
        <f t="shared" si="19"/>
        <v>17</v>
      </c>
      <c r="Z37" s="34">
        <f t="shared" si="20"/>
        <v>3</v>
      </c>
      <c r="AA37" s="34">
        <f t="shared" ref="AA37:AA43" si="22">3*Q37</f>
        <v>3</v>
      </c>
    </row>
    <row r="38" spans="1:27" x14ac:dyDescent="0.35">
      <c r="A38" s="8"/>
      <c r="B38" s="17" t="s">
        <v>17</v>
      </c>
      <c r="C38" s="28" t="s">
        <v>58</v>
      </c>
      <c r="D38" s="25">
        <v>10</v>
      </c>
      <c r="E38" s="29">
        <v>16</v>
      </c>
      <c r="F38" s="5" t="s">
        <v>15</v>
      </c>
      <c r="G38" s="7" t="s">
        <v>15</v>
      </c>
      <c r="H38" s="7" t="s">
        <v>15</v>
      </c>
      <c r="I38" s="32" t="s">
        <v>27</v>
      </c>
      <c r="J38" s="37" t="s">
        <v>15</v>
      </c>
      <c r="K38" s="37" t="s">
        <v>27</v>
      </c>
      <c r="L38" s="37" t="s">
        <v>15</v>
      </c>
      <c r="M38" s="37" t="s">
        <v>15</v>
      </c>
      <c r="N38" s="3"/>
      <c r="O38" s="4">
        <f>IF(ISBLANK($C38),0,IF($B38="C",1,0))</f>
        <v>1</v>
      </c>
      <c r="P38" s="29">
        <f>IF(ISBLANK($C38),0,IF($B38="C",1,0))</f>
        <v>1</v>
      </c>
      <c r="Q38" s="29">
        <f t="shared" si="12"/>
        <v>0</v>
      </c>
      <c r="R38" s="29">
        <f t="shared" si="13"/>
        <v>0</v>
      </c>
      <c r="S38" s="29">
        <f t="shared" si="13"/>
        <v>0</v>
      </c>
      <c r="T38" s="11">
        <f t="shared" si="14"/>
        <v>2</v>
      </c>
      <c r="U38" s="4">
        <f t="shared" si="15"/>
        <v>5</v>
      </c>
      <c r="V38" s="29">
        <f t="shared" si="16"/>
        <v>10</v>
      </c>
      <c r="W38" s="29">
        <f t="shared" si="17"/>
        <v>0</v>
      </c>
      <c r="X38" s="31">
        <f t="shared" si="18"/>
        <v>15</v>
      </c>
      <c r="Y38" s="34">
        <f t="shared" si="19"/>
        <v>10</v>
      </c>
      <c r="Z38" s="34">
        <f t="shared" si="20"/>
        <v>0</v>
      </c>
      <c r="AA38" s="34">
        <f t="shared" si="22"/>
        <v>0</v>
      </c>
    </row>
    <row r="39" spans="1:27" x14ac:dyDescent="0.35">
      <c r="A39" s="8"/>
      <c r="B39" s="17" t="s">
        <v>17</v>
      </c>
      <c r="C39" s="27" t="s">
        <v>59</v>
      </c>
      <c r="D39" s="26">
        <v>2</v>
      </c>
      <c r="E39" s="29">
        <v>16</v>
      </c>
      <c r="F39" s="5" t="s">
        <v>15</v>
      </c>
      <c r="G39" s="6" t="s">
        <v>15</v>
      </c>
      <c r="H39" s="6" t="s">
        <v>15</v>
      </c>
      <c r="I39" s="32" t="s">
        <v>27</v>
      </c>
      <c r="J39" s="37" t="s">
        <v>15</v>
      </c>
      <c r="K39" s="37" t="s">
        <v>15</v>
      </c>
      <c r="L39" s="37" t="s">
        <v>15</v>
      </c>
      <c r="M39" s="37" t="s">
        <v>15</v>
      </c>
      <c r="N39" s="3"/>
      <c r="O39" s="4">
        <f t="shared" si="21"/>
        <v>1</v>
      </c>
      <c r="P39" s="29">
        <f t="shared" si="21"/>
        <v>1</v>
      </c>
      <c r="Q39" s="29">
        <f t="shared" si="12"/>
        <v>0</v>
      </c>
      <c r="R39" s="29">
        <f t="shared" si="13"/>
        <v>0</v>
      </c>
      <c r="S39" s="29">
        <f t="shared" si="13"/>
        <v>0</v>
      </c>
      <c r="T39" s="11">
        <f t="shared" si="14"/>
        <v>2</v>
      </c>
      <c r="U39" s="4">
        <f t="shared" si="15"/>
        <v>5</v>
      </c>
      <c r="V39" s="29">
        <f t="shared" si="16"/>
        <v>2</v>
      </c>
      <c r="W39" s="29">
        <f t="shared" si="17"/>
        <v>0</v>
      </c>
      <c r="X39" s="31">
        <f t="shared" si="18"/>
        <v>7</v>
      </c>
      <c r="Y39" s="34">
        <f t="shared" si="19"/>
        <v>10</v>
      </c>
      <c r="Z39" s="34">
        <f t="shared" si="20"/>
        <v>0</v>
      </c>
      <c r="AA39" s="34">
        <f t="shared" si="22"/>
        <v>0</v>
      </c>
    </row>
    <row r="40" spans="1:27" x14ac:dyDescent="0.35">
      <c r="A40" s="8"/>
      <c r="B40" s="17" t="s">
        <v>17</v>
      </c>
      <c r="C40" s="28" t="s">
        <v>60</v>
      </c>
      <c r="D40" s="25">
        <v>32</v>
      </c>
      <c r="E40" s="29">
        <v>16</v>
      </c>
      <c r="F40" s="5" t="s">
        <v>15</v>
      </c>
      <c r="G40" s="7" t="s">
        <v>15</v>
      </c>
      <c r="H40" s="7" t="s">
        <v>15</v>
      </c>
      <c r="I40" s="32" t="s">
        <v>27</v>
      </c>
      <c r="J40" s="37" t="s">
        <v>15</v>
      </c>
      <c r="K40" s="37" t="s">
        <v>15</v>
      </c>
      <c r="L40" s="37" t="s">
        <v>15</v>
      </c>
      <c r="M40" s="37" t="s">
        <v>15</v>
      </c>
      <c r="N40" s="3"/>
      <c r="O40" s="4">
        <f>IF(ISBLANK($C40),0,IF($B40="C",1,0))</f>
        <v>1</v>
      </c>
      <c r="P40" s="29">
        <f>IF(ISBLANK($C40),0,IF($B40="C",1,0))</f>
        <v>1</v>
      </c>
      <c r="Q40" s="29">
        <f t="shared" si="12"/>
        <v>0</v>
      </c>
      <c r="R40" s="29">
        <f t="shared" si="13"/>
        <v>0</v>
      </c>
      <c r="S40" s="29">
        <f t="shared" si="13"/>
        <v>0</v>
      </c>
      <c r="T40" s="11">
        <f t="shared" si="14"/>
        <v>2</v>
      </c>
      <c r="U40" s="4">
        <f t="shared" si="15"/>
        <v>5</v>
      </c>
      <c r="V40" s="29">
        <f t="shared" si="16"/>
        <v>32</v>
      </c>
      <c r="W40" s="29">
        <f t="shared" si="17"/>
        <v>0</v>
      </c>
      <c r="X40" s="31">
        <f t="shared" si="18"/>
        <v>37</v>
      </c>
      <c r="Y40" s="34">
        <f t="shared" si="19"/>
        <v>10</v>
      </c>
      <c r="Z40" s="34">
        <f t="shared" si="20"/>
        <v>0</v>
      </c>
      <c r="AA40" s="34">
        <f t="shared" si="22"/>
        <v>0</v>
      </c>
    </row>
    <row r="41" spans="1:27" x14ac:dyDescent="0.35">
      <c r="A41" s="8"/>
      <c r="B41" s="17" t="s">
        <v>17</v>
      </c>
      <c r="C41" s="27" t="s">
        <v>61</v>
      </c>
      <c r="D41" s="26">
        <v>8</v>
      </c>
      <c r="E41" s="29">
        <v>16</v>
      </c>
      <c r="F41" s="5" t="s">
        <v>15</v>
      </c>
      <c r="G41" s="6" t="s">
        <v>15</v>
      </c>
      <c r="H41" s="6" t="s">
        <v>15</v>
      </c>
      <c r="I41" s="32" t="s">
        <v>27</v>
      </c>
      <c r="J41" s="37" t="s">
        <v>15</v>
      </c>
      <c r="K41" s="37" t="s">
        <v>15</v>
      </c>
      <c r="L41" s="37" t="s">
        <v>15</v>
      </c>
      <c r="M41" s="37" t="s">
        <v>15</v>
      </c>
      <c r="N41" s="3"/>
      <c r="O41" s="4">
        <f t="shared" si="21"/>
        <v>1</v>
      </c>
      <c r="P41" s="29">
        <f t="shared" si="21"/>
        <v>1</v>
      </c>
      <c r="Q41" s="29">
        <f t="shared" si="12"/>
        <v>0</v>
      </c>
      <c r="R41" s="29">
        <f t="shared" si="13"/>
        <v>0</v>
      </c>
      <c r="S41" s="29">
        <f t="shared" si="13"/>
        <v>0</v>
      </c>
      <c r="T41" s="11">
        <f t="shared" si="14"/>
        <v>2</v>
      </c>
      <c r="U41" s="4">
        <f t="shared" si="15"/>
        <v>5</v>
      </c>
      <c r="V41" s="29">
        <f t="shared" si="16"/>
        <v>8</v>
      </c>
      <c r="W41" s="29">
        <f t="shared" si="17"/>
        <v>0</v>
      </c>
      <c r="X41" s="31">
        <f t="shared" si="18"/>
        <v>13</v>
      </c>
      <c r="Y41" s="34">
        <f t="shared" si="19"/>
        <v>10</v>
      </c>
      <c r="Z41" s="34">
        <f t="shared" si="20"/>
        <v>0</v>
      </c>
      <c r="AA41" s="34">
        <f t="shared" si="22"/>
        <v>0</v>
      </c>
    </row>
    <row r="42" spans="1:27" x14ac:dyDescent="0.35">
      <c r="A42" s="8"/>
      <c r="B42" s="17" t="s">
        <v>17</v>
      </c>
      <c r="C42" s="28" t="s">
        <v>62</v>
      </c>
      <c r="D42" s="25">
        <v>1</v>
      </c>
      <c r="E42" s="29">
        <v>16</v>
      </c>
      <c r="F42" s="5" t="s">
        <v>15</v>
      </c>
      <c r="G42" s="7" t="s">
        <v>15</v>
      </c>
      <c r="H42" s="7" t="s">
        <v>15</v>
      </c>
      <c r="I42" s="32" t="s">
        <v>27</v>
      </c>
      <c r="J42" s="37" t="s">
        <v>15</v>
      </c>
      <c r="K42" s="37" t="s">
        <v>15</v>
      </c>
      <c r="L42" s="37" t="s">
        <v>15</v>
      </c>
      <c r="M42" s="37" t="s">
        <v>15</v>
      </c>
      <c r="N42" s="3"/>
      <c r="O42" s="4">
        <f>IF(ISBLANK($C42),0,IF($B42="C",1,0))</f>
        <v>1</v>
      </c>
      <c r="P42" s="29">
        <f>IF(ISBLANK($C42),0,IF($B42="C",1,0))</f>
        <v>1</v>
      </c>
      <c r="Q42" s="29">
        <f t="shared" si="12"/>
        <v>0</v>
      </c>
      <c r="R42" s="29">
        <f t="shared" si="13"/>
        <v>0</v>
      </c>
      <c r="S42" s="29">
        <f t="shared" si="13"/>
        <v>0</v>
      </c>
      <c r="T42" s="11">
        <f t="shared" si="14"/>
        <v>2</v>
      </c>
      <c r="U42" s="4">
        <f t="shared" si="15"/>
        <v>5</v>
      </c>
      <c r="V42" s="29">
        <f t="shared" si="16"/>
        <v>1</v>
      </c>
      <c r="W42" s="29">
        <f t="shared" si="17"/>
        <v>0</v>
      </c>
      <c r="X42" s="31">
        <f t="shared" si="18"/>
        <v>6</v>
      </c>
      <c r="Y42" s="34">
        <f t="shared" si="19"/>
        <v>10</v>
      </c>
      <c r="Z42" s="34">
        <f t="shared" si="20"/>
        <v>0</v>
      </c>
      <c r="AA42" s="34">
        <f t="shared" si="22"/>
        <v>0</v>
      </c>
    </row>
    <row r="43" spans="1:27" x14ac:dyDescent="0.35">
      <c r="A43" s="8"/>
      <c r="B43" s="17" t="s">
        <v>17</v>
      </c>
      <c r="C43" s="28" t="s">
        <v>117</v>
      </c>
      <c r="D43" s="26">
        <v>7</v>
      </c>
      <c r="E43" s="29">
        <v>16</v>
      </c>
      <c r="F43" s="5" t="s">
        <v>15</v>
      </c>
      <c r="G43" s="6" t="s">
        <v>15</v>
      </c>
      <c r="H43" s="6" t="s">
        <v>15</v>
      </c>
      <c r="I43" s="32" t="s">
        <v>27</v>
      </c>
      <c r="J43" s="37" t="s">
        <v>15</v>
      </c>
      <c r="K43" s="37" t="s">
        <v>15</v>
      </c>
      <c r="L43" s="37" t="s">
        <v>15</v>
      </c>
      <c r="M43" s="37" t="s">
        <v>15</v>
      </c>
      <c r="N43" s="3"/>
      <c r="O43" s="4">
        <f t="shared" si="21"/>
        <v>1</v>
      </c>
      <c r="P43" s="29">
        <f t="shared" si="21"/>
        <v>1</v>
      </c>
      <c r="Q43" s="29">
        <f t="shared" si="12"/>
        <v>0</v>
      </c>
      <c r="R43" s="29">
        <f t="shared" si="13"/>
        <v>0</v>
      </c>
      <c r="S43" s="29">
        <f t="shared" si="13"/>
        <v>0</v>
      </c>
      <c r="T43" s="11">
        <f t="shared" si="14"/>
        <v>2</v>
      </c>
      <c r="U43" s="4">
        <f t="shared" si="15"/>
        <v>5</v>
      </c>
      <c r="V43" s="29">
        <f t="shared" si="16"/>
        <v>7</v>
      </c>
      <c r="W43" s="29">
        <f t="shared" si="17"/>
        <v>0</v>
      </c>
      <c r="X43" s="31">
        <f t="shared" si="18"/>
        <v>12</v>
      </c>
      <c r="Y43" s="34">
        <f t="shared" si="19"/>
        <v>10</v>
      </c>
      <c r="Z43" s="34">
        <f t="shared" si="20"/>
        <v>0</v>
      </c>
      <c r="AA43" s="34">
        <f t="shared" si="22"/>
        <v>0</v>
      </c>
    </row>
    <row r="44" spans="1:27" ht="15.5" x14ac:dyDescent="0.35">
      <c r="A44" s="159"/>
      <c r="B44" s="160"/>
      <c r="C44" s="161"/>
      <c r="D44" s="162">
        <f>SUM(D36:D43)</f>
        <v>90</v>
      </c>
      <c r="E44" s="163"/>
      <c r="F44" s="164"/>
      <c r="G44" s="165"/>
      <c r="H44" s="165"/>
      <c r="I44" s="165"/>
      <c r="J44" s="165"/>
      <c r="K44" s="165"/>
      <c r="L44" s="165"/>
      <c r="M44" s="166"/>
      <c r="N44" s="167"/>
      <c r="O44" s="168"/>
      <c r="P44" s="169"/>
      <c r="Q44" s="167"/>
      <c r="R44" s="167"/>
      <c r="S44" s="167"/>
      <c r="T44" s="170">
        <f>SUM(T36:T43)</f>
        <v>17</v>
      </c>
      <c r="U44" s="171">
        <f>SUM(U36:U43)</f>
        <v>40</v>
      </c>
      <c r="V44" s="172">
        <f>SUM(V36:V43)</f>
        <v>90</v>
      </c>
      <c r="W44" s="167">
        <f>SUM(W36:W43)</f>
        <v>2</v>
      </c>
      <c r="X44" s="173">
        <f>SUM(X36:X43)</f>
        <v>132</v>
      </c>
      <c r="Y44" s="174"/>
      <c r="Z44" s="174"/>
      <c r="AA44" s="174"/>
    </row>
    <row r="45" spans="1:27" x14ac:dyDescent="0.35">
      <c r="A45" s="100" t="s">
        <v>53</v>
      </c>
      <c r="B45" s="77" t="s">
        <v>20</v>
      </c>
      <c r="C45" s="90"/>
      <c r="D45" s="90"/>
      <c r="E45" s="91">
        <v>128</v>
      </c>
      <c r="F45" s="80" t="s">
        <v>16</v>
      </c>
      <c r="G45" s="81" t="s">
        <v>19</v>
      </c>
      <c r="H45" s="82" t="s">
        <v>18</v>
      </c>
      <c r="I45" s="83" t="s">
        <v>64</v>
      </c>
      <c r="J45" s="84" t="s">
        <v>65</v>
      </c>
      <c r="K45" s="85" t="s">
        <v>66</v>
      </c>
      <c r="L45" s="84" t="s">
        <v>67</v>
      </c>
      <c r="M45" s="84" t="s">
        <v>68</v>
      </c>
      <c r="N45" s="102">
        <f>IF(B45="S",1,"")</f>
        <v>1</v>
      </c>
      <c r="O45" s="92"/>
      <c r="P45" s="93"/>
      <c r="Q45" s="93"/>
      <c r="R45" s="93"/>
      <c r="S45" s="93"/>
      <c r="T45" s="94"/>
      <c r="U45" s="92"/>
      <c r="V45" s="93"/>
      <c r="W45" s="93"/>
      <c r="X45" s="93"/>
      <c r="Y45" s="95">
        <f>IF(ISBLANK($B45),0,IF($E45=16,$N45*CharDeclAttrSize16,IF($E45=128,$N45*CharDeclAttrSize128,0)))</f>
        <v>19</v>
      </c>
      <c r="Z45" s="97"/>
      <c r="AA45" s="96"/>
    </row>
    <row r="46" spans="1:27" x14ac:dyDescent="0.35">
      <c r="A46" s="8"/>
      <c r="B46" s="17" t="s">
        <v>17</v>
      </c>
      <c r="C46" s="28" t="s">
        <v>56</v>
      </c>
      <c r="D46" s="26">
        <v>1</v>
      </c>
      <c r="E46" s="29">
        <v>128</v>
      </c>
      <c r="F46" s="5" t="s">
        <v>15</v>
      </c>
      <c r="G46" s="6" t="s">
        <v>27</v>
      </c>
      <c r="H46" s="7" t="s">
        <v>15</v>
      </c>
      <c r="I46" s="32" t="s">
        <v>15</v>
      </c>
      <c r="J46" s="37" t="s">
        <v>27</v>
      </c>
      <c r="K46" s="32" t="s">
        <v>15</v>
      </c>
      <c r="L46" s="32" t="s">
        <v>15</v>
      </c>
      <c r="M46" s="101" t="s">
        <v>15</v>
      </c>
      <c r="N46" s="3"/>
      <c r="O46" s="4">
        <f>IF(ISBLANK($C46),0,IF($B46="C",1,0))</f>
        <v>1</v>
      </c>
      <c r="P46" s="29">
        <f>IF(ISBLANK($C46),0,IF($B46="C",1,0))</f>
        <v>1</v>
      </c>
      <c r="Q46" s="29">
        <f t="shared" ref="Q46:Q52" si="23">IF($B46="C",(IF(CONCATENATE($G46,$H46)="--", 0, 1)),0)</f>
        <v>1</v>
      </c>
      <c r="R46" s="29">
        <f t="shared" ref="R46:S52" si="24">IF($B46="C",IF($F46="-",0,1),0)</f>
        <v>0</v>
      </c>
      <c r="S46" s="29">
        <f t="shared" si="24"/>
        <v>0</v>
      </c>
      <c r="T46" s="11">
        <f t="shared" ref="T46:T52" si="25">SUM(O46:S46)</f>
        <v>3</v>
      </c>
      <c r="U46" s="4">
        <f>IF($E46=16,$O46*CharDeclAttrSize16,IF($E46=128,$O46*CharDeclAttrSize128,0))</f>
        <v>19</v>
      </c>
      <c r="V46" s="29">
        <f t="shared" ref="V46:V52" si="26">P46*D46</f>
        <v>1</v>
      </c>
      <c r="W46" s="29">
        <f t="shared" ref="W46:W52" si="27">IF($B46="C",(IF(CONCATENATE($G46,$H46)="--", 0, 2*LSM)+IF($F46="-", 0, 2)+IF($M46="-", 0, 2)),0)</f>
        <v>2</v>
      </c>
      <c r="X46" s="31">
        <f t="shared" ref="X46:X52" si="28">SUM(U46:W46)</f>
        <v>22</v>
      </c>
      <c r="Y46" s="34">
        <f t="shared" ref="Y46:Y52" si="29">SUM(U46+IF($B46="C",5,0)+IF($Q46=0,0,7))</f>
        <v>31</v>
      </c>
      <c r="Z46" s="34">
        <f t="shared" ref="Z46:Z52" si="30">3*Q46</f>
        <v>3</v>
      </c>
      <c r="AA46" s="34">
        <f>3*Q46</f>
        <v>3</v>
      </c>
    </row>
    <row r="47" spans="1:27" x14ac:dyDescent="0.35">
      <c r="A47" s="8"/>
      <c r="B47" s="17" t="s">
        <v>17</v>
      </c>
      <c r="C47" s="27" t="s">
        <v>57</v>
      </c>
      <c r="D47" s="25">
        <v>2</v>
      </c>
      <c r="E47" s="29">
        <v>128</v>
      </c>
      <c r="F47" s="5" t="s">
        <v>15</v>
      </c>
      <c r="G47" s="6" t="s">
        <v>15</v>
      </c>
      <c r="H47" s="6" t="s">
        <v>15</v>
      </c>
      <c r="I47" s="32" t="s">
        <v>27</v>
      </c>
      <c r="J47" s="37" t="s">
        <v>15</v>
      </c>
      <c r="K47" s="32" t="s">
        <v>15</v>
      </c>
      <c r="L47" s="32" t="s">
        <v>15</v>
      </c>
      <c r="M47" s="101" t="s">
        <v>15</v>
      </c>
      <c r="N47" s="3"/>
      <c r="O47" s="4">
        <f t="shared" ref="O47:P51" si="31">IF(ISBLANK($C47),0,IF($B47="C",1,0))</f>
        <v>1</v>
      </c>
      <c r="P47" s="29">
        <f t="shared" si="31"/>
        <v>1</v>
      </c>
      <c r="Q47" s="29">
        <f t="shared" si="23"/>
        <v>0</v>
      </c>
      <c r="R47" s="29">
        <f t="shared" si="24"/>
        <v>0</v>
      </c>
      <c r="S47" s="29">
        <f t="shared" si="24"/>
        <v>0</v>
      </c>
      <c r="T47" s="11">
        <f t="shared" si="25"/>
        <v>2</v>
      </c>
      <c r="U47" s="4">
        <f t="shared" ref="U47:U52" si="32">IF($E47=16,$O47*CharDeclAttrSize16,IF($E47=128,$O47*CharDeclAttrSize128,0))</f>
        <v>19</v>
      </c>
      <c r="V47" s="29">
        <f t="shared" si="26"/>
        <v>2</v>
      </c>
      <c r="W47" s="29">
        <f t="shared" si="27"/>
        <v>0</v>
      </c>
      <c r="X47" s="31">
        <f t="shared" si="28"/>
        <v>21</v>
      </c>
      <c r="Y47" s="34">
        <f t="shared" si="29"/>
        <v>24</v>
      </c>
      <c r="Z47" s="34">
        <f t="shared" si="30"/>
        <v>0</v>
      </c>
      <c r="AA47" s="34">
        <f t="shared" ref="AA47:AA52" si="33">3*Q47</f>
        <v>0</v>
      </c>
    </row>
    <row r="48" spans="1:27" x14ac:dyDescent="0.35">
      <c r="A48" s="8"/>
      <c r="B48" s="17" t="s">
        <v>17</v>
      </c>
      <c r="C48" s="28" t="s">
        <v>58</v>
      </c>
      <c r="D48" s="26">
        <v>8</v>
      </c>
      <c r="E48" s="29">
        <v>128</v>
      </c>
      <c r="F48" s="5" t="s">
        <v>15</v>
      </c>
      <c r="G48" s="7" t="s">
        <v>15</v>
      </c>
      <c r="H48" s="7" t="s">
        <v>15</v>
      </c>
      <c r="I48" s="32" t="s">
        <v>15</v>
      </c>
      <c r="J48" s="37" t="s">
        <v>15</v>
      </c>
      <c r="K48" s="37" t="s">
        <v>27</v>
      </c>
      <c r="L48" s="32" t="s">
        <v>15</v>
      </c>
      <c r="M48" s="101" t="s">
        <v>15</v>
      </c>
      <c r="N48" s="3"/>
      <c r="O48" s="4">
        <f>IF(ISBLANK($C48),0,IF($B48="C",1,0))</f>
        <v>1</v>
      </c>
      <c r="P48" s="29">
        <f>IF(ISBLANK($C48),0,IF($B48="C",1,0))</f>
        <v>1</v>
      </c>
      <c r="Q48" s="29">
        <f t="shared" si="23"/>
        <v>0</v>
      </c>
      <c r="R48" s="29">
        <f t="shared" si="24"/>
        <v>0</v>
      </c>
      <c r="S48" s="29">
        <f t="shared" si="24"/>
        <v>0</v>
      </c>
      <c r="T48" s="11">
        <f t="shared" si="25"/>
        <v>2</v>
      </c>
      <c r="U48" s="4">
        <f t="shared" si="32"/>
        <v>19</v>
      </c>
      <c r="V48" s="29">
        <f t="shared" si="26"/>
        <v>8</v>
      </c>
      <c r="W48" s="29">
        <f t="shared" si="27"/>
        <v>0</v>
      </c>
      <c r="X48" s="31">
        <f t="shared" si="28"/>
        <v>27</v>
      </c>
      <c r="Y48" s="34">
        <f t="shared" si="29"/>
        <v>24</v>
      </c>
      <c r="Z48" s="34">
        <f t="shared" si="30"/>
        <v>0</v>
      </c>
      <c r="AA48" s="34">
        <f t="shared" si="33"/>
        <v>0</v>
      </c>
    </row>
    <row r="49" spans="1:27" x14ac:dyDescent="0.35">
      <c r="A49" s="8"/>
      <c r="B49" s="17" t="s">
        <v>17</v>
      </c>
      <c r="C49" s="27" t="s">
        <v>59</v>
      </c>
      <c r="D49" s="25">
        <v>4</v>
      </c>
      <c r="E49" s="29">
        <v>128</v>
      </c>
      <c r="F49" s="5" t="s">
        <v>15</v>
      </c>
      <c r="G49" s="6" t="s">
        <v>27</v>
      </c>
      <c r="H49" s="6" t="s">
        <v>15</v>
      </c>
      <c r="I49" s="32" t="s">
        <v>15</v>
      </c>
      <c r="J49" s="37" t="s">
        <v>15</v>
      </c>
      <c r="K49" s="37" t="s">
        <v>27</v>
      </c>
      <c r="L49" s="32" t="s">
        <v>15</v>
      </c>
      <c r="M49" s="101" t="s">
        <v>15</v>
      </c>
      <c r="N49" s="3"/>
      <c r="O49" s="4">
        <f t="shared" si="31"/>
        <v>1</v>
      </c>
      <c r="P49" s="29">
        <f t="shared" si="31"/>
        <v>1</v>
      </c>
      <c r="Q49" s="29">
        <f t="shared" si="23"/>
        <v>1</v>
      </c>
      <c r="R49" s="29">
        <f t="shared" si="24"/>
        <v>0</v>
      </c>
      <c r="S49" s="29">
        <f t="shared" si="24"/>
        <v>0</v>
      </c>
      <c r="T49" s="11">
        <f t="shared" si="25"/>
        <v>3</v>
      </c>
      <c r="U49" s="4">
        <f t="shared" si="32"/>
        <v>19</v>
      </c>
      <c r="V49" s="29">
        <f t="shared" si="26"/>
        <v>4</v>
      </c>
      <c r="W49" s="29">
        <f t="shared" si="27"/>
        <v>2</v>
      </c>
      <c r="X49" s="31">
        <f t="shared" si="28"/>
        <v>25</v>
      </c>
      <c r="Y49" s="34">
        <f t="shared" si="29"/>
        <v>31</v>
      </c>
      <c r="Z49" s="34">
        <f t="shared" si="30"/>
        <v>3</v>
      </c>
      <c r="AA49" s="34">
        <f t="shared" si="33"/>
        <v>3</v>
      </c>
    </row>
    <row r="50" spans="1:27" x14ac:dyDescent="0.35">
      <c r="A50" s="8"/>
      <c r="B50" s="17" t="s">
        <v>17</v>
      </c>
      <c r="C50" s="28" t="s">
        <v>60</v>
      </c>
      <c r="D50" s="26">
        <v>4</v>
      </c>
      <c r="E50" s="29">
        <v>128</v>
      </c>
      <c r="F50" s="5" t="s">
        <v>15</v>
      </c>
      <c r="G50" s="7" t="s">
        <v>15</v>
      </c>
      <c r="H50" s="7" t="s">
        <v>15</v>
      </c>
      <c r="I50" s="32" t="s">
        <v>15</v>
      </c>
      <c r="J50" s="37" t="s">
        <v>15</v>
      </c>
      <c r="K50" s="37" t="s">
        <v>27</v>
      </c>
      <c r="L50" s="32" t="s">
        <v>15</v>
      </c>
      <c r="M50" s="101" t="s">
        <v>15</v>
      </c>
      <c r="N50" s="3"/>
      <c r="O50" s="4">
        <f>IF(ISBLANK($C50),0,IF($B50="C",1,0))</f>
        <v>1</v>
      </c>
      <c r="P50" s="29">
        <f>IF(ISBLANK($C50),0,IF($B50="C",1,0))</f>
        <v>1</v>
      </c>
      <c r="Q50" s="29">
        <f t="shared" si="23"/>
        <v>0</v>
      </c>
      <c r="R50" s="29">
        <f t="shared" si="24"/>
        <v>0</v>
      </c>
      <c r="S50" s="29">
        <f t="shared" si="24"/>
        <v>0</v>
      </c>
      <c r="T50" s="11">
        <f t="shared" si="25"/>
        <v>2</v>
      </c>
      <c r="U50" s="4">
        <f t="shared" si="32"/>
        <v>19</v>
      </c>
      <c r="V50" s="29">
        <f t="shared" si="26"/>
        <v>4</v>
      </c>
      <c r="W50" s="29">
        <f t="shared" si="27"/>
        <v>0</v>
      </c>
      <c r="X50" s="31">
        <f t="shared" si="28"/>
        <v>23</v>
      </c>
      <c r="Y50" s="34">
        <f t="shared" si="29"/>
        <v>24</v>
      </c>
      <c r="Z50" s="34">
        <f t="shared" si="30"/>
        <v>0</v>
      </c>
      <c r="AA50" s="34">
        <f t="shared" si="33"/>
        <v>0</v>
      </c>
    </row>
    <row r="51" spans="1:27" x14ac:dyDescent="0.35">
      <c r="A51" s="8"/>
      <c r="B51" s="17" t="s">
        <v>17</v>
      </c>
      <c r="C51" s="27" t="s">
        <v>61</v>
      </c>
      <c r="D51" s="25">
        <v>4</v>
      </c>
      <c r="E51" s="29">
        <v>128</v>
      </c>
      <c r="F51" s="5" t="s">
        <v>15</v>
      </c>
      <c r="G51" s="6" t="s">
        <v>15</v>
      </c>
      <c r="H51" s="6" t="s">
        <v>15</v>
      </c>
      <c r="I51" s="32" t="s">
        <v>27</v>
      </c>
      <c r="J51" s="37" t="s">
        <v>15</v>
      </c>
      <c r="K51" s="37" t="s">
        <v>15</v>
      </c>
      <c r="L51" s="32" t="s">
        <v>15</v>
      </c>
      <c r="M51" s="101" t="s">
        <v>15</v>
      </c>
      <c r="N51" s="3"/>
      <c r="O51" s="4">
        <f t="shared" si="31"/>
        <v>1</v>
      </c>
      <c r="P51" s="29">
        <f t="shared" si="31"/>
        <v>1</v>
      </c>
      <c r="Q51" s="29">
        <f t="shared" si="23"/>
        <v>0</v>
      </c>
      <c r="R51" s="29">
        <f t="shared" si="24"/>
        <v>0</v>
      </c>
      <c r="S51" s="29">
        <f t="shared" si="24"/>
        <v>0</v>
      </c>
      <c r="T51" s="11">
        <f t="shared" si="25"/>
        <v>2</v>
      </c>
      <c r="U51" s="4">
        <f t="shared" si="32"/>
        <v>19</v>
      </c>
      <c r="V51" s="29">
        <f t="shared" si="26"/>
        <v>4</v>
      </c>
      <c r="W51" s="29">
        <f t="shared" si="27"/>
        <v>0</v>
      </c>
      <c r="X51" s="31">
        <f t="shared" si="28"/>
        <v>23</v>
      </c>
      <c r="Y51" s="34">
        <f t="shared" si="29"/>
        <v>24</v>
      </c>
      <c r="Z51" s="34">
        <f t="shared" si="30"/>
        <v>0</v>
      </c>
      <c r="AA51" s="34">
        <f t="shared" si="33"/>
        <v>0</v>
      </c>
    </row>
    <row r="52" spans="1:27" x14ac:dyDescent="0.35">
      <c r="A52" s="8"/>
      <c r="B52" s="17" t="s">
        <v>17</v>
      </c>
      <c r="C52" s="28" t="s">
        <v>62</v>
      </c>
      <c r="D52" s="26">
        <v>4</v>
      </c>
      <c r="E52" s="29">
        <v>128</v>
      </c>
      <c r="F52" s="5" t="s">
        <v>15</v>
      </c>
      <c r="G52" s="7" t="s">
        <v>15</v>
      </c>
      <c r="H52" s="7" t="s">
        <v>15</v>
      </c>
      <c r="I52" s="32" t="s">
        <v>27</v>
      </c>
      <c r="J52" s="37" t="s">
        <v>15</v>
      </c>
      <c r="K52" s="37" t="s">
        <v>15</v>
      </c>
      <c r="L52" s="32" t="s">
        <v>15</v>
      </c>
      <c r="M52" s="101" t="s">
        <v>15</v>
      </c>
      <c r="N52" s="3"/>
      <c r="O52" s="4">
        <f>IF(ISBLANK($C52),0,IF($B52="C",1,0))</f>
        <v>1</v>
      </c>
      <c r="P52" s="29">
        <f>IF(ISBLANK($C52),0,IF($B52="C",1,0))</f>
        <v>1</v>
      </c>
      <c r="Q52" s="29">
        <f t="shared" si="23"/>
        <v>0</v>
      </c>
      <c r="R52" s="29">
        <f t="shared" si="24"/>
        <v>0</v>
      </c>
      <c r="S52" s="29">
        <f t="shared" si="24"/>
        <v>0</v>
      </c>
      <c r="T52" s="11">
        <f t="shared" si="25"/>
        <v>2</v>
      </c>
      <c r="U52" s="4">
        <f t="shared" si="32"/>
        <v>19</v>
      </c>
      <c r="V52" s="29">
        <f t="shared" si="26"/>
        <v>4</v>
      </c>
      <c r="W52" s="29">
        <f t="shared" si="27"/>
        <v>0</v>
      </c>
      <c r="X52" s="31">
        <f t="shared" si="28"/>
        <v>23</v>
      </c>
      <c r="Y52" s="34">
        <f t="shared" si="29"/>
        <v>24</v>
      </c>
      <c r="Z52" s="34">
        <f t="shared" si="30"/>
        <v>0</v>
      </c>
      <c r="AA52" s="34">
        <f t="shared" si="33"/>
        <v>0</v>
      </c>
    </row>
    <row r="53" spans="1:27" ht="15.5" x14ac:dyDescent="0.35">
      <c r="A53" s="159"/>
      <c r="B53" s="160"/>
      <c r="C53" s="161"/>
      <c r="D53" s="162">
        <f>SUM(D45:D52)</f>
        <v>27</v>
      </c>
      <c r="E53" s="163"/>
      <c r="F53" s="164"/>
      <c r="G53" s="165"/>
      <c r="H53" s="165"/>
      <c r="I53" s="165"/>
      <c r="J53" s="165"/>
      <c r="K53" s="165"/>
      <c r="L53" s="166"/>
      <c r="M53" s="166"/>
      <c r="N53" s="167"/>
      <c r="O53" s="168"/>
      <c r="P53" s="169"/>
      <c r="Q53" s="167"/>
      <c r="R53" s="167"/>
      <c r="S53" s="167"/>
      <c r="T53" s="170">
        <f>SUM(T45:T52)</f>
        <v>16</v>
      </c>
      <c r="U53" s="171">
        <f>SUM(U45:U52)</f>
        <v>133</v>
      </c>
      <c r="V53" s="172">
        <f>SUM(V45:V52)</f>
        <v>27</v>
      </c>
      <c r="W53" s="167">
        <f>SUM(W45:W52)</f>
        <v>4</v>
      </c>
      <c r="X53" s="173">
        <f>SUM(X45:X52)</f>
        <v>164</v>
      </c>
      <c r="Y53" s="174"/>
      <c r="Z53" s="174"/>
      <c r="AA53" s="174"/>
    </row>
    <row r="54" spans="1:27" x14ac:dyDescent="0.35">
      <c r="A54" s="100" t="s">
        <v>54</v>
      </c>
      <c r="B54" s="77" t="s">
        <v>20</v>
      </c>
      <c r="C54" s="90"/>
      <c r="D54" s="90"/>
      <c r="E54" s="91">
        <v>128</v>
      </c>
      <c r="F54" s="80" t="s">
        <v>16</v>
      </c>
      <c r="G54" s="81" t="s">
        <v>19</v>
      </c>
      <c r="H54" s="82" t="s">
        <v>18</v>
      </c>
      <c r="I54" s="83" t="s">
        <v>64</v>
      </c>
      <c r="J54" s="84" t="s">
        <v>65</v>
      </c>
      <c r="K54" s="85" t="s">
        <v>66</v>
      </c>
      <c r="L54" s="84" t="s">
        <v>67</v>
      </c>
      <c r="M54" s="84" t="s">
        <v>68</v>
      </c>
      <c r="N54" s="102">
        <f>IF(B54="S",1,"")</f>
        <v>1</v>
      </c>
      <c r="O54" s="92"/>
      <c r="P54" s="93"/>
      <c r="Q54" s="93"/>
      <c r="R54" s="93"/>
      <c r="S54" s="93"/>
      <c r="T54" s="94"/>
      <c r="U54" s="92"/>
      <c r="V54" s="93"/>
      <c r="W54" s="93"/>
      <c r="X54" s="93"/>
      <c r="Y54" s="95">
        <f>IF(ISBLANK($B54),0,IF($E54=16,$N54*CharDeclAttrSize16,IF($E54=128,$N54*CharDeclAttrSize128,0)))</f>
        <v>19</v>
      </c>
      <c r="Z54" s="97"/>
      <c r="AA54" s="96"/>
    </row>
    <row r="55" spans="1:27" x14ac:dyDescent="0.35">
      <c r="A55" s="8"/>
      <c r="B55" s="17" t="s">
        <v>17</v>
      </c>
      <c r="C55" s="28" t="s">
        <v>56</v>
      </c>
      <c r="D55" s="25">
        <v>2</v>
      </c>
      <c r="E55" s="29">
        <v>128</v>
      </c>
      <c r="F55" s="5" t="s">
        <v>15</v>
      </c>
      <c r="G55" s="7" t="s">
        <v>15</v>
      </c>
      <c r="H55" s="7" t="s">
        <v>15</v>
      </c>
      <c r="I55" s="32" t="s">
        <v>15</v>
      </c>
      <c r="J55" s="6" t="s">
        <v>15</v>
      </c>
      <c r="K55" s="6" t="s">
        <v>27</v>
      </c>
      <c r="L55" s="6" t="s">
        <v>15</v>
      </c>
      <c r="M55" s="101" t="s">
        <v>15</v>
      </c>
      <c r="N55" s="3"/>
      <c r="O55" s="4">
        <f>IF(ISBLANK($C55),0,IF($B55="C",1,0))</f>
        <v>1</v>
      </c>
      <c r="P55" s="29">
        <f>IF(ISBLANK($C55),0,IF($B55="C",1,0))</f>
        <v>1</v>
      </c>
      <c r="Q55" s="29">
        <f t="shared" ref="Q55:Q59" si="34">IF($B55="C",(IF(CONCATENATE($G55,$H55)="--", 0, 1)),0)</f>
        <v>0</v>
      </c>
      <c r="R55" s="29">
        <f t="shared" ref="R55:S59" si="35">IF($B55="C",IF($F55="-",0,1),0)</f>
        <v>0</v>
      </c>
      <c r="S55" s="29">
        <f t="shared" si="35"/>
        <v>0</v>
      </c>
      <c r="T55" s="11">
        <f t="shared" ref="T55:T59" si="36">SUM(O55:S55)</f>
        <v>2</v>
      </c>
      <c r="U55" s="4">
        <f>IF($E55=16,$O55*CharDeclAttrSize16,IF($E55=128,$O55*CharDeclAttrSize128,0))</f>
        <v>19</v>
      </c>
      <c r="V55" s="29">
        <f>P55*D55</f>
        <v>2</v>
      </c>
      <c r="W55" s="29">
        <f>IF($B55="C",(IF(CONCATENATE($G55,$H55)="--", 0, 2*LSM)+IF($F55="-", 0, 2)+IF($M55="-", 0, 2)),0)</f>
        <v>0</v>
      </c>
      <c r="X55" s="31">
        <f>SUM(U55:W55)</f>
        <v>21</v>
      </c>
      <c r="Y55" s="34">
        <f t="shared" ref="Y55:Y59" si="37">SUM(U55+IF($B55="C",5,0)+IF($Q55=0,0,7))</f>
        <v>24</v>
      </c>
      <c r="Z55" s="34">
        <f t="shared" ref="Z55:Z59" si="38">3*Q55</f>
        <v>0</v>
      </c>
      <c r="AA55" s="34">
        <f>3*Q55</f>
        <v>0</v>
      </c>
    </row>
    <row r="56" spans="1:27" x14ac:dyDescent="0.35">
      <c r="A56" s="8"/>
      <c r="B56" s="17" t="s">
        <v>17</v>
      </c>
      <c r="C56" s="27" t="s">
        <v>57</v>
      </c>
      <c r="D56" s="26">
        <v>4</v>
      </c>
      <c r="E56" s="29">
        <v>128</v>
      </c>
      <c r="F56" s="5" t="s">
        <v>15</v>
      </c>
      <c r="G56" s="6" t="s">
        <v>15</v>
      </c>
      <c r="H56" s="6" t="s">
        <v>15</v>
      </c>
      <c r="I56" s="32" t="s">
        <v>15</v>
      </c>
      <c r="J56" s="6" t="s">
        <v>15</v>
      </c>
      <c r="K56" s="6" t="s">
        <v>27</v>
      </c>
      <c r="L56" s="6" t="s">
        <v>15</v>
      </c>
      <c r="M56" s="101" t="s">
        <v>15</v>
      </c>
      <c r="N56" s="3"/>
      <c r="O56" s="4">
        <f t="shared" ref="O56:P58" si="39">IF(ISBLANK($C56),0,IF($B56="C",1,0))</f>
        <v>1</v>
      </c>
      <c r="P56" s="29">
        <f t="shared" si="39"/>
        <v>1</v>
      </c>
      <c r="Q56" s="29">
        <f t="shared" si="34"/>
        <v>0</v>
      </c>
      <c r="R56" s="29">
        <f t="shared" si="35"/>
        <v>0</v>
      </c>
      <c r="S56" s="29">
        <f t="shared" si="35"/>
        <v>0</v>
      </c>
      <c r="T56" s="11">
        <f t="shared" si="36"/>
        <v>2</v>
      </c>
      <c r="U56" s="4">
        <f>IF($E56=16,$O56*CharDeclAttrSize16,IF($E56=128,$O56*CharDeclAttrSize128,0))</f>
        <v>19</v>
      </c>
      <c r="V56" s="29">
        <f>P56*D56</f>
        <v>4</v>
      </c>
      <c r="W56" s="29">
        <f>IF($B56="C",(IF(CONCATENATE($G56,$H56)="--", 0, 2*LSM)+IF($F56="-", 0, 2)+IF($M56="-", 0, 2)),0)</f>
        <v>0</v>
      </c>
      <c r="X56" s="31">
        <f>SUM(U56:W56)</f>
        <v>23</v>
      </c>
      <c r="Y56" s="34">
        <f t="shared" si="37"/>
        <v>24</v>
      </c>
      <c r="Z56" s="34">
        <f t="shared" si="38"/>
        <v>0</v>
      </c>
      <c r="AA56" s="34">
        <f t="shared" ref="AA56:AA59" si="40">3*Q56</f>
        <v>0</v>
      </c>
    </row>
    <row r="57" spans="1:27" x14ac:dyDescent="0.35">
      <c r="A57" s="8"/>
      <c r="B57" s="17" t="s">
        <v>17</v>
      </c>
      <c r="C57" s="28" t="s">
        <v>58</v>
      </c>
      <c r="D57" s="25">
        <v>3</v>
      </c>
      <c r="E57" s="29">
        <v>128</v>
      </c>
      <c r="F57" s="5" t="s">
        <v>15</v>
      </c>
      <c r="G57" s="7" t="s">
        <v>15</v>
      </c>
      <c r="H57" s="7" t="s">
        <v>15</v>
      </c>
      <c r="I57" s="32" t="s">
        <v>15</v>
      </c>
      <c r="J57" s="6" t="s">
        <v>15</v>
      </c>
      <c r="K57" s="6" t="s">
        <v>27</v>
      </c>
      <c r="L57" s="6" t="s">
        <v>15</v>
      </c>
      <c r="M57" s="101" t="s">
        <v>15</v>
      </c>
      <c r="N57" s="3"/>
      <c r="O57" s="4">
        <f>IF(ISBLANK($C57),0,IF($B57="C",1,0))</f>
        <v>1</v>
      </c>
      <c r="P57" s="29">
        <f>IF(ISBLANK($C57),0,IF($B57="C",1,0))</f>
        <v>1</v>
      </c>
      <c r="Q57" s="29">
        <f t="shared" si="34"/>
        <v>0</v>
      </c>
      <c r="R57" s="29">
        <f t="shared" si="35"/>
        <v>0</v>
      </c>
      <c r="S57" s="29">
        <f t="shared" si="35"/>
        <v>0</v>
      </c>
      <c r="T57" s="11">
        <f t="shared" si="36"/>
        <v>2</v>
      </c>
      <c r="U57" s="4">
        <f>IF($E57=16,$O57*CharDeclAttrSize16,IF($E57=128,$O57*CharDeclAttrSize128,0))</f>
        <v>19</v>
      </c>
      <c r="V57" s="29">
        <f>P57*D57</f>
        <v>3</v>
      </c>
      <c r="W57" s="29">
        <f>IF($B57="C",(IF(CONCATENATE($G57,$H57)="--", 0, 2*LSM)+IF($F57="-", 0, 2)+IF($M57="-", 0, 2)),0)</f>
        <v>0</v>
      </c>
      <c r="X57" s="31">
        <f>SUM(U57:W57)</f>
        <v>22</v>
      </c>
      <c r="Y57" s="34">
        <f t="shared" si="37"/>
        <v>24</v>
      </c>
      <c r="Z57" s="34">
        <f t="shared" si="38"/>
        <v>0</v>
      </c>
      <c r="AA57" s="34">
        <f t="shared" si="40"/>
        <v>0</v>
      </c>
    </row>
    <row r="58" spans="1:27" x14ac:dyDescent="0.35">
      <c r="A58" s="8"/>
      <c r="B58" s="17" t="s">
        <v>17</v>
      </c>
      <c r="C58" s="27" t="s">
        <v>59</v>
      </c>
      <c r="D58" s="26">
        <v>3</v>
      </c>
      <c r="E58" s="29">
        <v>128</v>
      </c>
      <c r="F58" s="5" t="s">
        <v>15</v>
      </c>
      <c r="G58" s="6" t="s">
        <v>15</v>
      </c>
      <c r="H58" s="6" t="s">
        <v>15</v>
      </c>
      <c r="I58" s="32" t="s">
        <v>15</v>
      </c>
      <c r="J58" s="6" t="s">
        <v>15</v>
      </c>
      <c r="K58" s="6" t="s">
        <v>27</v>
      </c>
      <c r="L58" s="6" t="s">
        <v>15</v>
      </c>
      <c r="M58" s="101" t="s">
        <v>15</v>
      </c>
      <c r="N58" s="3"/>
      <c r="O58" s="4">
        <f t="shared" si="39"/>
        <v>1</v>
      </c>
      <c r="P58" s="29">
        <f t="shared" si="39"/>
        <v>1</v>
      </c>
      <c r="Q58" s="29">
        <f t="shared" si="34"/>
        <v>0</v>
      </c>
      <c r="R58" s="29">
        <f t="shared" si="35"/>
        <v>0</v>
      </c>
      <c r="S58" s="29">
        <f t="shared" si="35"/>
        <v>0</v>
      </c>
      <c r="T58" s="11">
        <f t="shared" si="36"/>
        <v>2</v>
      </c>
      <c r="U58" s="4">
        <f>IF($E58=16,$O58*CharDeclAttrSize16,IF($E58=128,$O58*CharDeclAttrSize128,0))</f>
        <v>19</v>
      </c>
      <c r="V58" s="29">
        <f>P58*D58</f>
        <v>3</v>
      </c>
      <c r="W58" s="29">
        <f>IF($B58="C",(IF(CONCATENATE($G58,$H58)="--", 0, 2*LSM)+IF($F58="-", 0, 2)+IF($M58="-", 0, 2)),0)</f>
        <v>0</v>
      </c>
      <c r="X58" s="31">
        <f>SUM(U58:W58)</f>
        <v>22</v>
      </c>
      <c r="Y58" s="34">
        <f t="shared" si="37"/>
        <v>24</v>
      </c>
      <c r="Z58" s="34">
        <f t="shared" si="38"/>
        <v>0</v>
      </c>
      <c r="AA58" s="34">
        <f t="shared" si="40"/>
        <v>0</v>
      </c>
    </row>
    <row r="59" spans="1:27" x14ac:dyDescent="0.35">
      <c r="A59" s="8"/>
      <c r="B59" s="17" t="s">
        <v>17</v>
      </c>
      <c r="C59" s="28" t="s">
        <v>60</v>
      </c>
      <c r="D59" s="25">
        <v>3</v>
      </c>
      <c r="E59" s="29">
        <v>128</v>
      </c>
      <c r="F59" s="5" t="s">
        <v>15</v>
      </c>
      <c r="G59" s="7" t="s">
        <v>15</v>
      </c>
      <c r="H59" s="7" t="s">
        <v>15</v>
      </c>
      <c r="I59" s="32" t="s">
        <v>174</v>
      </c>
      <c r="J59" s="6" t="s">
        <v>15</v>
      </c>
      <c r="K59" s="6" t="s">
        <v>15</v>
      </c>
      <c r="L59" s="6" t="s">
        <v>15</v>
      </c>
      <c r="M59" s="101" t="s">
        <v>15</v>
      </c>
      <c r="N59" s="3"/>
      <c r="O59" s="4">
        <f>IF(ISBLANK($C59),0,IF($B59="C",1,0))</f>
        <v>1</v>
      </c>
      <c r="P59" s="29">
        <f>IF(ISBLANK($C59),0,IF($B59="C",1,0))</f>
        <v>1</v>
      </c>
      <c r="Q59" s="29">
        <f t="shared" si="34"/>
        <v>0</v>
      </c>
      <c r="R59" s="29">
        <f t="shared" si="35"/>
        <v>0</v>
      </c>
      <c r="S59" s="29">
        <f t="shared" si="35"/>
        <v>0</v>
      </c>
      <c r="T59" s="11">
        <f t="shared" si="36"/>
        <v>2</v>
      </c>
      <c r="U59" s="4">
        <f>IF($E59=16,$O59*CharDeclAttrSize16,IF($E59=128,$O59*CharDeclAttrSize128,0))</f>
        <v>19</v>
      </c>
      <c r="V59" s="29">
        <f>P59*D59</f>
        <v>3</v>
      </c>
      <c r="W59" s="29">
        <f>IF($B59="C",(IF(CONCATENATE($G59,$H59)="--", 0, 2*LSM)+IF($F59="-", 0, 2)+IF($M59="-", 0, 2)),0)</f>
        <v>0</v>
      </c>
      <c r="X59" s="31">
        <f>SUM(U59:W59)</f>
        <v>22</v>
      </c>
      <c r="Y59" s="34">
        <f t="shared" si="37"/>
        <v>24</v>
      </c>
      <c r="Z59" s="34">
        <f t="shared" si="38"/>
        <v>0</v>
      </c>
      <c r="AA59" s="34">
        <f t="shared" si="40"/>
        <v>0</v>
      </c>
    </row>
    <row r="60" spans="1:27" ht="15.5" x14ac:dyDescent="0.35">
      <c r="A60" s="159"/>
      <c r="B60" s="160"/>
      <c r="C60" s="161"/>
      <c r="D60" s="162">
        <f>SUM(D55:D59)</f>
        <v>15</v>
      </c>
      <c r="E60" s="163"/>
      <c r="F60" s="164"/>
      <c r="G60" s="165"/>
      <c r="H60" s="165"/>
      <c r="I60" s="165"/>
      <c r="J60" s="165"/>
      <c r="K60" s="165"/>
      <c r="L60" s="165"/>
      <c r="M60" s="166"/>
      <c r="N60" s="167"/>
      <c r="O60" s="168"/>
      <c r="P60" s="169"/>
      <c r="Q60" s="167"/>
      <c r="R60" s="167"/>
      <c r="S60" s="167"/>
      <c r="T60" s="170">
        <f>SUM(T55:T59)</f>
        <v>10</v>
      </c>
      <c r="U60" s="171">
        <f>SUM(U55:U59)</f>
        <v>95</v>
      </c>
      <c r="V60" s="172">
        <f>SUM(V55:V59)</f>
        <v>15</v>
      </c>
      <c r="W60" s="167">
        <f>SUM(W55:W59)</f>
        <v>0</v>
      </c>
      <c r="X60" s="173">
        <f>SUM(X55:X59)</f>
        <v>110</v>
      </c>
      <c r="Y60" s="174"/>
      <c r="Z60" s="174"/>
      <c r="AA60" s="174"/>
    </row>
    <row r="61" spans="1:27" x14ac:dyDescent="0.35">
      <c r="A61" s="100" t="s">
        <v>55</v>
      </c>
      <c r="B61" s="77" t="s">
        <v>20</v>
      </c>
      <c r="C61" s="90"/>
      <c r="D61" s="90"/>
      <c r="E61" s="91">
        <v>128</v>
      </c>
      <c r="F61" s="80" t="s">
        <v>16</v>
      </c>
      <c r="G61" s="81" t="s">
        <v>19</v>
      </c>
      <c r="H61" s="82" t="s">
        <v>18</v>
      </c>
      <c r="I61" s="83" t="s">
        <v>64</v>
      </c>
      <c r="J61" s="84" t="s">
        <v>65</v>
      </c>
      <c r="K61" s="85" t="s">
        <v>66</v>
      </c>
      <c r="L61" s="84" t="s">
        <v>67</v>
      </c>
      <c r="M61" s="84" t="s">
        <v>68</v>
      </c>
      <c r="N61" s="102">
        <f>IF(B61="S",1,"")</f>
        <v>1</v>
      </c>
      <c r="O61" s="92"/>
      <c r="P61" s="93"/>
      <c r="Q61" s="93"/>
      <c r="R61" s="93"/>
      <c r="S61" s="93"/>
      <c r="T61" s="94"/>
      <c r="U61" s="92"/>
      <c r="V61" s="93"/>
      <c r="W61" s="93"/>
      <c r="X61" s="93"/>
      <c r="Y61" s="95">
        <f>IF(ISBLANK($B61),0,IF($E61=16,$N61*CharDeclAttrSize16,IF($E61=128,$N61*CharDeclAttrSize128,0)))</f>
        <v>19</v>
      </c>
      <c r="Z61" s="97"/>
      <c r="AA61" s="96"/>
    </row>
    <row r="62" spans="1:27" x14ac:dyDescent="0.35">
      <c r="A62" s="8"/>
      <c r="B62" s="17" t="s">
        <v>17</v>
      </c>
      <c r="C62" s="28" t="s">
        <v>56</v>
      </c>
      <c r="D62" s="25">
        <v>20</v>
      </c>
      <c r="E62" s="29">
        <v>128</v>
      </c>
      <c r="F62" s="5" t="s">
        <v>15</v>
      </c>
      <c r="G62" s="7" t="s">
        <v>15</v>
      </c>
      <c r="H62" s="7" t="s">
        <v>15</v>
      </c>
      <c r="I62" s="32" t="s">
        <v>15</v>
      </c>
      <c r="J62" s="6" t="s">
        <v>27</v>
      </c>
      <c r="K62" s="6" t="s">
        <v>15</v>
      </c>
      <c r="L62" s="6" t="s">
        <v>15</v>
      </c>
      <c r="M62" s="101" t="s">
        <v>15</v>
      </c>
      <c r="N62" s="3"/>
      <c r="O62" s="4">
        <f>IF(ISBLANK($C62),0,IF($B62="C",1,0))</f>
        <v>1</v>
      </c>
      <c r="P62" s="29">
        <f>IF(ISBLANK($C62),0,IF($B62="C",1,0))</f>
        <v>1</v>
      </c>
      <c r="Q62" s="29">
        <f t="shared" ref="Q62:Q66" si="41">IF($B62="C",(IF(CONCATENATE($G62,$H62)="--", 0, 1)),0)</f>
        <v>0</v>
      </c>
      <c r="R62" s="29">
        <f t="shared" ref="R62:S66" si="42">IF($B62="C",IF($F62="-",0,1),0)</f>
        <v>0</v>
      </c>
      <c r="S62" s="29">
        <f t="shared" si="42"/>
        <v>0</v>
      </c>
      <c r="T62" s="11">
        <f t="shared" ref="T62:T66" si="43">SUM(O62:S62)</f>
        <v>2</v>
      </c>
      <c r="U62" s="4">
        <f>IF($E62=16,$O62*CharDeclAttrSize16,IF($E62=128,$O62*CharDeclAttrSize128,0))</f>
        <v>19</v>
      </c>
      <c r="V62" s="29">
        <f>P62*D62</f>
        <v>20</v>
      </c>
      <c r="W62" s="29">
        <f>IF($B62="C",(IF(CONCATENATE($G62,$H62)="--", 0, 2*LSM)+IF($F62="-", 0, 2)+IF($M62="-", 0, 2)),0)</f>
        <v>0</v>
      </c>
      <c r="X62" s="31">
        <f>SUM(U62:W62)</f>
        <v>39</v>
      </c>
      <c r="Y62" s="34">
        <f t="shared" ref="Y62:Y66" si="44">SUM(U62+IF($B62="C",5,0)+IF($Q62=0,0,7))</f>
        <v>24</v>
      </c>
      <c r="Z62" s="34">
        <f t="shared" ref="Z62:Z66" si="45">3*Q62</f>
        <v>0</v>
      </c>
      <c r="AA62" s="34">
        <f>3*Q62</f>
        <v>0</v>
      </c>
    </row>
    <row r="63" spans="1:27" x14ac:dyDescent="0.35">
      <c r="A63" s="8"/>
      <c r="B63" s="17" t="s">
        <v>17</v>
      </c>
      <c r="C63" s="27" t="s">
        <v>57</v>
      </c>
      <c r="D63" s="26">
        <v>1</v>
      </c>
      <c r="E63" s="29">
        <v>128</v>
      </c>
      <c r="F63" s="5" t="s">
        <v>15</v>
      </c>
      <c r="G63" s="6" t="s">
        <v>27</v>
      </c>
      <c r="H63" s="6" t="s">
        <v>15</v>
      </c>
      <c r="I63" s="32" t="s">
        <v>15</v>
      </c>
      <c r="J63" s="6" t="s">
        <v>27</v>
      </c>
      <c r="K63" s="6" t="s">
        <v>15</v>
      </c>
      <c r="L63" s="6" t="s">
        <v>15</v>
      </c>
      <c r="M63" s="101" t="s">
        <v>15</v>
      </c>
      <c r="N63" s="3"/>
      <c r="O63" s="4">
        <f t="shared" ref="O63:P65" si="46">IF(ISBLANK($C63),0,IF($B63="C",1,0))</f>
        <v>1</v>
      </c>
      <c r="P63" s="29">
        <f t="shared" si="46"/>
        <v>1</v>
      </c>
      <c r="Q63" s="29">
        <f t="shared" si="41"/>
        <v>1</v>
      </c>
      <c r="R63" s="29">
        <f t="shared" si="42"/>
        <v>0</v>
      </c>
      <c r="S63" s="29">
        <f t="shared" si="42"/>
        <v>0</v>
      </c>
      <c r="T63" s="11">
        <f t="shared" si="43"/>
        <v>3</v>
      </c>
      <c r="U63" s="4">
        <f>IF($E63=16,$O63*CharDeclAttrSize16,IF($E63=128,$O63*CharDeclAttrSize128,0))</f>
        <v>19</v>
      </c>
      <c r="V63" s="29">
        <f>P63*D63</f>
        <v>1</v>
      </c>
      <c r="W63" s="29">
        <f>IF($B63="C",(IF(CONCATENATE($G63,$H63)="--", 0, 2*LSM)+IF($F63="-", 0, 2)+IF($M63="-", 0, 2)),0)</f>
        <v>2</v>
      </c>
      <c r="X63" s="31">
        <f>SUM(U63:W63)</f>
        <v>22</v>
      </c>
      <c r="Y63" s="34">
        <f t="shared" si="44"/>
        <v>31</v>
      </c>
      <c r="Z63" s="34">
        <f t="shared" si="45"/>
        <v>3</v>
      </c>
      <c r="AA63" s="34">
        <f t="shared" ref="AA63:AA66" si="47">3*Q63</f>
        <v>3</v>
      </c>
    </row>
    <row r="64" spans="1:27" x14ac:dyDescent="0.35">
      <c r="A64" s="8"/>
      <c r="B64" s="17" t="s">
        <v>17</v>
      </c>
      <c r="C64" s="28" t="s">
        <v>58</v>
      </c>
      <c r="D64" s="25">
        <v>20</v>
      </c>
      <c r="E64" s="29">
        <v>128</v>
      </c>
      <c r="F64" s="5" t="s">
        <v>15</v>
      </c>
      <c r="G64" s="6" t="s">
        <v>27</v>
      </c>
      <c r="H64" s="7" t="s">
        <v>15</v>
      </c>
      <c r="I64" s="32" t="s">
        <v>15</v>
      </c>
      <c r="J64" s="6" t="s">
        <v>27</v>
      </c>
      <c r="K64" s="6" t="s">
        <v>15</v>
      </c>
      <c r="L64" s="6" t="s">
        <v>15</v>
      </c>
      <c r="M64" s="101" t="s">
        <v>15</v>
      </c>
      <c r="N64" s="3"/>
      <c r="O64" s="4">
        <f>IF(ISBLANK($C64),0,IF($B64="C",1,0))</f>
        <v>1</v>
      </c>
      <c r="P64" s="29">
        <f>IF(ISBLANK($C64),0,IF($B64="C",1,0))</f>
        <v>1</v>
      </c>
      <c r="Q64" s="29">
        <f t="shared" si="41"/>
        <v>1</v>
      </c>
      <c r="R64" s="29">
        <f t="shared" si="42"/>
        <v>0</v>
      </c>
      <c r="S64" s="29">
        <f t="shared" si="42"/>
        <v>0</v>
      </c>
      <c r="T64" s="11">
        <f t="shared" si="43"/>
        <v>3</v>
      </c>
      <c r="U64" s="4">
        <f>IF($E64=16,$O64*CharDeclAttrSize16,IF($E64=128,$O64*CharDeclAttrSize128,0))</f>
        <v>19</v>
      </c>
      <c r="V64" s="29">
        <f>P64*D64</f>
        <v>20</v>
      </c>
      <c r="W64" s="29">
        <f>IF($B64="C",(IF(CONCATENATE($G64,$H64)="--", 0, 2*LSM)+IF($F64="-", 0, 2)+IF($M64="-", 0, 2)),0)</f>
        <v>2</v>
      </c>
      <c r="X64" s="31">
        <f>SUM(U64:W64)</f>
        <v>41</v>
      </c>
      <c r="Y64" s="34">
        <f t="shared" si="44"/>
        <v>31</v>
      </c>
      <c r="Z64" s="34">
        <f t="shared" si="45"/>
        <v>3</v>
      </c>
      <c r="AA64" s="34">
        <f t="shared" si="47"/>
        <v>3</v>
      </c>
    </row>
    <row r="65" spans="1:27" x14ac:dyDescent="0.35">
      <c r="A65" s="8"/>
      <c r="B65" s="17" t="s">
        <v>17</v>
      </c>
      <c r="C65" s="27" t="s">
        <v>59</v>
      </c>
      <c r="D65" s="26">
        <v>1</v>
      </c>
      <c r="E65" s="29">
        <v>128</v>
      </c>
      <c r="F65" s="5" t="s">
        <v>15</v>
      </c>
      <c r="G65" s="6" t="s">
        <v>27</v>
      </c>
      <c r="H65" s="6" t="s">
        <v>15</v>
      </c>
      <c r="I65" s="32" t="s">
        <v>15</v>
      </c>
      <c r="J65" s="6" t="s">
        <v>27</v>
      </c>
      <c r="K65" s="6" t="s">
        <v>15</v>
      </c>
      <c r="L65" s="6" t="s">
        <v>15</v>
      </c>
      <c r="M65" s="101" t="s">
        <v>15</v>
      </c>
      <c r="N65" s="3"/>
      <c r="O65" s="4">
        <f t="shared" si="46"/>
        <v>1</v>
      </c>
      <c r="P65" s="29">
        <f t="shared" si="46"/>
        <v>1</v>
      </c>
      <c r="Q65" s="29">
        <f t="shared" si="41"/>
        <v>1</v>
      </c>
      <c r="R65" s="29">
        <f t="shared" si="42"/>
        <v>0</v>
      </c>
      <c r="S65" s="29">
        <f t="shared" si="42"/>
        <v>0</v>
      </c>
      <c r="T65" s="11">
        <f t="shared" si="43"/>
        <v>3</v>
      </c>
      <c r="U65" s="4">
        <f>IF($E65=16,$O65*CharDeclAttrSize16,IF($E65=128,$O65*CharDeclAttrSize128,0))</f>
        <v>19</v>
      </c>
      <c r="V65" s="29">
        <f>P65*D65</f>
        <v>1</v>
      </c>
      <c r="W65" s="29">
        <f>IF($B65="C",(IF(CONCATENATE($G65,$H65)="--", 0, 2*LSM)+IF($F65="-", 0, 2)+IF($M65="-", 0, 2)),0)</f>
        <v>2</v>
      </c>
      <c r="X65" s="31">
        <f>SUM(U65:W65)</f>
        <v>22</v>
      </c>
      <c r="Y65" s="34">
        <f t="shared" si="44"/>
        <v>31</v>
      </c>
      <c r="Z65" s="34">
        <f t="shared" si="45"/>
        <v>3</v>
      </c>
      <c r="AA65" s="34">
        <f t="shared" si="47"/>
        <v>3</v>
      </c>
    </row>
    <row r="66" spans="1:27" x14ac:dyDescent="0.35">
      <c r="A66" s="8"/>
      <c r="B66" s="17" t="s">
        <v>17</v>
      </c>
      <c r="C66" s="28" t="s">
        <v>60</v>
      </c>
      <c r="D66" s="25">
        <v>3</v>
      </c>
      <c r="E66" s="29">
        <v>128</v>
      </c>
      <c r="F66" s="5" t="s">
        <v>15</v>
      </c>
      <c r="G66" s="7" t="s">
        <v>15</v>
      </c>
      <c r="H66" s="7" t="s">
        <v>15</v>
      </c>
      <c r="I66" s="32" t="s">
        <v>15</v>
      </c>
      <c r="J66" s="6" t="s">
        <v>15</v>
      </c>
      <c r="K66" s="6" t="s">
        <v>27</v>
      </c>
      <c r="L66" s="6" t="s">
        <v>15</v>
      </c>
      <c r="M66" s="101" t="s">
        <v>15</v>
      </c>
      <c r="N66" s="3"/>
      <c r="O66" s="4">
        <f>IF(ISBLANK($C66),0,IF($B66="C",1,0))</f>
        <v>1</v>
      </c>
      <c r="P66" s="29">
        <f>IF(ISBLANK($C66),0,IF($B66="C",1,0))</f>
        <v>1</v>
      </c>
      <c r="Q66" s="29">
        <f t="shared" si="41"/>
        <v>0</v>
      </c>
      <c r="R66" s="29">
        <f t="shared" si="42"/>
        <v>0</v>
      </c>
      <c r="S66" s="29">
        <f t="shared" si="42"/>
        <v>0</v>
      </c>
      <c r="T66" s="11">
        <f t="shared" si="43"/>
        <v>2</v>
      </c>
      <c r="U66" s="4">
        <f>IF($E66=16,$O66*CharDeclAttrSize16,IF($E66=128,$O66*CharDeclAttrSize128,0))</f>
        <v>19</v>
      </c>
      <c r="V66" s="29">
        <f>P66*D66</f>
        <v>3</v>
      </c>
      <c r="W66" s="29">
        <f>IF($B66="C",(IF(CONCATENATE($G66,$H66)="--", 0, 2*LSM)+IF($F66="-", 0, 2)+IF($M66="-", 0, 2)),0)</f>
        <v>0</v>
      </c>
      <c r="X66" s="31">
        <f>SUM(U66:W66)</f>
        <v>22</v>
      </c>
      <c r="Y66" s="34">
        <f t="shared" si="44"/>
        <v>24</v>
      </c>
      <c r="Z66" s="34">
        <f t="shared" si="45"/>
        <v>0</v>
      </c>
      <c r="AA66" s="34">
        <f t="shared" si="47"/>
        <v>0</v>
      </c>
    </row>
    <row r="67" spans="1:27" ht="16" thickBot="1" x14ac:dyDescent="0.4">
      <c r="A67" s="159"/>
      <c r="B67" s="160"/>
      <c r="C67" s="161"/>
      <c r="D67" s="162">
        <f>SUM(D62:D66)</f>
        <v>45</v>
      </c>
      <c r="E67" s="163"/>
      <c r="F67" s="164"/>
      <c r="G67" s="165"/>
      <c r="H67" s="165"/>
      <c r="I67" s="165"/>
      <c r="J67" s="175"/>
      <c r="K67" s="165"/>
      <c r="L67" s="165"/>
      <c r="M67" s="166"/>
      <c r="N67" s="167"/>
      <c r="O67" s="168"/>
      <c r="P67" s="169"/>
      <c r="Q67" s="167"/>
      <c r="R67" s="167"/>
      <c r="S67" s="167"/>
      <c r="T67" s="170">
        <f>SUM(T62:T66)</f>
        <v>13</v>
      </c>
      <c r="U67" s="171">
        <f>SUM(U62:U66)</f>
        <v>95</v>
      </c>
      <c r="V67" s="172">
        <f>SUM(V62:V66)</f>
        <v>45</v>
      </c>
      <c r="W67" s="167">
        <f>SUM(W62:W66)</f>
        <v>6</v>
      </c>
      <c r="X67" s="173">
        <f>SUM(X62:X66)</f>
        <v>146</v>
      </c>
      <c r="Y67" s="173"/>
      <c r="Z67" s="173"/>
      <c r="AA67" s="174"/>
    </row>
    <row r="68" spans="1:27" ht="47.5" customHeight="1" thickBot="1" x14ac:dyDescent="0.4">
      <c r="F68" s="29"/>
      <c r="G68" s="29"/>
      <c r="H68" s="29"/>
      <c r="I68" s="29"/>
      <c r="J68" s="30"/>
      <c r="K68" s="29"/>
      <c r="L68" s="29"/>
      <c r="M68" s="29"/>
      <c r="N68" s="145" t="s">
        <v>92</v>
      </c>
      <c r="T68" s="141" t="s">
        <v>48</v>
      </c>
      <c r="X68" s="137" t="s">
        <v>49</v>
      </c>
    </row>
    <row r="69" spans="1:27" ht="15.5" x14ac:dyDescent="0.35">
      <c r="A69" s="129" t="s">
        <v>33</v>
      </c>
      <c r="B69" s="116"/>
      <c r="C69" s="117"/>
      <c r="D69" s="118"/>
      <c r="E69" s="119"/>
      <c r="F69" s="120"/>
      <c r="G69" s="120"/>
      <c r="H69" s="120"/>
      <c r="I69" s="120"/>
      <c r="J69" s="121"/>
      <c r="N69" s="146">
        <f>N21+N28</f>
        <v>2</v>
      </c>
      <c r="T69" s="142">
        <f>T26+T32</f>
        <v>9</v>
      </c>
      <c r="X69" s="138">
        <f>X26+X32</f>
        <v>43</v>
      </c>
    </row>
    <row r="70" spans="1:27" ht="15.5" x14ac:dyDescent="0.35">
      <c r="A70" s="130" t="s">
        <v>34</v>
      </c>
      <c r="B70" s="122"/>
      <c r="C70" s="123"/>
      <c r="D70" s="124"/>
      <c r="E70" s="125"/>
      <c r="F70" s="126"/>
      <c r="G70" s="126"/>
      <c r="H70" s="126"/>
      <c r="I70" s="126"/>
      <c r="J70" s="127"/>
      <c r="N70" s="147">
        <f>SUM(N35:N67)</f>
        <v>4</v>
      </c>
      <c r="T70" s="143">
        <f>SUM(T44,T53,T60,T67)</f>
        <v>56</v>
      </c>
      <c r="X70" s="139">
        <f>SUM(X44,X53,X60,X67)</f>
        <v>552</v>
      </c>
    </row>
    <row r="71" spans="1:27" ht="19" thickBot="1" x14ac:dyDescent="0.4">
      <c r="A71" s="131" t="s">
        <v>23</v>
      </c>
      <c r="B71" s="132"/>
      <c r="C71" s="133"/>
      <c r="D71" s="134"/>
      <c r="E71" s="134"/>
      <c r="F71" s="135"/>
      <c r="G71" s="135"/>
      <c r="H71" s="135"/>
      <c r="I71" s="135"/>
      <c r="J71" s="136"/>
      <c r="N71" s="144">
        <f>SUM(N69:N70)</f>
        <v>6</v>
      </c>
      <c r="T71" s="144">
        <f>SUM(T69:T70)</f>
        <v>65</v>
      </c>
      <c r="X71" s="140">
        <f t="shared" ref="X71" si="48">SUM(X69:X70)</f>
        <v>595</v>
      </c>
      <c r="Y71" s="156">
        <f>SUM(Y21:Y67)</f>
        <v>649</v>
      </c>
      <c r="Z71" s="157">
        <f>SUM(Z21:Z67)+16</f>
        <v>37</v>
      </c>
      <c r="AA71" s="157">
        <f>SUM(AA21:AA67)</f>
        <v>18</v>
      </c>
    </row>
    <row r="72" spans="1:27" x14ac:dyDescent="0.35">
      <c r="W72" s="22"/>
      <c r="X72" s="22"/>
      <c r="Y72" s="22"/>
      <c r="Z72" s="22"/>
      <c r="AA72" s="22"/>
    </row>
    <row r="73" spans="1:27" x14ac:dyDescent="0.35">
      <c r="A73" s="2"/>
      <c r="C73" s="21"/>
    </row>
    <row r="76" spans="1:27" x14ac:dyDescent="0.35">
      <c r="A76"/>
      <c r="B76"/>
    </row>
    <row r="77" spans="1:27" x14ac:dyDescent="0.35">
      <c r="A77"/>
      <c r="B77"/>
    </row>
    <row r="78" spans="1:27" x14ac:dyDescent="0.35">
      <c r="A78"/>
      <c r="B78"/>
    </row>
    <row r="79" spans="1:27" x14ac:dyDescent="0.35">
      <c r="A79"/>
      <c r="B79"/>
    </row>
  </sheetData>
  <mergeCells count="13">
    <mergeCell ref="O2:P9"/>
    <mergeCell ref="F18:M18"/>
    <mergeCell ref="AA19:AA20"/>
    <mergeCell ref="O18:S18"/>
    <mergeCell ref="O19:S19"/>
    <mergeCell ref="U19:X19"/>
    <mergeCell ref="Y18:AA18"/>
    <mergeCell ref="Z19:Z20"/>
    <mergeCell ref="Y19:Y20"/>
    <mergeCell ref="U18:W18"/>
    <mergeCell ref="V2:X2"/>
    <mergeCell ref="V3:X3"/>
    <mergeCell ref="V4:X4"/>
  </mergeCells>
  <conditionalFormatting sqref="C36:D43 C46:D52 C55:D59 C62:D66">
    <cfRule type="expression" dxfId="27" priority="132">
      <formula>$B36=#REF!</formula>
    </cfRule>
    <cfRule type="expression" dxfId="26" priority="133">
      <formula>$B36=$AB$1</formula>
    </cfRule>
  </conditionalFormatting>
  <conditionalFormatting sqref="C36:D43">
    <cfRule type="cellIs" dxfId="25" priority="1" operator="equal">
      <formula>$AB$7</formula>
    </cfRule>
  </conditionalFormatting>
  <conditionalFormatting sqref="C46:D52">
    <cfRule type="cellIs" dxfId="24" priority="27" operator="equal">
      <formula>$AB$7</formula>
    </cfRule>
  </conditionalFormatting>
  <conditionalFormatting sqref="C55:D59">
    <cfRule type="cellIs" dxfId="23" priority="3" operator="equal">
      <formula>$AB$7</formula>
    </cfRule>
  </conditionalFormatting>
  <conditionalFormatting sqref="C62:D66">
    <cfRule type="cellIs" dxfId="22" priority="2" operator="equal">
      <formula>$AB$7</formula>
    </cfRule>
  </conditionalFormatting>
  <conditionalFormatting sqref="D36:D43 D46:D52 D55:D59 D62:D66">
    <cfRule type="expression" dxfId="21" priority="125">
      <formula>$B36=#REF!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EF474-6117-4BA6-83B6-2604B648A066}">
  <dimension ref="A2:L22"/>
  <sheetViews>
    <sheetView workbookViewId="0">
      <selection activeCell="E6" sqref="E6:I6"/>
    </sheetView>
  </sheetViews>
  <sheetFormatPr defaultRowHeight="14.5" x14ac:dyDescent="0.35"/>
  <cols>
    <col min="1" max="1" width="68.81640625" customWidth="1"/>
    <col min="2" max="2" width="56.26953125" customWidth="1"/>
    <col min="9" max="9" width="17.36328125" customWidth="1"/>
  </cols>
  <sheetData>
    <row r="2" spans="1:12" x14ac:dyDescent="0.35">
      <c r="E2" s="192" t="s">
        <v>148</v>
      </c>
      <c r="F2" s="192"/>
      <c r="G2" s="192"/>
      <c r="H2" s="192"/>
      <c r="I2" s="192"/>
      <c r="J2" s="192"/>
      <c r="K2" s="192"/>
      <c r="L2" s="192"/>
    </row>
    <row r="3" spans="1:12" x14ac:dyDescent="0.35">
      <c r="E3" s="192" t="s">
        <v>154</v>
      </c>
      <c r="F3" s="192"/>
      <c r="G3" s="192"/>
      <c r="H3" s="192"/>
      <c r="I3" s="192"/>
      <c r="J3" s="192"/>
      <c r="K3" s="192"/>
      <c r="L3" s="192"/>
    </row>
    <row r="5" spans="1:12" ht="15" thickBot="1" x14ac:dyDescent="0.4"/>
    <row r="6" spans="1:12" ht="15" thickBot="1" x14ac:dyDescent="0.4">
      <c r="A6" s="155" t="s">
        <v>92</v>
      </c>
      <c r="B6" s="3">
        <f>'GATT DB size'!N71</f>
        <v>6</v>
      </c>
      <c r="E6" s="193" t="s">
        <v>78</v>
      </c>
      <c r="F6" s="194"/>
      <c r="G6" s="194"/>
      <c r="H6" s="194"/>
      <c r="I6" s="195"/>
    </row>
    <row r="7" spans="1:12" ht="15" thickBot="1" x14ac:dyDescent="0.4">
      <c r="A7" s="155" t="s">
        <v>48</v>
      </c>
      <c r="B7" s="3">
        <f>'GATT DB size'!T71</f>
        <v>65</v>
      </c>
      <c r="E7" s="41"/>
      <c r="F7" s="50" t="s">
        <v>81</v>
      </c>
      <c r="G7" s="46" t="s">
        <v>82</v>
      </c>
      <c r="H7" s="50" t="s">
        <v>83</v>
      </c>
      <c r="I7" s="47" t="s">
        <v>84</v>
      </c>
    </row>
    <row r="8" spans="1:12" x14ac:dyDescent="0.35">
      <c r="A8" s="155" t="s">
        <v>49</v>
      </c>
      <c r="B8" s="3">
        <f>'GATT DB size'!X71</f>
        <v>595</v>
      </c>
      <c r="E8" s="41" t="s">
        <v>79</v>
      </c>
      <c r="F8" s="48">
        <v>10752</v>
      </c>
      <c r="G8" s="48">
        <v>10752</v>
      </c>
      <c r="H8" s="48">
        <v>10752</v>
      </c>
      <c r="I8" s="42">
        <v>4096</v>
      </c>
    </row>
    <row r="9" spans="1:12" ht="15" thickBot="1" x14ac:dyDescent="0.4">
      <c r="A9" s="155" t="s">
        <v>52</v>
      </c>
      <c r="B9" s="3">
        <f>B8+(40*(B7))+(48*(B6))</f>
        <v>3483</v>
      </c>
      <c r="E9" s="43" t="s">
        <v>80</v>
      </c>
      <c r="F9" s="49">
        <v>2662</v>
      </c>
      <c r="G9" s="44">
        <v>2764</v>
      </c>
      <c r="H9" s="44">
        <v>2764</v>
      </c>
      <c r="I9" s="189" t="s">
        <v>88</v>
      </c>
    </row>
    <row r="13" spans="1:12" x14ac:dyDescent="0.35">
      <c r="A13" s="155" t="s">
        <v>50</v>
      </c>
      <c r="B13" s="128">
        <v>507</v>
      </c>
      <c r="C13" t="s">
        <v>145</v>
      </c>
    </row>
    <row r="14" spans="1:12" x14ac:dyDescent="0.35">
      <c r="A14" s="155" t="s">
        <v>51</v>
      </c>
      <c r="B14" s="128">
        <v>20</v>
      </c>
      <c r="C14" t="s">
        <v>145</v>
      </c>
    </row>
    <row r="15" spans="1:12" x14ac:dyDescent="0.35">
      <c r="A15" s="155" t="s">
        <v>110</v>
      </c>
      <c r="B15" s="128">
        <f>'GATT DB size'!Y71</f>
        <v>649</v>
      </c>
      <c r="C15" t="s">
        <v>146</v>
      </c>
    </row>
    <row r="16" spans="1:12" x14ac:dyDescent="0.35">
      <c r="A16" s="155" t="s">
        <v>111</v>
      </c>
      <c r="B16" s="128">
        <f>'GATT DB size'!Z71</f>
        <v>37</v>
      </c>
      <c r="C16" t="s">
        <v>146</v>
      </c>
    </row>
    <row r="17" spans="1:3" x14ac:dyDescent="0.35">
      <c r="A17" s="155" t="s">
        <v>112</v>
      </c>
      <c r="B17" s="128">
        <f>'GATT DB size'!AA71</f>
        <v>18</v>
      </c>
      <c r="C17" t="s">
        <v>146</v>
      </c>
    </row>
    <row r="20" spans="1:3" x14ac:dyDescent="0.35">
      <c r="A20" s="155" t="s">
        <v>113</v>
      </c>
      <c r="B20" s="3">
        <f>ROUNDDOWN(((B13*4)-1)/(((B14*4)+B15+2)),0)</f>
        <v>2</v>
      </c>
      <c r="C20" s="3"/>
    </row>
    <row r="21" spans="1:3" x14ac:dyDescent="0.35">
      <c r="A21" s="155" t="s">
        <v>114</v>
      </c>
      <c r="B21" s="3">
        <f>ROUNDDOWN(((B13*4)-1)/(((B14*4)+B16+2)),0)</f>
        <v>17</v>
      </c>
    </row>
    <row r="22" spans="1:3" x14ac:dyDescent="0.35">
      <c r="A22" s="155" t="s">
        <v>115</v>
      </c>
      <c r="B22" s="3">
        <f>ROUNDDOWN(((B13*4)-1)/(((B14*4)+B17+2)),0)</f>
        <v>20</v>
      </c>
    </row>
  </sheetData>
  <mergeCells count="3">
    <mergeCell ref="E6:I6"/>
    <mergeCell ref="E2:L2"/>
    <mergeCell ref="E3:L3"/>
  </mergeCells>
  <conditionalFormatting sqref="F8:H8">
    <cfRule type="cellIs" dxfId="20" priority="10" operator="greaterThan">
      <formula>$B$9</formula>
    </cfRule>
    <cfRule type="cellIs" dxfId="19" priority="11" operator="greaterThan">
      <formula>"$B$6"</formula>
    </cfRule>
    <cfRule type="cellIs" dxfId="18" priority="12" operator="greaterThan">
      <formula>"B6"</formula>
    </cfRule>
  </conditionalFormatting>
  <conditionalFormatting sqref="F9:H9">
    <cfRule type="cellIs" dxfId="17" priority="4" operator="lessThan">
      <formula>$B$9</formula>
    </cfRule>
  </conditionalFormatting>
  <conditionalFormatting sqref="F8:I8">
    <cfRule type="cellIs" dxfId="16" priority="1" operator="lessThan">
      <formula>$B$9</formula>
    </cfRule>
  </conditionalFormatting>
  <conditionalFormatting sqref="G9:H9">
    <cfRule type="cellIs" dxfId="15" priority="5" operator="greaterThanOrEqual">
      <formula>$B$9</formula>
    </cfRule>
  </conditionalFormatting>
  <conditionalFormatting sqref="I8">
    <cfRule type="cellIs" priority="2" operator="lessThan">
      <formula>$B$9</formula>
    </cfRule>
    <cfRule type="cellIs" dxfId="14" priority="3" operator="greaterThanOrEqual">
      <formula>$B$9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A552A-9C01-4953-8A8D-E1C7A4087D0B}">
  <dimension ref="A2:AA79"/>
  <sheetViews>
    <sheetView topLeftCell="A20" zoomScale="80" zoomScaleNormal="80" workbookViewId="0">
      <selection activeCell="Y22" sqref="Y22"/>
    </sheetView>
  </sheetViews>
  <sheetFormatPr defaultRowHeight="14.5" x14ac:dyDescent="0.35"/>
  <cols>
    <col min="1" max="1" width="38" style="29" customWidth="1"/>
    <col min="2" max="2" width="8.54296875" style="15" bestFit="1" customWidth="1"/>
    <col min="3" max="3" width="48.81640625" customWidth="1"/>
    <col min="4" max="4" width="10" customWidth="1"/>
    <col min="5" max="5" width="10.54296875" customWidth="1"/>
    <col min="6" max="6" width="3" customWidth="1"/>
    <col min="7" max="9" width="2.54296875" customWidth="1"/>
    <col min="10" max="10" width="7" style="10" customWidth="1"/>
    <col min="11" max="11" width="2.54296875" customWidth="1"/>
    <col min="12" max="12" width="3.26953125" customWidth="1"/>
    <col min="13" max="13" width="4.1796875" customWidth="1"/>
    <col min="14" max="14" width="28.36328125" customWidth="1"/>
    <col min="15" max="15" width="14.453125" customWidth="1"/>
    <col min="16" max="16" width="10.26953125" style="3" customWidth="1"/>
    <col min="17" max="17" width="13.26953125" customWidth="1"/>
    <col min="18" max="18" width="23.36328125" customWidth="1"/>
    <col min="19" max="19" width="15.81640625" customWidth="1"/>
    <col min="20" max="20" width="40.26953125" customWidth="1"/>
    <col min="21" max="21" width="14.7265625" customWidth="1"/>
    <col min="22" max="22" width="10" customWidth="1"/>
    <col min="23" max="23" width="14.1796875" customWidth="1"/>
    <col min="24" max="24" width="41.1796875" customWidth="1"/>
    <col min="25" max="25" width="11.54296875" customWidth="1"/>
    <col min="26" max="26" width="17.453125" customWidth="1"/>
    <col min="27" max="27" width="18.1796875" customWidth="1"/>
    <col min="28" max="28" width="3.7265625" customWidth="1"/>
  </cols>
  <sheetData>
    <row r="2" spans="3:24" x14ac:dyDescent="0.35">
      <c r="C2" s="18" t="s">
        <v>28</v>
      </c>
      <c r="D2" s="19">
        <v>1</v>
      </c>
      <c r="O2" s="196" t="s">
        <v>122</v>
      </c>
      <c r="P2" s="197"/>
      <c r="Q2" s="176" t="s">
        <v>16</v>
      </c>
      <c r="R2" s="177" t="s">
        <v>123</v>
      </c>
      <c r="T2" s="186" t="s">
        <v>140</v>
      </c>
      <c r="U2" s="176" t="s">
        <v>94</v>
      </c>
      <c r="V2" s="218" t="s">
        <v>141</v>
      </c>
      <c r="W2" s="218"/>
      <c r="X2" s="219"/>
    </row>
    <row r="3" spans="3:24" x14ac:dyDescent="0.35">
      <c r="C3" s="18"/>
      <c r="D3" s="19"/>
      <c r="N3" s="23"/>
      <c r="O3" s="198"/>
      <c r="P3" s="199"/>
      <c r="Q3" s="178" t="s">
        <v>19</v>
      </c>
      <c r="R3" s="179" t="s">
        <v>124</v>
      </c>
      <c r="S3" s="23"/>
      <c r="T3" s="187"/>
      <c r="U3" s="178" t="s">
        <v>95</v>
      </c>
      <c r="V3" s="220" t="s">
        <v>142</v>
      </c>
      <c r="W3" s="220"/>
      <c r="X3" s="221"/>
    </row>
    <row r="4" spans="3:24" x14ac:dyDescent="0.35">
      <c r="C4" s="18"/>
      <c r="D4" s="19"/>
      <c r="N4" s="23"/>
      <c r="O4" s="198"/>
      <c r="P4" s="199"/>
      <c r="Q4" s="178" t="s">
        <v>18</v>
      </c>
      <c r="R4" s="179" t="s">
        <v>125</v>
      </c>
      <c r="S4" s="24"/>
      <c r="T4" s="188"/>
      <c r="U4" s="180" t="s">
        <v>97</v>
      </c>
      <c r="V4" s="222" t="s">
        <v>143</v>
      </c>
      <c r="W4" s="222"/>
      <c r="X4" s="223"/>
    </row>
    <row r="5" spans="3:24" x14ac:dyDescent="0.35">
      <c r="C5" s="18"/>
      <c r="D5" s="19"/>
      <c r="N5" s="23"/>
      <c r="O5" s="198"/>
      <c r="P5" s="199"/>
      <c r="Q5" s="178" t="s">
        <v>64</v>
      </c>
      <c r="R5" s="179" t="s">
        <v>126</v>
      </c>
      <c r="S5" s="24"/>
    </row>
    <row r="6" spans="3:24" x14ac:dyDescent="0.35">
      <c r="C6" s="18"/>
      <c r="D6" s="19"/>
      <c r="N6" s="23"/>
      <c r="O6" s="198"/>
      <c r="P6" s="199"/>
      <c r="Q6" s="178" t="s">
        <v>65</v>
      </c>
      <c r="R6" s="179" t="s">
        <v>127</v>
      </c>
      <c r="S6" s="24"/>
    </row>
    <row r="7" spans="3:24" x14ac:dyDescent="0.35">
      <c r="C7" s="18" t="s">
        <v>31</v>
      </c>
      <c r="D7" s="20">
        <v>5</v>
      </c>
      <c r="N7" s="23"/>
      <c r="O7" s="198"/>
      <c r="P7" s="199"/>
      <c r="Q7" s="178" t="s">
        <v>66</v>
      </c>
      <c r="R7" s="179" t="s">
        <v>128</v>
      </c>
      <c r="S7" s="23"/>
    </row>
    <row r="8" spans="3:24" x14ac:dyDescent="0.35">
      <c r="C8" s="18" t="s">
        <v>32</v>
      </c>
      <c r="D8" s="19">
        <v>19</v>
      </c>
      <c r="O8" s="198"/>
      <c r="P8" s="199"/>
      <c r="Q8" s="178" t="s">
        <v>67</v>
      </c>
      <c r="R8" s="179" t="s">
        <v>129</v>
      </c>
    </row>
    <row r="9" spans="3:24" x14ac:dyDescent="0.35">
      <c r="C9" s="9"/>
      <c r="O9" s="200"/>
      <c r="P9" s="201"/>
      <c r="Q9" s="180" t="s">
        <v>68</v>
      </c>
      <c r="R9" s="181" t="s">
        <v>130</v>
      </c>
    </row>
    <row r="10" spans="3:24" x14ac:dyDescent="0.35">
      <c r="C10" s="18" t="s">
        <v>106</v>
      </c>
      <c r="D10" s="3"/>
    </row>
    <row r="11" spans="3:24" x14ac:dyDescent="0.35">
      <c r="C11" s="18" t="s">
        <v>107</v>
      </c>
      <c r="D11" s="3"/>
    </row>
    <row r="12" spans="3:24" x14ac:dyDescent="0.35">
      <c r="C12" s="18" t="s">
        <v>109</v>
      </c>
      <c r="D12" s="3" t="s">
        <v>27</v>
      </c>
    </row>
    <row r="13" spans="3:24" x14ac:dyDescent="0.35">
      <c r="C13" s="18"/>
      <c r="D13" s="3"/>
    </row>
    <row r="14" spans="3:24" x14ac:dyDescent="0.35">
      <c r="C14" s="18"/>
      <c r="D14" s="3"/>
    </row>
    <row r="15" spans="3:24" x14ac:dyDescent="0.35">
      <c r="C15" s="18"/>
      <c r="D15" s="3"/>
    </row>
    <row r="16" spans="3:24" x14ac:dyDescent="0.35">
      <c r="C16" s="18"/>
    </row>
    <row r="17" spans="1:27" x14ac:dyDescent="0.35">
      <c r="O17" s="3"/>
      <c r="P17"/>
    </row>
    <row r="18" spans="1:27" ht="55.5" customHeight="1" x14ac:dyDescent="0.35">
      <c r="A18" s="53" t="s">
        <v>21</v>
      </c>
      <c r="B18" s="54" t="s">
        <v>36</v>
      </c>
      <c r="C18" s="55" t="s">
        <v>22</v>
      </c>
      <c r="D18" s="56" t="s">
        <v>93</v>
      </c>
      <c r="E18" s="56" t="s">
        <v>24</v>
      </c>
      <c r="F18" s="202" t="s">
        <v>35</v>
      </c>
      <c r="G18" s="203"/>
      <c r="H18" s="203"/>
      <c r="I18" s="203"/>
      <c r="J18" s="203"/>
      <c r="K18" s="203"/>
      <c r="L18" s="203"/>
      <c r="M18" s="203"/>
      <c r="N18" s="51" t="s">
        <v>92</v>
      </c>
      <c r="O18" s="206" t="s">
        <v>96</v>
      </c>
      <c r="P18" s="203"/>
      <c r="Q18" s="203"/>
      <c r="R18" s="203"/>
      <c r="S18" s="207"/>
      <c r="T18" s="52" t="s">
        <v>48</v>
      </c>
      <c r="U18" s="216" t="s">
        <v>96</v>
      </c>
      <c r="V18" s="217"/>
      <c r="W18" s="217"/>
      <c r="X18" s="52" t="s">
        <v>49</v>
      </c>
      <c r="Y18" s="212" t="s">
        <v>63</v>
      </c>
      <c r="Z18" s="213"/>
      <c r="AA18" s="214"/>
    </row>
    <row r="19" spans="1:27" ht="25.5" customHeight="1" x14ac:dyDescent="0.35">
      <c r="A19" s="67"/>
      <c r="B19" s="68"/>
      <c r="C19" s="69"/>
      <c r="D19" s="69"/>
      <c r="E19" s="69"/>
      <c r="F19" s="57" t="s">
        <v>16</v>
      </c>
      <c r="G19" s="58" t="s">
        <v>19</v>
      </c>
      <c r="H19" s="59" t="s">
        <v>18</v>
      </c>
      <c r="I19" s="60" t="s">
        <v>64</v>
      </c>
      <c r="J19" s="62" t="s">
        <v>65</v>
      </c>
      <c r="K19" s="61" t="s">
        <v>66</v>
      </c>
      <c r="L19" s="62" t="s">
        <v>67</v>
      </c>
      <c r="M19" s="62" t="s">
        <v>68</v>
      </c>
      <c r="N19" s="69"/>
      <c r="O19" s="208" t="s">
        <v>30</v>
      </c>
      <c r="P19" s="209"/>
      <c r="Q19" s="209"/>
      <c r="R19" s="209"/>
      <c r="S19" s="210"/>
      <c r="T19" s="98"/>
      <c r="U19" s="208" t="s">
        <v>30</v>
      </c>
      <c r="V19" s="211"/>
      <c r="W19" s="211"/>
      <c r="X19" s="211"/>
      <c r="Y19" s="204" t="s">
        <v>69</v>
      </c>
      <c r="Z19" s="204" t="s">
        <v>144</v>
      </c>
      <c r="AA19" s="204" t="s">
        <v>108</v>
      </c>
    </row>
    <row r="20" spans="1:27" ht="60" customHeight="1" x14ac:dyDescent="0.35">
      <c r="A20" s="63"/>
      <c r="B20" s="70"/>
      <c r="C20" s="71"/>
      <c r="D20" s="71"/>
      <c r="E20" s="71"/>
      <c r="F20" s="72"/>
      <c r="G20" s="73"/>
      <c r="H20" s="74"/>
      <c r="I20" s="75"/>
      <c r="J20" s="76"/>
      <c r="K20" s="71"/>
      <c r="L20" s="76"/>
      <c r="M20" s="76"/>
      <c r="N20" s="71"/>
      <c r="O20" s="63" t="s">
        <v>99</v>
      </c>
      <c r="P20" s="64" t="s">
        <v>14</v>
      </c>
      <c r="Q20" s="65" t="s">
        <v>94</v>
      </c>
      <c r="R20" s="65" t="s">
        <v>95</v>
      </c>
      <c r="S20" s="65" t="s">
        <v>97</v>
      </c>
      <c r="T20" s="66" t="s">
        <v>13</v>
      </c>
      <c r="U20" s="64" t="s">
        <v>99</v>
      </c>
      <c r="V20" s="65" t="s">
        <v>98</v>
      </c>
      <c r="W20" s="64" t="s">
        <v>29</v>
      </c>
      <c r="X20" s="64" t="s">
        <v>13</v>
      </c>
      <c r="Y20" s="215"/>
      <c r="Z20" s="205"/>
      <c r="AA20" s="205"/>
    </row>
    <row r="21" spans="1:27" ht="30" customHeight="1" x14ac:dyDescent="0.35">
      <c r="A21" s="99" t="s">
        <v>25</v>
      </c>
      <c r="B21" s="77" t="s">
        <v>20</v>
      </c>
      <c r="C21" s="78" t="s">
        <v>37</v>
      </c>
      <c r="D21" s="79"/>
      <c r="E21" s="79">
        <v>16</v>
      </c>
      <c r="F21" s="80" t="s">
        <v>16</v>
      </c>
      <c r="G21" s="81" t="s">
        <v>19</v>
      </c>
      <c r="H21" s="82" t="s">
        <v>18</v>
      </c>
      <c r="I21" s="83" t="s">
        <v>64</v>
      </c>
      <c r="J21" s="84" t="s">
        <v>65</v>
      </c>
      <c r="K21" s="85" t="s">
        <v>66</v>
      </c>
      <c r="L21" s="84" t="s">
        <v>67</v>
      </c>
      <c r="M21" s="84" t="s">
        <v>68</v>
      </c>
      <c r="N21" s="102">
        <f>IF(B21="S",1,"")</f>
        <v>1</v>
      </c>
      <c r="O21" s="86"/>
      <c r="P21" s="78"/>
      <c r="Q21" s="78"/>
      <c r="R21" s="78"/>
      <c r="S21" s="78"/>
      <c r="T21" s="87"/>
      <c r="U21" s="86"/>
      <c r="V21" s="78"/>
      <c r="W21" s="78"/>
      <c r="X21" s="78"/>
      <c r="Y21" s="115">
        <f>IF($E21=16,$N21*CharDeclAttrSize16,IF($E21=128,$N21*CharDeclAttrSize128,0))</f>
        <v>5</v>
      </c>
      <c r="Z21" s="89"/>
      <c r="AA21" s="88"/>
    </row>
    <row r="22" spans="1:27" x14ac:dyDescent="0.35">
      <c r="A22" s="1"/>
      <c r="B22" s="16" t="str">
        <f>IF(D12="x","C"," ")</f>
        <v>C</v>
      </c>
      <c r="C22" t="s">
        <v>139</v>
      </c>
      <c r="D22" s="29">
        <v>4</v>
      </c>
      <c r="E22" s="29">
        <v>16</v>
      </c>
      <c r="F22" s="150" t="s">
        <v>15</v>
      </c>
      <c r="G22" s="151" t="s">
        <v>15</v>
      </c>
      <c r="H22" s="148" t="s">
        <v>27</v>
      </c>
      <c r="I22" s="152" t="s">
        <v>15</v>
      </c>
      <c r="J22" s="153" t="s">
        <v>15</v>
      </c>
      <c r="K22" s="154" t="s">
        <v>15</v>
      </c>
      <c r="L22" s="154" t="s">
        <v>15</v>
      </c>
      <c r="M22" s="154" t="s">
        <v>15</v>
      </c>
      <c r="N22" s="3"/>
      <c r="O22" s="4">
        <f>IF(ISBLANK($C22),0,IF($B22="C",1,0))</f>
        <v>1</v>
      </c>
      <c r="P22" s="29">
        <f>IF(ISBLANK($C22),0,IF($B22="C",1,0))</f>
        <v>1</v>
      </c>
      <c r="Q22" s="29">
        <f>IF($B22="C",(IF(CONCATENATE($G22,$H22)="--", 0, 1)),0)</f>
        <v>1</v>
      </c>
      <c r="R22" s="29">
        <f>IF($B22="C",IF($F22="-",0,1),0)</f>
        <v>0</v>
      </c>
      <c r="S22" s="29">
        <f>IF($B22="C",IF($F22="-",0,1),0)</f>
        <v>0</v>
      </c>
      <c r="T22" s="11">
        <f>SUM(O22:S22)</f>
        <v>3</v>
      </c>
      <c r="U22" s="4">
        <f>IF($E22=16,$O22*CharDeclAttrSize16,IF($E22=128,$O22*CharDeclAttrSize128,0))</f>
        <v>5</v>
      </c>
      <c r="V22" s="29">
        <f>P22*D22</f>
        <v>4</v>
      </c>
      <c r="W22" s="29">
        <f>IF($B22="C",(IF(CONCATENATE($G22,$H22)="--", 0, 2*LSM)+IF($F22="-", 0, 2)+IF($M22="-", 0, 2)),0)</f>
        <v>2</v>
      </c>
      <c r="X22" s="31">
        <f>SUM(U22:W22)</f>
        <v>11</v>
      </c>
      <c r="Y22" s="34">
        <f>SUM(U22+IF($B22="C",5,0)+IF($Q22=0,0,7))</f>
        <v>17</v>
      </c>
      <c r="Z22" s="34">
        <f>3*Q22</f>
        <v>3</v>
      </c>
      <c r="AA22" s="34">
        <v>0</v>
      </c>
    </row>
    <row r="23" spans="1:27" x14ac:dyDescent="0.35">
      <c r="A23" s="1" t="s">
        <v>105</v>
      </c>
      <c r="B23" s="16" t="str">
        <f>IF(OR(D10="x",D11="x"),"C"," ")</f>
        <v xml:space="preserve"> </v>
      </c>
      <c r="C23" t="s">
        <v>101</v>
      </c>
      <c r="D23" s="29">
        <v>1</v>
      </c>
      <c r="E23" s="29">
        <v>16</v>
      </c>
      <c r="F23" s="150" t="s">
        <v>15</v>
      </c>
      <c r="G23" s="150" t="s">
        <v>15</v>
      </c>
      <c r="H23" s="150" t="s">
        <v>15</v>
      </c>
      <c r="I23" s="148" t="s">
        <v>27</v>
      </c>
      <c r="J23" s="150" t="s">
        <v>15</v>
      </c>
      <c r="K23" s="39" t="s">
        <v>27</v>
      </c>
      <c r="L23" s="150" t="s">
        <v>15</v>
      </c>
      <c r="M23" s="150" t="s">
        <v>15</v>
      </c>
      <c r="N23" s="3"/>
      <c r="O23" s="4">
        <f t="shared" ref="O23:P25" si="0">IF(ISBLANK($C23),0,IF($B23="C",1,0))</f>
        <v>0</v>
      </c>
      <c r="P23" s="29">
        <f t="shared" si="0"/>
        <v>0</v>
      </c>
      <c r="Q23" s="29">
        <f>IF($B23="C",(IF(CONCATENATE($G23,$H23)="--", 0, 1)),0)</f>
        <v>0</v>
      </c>
      <c r="R23" s="29">
        <f t="shared" ref="R23:S25" si="1">IF($B23="C",IF($F23="-",0,1),0)</f>
        <v>0</v>
      </c>
      <c r="S23" s="29">
        <f t="shared" si="1"/>
        <v>0</v>
      </c>
      <c r="T23" s="11">
        <f t="shared" ref="T23:T25" si="2">SUM(O23:S23)</f>
        <v>0</v>
      </c>
      <c r="U23" s="4">
        <f>IF($E23=16,$O23*CharDeclAttrSize16,IF($E23=128,$O23*CharDeclAttrSize128,0))</f>
        <v>0</v>
      </c>
      <c r="V23" s="29">
        <f t="shared" ref="V23:V25" si="3">P23*D23</f>
        <v>0</v>
      </c>
      <c r="W23" s="29">
        <f>IF($B23="C",(IF(CONCATENATE($G23,$H23)="--", 0, 2*LSM)+IF($F23="-", 0, 2)+IF($M23="-", 0, 2)),0)</f>
        <v>0</v>
      </c>
      <c r="X23" s="31">
        <f t="shared" ref="X23:X25" si="4">SUM(U23:W23)</f>
        <v>0</v>
      </c>
      <c r="Y23" s="34">
        <f t="shared" ref="Y23:Y25" si="5">SUM(U23+IF($B23="C",5,0)+IF($Q23=0,0,7))</f>
        <v>0</v>
      </c>
      <c r="Z23" s="34">
        <f>IF($B23="C",3*LSM,0)</f>
        <v>0</v>
      </c>
      <c r="AA23" s="34">
        <f>IF($B23="C",3*LSM,0)</f>
        <v>0</v>
      </c>
    </row>
    <row r="24" spans="1:27" x14ac:dyDescent="0.35">
      <c r="A24" s="1" t="s">
        <v>102</v>
      </c>
      <c r="B24" s="16" t="str">
        <f>IF(D10="x","C"," ")</f>
        <v xml:space="preserve"> </v>
      </c>
      <c r="C24" t="s">
        <v>100</v>
      </c>
      <c r="D24" s="29">
        <v>16</v>
      </c>
      <c r="E24" s="29">
        <v>16</v>
      </c>
      <c r="F24" s="150" t="s">
        <v>15</v>
      </c>
      <c r="G24" s="150" t="s">
        <v>15</v>
      </c>
      <c r="H24" s="150" t="s">
        <v>15</v>
      </c>
      <c r="I24" s="149" t="s">
        <v>27</v>
      </c>
      <c r="J24" s="150" t="s">
        <v>15</v>
      </c>
      <c r="K24" s="150" t="s">
        <v>15</v>
      </c>
      <c r="L24" s="150" t="s">
        <v>15</v>
      </c>
      <c r="M24" s="150" t="s">
        <v>15</v>
      </c>
      <c r="N24" s="3"/>
      <c r="O24" s="4">
        <f t="shared" si="0"/>
        <v>0</v>
      </c>
      <c r="P24" s="29">
        <f t="shared" si="0"/>
        <v>0</v>
      </c>
      <c r="Q24" s="29">
        <f>IF($B24="C",(IF(CONCATENATE($G24,$H24)="--", 0, 1)),0)</f>
        <v>0</v>
      </c>
      <c r="R24" s="29">
        <f t="shared" si="1"/>
        <v>0</v>
      </c>
      <c r="S24" s="29">
        <f t="shared" si="1"/>
        <v>0</v>
      </c>
      <c r="T24" s="11">
        <f t="shared" si="2"/>
        <v>0</v>
      </c>
      <c r="U24" s="4">
        <f>IF($E24=16,$O24*CharDeclAttrSize16,IF($E24=128,$O24*CharDeclAttrSize128,0))</f>
        <v>0</v>
      </c>
      <c r="V24" s="29">
        <f t="shared" si="3"/>
        <v>0</v>
      </c>
      <c r="W24" s="29">
        <f>IF($B24="C",(IF(CONCATENATE($G24,$H24)="--", 0, 2*LSM)+IF($F24="-", 0, 2)+IF($M24="-", 0, 2)),0)</f>
        <v>0</v>
      </c>
      <c r="X24" s="31">
        <f t="shared" si="4"/>
        <v>0</v>
      </c>
      <c r="Y24" s="34">
        <f t="shared" si="5"/>
        <v>0</v>
      </c>
      <c r="Z24" s="34">
        <f>SUM(U24+2*Q24)</f>
        <v>0</v>
      </c>
      <c r="AA24" s="34">
        <f>SUM(U24+2*Q24)</f>
        <v>0</v>
      </c>
    </row>
    <row r="25" spans="1:27" x14ac:dyDescent="0.35">
      <c r="A25" s="1" t="s">
        <v>104</v>
      </c>
      <c r="B25" s="16" t="str">
        <f>IF(D11="x","C"," ")</f>
        <v xml:space="preserve"> </v>
      </c>
      <c r="C25" t="s">
        <v>103</v>
      </c>
      <c r="D25" s="29">
        <v>1</v>
      </c>
      <c r="E25" s="29">
        <v>16</v>
      </c>
      <c r="F25" s="150" t="s">
        <v>15</v>
      </c>
      <c r="G25" s="150" t="s">
        <v>15</v>
      </c>
      <c r="H25" s="150" t="s">
        <v>15</v>
      </c>
      <c r="I25" s="149" t="s">
        <v>27</v>
      </c>
      <c r="J25" s="150" t="s">
        <v>15</v>
      </c>
      <c r="K25" s="149" t="s">
        <v>27</v>
      </c>
      <c r="L25" s="150" t="s">
        <v>15</v>
      </c>
      <c r="M25" s="150" t="s">
        <v>15</v>
      </c>
      <c r="N25" s="3"/>
      <c r="O25" s="4">
        <f t="shared" si="0"/>
        <v>0</v>
      </c>
      <c r="P25" s="29">
        <f t="shared" si="0"/>
        <v>0</v>
      </c>
      <c r="Q25" s="29">
        <f>IF($B25="C",(IF(CONCATENATE($G25,$H25)="--", 0, 1)),0)</f>
        <v>0</v>
      </c>
      <c r="R25" s="29">
        <f t="shared" si="1"/>
        <v>0</v>
      </c>
      <c r="S25" s="29">
        <f t="shared" si="1"/>
        <v>0</v>
      </c>
      <c r="T25" s="11">
        <f t="shared" si="2"/>
        <v>0</v>
      </c>
      <c r="U25" s="4">
        <f>IF($E25=16,$O25*CharDeclAttrSize16,IF($E25=128,$O25*CharDeclAttrSize128,0))</f>
        <v>0</v>
      </c>
      <c r="V25" s="29">
        <f t="shared" si="3"/>
        <v>0</v>
      </c>
      <c r="W25" s="29">
        <f>IF($B25="C",(IF(CONCATENATE($G25,$H25)="--", 0, 2*LSM)+IF($F25="-", 0, 2)+IF($M25="-", 0, 2)),0)</f>
        <v>0</v>
      </c>
      <c r="X25" s="31">
        <f t="shared" si="4"/>
        <v>0</v>
      </c>
      <c r="Y25" s="34">
        <f t="shared" si="5"/>
        <v>0</v>
      </c>
      <c r="Z25" s="34">
        <f>IF($B25="C",3*LSM,0)</f>
        <v>0</v>
      </c>
      <c r="AA25" s="34">
        <f>IF($B25="C",3*LSM,0)</f>
        <v>0</v>
      </c>
    </row>
    <row r="26" spans="1:27" ht="15.5" x14ac:dyDescent="0.35">
      <c r="A26" s="103"/>
      <c r="B26" s="104"/>
      <c r="C26" s="105"/>
      <c r="D26" s="106">
        <f>SUM(D22)</f>
        <v>4</v>
      </c>
      <c r="E26" s="106"/>
      <c r="F26" s="107"/>
      <c r="G26" s="108"/>
      <c r="H26" s="108"/>
      <c r="I26" s="108"/>
      <c r="J26" s="108"/>
      <c r="K26" s="108"/>
      <c r="L26" s="108"/>
      <c r="M26" s="109"/>
      <c r="N26" s="110"/>
      <c r="O26" s="111"/>
      <c r="P26" s="110"/>
      <c r="Q26" s="110"/>
      <c r="R26" s="110"/>
      <c r="S26" s="110"/>
      <c r="T26" s="112">
        <f>SUM(T22:T25)</f>
        <v>3</v>
      </c>
      <c r="U26" s="111">
        <f>SUM(U22:U25)</f>
        <v>5</v>
      </c>
      <c r="V26" s="111">
        <f>SUM(V22:V25)</f>
        <v>4</v>
      </c>
      <c r="W26" s="111">
        <f>SUM(W22:W25)</f>
        <v>2</v>
      </c>
      <c r="X26" s="111">
        <f>SUM(X22:X25)</f>
        <v>11</v>
      </c>
      <c r="Y26" s="36"/>
      <c r="Z26" s="36"/>
      <c r="AA26" s="36"/>
    </row>
    <row r="27" spans="1:27" x14ac:dyDescent="0.35">
      <c r="D27" s="29"/>
      <c r="E27" s="29"/>
      <c r="F27" s="29"/>
      <c r="G27" s="29"/>
      <c r="H27" s="29"/>
      <c r="I27" s="29"/>
      <c r="J27" s="37"/>
      <c r="K27" s="29"/>
      <c r="L27" s="37"/>
      <c r="M27" s="37"/>
      <c r="N27" s="3"/>
      <c r="O27" s="1"/>
      <c r="P27"/>
      <c r="T27" s="10"/>
      <c r="Y27" s="35"/>
      <c r="Z27" s="35"/>
      <c r="AA27" s="35"/>
    </row>
    <row r="28" spans="1:27" ht="30" customHeight="1" x14ac:dyDescent="0.35">
      <c r="A28" s="99" t="s">
        <v>26</v>
      </c>
      <c r="B28" s="77" t="s">
        <v>20</v>
      </c>
      <c r="C28" s="78" t="s">
        <v>38</v>
      </c>
      <c r="D28" s="79"/>
      <c r="E28" s="79">
        <v>16</v>
      </c>
      <c r="F28" s="80" t="s">
        <v>16</v>
      </c>
      <c r="G28" s="81" t="s">
        <v>19</v>
      </c>
      <c r="H28" s="82" t="s">
        <v>18</v>
      </c>
      <c r="I28" s="83" t="s">
        <v>64</v>
      </c>
      <c r="J28" s="84" t="s">
        <v>65</v>
      </c>
      <c r="K28" s="85" t="s">
        <v>66</v>
      </c>
      <c r="L28" s="84" t="s">
        <v>67</v>
      </c>
      <c r="M28" s="84" t="s">
        <v>68</v>
      </c>
      <c r="N28" s="102">
        <f>IF(B28="S",1,"")</f>
        <v>1</v>
      </c>
      <c r="O28" s="86"/>
      <c r="P28" s="78"/>
      <c r="Q28" s="78"/>
      <c r="R28" s="78"/>
      <c r="S28" s="78"/>
      <c r="T28" s="87"/>
      <c r="U28" s="86"/>
      <c r="V28" s="78"/>
      <c r="W28" s="78"/>
      <c r="X28" s="78"/>
      <c r="Y28" s="115">
        <f>IF($E28=16,$N28*CharDeclAttrSize16,IF($E28=128,$N28*CharDeclAttrSize128,0))</f>
        <v>5</v>
      </c>
      <c r="Z28" s="89"/>
      <c r="AA28" s="89"/>
    </row>
    <row r="29" spans="1:27" x14ac:dyDescent="0.35">
      <c r="A29" s="4"/>
      <c r="B29" s="16" t="s">
        <v>17</v>
      </c>
      <c r="C29" t="s">
        <v>39</v>
      </c>
      <c r="D29" s="29">
        <v>7</v>
      </c>
      <c r="E29" s="29">
        <v>16</v>
      </c>
      <c r="F29" s="12" t="s">
        <v>15</v>
      </c>
      <c r="G29" s="13" t="s">
        <v>15</v>
      </c>
      <c r="H29" s="14" t="s">
        <v>15</v>
      </c>
      <c r="I29" s="33" t="s">
        <v>27</v>
      </c>
      <c r="J29" s="39" t="s">
        <v>15</v>
      </c>
      <c r="K29" s="38" t="s">
        <v>27</v>
      </c>
      <c r="L29" s="39" t="s">
        <v>15</v>
      </c>
      <c r="M29" s="39" t="s">
        <v>15</v>
      </c>
      <c r="N29" s="3"/>
      <c r="O29" s="4">
        <f t="shared" ref="O29:P31" si="6">IF(ISBLANK($C29),0,IF($B29="C",1,0))</f>
        <v>1</v>
      </c>
      <c r="P29" s="29">
        <f t="shared" si="6"/>
        <v>1</v>
      </c>
      <c r="Q29" s="29">
        <f>IF($B29="C",(IF(CONCATENATE($G29,$H29)="--", 0, 1)),0)</f>
        <v>0</v>
      </c>
      <c r="R29" s="29">
        <f t="shared" ref="R29:S31" si="7">IF($B29="C",IF($F29="-",0,1),0)</f>
        <v>0</v>
      </c>
      <c r="S29" s="29">
        <f t="shared" si="7"/>
        <v>0</v>
      </c>
      <c r="T29" s="11">
        <f>SUM(O29:S29)</f>
        <v>2</v>
      </c>
      <c r="U29" s="4">
        <f>IF($E29=16,$O29*CharDeclAttrSize16,IF($E29=128,$O29*CharDeclAttrSize128,0))</f>
        <v>5</v>
      </c>
      <c r="V29" s="29">
        <f>P29*D29</f>
        <v>7</v>
      </c>
      <c r="W29" s="29">
        <f>IF($B29="C",(IF(CONCATENATE($G29,$H29)="--", 0, 2*LSM)+IF($F29="-", 0, 2)+IF($M29="-", 0, 2)),0)</f>
        <v>0</v>
      </c>
      <c r="X29" s="31">
        <f>SUM(U29:W29)</f>
        <v>12</v>
      </c>
      <c r="Y29" s="34">
        <f>SUM(U29+IF($B29="C",5,0)+IF($Q29=0,0,7))</f>
        <v>10</v>
      </c>
      <c r="Z29" s="34">
        <f>3*Q29</f>
        <v>0</v>
      </c>
      <c r="AA29" s="34">
        <f>3*R29</f>
        <v>0</v>
      </c>
    </row>
    <row r="30" spans="1:27" x14ac:dyDescent="0.35">
      <c r="A30" s="4"/>
      <c r="B30" s="16" t="s">
        <v>17</v>
      </c>
      <c r="C30" t="s">
        <v>40</v>
      </c>
      <c r="D30" s="29">
        <v>2</v>
      </c>
      <c r="E30" s="29">
        <v>16</v>
      </c>
      <c r="F30" s="12" t="s">
        <v>15</v>
      </c>
      <c r="G30" s="13" t="s">
        <v>15</v>
      </c>
      <c r="H30" s="14" t="s">
        <v>15</v>
      </c>
      <c r="I30" s="33" t="s">
        <v>27</v>
      </c>
      <c r="J30" s="39" t="s">
        <v>15</v>
      </c>
      <c r="K30" s="39" t="s">
        <v>15</v>
      </c>
      <c r="L30" s="39" t="s">
        <v>15</v>
      </c>
      <c r="M30" s="39" t="s">
        <v>15</v>
      </c>
      <c r="N30" s="3"/>
      <c r="O30" s="4">
        <f t="shared" si="6"/>
        <v>1</v>
      </c>
      <c r="P30" s="29">
        <f t="shared" si="6"/>
        <v>1</v>
      </c>
      <c r="Q30" s="29">
        <f t="shared" ref="Q30:Q31" si="8">IF($B30="C",(IF(CONCATENATE($G30,$H30)="--", 0, 1)),0)</f>
        <v>0</v>
      </c>
      <c r="R30" s="29">
        <f t="shared" si="7"/>
        <v>0</v>
      </c>
      <c r="S30" s="29">
        <f t="shared" si="7"/>
        <v>0</v>
      </c>
      <c r="T30" s="11">
        <f t="shared" ref="T30:T31" si="9">SUM(O30:S30)</f>
        <v>2</v>
      </c>
      <c r="U30" s="4">
        <f>IF($E30=16,$O30*CharDeclAttrSize16,IF($E30=128,$O30*CharDeclAttrSize128,0))</f>
        <v>5</v>
      </c>
      <c r="V30" s="29">
        <f>P30*D30</f>
        <v>2</v>
      </c>
      <c r="W30" s="29">
        <f>IF($B30="C",(IF(CONCATENATE($G30,$H30)="--", 0, 2*LSM)+IF($F30="-", 0, 2)+IF($M30="-", 0, 2)),0)</f>
        <v>0</v>
      </c>
      <c r="X30" s="31">
        <f>SUM(U30:W30)</f>
        <v>7</v>
      </c>
      <c r="Y30" s="34">
        <f t="shared" ref="Y30:Y31" si="10">SUM(U30+IF($B30="C",5,0)+IF($Q30=0,0,7))</f>
        <v>10</v>
      </c>
      <c r="Z30" s="34">
        <f t="shared" ref="Z30:AA31" si="11">3*Q30</f>
        <v>0</v>
      </c>
      <c r="AA30" s="34">
        <f t="shared" si="11"/>
        <v>0</v>
      </c>
    </row>
    <row r="31" spans="1:27" x14ac:dyDescent="0.35">
      <c r="A31" s="4"/>
      <c r="B31" s="16" t="s">
        <v>17</v>
      </c>
      <c r="C31" t="s">
        <v>41</v>
      </c>
      <c r="D31" s="29">
        <v>8</v>
      </c>
      <c r="E31" s="29">
        <v>16</v>
      </c>
      <c r="F31" s="12" t="s">
        <v>15</v>
      </c>
      <c r="G31" s="13" t="s">
        <v>15</v>
      </c>
      <c r="H31" s="14" t="s">
        <v>15</v>
      </c>
      <c r="I31" s="33" t="s">
        <v>27</v>
      </c>
      <c r="J31" s="39" t="s">
        <v>15</v>
      </c>
      <c r="K31" s="39" t="s">
        <v>15</v>
      </c>
      <c r="L31" s="39" t="s">
        <v>15</v>
      </c>
      <c r="M31" s="39" t="s">
        <v>15</v>
      </c>
      <c r="N31" s="3"/>
      <c r="O31" s="4">
        <f t="shared" si="6"/>
        <v>1</v>
      </c>
      <c r="P31" s="29">
        <f t="shared" si="6"/>
        <v>1</v>
      </c>
      <c r="Q31" s="29">
        <f t="shared" si="8"/>
        <v>0</v>
      </c>
      <c r="R31" s="29">
        <f t="shared" si="7"/>
        <v>0</v>
      </c>
      <c r="S31" s="29">
        <f t="shared" si="7"/>
        <v>0</v>
      </c>
      <c r="T31" s="11">
        <f t="shared" si="9"/>
        <v>2</v>
      </c>
      <c r="U31" s="4">
        <f>IF($E31=16,$O31*CharDeclAttrSize16,IF($E31=128,$O31*CharDeclAttrSize128,0))</f>
        <v>5</v>
      </c>
      <c r="V31" s="29">
        <f>P31*D31</f>
        <v>8</v>
      </c>
      <c r="W31" s="29">
        <f>IF($B31="C",(IF(CONCATENATE($G31,$H31)="--", 0, 2*LSM)+IF($F31="-", 0, 2)+IF($M31="-", 0, 2)),0)</f>
        <v>0</v>
      </c>
      <c r="X31" s="31">
        <f>SUM(U31:W31)</f>
        <v>13</v>
      </c>
      <c r="Y31" s="34">
        <f t="shared" si="10"/>
        <v>10</v>
      </c>
      <c r="Z31" s="34">
        <f t="shared" si="11"/>
        <v>0</v>
      </c>
      <c r="AA31" s="34">
        <f t="shared" si="11"/>
        <v>0</v>
      </c>
    </row>
    <row r="32" spans="1:27" ht="15.5" x14ac:dyDescent="0.35">
      <c r="A32" s="103"/>
      <c r="B32" s="104"/>
      <c r="C32" s="105"/>
      <c r="D32" s="106">
        <f>SUM(D29:D31)</f>
        <v>17</v>
      </c>
      <c r="E32" s="106"/>
      <c r="F32" s="107"/>
      <c r="G32" s="108"/>
      <c r="H32" s="108"/>
      <c r="I32" s="108"/>
      <c r="J32" s="108"/>
      <c r="K32" s="108"/>
      <c r="L32" s="108"/>
      <c r="M32" s="109"/>
      <c r="N32" s="110"/>
      <c r="O32" s="113"/>
      <c r="P32" s="114"/>
      <c r="Q32" s="114"/>
      <c r="R32" s="114"/>
      <c r="S32" s="114"/>
      <c r="T32" s="112">
        <f>SUM(T29:T31)</f>
        <v>6</v>
      </c>
      <c r="U32" s="111">
        <f>SUM(U29:U31)</f>
        <v>15</v>
      </c>
      <c r="V32" s="158">
        <f>SUM(V29:V31)</f>
        <v>17</v>
      </c>
      <c r="W32" s="110">
        <f>SUM(W29:W31)</f>
        <v>0</v>
      </c>
      <c r="X32" s="106">
        <f>SUM(X29:X31)</f>
        <v>32</v>
      </c>
      <c r="Y32" s="36"/>
      <c r="Z32" s="36"/>
      <c r="AA32" s="36"/>
    </row>
    <row r="33" spans="1:27" x14ac:dyDescent="0.35">
      <c r="D33" s="29"/>
      <c r="E33" s="29"/>
      <c r="F33" s="29"/>
      <c r="G33" s="29"/>
      <c r="H33" s="29"/>
      <c r="I33" s="29"/>
      <c r="J33" s="37"/>
      <c r="K33" s="29"/>
      <c r="L33" s="37"/>
      <c r="M33" s="37"/>
      <c r="N33" s="3"/>
      <c r="O33" s="1"/>
      <c r="P33"/>
      <c r="T33" s="10"/>
      <c r="Y33" s="35"/>
      <c r="Z33" s="35"/>
      <c r="AA33" s="35"/>
    </row>
    <row r="34" spans="1:27" x14ac:dyDescent="0.35">
      <c r="F34" s="29"/>
      <c r="G34" s="29"/>
      <c r="H34" s="29"/>
      <c r="I34" s="29"/>
      <c r="J34" s="37"/>
      <c r="K34" s="29"/>
      <c r="L34" s="37"/>
      <c r="M34" s="37"/>
      <c r="N34" s="3"/>
      <c r="O34" s="1"/>
      <c r="P34"/>
      <c r="T34" s="10"/>
      <c r="Y34" s="35"/>
      <c r="Z34" s="35"/>
      <c r="AA34" s="35"/>
    </row>
    <row r="35" spans="1:27" x14ac:dyDescent="0.35">
      <c r="A35" s="100" t="s">
        <v>162</v>
      </c>
      <c r="B35" s="77" t="s">
        <v>20</v>
      </c>
      <c r="C35" s="90"/>
      <c r="D35" s="90"/>
      <c r="E35" s="91">
        <v>128</v>
      </c>
      <c r="F35" s="80" t="s">
        <v>16</v>
      </c>
      <c r="G35" s="81" t="s">
        <v>19</v>
      </c>
      <c r="H35" s="82" t="s">
        <v>18</v>
      </c>
      <c r="I35" s="83" t="s">
        <v>64</v>
      </c>
      <c r="J35" s="84" t="s">
        <v>65</v>
      </c>
      <c r="K35" s="85" t="s">
        <v>66</v>
      </c>
      <c r="L35" s="84" t="s">
        <v>67</v>
      </c>
      <c r="M35" s="84" t="s">
        <v>68</v>
      </c>
      <c r="N35" s="102">
        <f>IF(B35="S",1,"")</f>
        <v>1</v>
      </c>
      <c r="O35" s="92"/>
      <c r="P35" s="93"/>
      <c r="Q35" s="93"/>
      <c r="R35" s="93"/>
      <c r="S35" s="93"/>
      <c r="T35" s="94"/>
      <c r="U35" s="92"/>
      <c r="V35" s="93"/>
      <c r="W35" s="93"/>
      <c r="X35" s="93"/>
      <c r="Y35" s="95">
        <f>IF(ISBLANK($B35),0,IF($E35=16,$N35*CharDeclAttrSize16,IF($E35=128,$N35*CharDeclAttrSize128,0)))</f>
        <v>19</v>
      </c>
      <c r="Z35" s="96"/>
      <c r="AA35" s="96"/>
    </row>
    <row r="36" spans="1:27" x14ac:dyDescent="0.35">
      <c r="A36" s="8"/>
      <c r="B36" s="17" t="s">
        <v>17</v>
      </c>
      <c r="C36" s="28" t="s">
        <v>56</v>
      </c>
      <c r="D36" s="25">
        <v>2</v>
      </c>
      <c r="E36" s="29">
        <v>128</v>
      </c>
      <c r="F36" s="5" t="s">
        <v>15</v>
      </c>
      <c r="G36" s="7" t="s">
        <v>15</v>
      </c>
      <c r="H36" s="7" t="s">
        <v>15</v>
      </c>
      <c r="I36" s="32" t="s">
        <v>27</v>
      </c>
      <c r="J36" s="37" t="s">
        <v>27</v>
      </c>
      <c r="K36" s="37" t="s">
        <v>15</v>
      </c>
      <c r="L36" s="37" t="s">
        <v>15</v>
      </c>
      <c r="M36" s="37" t="s">
        <v>15</v>
      </c>
      <c r="N36" s="3"/>
      <c r="O36" s="4">
        <f>IF(ISBLANK($C36),0,IF($B36="C",1,0))</f>
        <v>1</v>
      </c>
      <c r="P36" s="29">
        <f>IF(ISBLANK($C36),0,IF($B36="C",1,0))</f>
        <v>1</v>
      </c>
      <c r="Q36" s="29">
        <f t="shared" ref="Q36:Q43" si="12">IF($B36="C",(IF(CONCATENATE($G36,$H36)="--", 0, 1)),0)</f>
        <v>0</v>
      </c>
      <c r="R36" s="29">
        <f t="shared" ref="R36:S43" si="13">IF($B36="C",IF($F36="-",0,1),0)</f>
        <v>0</v>
      </c>
      <c r="S36" s="29">
        <f t="shared" si="13"/>
        <v>0</v>
      </c>
      <c r="T36" s="11">
        <f t="shared" ref="T36:T43" si="14">SUM(O36:S36)</f>
        <v>2</v>
      </c>
      <c r="U36" s="4">
        <f t="shared" ref="U36:U43" si="15">IF($E36=16,$O36*CharDeclAttrSize16,IF($E36=128,$O36*CharDeclAttrSize128,0))</f>
        <v>19</v>
      </c>
      <c r="V36" s="29">
        <f t="shared" ref="V36:V43" si="16">P36*D36</f>
        <v>2</v>
      </c>
      <c r="W36" s="29">
        <f t="shared" ref="W36:W43" si="17">IF($B36="C",(IF(CONCATENATE($G36,$H36)="--", 0, 2*LSM)+IF($F36="-", 0, 2)+IF($M36="-", 0, 2)),0)</f>
        <v>0</v>
      </c>
      <c r="X36" s="31">
        <f t="shared" ref="X36:X43" si="18">SUM(U36:W36)</f>
        <v>21</v>
      </c>
      <c r="Y36" s="34">
        <f t="shared" ref="Y36:Y43" si="19">SUM(U36+IF($B36="C",5,0)+IF($Q36=0,0,7))</f>
        <v>24</v>
      </c>
      <c r="Z36" s="34">
        <f t="shared" ref="Z36:Z43" si="20">3*Q36</f>
        <v>0</v>
      </c>
      <c r="AA36" s="34">
        <f>3*Q36</f>
        <v>0</v>
      </c>
    </row>
    <row r="37" spans="1:27" x14ac:dyDescent="0.35">
      <c r="A37" s="8"/>
      <c r="B37" s="17" t="s">
        <v>17</v>
      </c>
      <c r="C37" s="27" t="s">
        <v>57</v>
      </c>
      <c r="D37" s="26">
        <v>2</v>
      </c>
      <c r="E37" s="29">
        <v>128</v>
      </c>
      <c r="F37" s="5" t="s">
        <v>15</v>
      </c>
      <c r="G37" s="6" t="s">
        <v>27</v>
      </c>
      <c r="H37" s="6" t="s">
        <v>15</v>
      </c>
      <c r="I37" s="32" t="s">
        <v>15</v>
      </c>
      <c r="J37" s="37" t="s">
        <v>15</v>
      </c>
      <c r="K37" s="37" t="s">
        <v>15</v>
      </c>
      <c r="L37" s="37" t="s">
        <v>15</v>
      </c>
      <c r="M37" s="37" t="s">
        <v>15</v>
      </c>
      <c r="N37" s="3"/>
      <c r="O37" s="4">
        <f t="shared" ref="O37:P43" si="21">IF(ISBLANK($C37),0,IF($B37="C",1,0))</f>
        <v>1</v>
      </c>
      <c r="P37" s="29">
        <f t="shared" si="21"/>
        <v>1</v>
      </c>
      <c r="Q37" s="29">
        <f t="shared" si="12"/>
        <v>1</v>
      </c>
      <c r="R37" s="29">
        <f t="shared" si="13"/>
        <v>0</v>
      </c>
      <c r="S37" s="29">
        <f t="shared" si="13"/>
        <v>0</v>
      </c>
      <c r="T37" s="11">
        <f t="shared" si="14"/>
        <v>3</v>
      </c>
      <c r="U37" s="4">
        <f t="shared" si="15"/>
        <v>19</v>
      </c>
      <c r="V37" s="29">
        <f t="shared" si="16"/>
        <v>2</v>
      </c>
      <c r="W37" s="29">
        <f t="shared" si="17"/>
        <v>2</v>
      </c>
      <c r="X37" s="31">
        <f t="shared" si="18"/>
        <v>23</v>
      </c>
      <c r="Y37" s="34">
        <f t="shared" si="19"/>
        <v>31</v>
      </c>
      <c r="Z37" s="34">
        <f t="shared" si="20"/>
        <v>3</v>
      </c>
      <c r="AA37" s="34">
        <f t="shared" ref="AA37:AA43" si="22">3*Q37</f>
        <v>3</v>
      </c>
    </row>
    <row r="38" spans="1:27" x14ac:dyDescent="0.35">
      <c r="A38" s="8"/>
      <c r="B38" s="17"/>
      <c r="C38" s="28" t="s">
        <v>58</v>
      </c>
      <c r="D38" s="25">
        <v>10</v>
      </c>
      <c r="E38" s="29">
        <v>16</v>
      </c>
      <c r="F38" s="5" t="s">
        <v>15</v>
      </c>
      <c r="G38" s="7" t="s">
        <v>15</v>
      </c>
      <c r="H38" s="7" t="s">
        <v>15</v>
      </c>
      <c r="I38" s="32" t="s">
        <v>27</v>
      </c>
      <c r="J38" s="37" t="s">
        <v>15</v>
      </c>
      <c r="K38" s="37" t="s">
        <v>27</v>
      </c>
      <c r="L38" s="37" t="s">
        <v>15</v>
      </c>
      <c r="M38" s="37" t="s">
        <v>15</v>
      </c>
      <c r="N38" s="3"/>
      <c r="O38" s="4">
        <f>IF(ISBLANK($C38),0,IF($B38="C",1,0))</f>
        <v>0</v>
      </c>
      <c r="P38" s="29">
        <f>IF(ISBLANK($C38),0,IF($B38="C",1,0))</f>
        <v>0</v>
      </c>
      <c r="Q38" s="29">
        <f t="shared" si="12"/>
        <v>0</v>
      </c>
      <c r="R38" s="29">
        <f t="shared" si="13"/>
        <v>0</v>
      </c>
      <c r="S38" s="29">
        <f t="shared" si="13"/>
        <v>0</v>
      </c>
      <c r="T38" s="11">
        <f t="shared" si="14"/>
        <v>0</v>
      </c>
      <c r="U38" s="4">
        <f t="shared" si="15"/>
        <v>0</v>
      </c>
      <c r="V38" s="29">
        <f t="shared" si="16"/>
        <v>0</v>
      </c>
      <c r="W38" s="29">
        <f t="shared" si="17"/>
        <v>0</v>
      </c>
      <c r="X38" s="31">
        <f t="shared" si="18"/>
        <v>0</v>
      </c>
      <c r="Y38" s="34">
        <f t="shared" si="19"/>
        <v>0</v>
      </c>
      <c r="Z38" s="34">
        <f t="shared" si="20"/>
        <v>0</v>
      </c>
      <c r="AA38" s="34">
        <f t="shared" si="22"/>
        <v>0</v>
      </c>
    </row>
    <row r="39" spans="1:27" x14ac:dyDescent="0.35">
      <c r="A39" s="8"/>
      <c r="B39" s="17"/>
      <c r="C39" s="27" t="s">
        <v>59</v>
      </c>
      <c r="D39" s="26">
        <v>2</v>
      </c>
      <c r="E39" s="29">
        <v>16</v>
      </c>
      <c r="F39" s="5" t="s">
        <v>15</v>
      </c>
      <c r="G39" s="6" t="s">
        <v>15</v>
      </c>
      <c r="H39" s="6" t="s">
        <v>15</v>
      </c>
      <c r="I39" s="32" t="s">
        <v>15</v>
      </c>
      <c r="J39" s="37" t="s">
        <v>15</v>
      </c>
      <c r="K39" s="37" t="s">
        <v>15</v>
      </c>
      <c r="L39" s="37" t="s">
        <v>15</v>
      </c>
      <c r="M39" s="37" t="s">
        <v>15</v>
      </c>
      <c r="N39" s="3"/>
      <c r="O39" s="4">
        <f t="shared" si="21"/>
        <v>0</v>
      </c>
      <c r="P39" s="29">
        <f t="shared" si="21"/>
        <v>0</v>
      </c>
      <c r="Q39" s="29">
        <f t="shared" si="12"/>
        <v>0</v>
      </c>
      <c r="R39" s="29">
        <f t="shared" si="13"/>
        <v>0</v>
      </c>
      <c r="S39" s="29">
        <f t="shared" si="13"/>
        <v>0</v>
      </c>
      <c r="T39" s="11">
        <f t="shared" si="14"/>
        <v>0</v>
      </c>
      <c r="U39" s="4">
        <f t="shared" si="15"/>
        <v>0</v>
      </c>
      <c r="V39" s="29">
        <f t="shared" si="16"/>
        <v>0</v>
      </c>
      <c r="W39" s="29">
        <f t="shared" si="17"/>
        <v>0</v>
      </c>
      <c r="X39" s="31">
        <f t="shared" si="18"/>
        <v>0</v>
      </c>
      <c r="Y39" s="34">
        <f t="shared" si="19"/>
        <v>0</v>
      </c>
      <c r="Z39" s="34">
        <f t="shared" si="20"/>
        <v>0</v>
      </c>
      <c r="AA39" s="34">
        <f t="shared" si="22"/>
        <v>0</v>
      </c>
    </row>
    <row r="40" spans="1:27" x14ac:dyDescent="0.35">
      <c r="A40" s="8"/>
      <c r="B40" s="17"/>
      <c r="C40" s="28" t="s">
        <v>60</v>
      </c>
      <c r="D40" s="25">
        <v>32</v>
      </c>
      <c r="E40" s="29">
        <v>16</v>
      </c>
      <c r="F40" s="5" t="s">
        <v>15</v>
      </c>
      <c r="G40" s="7" t="s">
        <v>15</v>
      </c>
      <c r="H40" s="7" t="s">
        <v>15</v>
      </c>
      <c r="I40" s="32" t="s">
        <v>15</v>
      </c>
      <c r="J40" s="37" t="s">
        <v>15</v>
      </c>
      <c r="K40" s="37" t="s">
        <v>15</v>
      </c>
      <c r="L40" s="37" t="s">
        <v>15</v>
      </c>
      <c r="M40" s="37" t="s">
        <v>15</v>
      </c>
      <c r="N40" s="3"/>
      <c r="O40" s="4">
        <f>IF(ISBLANK($C40),0,IF($B40="C",1,0))</f>
        <v>0</v>
      </c>
      <c r="P40" s="29">
        <f>IF(ISBLANK($C40),0,IF($B40="C",1,0))</f>
        <v>0</v>
      </c>
      <c r="Q40" s="29">
        <f t="shared" si="12"/>
        <v>0</v>
      </c>
      <c r="R40" s="29">
        <f t="shared" si="13"/>
        <v>0</v>
      </c>
      <c r="S40" s="29">
        <f t="shared" si="13"/>
        <v>0</v>
      </c>
      <c r="T40" s="11">
        <f t="shared" si="14"/>
        <v>0</v>
      </c>
      <c r="U40" s="4">
        <f t="shared" si="15"/>
        <v>0</v>
      </c>
      <c r="V40" s="29">
        <f t="shared" si="16"/>
        <v>0</v>
      </c>
      <c r="W40" s="29">
        <f t="shared" si="17"/>
        <v>0</v>
      </c>
      <c r="X40" s="31">
        <f t="shared" si="18"/>
        <v>0</v>
      </c>
      <c r="Y40" s="34">
        <f t="shared" si="19"/>
        <v>0</v>
      </c>
      <c r="Z40" s="34">
        <f t="shared" si="20"/>
        <v>0</v>
      </c>
      <c r="AA40" s="34">
        <f t="shared" si="22"/>
        <v>0</v>
      </c>
    </row>
    <row r="41" spans="1:27" x14ac:dyDescent="0.35">
      <c r="A41" s="8"/>
      <c r="B41" s="17"/>
      <c r="C41" s="27" t="s">
        <v>61</v>
      </c>
      <c r="D41" s="26">
        <v>8</v>
      </c>
      <c r="E41" s="29">
        <v>16</v>
      </c>
      <c r="F41" s="5" t="s">
        <v>15</v>
      </c>
      <c r="G41" s="6" t="s">
        <v>15</v>
      </c>
      <c r="H41" s="6" t="s">
        <v>15</v>
      </c>
      <c r="I41" s="32" t="s">
        <v>15</v>
      </c>
      <c r="J41" s="37" t="s">
        <v>15</v>
      </c>
      <c r="K41" s="37" t="s">
        <v>15</v>
      </c>
      <c r="L41" s="37" t="s">
        <v>15</v>
      </c>
      <c r="M41" s="37" t="s">
        <v>15</v>
      </c>
      <c r="N41" s="3"/>
      <c r="O41" s="4">
        <f t="shared" si="21"/>
        <v>0</v>
      </c>
      <c r="P41" s="29">
        <f t="shared" si="21"/>
        <v>0</v>
      </c>
      <c r="Q41" s="29">
        <f t="shared" si="12"/>
        <v>0</v>
      </c>
      <c r="R41" s="29">
        <f t="shared" si="13"/>
        <v>0</v>
      </c>
      <c r="S41" s="29">
        <f t="shared" si="13"/>
        <v>0</v>
      </c>
      <c r="T41" s="11">
        <f t="shared" si="14"/>
        <v>0</v>
      </c>
      <c r="U41" s="4">
        <f t="shared" si="15"/>
        <v>0</v>
      </c>
      <c r="V41" s="29">
        <f t="shared" si="16"/>
        <v>0</v>
      </c>
      <c r="W41" s="29">
        <f t="shared" si="17"/>
        <v>0</v>
      </c>
      <c r="X41" s="31">
        <f t="shared" si="18"/>
        <v>0</v>
      </c>
      <c r="Y41" s="34">
        <f t="shared" si="19"/>
        <v>0</v>
      </c>
      <c r="Z41" s="34">
        <f t="shared" si="20"/>
        <v>0</v>
      </c>
      <c r="AA41" s="34">
        <f t="shared" si="22"/>
        <v>0</v>
      </c>
    </row>
    <row r="42" spans="1:27" x14ac:dyDescent="0.35">
      <c r="A42" s="8"/>
      <c r="B42" s="17"/>
      <c r="C42" s="28" t="s">
        <v>62</v>
      </c>
      <c r="D42" s="25">
        <v>1</v>
      </c>
      <c r="E42" s="29">
        <v>16</v>
      </c>
      <c r="F42" s="5" t="s">
        <v>15</v>
      </c>
      <c r="G42" s="7" t="s">
        <v>15</v>
      </c>
      <c r="H42" s="7" t="s">
        <v>15</v>
      </c>
      <c r="I42" s="32" t="s">
        <v>15</v>
      </c>
      <c r="J42" s="37" t="s">
        <v>15</v>
      </c>
      <c r="K42" s="37" t="s">
        <v>15</v>
      </c>
      <c r="L42" s="37" t="s">
        <v>15</v>
      </c>
      <c r="M42" s="37" t="s">
        <v>15</v>
      </c>
      <c r="N42" s="3"/>
      <c r="O42" s="4">
        <f>IF(ISBLANK($C42),0,IF($B42="C",1,0))</f>
        <v>0</v>
      </c>
      <c r="P42" s="29">
        <f>IF(ISBLANK($C42),0,IF($B42="C",1,0))</f>
        <v>0</v>
      </c>
      <c r="Q42" s="29">
        <f t="shared" si="12"/>
        <v>0</v>
      </c>
      <c r="R42" s="29">
        <f t="shared" si="13"/>
        <v>0</v>
      </c>
      <c r="S42" s="29">
        <f t="shared" si="13"/>
        <v>0</v>
      </c>
      <c r="T42" s="11">
        <f t="shared" si="14"/>
        <v>0</v>
      </c>
      <c r="U42" s="4">
        <f t="shared" si="15"/>
        <v>0</v>
      </c>
      <c r="V42" s="29">
        <f t="shared" si="16"/>
        <v>0</v>
      </c>
      <c r="W42" s="29">
        <f t="shared" si="17"/>
        <v>0</v>
      </c>
      <c r="X42" s="31">
        <f t="shared" si="18"/>
        <v>0</v>
      </c>
      <c r="Y42" s="34">
        <f t="shared" si="19"/>
        <v>0</v>
      </c>
      <c r="Z42" s="34">
        <f t="shared" si="20"/>
        <v>0</v>
      </c>
      <c r="AA42" s="34">
        <f t="shared" si="22"/>
        <v>0</v>
      </c>
    </row>
    <row r="43" spans="1:27" x14ac:dyDescent="0.35">
      <c r="A43" s="8"/>
      <c r="B43" s="17"/>
      <c r="C43" s="28" t="s">
        <v>117</v>
      </c>
      <c r="D43" s="26">
        <v>7</v>
      </c>
      <c r="E43" s="29">
        <v>16</v>
      </c>
      <c r="F43" s="5" t="s">
        <v>15</v>
      </c>
      <c r="G43" s="6" t="s">
        <v>15</v>
      </c>
      <c r="H43" s="6" t="s">
        <v>15</v>
      </c>
      <c r="I43" s="32" t="s">
        <v>15</v>
      </c>
      <c r="J43" s="37" t="s">
        <v>15</v>
      </c>
      <c r="K43" s="37" t="s">
        <v>15</v>
      </c>
      <c r="L43" s="37" t="s">
        <v>15</v>
      </c>
      <c r="M43" s="37" t="s">
        <v>15</v>
      </c>
      <c r="N43" s="3"/>
      <c r="O43" s="4">
        <f t="shared" si="21"/>
        <v>0</v>
      </c>
      <c r="P43" s="29">
        <f t="shared" si="21"/>
        <v>0</v>
      </c>
      <c r="Q43" s="29">
        <f t="shared" si="12"/>
        <v>0</v>
      </c>
      <c r="R43" s="29">
        <f t="shared" si="13"/>
        <v>0</v>
      </c>
      <c r="S43" s="29">
        <f t="shared" si="13"/>
        <v>0</v>
      </c>
      <c r="T43" s="11">
        <f t="shared" si="14"/>
        <v>0</v>
      </c>
      <c r="U43" s="4">
        <f t="shared" si="15"/>
        <v>0</v>
      </c>
      <c r="V43" s="29">
        <f t="shared" si="16"/>
        <v>0</v>
      </c>
      <c r="W43" s="29">
        <f t="shared" si="17"/>
        <v>0</v>
      </c>
      <c r="X43" s="31">
        <f t="shared" si="18"/>
        <v>0</v>
      </c>
      <c r="Y43" s="34">
        <f t="shared" si="19"/>
        <v>0</v>
      </c>
      <c r="Z43" s="34">
        <f t="shared" si="20"/>
        <v>0</v>
      </c>
      <c r="AA43" s="34">
        <f t="shared" si="22"/>
        <v>0</v>
      </c>
    </row>
    <row r="44" spans="1:27" ht="15.5" x14ac:dyDescent="0.35">
      <c r="A44" s="159"/>
      <c r="B44" s="160"/>
      <c r="C44" s="161"/>
      <c r="D44" s="162">
        <f>SUM(D36:D43)</f>
        <v>64</v>
      </c>
      <c r="E44" s="163"/>
      <c r="F44" s="164"/>
      <c r="G44" s="165"/>
      <c r="H44" s="165"/>
      <c r="I44" s="165"/>
      <c r="J44" s="165"/>
      <c r="K44" s="165"/>
      <c r="L44" s="165"/>
      <c r="M44" s="166"/>
      <c r="N44" s="167"/>
      <c r="O44" s="168"/>
      <c r="P44" s="169"/>
      <c r="Q44" s="167"/>
      <c r="R44" s="167"/>
      <c r="S44" s="167"/>
      <c r="T44" s="170">
        <f>SUM(T36:T43)</f>
        <v>5</v>
      </c>
      <c r="U44" s="171">
        <f>SUM(U36:U43)</f>
        <v>38</v>
      </c>
      <c r="V44" s="172">
        <f>SUM(V36:V43)</f>
        <v>4</v>
      </c>
      <c r="W44" s="167">
        <f>SUM(W36:W43)</f>
        <v>2</v>
      </c>
      <c r="X44" s="173">
        <f>SUM(X36:X43)</f>
        <v>44</v>
      </c>
      <c r="Y44" s="174"/>
      <c r="Z44" s="174"/>
      <c r="AA44" s="174"/>
    </row>
    <row r="45" spans="1:27" x14ac:dyDescent="0.35">
      <c r="A45" s="100" t="s">
        <v>53</v>
      </c>
      <c r="B45" s="77" t="s">
        <v>20</v>
      </c>
      <c r="C45" s="90"/>
      <c r="D45" s="90"/>
      <c r="E45" s="91">
        <v>128</v>
      </c>
      <c r="F45" s="80" t="s">
        <v>16</v>
      </c>
      <c r="G45" s="81" t="s">
        <v>19</v>
      </c>
      <c r="H45" s="82" t="s">
        <v>18</v>
      </c>
      <c r="I45" s="83" t="s">
        <v>64</v>
      </c>
      <c r="J45" s="84" t="s">
        <v>65</v>
      </c>
      <c r="K45" s="85" t="s">
        <v>66</v>
      </c>
      <c r="L45" s="84" t="s">
        <v>67</v>
      </c>
      <c r="M45" s="84" t="s">
        <v>68</v>
      </c>
      <c r="N45" s="102"/>
      <c r="O45" s="92"/>
      <c r="P45" s="93"/>
      <c r="Q45" s="93"/>
      <c r="R45" s="93"/>
      <c r="S45" s="93"/>
      <c r="T45" s="94"/>
      <c r="U45" s="92"/>
      <c r="V45" s="93"/>
      <c r="W45" s="93"/>
      <c r="X45" s="93"/>
      <c r="Y45" s="95">
        <f>IF(ISBLANK($B45),0,IF($E45=16,$N45*CharDeclAttrSize16,IF($E45=128,$N45*CharDeclAttrSize128,0)))</f>
        <v>0</v>
      </c>
      <c r="Z45" s="97"/>
      <c r="AA45" s="96"/>
    </row>
    <row r="46" spans="1:27" x14ac:dyDescent="0.35">
      <c r="A46" s="8"/>
      <c r="B46" s="17"/>
      <c r="C46" s="28" t="s">
        <v>56</v>
      </c>
      <c r="D46" s="26">
        <v>1</v>
      </c>
      <c r="E46" s="29">
        <v>128</v>
      </c>
      <c r="F46" s="5" t="s">
        <v>15</v>
      </c>
      <c r="G46" s="6" t="s">
        <v>27</v>
      </c>
      <c r="H46" s="7" t="s">
        <v>15</v>
      </c>
      <c r="I46" s="32" t="s">
        <v>15</v>
      </c>
      <c r="J46" s="37" t="s">
        <v>27</v>
      </c>
      <c r="K46" s="32" t="s">
        <v>15</v>
      </c>
      <c r="L46" s="32" t="s">
        <v>15</v>
      </c>
      <c r="M46" s="101" t="s">
        <v>15</v>
      </c>
      <c r="N46" s="3"/>
      <c r="O46" s="4">
        <f>IF(ISBLANK($C46),0,IF($B46="C",1,0))</f>
        <v>0</v>
      </c>
      <c r="P46" s="29">
        <f>IF(ISBLANK($C46),0,IF($B46="C",1,0))</f>
        <v>0</v>
      </c>
      <c r="Q46" s="29">
        <f t="shared" ref="Q46:Q52" si="23">IF($B46="C",(IF(CONCATENATE($G46,$H46)="--", 0, 1)),0)</f>
        <v>0</v>
      </c>
      <c r="R46" s="29">
        <f t="shared" ref="R46:S52" si="24">IF($B46="C",IF($F46="-",0,1),0)</f>
        <v>0</v>
      </c>
      <c r="S46" s="29">
        <f t="shared" si="24"/>
        <v>0</v>
      </c>
      <c r="T46" s="11">
        <f t="shared" ref="T46:T52" si="25">SUM(O46:S46)</f>
        <v>0</v>
      </c>
      <c r="U46" s="4">
        <f>IF($E46=16,$O46*CharDeclAttrSize16,IF($E46=128,$O46*CharDeclAttrSize128,0))</f>
        <v>0</v>
      </c>
      <c r="V46" s="29">
        <f t="shared" ref="V46:V52" si="26">P46*D46</f>
        <v>0</v>
      </c>
      <c r="W46" s="29">
        <f t="shared" ref="W46:W52" si="27">IF($B46="C",(IF(CONCATENATE($G46,$H46)="--", 0, 2*LSM)+IF($F46="-", 0, 2)+IF($M46="-", 0, 2)),0)</f>
        <v>0</v>
      </c>
      <c r="X46" s="31">
        <f t="shared" ref="X46:X52" si="28">SUM(U46:W46)</f>
        <v>0</v>
      </c>
      <c r="Y46" s="34">
        <f t="shared" ref="Y46:Y52" si="29">SUM(U46+IF($B46="C",5,0)+IF($Q46=0,0,7))</f>
        <v>0</v>
      </c>
      <c r="Z46" s="34">
        <f t="shared" ref="Z46:Z52" si="30">3*Q46</f>
        <v>0</v>
      </c>
      <c r="AA46" s="34">
        <f>3*Q46</f>
        <v>0</v>
      </c>
    </row>
    <row r="47" spans="1:27" x14ac:dyDescent="0.35">
      <c r="A47" s="8"/>
      <c r="B47" s="17"/>
      <c r="C47" s="27" t="s">
        <v>57</v>
      </c>
      <c r="D47" s="25">
        <v>2</v>
      </c>
      <c r="E47" s="29">
        <v>128</v>
      </c>
      <c r="F47" s="5" t="s">
        <v>15</v>
      </c>
      <c r="G47" s="6" t="s">
        <v>15</v>
      </c>
      <c r="H47" s="6" t="s">
        <v>15</v>
      </c>
      <c r="I47" s="32" t="s">
        <v>27</v>
      </c>
      <c r="J47" s="37" t="s">
        <v>15</v>
      </c>
      <c r="K47" s="32" t="s">
        <v>15</v>
      </c>
      <c r="L47" s="32" t="s">
        <v>15</v>
      </c>
      <c r="M47" s="101" t="s">
        <v>15</v>
      </c>
      <c r="N47" s="3"/>
      <c r="O47" s="4">
        <f t="shared" ref="O47:P51" si="31">IF(ISBLANK($C47),0,IF($B47="C",1,0))</f>
        <v>0</v>
      </c>
      <c r="P47" s="29">
        <f t="shared" si="31"/>
        <v>0</v>
      </c>
      <c r="Q47" s="29">
        <f t="shared" si="23"/>
        <v>0</v>
      </c>
      <c r="R47" s="29">
        <f t="shared" si="24"/>
        <v>0</v>
      </c>
      <c r="S47" s="29">
        <f t="shared" si="24"/>
        <v>0</v>
      </c>
      <c r="T47" s="11">
        <f t="shared" si="25"/>
        <v>0</v>
      </c>
      <c r="U47" s="4">
        <f t="shared" ref="U47:U52" si="32">IF($E47=16,$O47*CharDeclAttrSize16,IF($E47=128,$O47*CharDeclAttrSize128,0))</f>
        <v>0</v>
      </c>
      <c r="V47" s="29">
        <f t="shared" si="26"/>
        <v>0</v>
      </c>
      <c r="W47" s="29">
        <f t="shared" si="27"/>
        <v>0</v>
      </c>
      <c r="X47" s="31">
        <f t="shared" si="28"/>
        <v>0</v>
      </c>
      <c r="Y47" s="34">
        <f t="shared" si="29"/>
        <v>0</v>
      </c>
      <c r="Z47" s="34">
        <f t="shared" si="30"/>
        <v>0</v>
      </c>
      <c r="AA47" s="34">
        <f t="shared" ref="AA47:AA52" si="33">3*Q47</f>
        <v>0</v>
      </c>
    </row>
    <row r="48" spans="1:27" x14ac:dyDescent="0.35">
      <c r="A48" s="8"/>
      <c r="B48" s="17"/>
      <c r="C48" s="28" t="s">
        <v>58</v>
      </c>
      <c r="D48" s="26">
        <v>8</v>
      </c>
      <c r="E48" s="29">
        <v>128</v>
      </c>
      <c r="F48" s="5" t="s">
        <v>15</v>
      </c>
      <c r="G48" s="7" t="s">
        <v>15</v>
      </c>
      <c r="H48" s="7" t="s">
        <v>15</v>
      </c>
      <c r="I48" s="32" t="s">
        <v>15</v>
      </c>
      <c r="J48" s="37" t="s">
        <v>15</v>
      </c>
      <c r="K48" s="37" t="s">
        <v>27</v>
      </c>
      <c r="L48" s="32" t="s">
        <v>15</v>
      </c>
      <c r="M48" s="101" t="s">
        <v>15</v>
      </c>
      <c r="N48" s="3"/>
      <c r="O48" s="4">
        <f>IF(ISBLANK($C48),0,IF($B48="C",1,0))</f>
        <v>0</v>
      </c>
      <c r="P48" s="29">
        <f>IF(ISBLANK($C48),0,IF($B48="C",1,0))</f>
        <v>0</v>
      </c>
      <c r="Q48" s="29">
        <f t="shared" si="23"/>
        <v>0</v>
      </c>
      <c r="R48" s="29">
        <f t="shared" si="24"/>
        <v>0</v>
      </c>
      <c r="S48" s="29">
        <f t="shared" si="24"/>
        <v>0</v>
      </c>
      <c r="T48" s="11">
        <f t="shared" si="25"/>
        <v>0</v>
      </c>
      <c r="U48" s="4">
        <f t="shared" si="32"/>
        <v>0</v>
      </c>
      <c r="V48" s="29">
        <f t="shared" si="26"/>
        <v>0</v>
      </c>
      <c r="W48" s="29">
        <f t="shared" si="27"/>
        <v>0</v>
      </c>
      <c r="X48" s="31">
        <f t="shared" si="28"/>
        <v>0</v>
      </c>
      <c r="Y48" s="34">
        <f t="shared" si="29"/>
        <v>0</v>
      </c>
      <c r="Z48" s="34">
        <f t="shared" si="30"/>
        <v>0</v>
      </c>
      <c r="AA48" s="34">
        <f t="shared" si="33"/>
        <v>0</v>
      </c>
    </row>
    <row r="49" spans="1:27" x14ac:dyDescent="0.35">
      <c r="A49" s="8"/>
      <c r="B49" s="17"/>
      <c r="C49" s="27" t="s">
        <v>59</v>
      </c>
      <c r="D49" s="25">
        <v>4</v>
      </c>
      <c r="E49" s="29">
        <v>128</v>
      </c>
      <c r="F49" s="5" t="s">
        <v>15</v>
      </c>
      <c r="G49" s="6" t="s">
        <v>27</v>
      </c>
      <c r="H49" s="6" t="s">
        <v>15</v>
      </c>
      <c r="I49" s="32" t="s">
        <v>15</v>
      </c>
      <c r="J49" s="37" t="s">
        <v>15</v>
      </c>
      <c r="K49" s="37" t="s">
        <v>27</v>
      </c>
      <c r="L49" s="32" t="s">
        <v>15</v>
      </c>
      <c r="M49" s="101" t="s">
        <v>15</v>
      </c>
      <c r="N49" s="3"/>
      <c r="O49" s="4">
        <f t="shared" si="31"/>
        <v>0</v>
      </c>
      <c r="P49" s="29">
        <f t="shared" si="31"/>
        <v>0</v>
      </c>
      <c r="Q49" s="29">
        <f t="shared" si="23"/>
        <v>0</v>
      </c>
      <c r="R49" s="29">
        <f t="shared" si="24"/>
        <v>0</v>
      </c>
      <c r="S49" s="29">
        <f t="shared" si="24"/>
        <v>0</v>
      </c>
      <c r="T49" s="11">
        <f t="shared" si="25"/>
        <v>0</v>
      </c>
      <c r="U49" s="4">
        <f t="shared" si="32"/>
        <v>0</v>
      </c>
      <c r="V49" s="29">
        <f t="shared" si="26"/>
        <v>0</v>
      </c>
      <c r="W49" s="29">
        <f t="shared" si="27"/>
        <v>0</v>
      </c>
      <c r="X49" s="31">
        <f t="shared" si="28"/>
        <v>0</v>
      </c>
      <c r="Y49" s="34">
        <f t="shared" si="29"/>
        <v>0</v>
      </c>
      <c r="Z49" s="34">
        <f t="shared" si="30"/>
        <v>0</v>
      </c>
      <c r="AA49" s="34">
        <f t="shared" si="33"/>
        <v>0</v>
      </c>
    </row>
    <row r="50" spans="1:27" x14ac:dyDescent="0.35">
      <c r="A50" s="8"/>
      <c r="B50" s="17"/>
      <c r="C50" s="28" t="s">
        <v>60</v>
      </c>
      <c r="D50" s="26">
        <v>4</v>
      </c>
      <c r="E50" s="29">
        <v>128</v>
      </c>
      <c r="F50" s="5" t="s">
        <v>15</v>
      </c>
      <c r="G50" s="7" t="s">
        <v>15</v>
      </c>
      <c r="H50" s="7" t="s">
        <v>15</v>
      </c>
      <c r="I50" s="32" t="s">
        <v>15</v>
      </c>
      <c r="J50" s="37" t="s">
        <v>15</v>
      </c>
      <c r="K50" s="37" t="s">
        <v>27</v>
      </c>
      <c r="L50" s="32" t="s">
        <v>15</v>
      </c>
      <c r="M50" s="101" t="s">
        <v>15</v>
      </c>
      <c r="N50" s="3"/>
      <c r="O50" s="4">
        <f>IF(ISBLANK($C50),0,IF($B50="C",1,0))</f>
        <v>0</v>
      </c>
      <c r="P50" s="29">
        <f>IF(ISBLANK($C50),0,IF($B50="C",1,0))</f>
        <v>0</v>
      </c>
      <c r="Q50" s="29">
        <f t="shared" si="23"/>
        <v>0</v>
      </c>
      <c r="R50" s="29">
        <f t="shared" si="24"/>
        <v>0</v>
      </c>
      <c r="S50" s="29">
        <f t="shared" si="24"/>
        <v>0</v>
      </c>
      <c r="T50" s="11">
        <f t="shared" si="25"/>
        <v>0</v>
      </c>
      <c r="U50" s="4">
        <f t="shared" si="32"/>
        <v>0</v>
      </c>
      <c r="V50" s="29">
        <f t="shared" si="26"/>
        <v>0</v>
      </c>
      <c r="W50" s="29">
        <f t="shared" si="27"/>
        <v>0</v>
      </c>
      <c r="X50" s="31">
        <f t="shared" si="28"/>
        <v>0</v>
      </c>
      <c r="Y50" s="34">
        <f t="shared" si="29"/>
        <v>0</v>
      </c>
      <c r="Z50" s="34">
        <f t="shared" si="30"/>
        <v>0</v>
      </c>
      <c r="AA50" s="34">
        <f t="shared" si="33"/>
        <v>0</v>
      </c>
    </row>
    <row r="51" spans="1:27" x14ac:dyDescent="0.35">
      <c r="A51" s="8"/>
      <c r="B51" s="17"/>
      <c r="C51" s="27" t="s">
        <v>61</v>
      </c>
      <c r="D51" s="25">
        <v>4</v>
      </c>
      <c r="E51" s="29">
        <v>128</v>
      </c>
      <c r="F51" s="5" t="s">
        <v>15</v>
      </c>
      <c r="G51" s="6" t="s">
        <v>15</v>
      </c>
      <c r="H51" s="6" t="s">
        <v>15</v>
      </c>
      <c r="I51" s="32" t="s">
        <v>27</v>
      </c>
      <c r="J51" s="37" t="s">
        <v>15</v>
      </c>
      <c r="K51" s="37" t="s">
        <v>15</v>
      </c>
      <c r="L51" s="32" t="s">
        <v>15</v>
      </c>
      <c r="M51" s="101" t="s">
        <v>15</v>
      </c>
      <c r="N51" s="3"/>
      <c r="O51" s="4">
        <f t="shared" si="31"/>
        <v>0</v>
      </c>
      <c r="P51" s="29">
        <f t="shared" si="31"/>
        <v>0</v>
      </c>
      <c r="Q51" s="29">
        <f t="shared" si="23"/>
        <v>0</v>
      </c>
      <c r="R51" s="29">
        <f t="shared" si="24"/>
        <v>0</v>
      </c>
      <c r="S51" s="29">
        <f t="shared" si="24"/>
        <v>0</v>
      </c>
      <c r="T51" s="11">
        <f t="shared" si="25"/>
        <v>0</v>
      </c>
      <c r="U51" s="4">
        <f t="shared" si="32"/>
        <v>0</v>
      </c>
      <c r="V51" s="29">
        <f t="shared" si="26"/>
        <v>0</v>
      </c>
      <c r="W51" s="29">
        <f t="shared" si="27"/>
        <v>0</v>
      </c>
      <c r="X51" s="31">
        <f t="shared" si="28"/>
        <v>0</v>
      </c>
      <c r="Y51" s="34">
        <f t="shared" si="29"/>
        <v>0</v>
      </c>
      <c r="Z51" s="34">
        <f t="shared" si="30"/>
        <v>0</v>
      </c>
      <c r="AA51" s="34">
        <f t="shared" si="33"/>
        <v>0</v>
      </c>
    </row>
    <row r="52" spans="1:27" x14ac:dyDescent="0.35">
      <c r="A52" s="8"/>
      <c r="B52" s="17"/>
      <c r="C52" s="28" t="s">
        <v>62</v>
      </c>
      <c r="D52" s="26">
        <v>4</v>
      </c>
      <c r="E52" s="29">
        <v>128</v>
      </c>
      <c r="F52" s="5" t="s">
        <v>15</v>
      </c>
      <c r="G52" s="7" t="s">
        <v>15</v>
      </c>
      <c r="H52" s="7" t="s">
        <v>15</v>
      </c>
      <c r="I52" s="32" t="s">
        <v>27</v>
      </c>
      <c r="J52" s="37" t="s">
        <v>15</v>
      </c>
      <c r="K52" s="37" t="s">
        <v>15</v>
      </c>
      <c r="L52" s="32" t="s">
        <v>15</v>
      </c>
      <c r="M52" s="101" t="s">
        <v>15</v>
      </c>
      <c r="N52" s="3"/>
      <c r="O52" s="4">
        <f>IF(ISBLANK($C52),0,IF($B52="C",1,0))</f>
        <v>0</v>
      </c>
      <c r="P52" s="29">
        <f>IF(ISBLANK($C52),0,IF($B52="C",1,0))</f>
        <v>0</v>
      </c>
      <c r="Q52" s="29">
        <f t="shared" si="23"/>
        <v>0</v>
      </c>
      <c r="R52" s="29">
        <f t="shared" si="24"/>
        <v>0</v>
      </c>
      <c r="S52" s="29">
        <f t="shared" si="24"/>
        <v>0</v>
      </c>
      <c r="T52" s="11">
        <f t="shared" si="25"/>
        <v>0</v>
      </c>
      <c r="U52" s="4">
        <f t="shared" si="32"/>
        <v>0</v>
      </c>
      <c r="V52" s="29">
        <f t="shared" si="26"/>
        <v>0</v>
      </c>
      <c r="W52" s="29">
        <f t="shared" si="27"/>
        <v>0</v>
      </c>
      <c r="X52" s="31">
        <f t="shared" si="28"/>
        <v>0</v>
      </c>
      <c r="Y52" s="34">
        <f t="shared" si="29"/>
        <v>0</v>
      </c>
      <c r="Z52" s="34">
        <f t="shared" si="30"/>
        <v>0</v>
      </c>
      <c r="AA52" s="34">
        <f t="shared" si="33"/>
        <v>0</v>
      </c>
    </row>
    <row r="53" spans="1:27" ht="15.5" x14ac:dyDescent="0.35">
      <c r="A53" s="159"/>
      <c r="B53" s="160"/>
      <c r="C53" s="161"/>
      <c r="D53" s="162">
        <f>SUM(D45:D52)</f>
        <v>27</v>
      </c>
      <c r="E53" s="163"/>
      <c r="F53" s="164"/>
      <c r="G53" s="165"/>
      <c r="H53" s="165"/>
      <c r="I53" s="165"/>
      <c r="J53" s="165"/>
      <c r="K53" s="165"/>
      <c r="L53" s="166"/>
      <c r="M53" s="166"/>
      <c r="N53" s="167"/>
      <c r="O53" s="168"/>
      <c r="P53" s="169"/>
      <c r="Q53" s="167"/>
      <c r="R53" s="167"/>
      <c r="S53" s="167"/>
      <c r="T53" s="170">
        <f>SUM(T45:T52)</f>
        <v>0</v>
      </c>
      <c r="U53" s="171">
        <f>SUM(U45:U52)</f>
        <v>0</v>
      </c>
      <c r="V53" s="172">
        <f>SUM(V45:V52)</f>
        <v>0</v>
      </c>
      <c r="W53" s="167">
        <f>SUM(W45:W52)</f>
        <v>0</v>
      </c>
      <c r="X53" s="173">
        <f>SUM(X45:X52)</f>
        <v>0</v>
      </c>
      <c r="Y53" s="174"/>
      <c r="Z53" s="174"/>
      <c r="AA53" s="174"/>
    </row>
    <row r="54" spans="1:27" x14ac:dyDescent="0.35">
      <c r="A54" s="100" t="s">
        <v>54</v>
      </c>
      <c r="B54" s="77" t="s">
        <v>20</v>
      </c>
      <c r="C54" s="90"/>
      <c r="D54" s="90"/>
      <c r="E54" s="91">
        <v>128</v>
      </c>
      <c r="F54" s="80" t="s">
        <v>16</v>
      </c>
      <c r="G54" s="81" t="s">
        <v>19</v>
      </c>
      <c r="H54" s="82" t="s">
        <v>18</v>
      </c>
      <c r="I54" s="83" t="s">
        <v>64</v>
      </c>
      <c r="J54" s="84" t="s">
        <v>65</v>
      </c>
      <c r="K54" s="85" t="s">
        <v>66</v>
      </c>
      <c r="L54" s="84" t="s">
        <v>67</v>
      </c>
      <c r="M54" s="84" t="s">
        <v>68</v>
      </c>
      <c r="N54" s="102"/>
      <c r="O54" s="92"/>
      <c r="P54" s="93"/>
      <c r="Q54" s="93"/>
      <c r="R54" s="93"/>
      <c r="S54" s="93"/>
      <c r="T54" s="94"/>
      <c r="U54" s="92"/>
      <c r="V54" s="93"/>
      <c r="W54" s="93"/>
      <c r="X54" s="93"/>
      <c r="Y54" s="95">
        <f>IF(ISBLANK($B54),0,IF($E54=16,$N54*CharDeclAttrSize16,IF($E54=128,$N54*CharDeclAttrSize128,0)))</f>
        <v>0</v>
      </c>
      <c r="Z54" s="97"/>
      <c r="AA54" s="96"/>
    </row>
    <row r="55" spans="1:27" x14ac:dyDescent="0.35">
      <c r="A55" s="8"/>
      <c r="B55" s="17"/>
      <c r="C55" s="28" t="s">
        <v>56</v>
      </c>
      <c r="D55" s="25">
        <v>2</v>
      </c>
      <c r="E55" s="29">
        <v>128</v>
      </c>
      <c r="F55" s="5" t="s">
        <v>15</v>
      </c>
      <c r="G55" s="7" t="s">
        <v>15</v>
      </c>
      <c r="H55" s="7" t="s">
        <v>15</v>
      </c>
      <c r="I55" s="32" t="s">
        <v>15</v>
      </c>
      <c r="J55" s="6" t="s">
        <v>15</v>
      </c>
      <c r="K55" s="6" t="s">
        <v>27</v>
      </c>
      <c r="L55" s="6" t="s">
        <v>15</v>
      </c>
      <c r="M55" s="101" t="s">
        <v>15</v>
      </c>
      <c r="N55" s="3"/>
      <c r="O55" s="4">
        <f>IF(ISBLANK($C55),0,IF($B55="C",1,0))</f>
        <v>0</v>
      </c>
      <c r="P55" s="29">
        <f>IF(ISBLANK($C55),0,IF($B55="C",1,0))</f>
        <v>0</v>
      </c>
      <c r="Q55" s="29">
        <f t="shared" ref="Q55:Q59" si="34">IF($B55="C",(IF(CONCATENATE($G55,$H55)="--", 0, 1)),0)</f>
        <v>0</v>
      </c>
      <c r="R55" s="29">
        <f t="shared" ref="R55:S59" si="35">IF($B55="C",IF($F55="-",0,1),0)</f>
        <v>0</v>
      </c>
      <c r="S55" s="29">
        <f t="shared" si="35"/>
        <v>0</v>
      </c>
      <c r="T55" s="11">
        <f t="shared" ref="T55:T59" si="36">SUM(O55:S55)</f>
        <v>0</v>
      </c>
      <c r="U55" s="4">
        <f>IF($E55=16,$O55*CharDeclAttrSize16,IF($E55=128,$O55*CharDeclAttrSize128,0))</f>
        <v>0</v>
      </c>
      <c r="V55" s="29">
        <f>P55*D55</f>
        <v>0</v>
      </c>
      <c r="W55" s="29">
        <f>IF($B55="C",(IF(CONCATENATE($G55,$H55)="--", 0, 2*LSM)+IF($F55="-", 0, 2)+IF($M55="-", 0, 2)),0)</f>
        <v>0</v>
      </c>
      <c r="X55" s="31">
        <f>SUM(U55:W55)</f>
        <v>0</v>
      </c>
      <c r="Y55" s="34">
        <f t="shared" ref="Y55:Y59" si="37">SUM(U55+IF($B55="C",5,0)+IF($Q55=0,0,7))</f>
        <v>0</v>
      </c>
      <c r="Z55" s="34">
        <f t="shared" ref="Z55:Z59" si="38">3*Q55</f>
        <v>0</v>
      </c>
      <c r="AA55" s="34">
        <f>3*Q55</f>
        <v>0</v>
      </c>
    </row>
    <row r="56" spans="1:27" x14ac:dyDescent="0.35">
      <c r="A56" s="8"/>
      <c r="B56" s="17"/>
      <c r="C56" s="27" t="s">
        <v>57</v>
      </c>
      <c r="D56" s="26">
        <v>4</v>
      </c>
      <c r="E56" s="29">
        <v>128</v>
      </c>
      <c r="F56" s="5" t="s">
        <v>15</v>
      </c>
      <c r="G56" s="6" t="s">
        <v>15</v>
      </c>
      <c r="H56" s="6" t="s">
        <v>15</v>
      </c>
      <c r="I56" s="32" t="s">
        <v>15</v>
      </c>
      <c r="J56" s="6" t="s">
        <v>15</v>
      </c>
      <c r="K56" s="6" t="s">
        <v>27</v>
      </c>
      <c r="L56" s="6" t="s">
        <v>15</v>
      </c>
      <c r="M56" s="101" t="s">
        <v>15</v>
      </c>
      <c r="N56" s="3"/>
      <c r="O56" s="4">
        <f t="shared" ref="O56:P58" si="39">IF(ISBLANK($C56),0,IF($B56="C",1,0))</f>
        <v>0</v>
      </c>
      <c r="P56" s="29">
        <f t="shared" si="39"/>
        <v>0</v>
      </c>
      <c r="Q56" s="29">
        <f t="shared" si="34"/>
        <v>0</v>
      </c>
      <c r="R56" s="29">
        <f t="shared" si="35"/>
        <v>0</v>
      </c>
      <c r="S56" s="29">
        <f t="shared" si="35"/>
        <v>0</v>
      </c>
      <c r="T56" s="11">
        <f t="shared" si="36"/>
        <v>0</v>
      </c>
      <c r="U56" s="4">
        <f>IF($E56=16,$O56*CharDeclAttrSize16,IF($E56=128,$O56*CharDeclAttrSize128,0))</f>
        <v>0</v>
      </c>
      <c r="V56" s="29">
        <f>P56*D56</f>
        <v>0</v>
      </c>
      <c r="W56" s="29">
        <f>IF($B56="C",(IF(CONCATENATE($G56,$H56)="--", 0, 2*LSM)+IF($F56="-", 0, 2)+IF($M56="-", 0, 2)),0)</f>
        <v>0</v>
      </c>
      <c r="X56" s="31">
        <f>SUM(U56:W56)</f>
        <v>0</v>
      </c>
      <c r="Y56" s="34">
        <f t="shared" si="37"/>
        <v>0</v>
      </c>
      <c r="Z56" s="34">
        <f t="shared" si="38"/>
        <v>0</v>
      </c>
      <c r="AA56" s="34">
        <f t="shared" ref="AA56:AA59" si="40">3*Q56</f>
        <v>0</v>
      </c>
    </row>
    <row r="57" spans="1:27" x14ac:dyDescent="0.35">
      <c r="A57" s="8"/>
      <c r="B57" s="17"/>
      <c r="C57" s="28" t="s">
        <v>58</v>
      </c>
      <c r="D57" s="25">
        <v>3</v>
      </c>
      <c r="E57" s="29">
        <v>128</v>
      </c>
      <c r="F57" s="5" t="s">
        <v>15</v>
      </c>
      <c r="G57" s="7" t="s">
        <v>15</v>
      </c>
      <c r="H57" s="7" t="s">
        <v>15</v>
      </c>
      <c r="I57" s="32" t="s">
        <v>15</v>
      </c>
      <c r="J57" s="6" t="s">
        <v>15</v>
      </c>
      <c r="K57" s="6" t="s">
        <v>27</v>
      </c>
      <c r="L57" s="6" t="s">
        <v>15</v>
      </c>
      <c r="M57" s="101" t="s">
        <v>15</v>
      </c>
      <c r="N57" s="3"/>
      <c r="O57" s="4">
        <f>IF(ISBLANK($C57),0,IF($B57="C",1,0))</f>
        <v>0</v>
      </c>
      <c r="P57" s="29">
        <f>IF(ISBLANK($C57),0,IF($B57="C",1,0))</f>
        <v>0</v>
      </c>
      <c r="Q57" s="29">
        <f t="shared" si="34"/>
        <v>0</v>
      </c>
      <c r="R57" s="29">
        <f t="shared" si="35"/>
        <v>0</v>
      </c>
      <c r="S57" s="29">
        <f t="shared" si="35"/>
        <v>0</v>
      </c>
      <c r="T57" s="11">
        <f t="shared" si="36"/>
        <v>0</v>
      </c>
      <c r="U57" s="4">
        <f>IF($E57=16,$O57*CharDeclAttrSize16,IF($E57=128,$O57*CharDeclAttrSize128,0))</f>
        <v>0</v>
      </c>
      <c r="V57" s="29">
        <f>P57*D57</f>
        <v>0</v>
      </c>
      <c r="W57" s="29">
        <f>IF($B57="C",(IF(CONCATENATE($G57,$H57)="--", 0, 2*LSM)+IF($F57="-", 0, 2)+IF($M57="-", 0, 2)),0)</f>
        <v>0</v>
      </c>
      <c r="X57" s="31">
        <f>SUM(U57:W57)</f>
        <v>0</v>
      </c>
      <c r="Y57" s="34">
        <f t="shared" si="37"/>
        <v>0</v>
      </c>
      <c r="Z57" s="34">
        <f t="shared" si="38"/>
        <v>0</v>
      </c>
      <c r="AA57" s="34">
        <f t="shared" si="40"/>
        <v>0</v>
      </c>
    </row>
    <row r="58" spans="1:27" x14ac:dyDescent="0.35">
      <c r="A58" s="8"/>
      <c r="B58" s="17"/>
      <c r="C58" s="27" t="s">
        <v>59</v>
      </c>
      <c r="D58" s="26">
        <v>3</v>
      </c>
      <c r="E58" s="29">
        <v>128</v>
      </c>
      <c r="F58" s="5" t="s">
        <v>15</v>
      </c>
      <c r="G58" s="6" t="s">
        <v>15</v>
      </c>
      <c r="H58" s="6" t="s">
        <v>15</v>
      </c>
      <c r="I58" s="32" t="s">
        <v>15</v>
      </c>
      <c r="J58" s="6" t="s">
        <v>15</v>
      </c>
      <c r="K58" s="6" t="s">
        <v>27</v>
      </c>
      <c r="L58" s="6" t="s">
        <v>15</v>
      </c>
      <c r="M58" s="101" t="s">
        <v>15</v>
      </c>
      <c r="N58" s="3"/>
      <c r="O58" s="4">
        <f t="shared" si="39"/>
        <v>0</v>
      </c>
      <c r="P58" s="29">
        <f t="shared" si="39"/>
        <v>0</v>
      </c>
      <c r="Q58" s="29">
        <f t="shared" si="34"/>
        <v>0</v>
      </c>
      <c r="R58" s="29">
        <f t="shared" si="35"/>
        <v>0</v>
      </c>
      <c r="S58" s="29">
        <f t="shared" si="35"/>
        <v>0</v>
      </c>
      <c r="T58" s="11">
        <f t="shared" si="36"/>
        <v>0</v>
      </c>
      <c r="U58" s="4">
        <f>IF($E58=16,$O58*CharDeclAttrSize16,IF($E58=128,$O58*CharDeclAttrSize128,0))</f>
        <v>0</v>
      </c>
      <c r="V58" s="29">
        <f>P58*D58</f>
        <v>0</v>
      </c>
      <c r="W58" s="29">
        <f>IF($B58="C",(IF(CONCATENATE($G58,$H58)="--", 0, 2*LSM)+IF($F58="-", 0, 2)+IF($M58="-", 0, 2)),0)</f>
        <v>0</v>
      </c>
      <c r="X58" s="31">
        <f>SUM(U58:W58)</f>
        <v>0</v>
      </c>
      <c r="Y58" s="34">
        <f t="shared" si="37"/>
        <v>0</v>
      </c>
      <c r="Z58" s="34">
        <f t="shared" si="38"/>
        <v>0</v>
      </c>
      <c r="AA58" s="34">
        <f t="shared" si="40"/>
        <v>0</v>
      </c>
    </row>
    <row r="59" spans="1:27" x14ac:dyDescent="0.35">
      <c r="A59" s="8"/>
      <c r="B59" s="17"/>
      <c r="C59" s="28" t="s">
        <v>60</v>
      </c>
      <c r="D59" s="25">
        <v>3</v>
      </c>
      <c r="E59" s="29">
        <v>128</v>
      </c>
      <c r="F59" s="5" t="s">
        <v>15</v>
      </c>
      <c r="G59" s="7" t="s">
        <v>15</v>
      </c>
      <c r="H59" s="7" t="s">
        <v>15</v>
      </c>
      <c r="I59" s="32" t="s">
        <v>15</v>
      </c>
      <c r="J59" s="6" t="s">
        <v>15</v>
      </c>
      <c r="K59" s="6" t="s">
        <v>15</v>
      </c>
      <c r="L59" s="6" t="s">
        <v>15</v>
      </c>
      <c r="M59" s="101" t="s">
        <v>15</v>
      </c>
      <c r="N59" s="3"/>
      <c r="O59" s="4">
        <f>IF(ISBLANK($C59),0,IF($B59="C",1,0))</f>
        <v>0</v>
      </c>
      <c r="P59" s="29">
        <f>IF(ISBLANK($C59),0,IF($B59="C",1,0))</f>
        <v>0</v>
      </c>
      <c r="Q59" s="29">
        <f t="shared" si="34"/>
        <v>0</v>
      </c>
      <c r="R59" s="29">
        <f t="shared" si="35"/>
        <v>0</v>
      </c>
      <c r="S59" s="29">
        <f t="shared" si="35"/>
        <v>0</v>
      </c>
      <c r="T59" s="11">
        <f t="shared" si="36"/>
        <v>0</v>
      </c>
      <c r="U59" s="4">
        <f>IF($E59=16,$O59*CharDeclAttrSize16,IF($E59=128,$O59*CharDeclAttrSize128,0))</f>
        <v>0</v>
      </c>
      <c r="V59" s="29">
        <f>P59*D59</f>
        <v>0</v>
      </c>
      <c r="W59" s="29">
        <f>IF($B59="C",(IF(CONCATENATE($G59,$H59)="--", 0, 2*LSM)+IF($F59="-", 0, 2)+IF($M59="-", 0, 2)),0)</f>
        <v>0</v>
      </c>
      <c r="X59" s="31">
        <f>SUM(U59:W59)</f>
        <v>0</v>
      </c>
      <c r="Y59" s="34">
        <f t="shared" si="37"/>
        <v>0</v>
      </c>
      <c r="Z59" s="34">
        <f t="shared" si="38"/>
        <v>0</v>
      </c>
      <c r="AA59" s="34">
        <f t="shared" si="40"/>
        <v>0</v>
      </c>
    </row>
    <row r="60" spans="1:27" ht="15.5" x14ac:dyDescent="0.35">
      <c r="A60" s="159"/>
      <c r="B60" s="160"/>
      <c r="C60" s="161"/>
      <c r="D60" s="162">
        <f>SUM(D55:D59)</f>
        <v>15</v>
      </c>
      <c r="E60" s="163"/>
      <c r="F60" s="164"/>
      <c r="G60" s="165"/>
      <c r="H60" s="165"/>
      <c r="I60" s="165"/>
      <c r="J60" s="165"/>
      <c r="K60" s="165"/>
      <c r="L60" s="165"/>
      <c r="M60" s="166"/>
      <c r="N60" s="167"/>
      <c r="O60" s="168"/>
      <c r="P60" s="169"/>
      <c r="Q60" s="167"/>
      <c r="R60" s="167"/>
      <c r="S60" s="167"/>
      <c r="T60" s="170">
        <f>SUM(T55:T59)</f>
        <v>0</v>
      </c>
      <c r="U60" s="171">
        <f>SUM(U55:U59)</f>
        <v>0</v>
      </c>
      <c r="V60" s="172">
        <f>SUM(V55:V59)</f>
        <v>0</v>
      </c>
      <c r="W60" s="167">
        <f>SUM(W55:W59)</f>
        <v>0</v>
      </c>
      <c r="X60" s="173">
        <f>SUM(X55:X59)</f>
        <v>0</v>
      </c>
      <c r="Y60" s="174"/>
      <c r="Z60" s="174"/>
      <c r="AA60" s="174"/>
    </row>
    <row r="61" spans="1:27" x14ac:dyDescent="0.35">
      <c r="A61" s="100" t="s">
        <v>55</v>
      </c>
      <c r="B61" s="77" t="s">
        <v>20</v>
      </c>
      <c r="C61" s="90"/>
      <c r="D61" s="90"/>
      <c r="E61" s="91">
        <v>128</v>
      </c>
      <c r="F61" s="80" t="s">
        <v>16</v>
      </c>
      <c r="G61" s="81" t="s">
        <v>19</v>
      </c>
      <c r="H61" s="82" t="s">
        <v>18</v>
      </c>
      <c r="I61" s="83" t="s">
        <v>64</v>
      </c>
      <c r="J61" s="84" t="s">
        <v>65</v>
      </c>
      <c r="K61" s="85" t="s">
        <v>66</v>
      </c>
      <c r="L61" s="84" t="s">
        <v>67</v>
      </c>
      <c r="M61" s="84" t="s">
        <v>68</v>
      </c>
      <c r="N61" s="102"/>
      <c r="O61" s="92"/>
      <c r="P61" s="93"/>
      <c r="Q61" s="93"/>
      <c r="R61" s="93"/>
      <c r="S61" s="93"/>
      <c r="T61" s="94"/>
      <c r="U61" s="92"/>
      <c r="V61" s="93"/>
      <c r="W61" s="93"/>
      <c r="X61" s="93"/>
      <c r="Y61" s="95">
        <f>IF(ISBLANK($B61),0,IF($E61=16,$N61*CharDeclAttrSize16,IF($E61=128,$N61*CharDeclAttrSize128,0)))</f>
        <v>0</v>
      </c>
      <c r="Z61" s="97"/>
      <c r="AA61" s="96"/>
    </row>
    <row r="62" spans="1:27" x14ac:dyDescent="0.35">
      <c r="A62" s="8"/>
      <c r="B62" s="17"/>
      <c r="C62" s="28" t="s">
        <v>56</v>
      </c>
      <c r="D62" s="25">
        <v>20</v>
      </c>
      <c r="E62" s="29">
        <v>128</v>
      </c>
      <c r="F62" s="5" t="s">
        <v>15</v>
      </c>
      <c r="G62" s="7" t="s">
        <v>15</v>
      </c>
      <c r="H62" s="7" t="s">
        <v>15</v>
      </c>
      <c r="I62" s="32" t="s">
        <v>15</v>
      </c>
      <c r="J62" s="6" t="s">
        <v>27</v>
      </c>
      <c r="K62" s="6" t="s">
        <v>15</v>
      </c>
      <c r="L62" s="6" t="s">
        <v>15</v>
      </c>
      <c r="M62" s="101" t="s">
        <v>15</v>
      </c>
      <c r="N62" s="3"/>
      <c r="O62" s="4">
        <f>IF(ISBLANK($C62),0,IF($B62="C",1,0))</f>
        <v>0</v>
      </c>
      <c r="P62" s="29">
        <f>IF(ISBLANK($C62),0,IF($B62="C",1,0))</f>
        <v>0</v>
      </c>
      <c r="Q62" s="29">
        <f t="shared" ref="Q62:Q66" si="41">IF($B62="C",(IF(CONCATENATE($G62,$H62)="--", 0, 1)),0)</f>
        <v>0</v>
      </c>
      <c r="R62" s="29">
        <f t="shared" ref="R62:S66" si="42">IF($B62="C",IF($F62="-",0,1),0)</f>
        <v>0</v>
      </c>
      <c r="S62" s="29">
        <f t="shared" si="42"/>
        <v>0</v>
      </c>
      <c r="T62" s="11">
        <f t="shared" ref="T62:T66" si="43">SUM(O62:S62)</f>
        <v>0</v>
      </c>
      <c r="U62" s="4">
        <f>IF($E62=16,$O62*CharDeclAttrSize16,IF($E62=128,$O62*CharDeclAttrSize128,0))</f>
        <v>0</v>
      </c>
      <c r="V62" s="29">
        <f>P62*D62</f>
        <v>0</v>
      </c>
      <c r="W62" s="29">
        <f>IF($B62="C",(IF(CONCATENATE($G62,$H62)="--", 0, 2*LSM)+IF($F62="-", 0, 2)+IF($M62="-", 0, 2)),0)</f>
        <v>0</v>
      </c>
      <c r="X62" s="31">
        <f>SUM(U62:W62)</f>
        <v>0</v>
      </c>
      <c r="Y62" s="34">
        <f t="shared" ref="Y62:Y66" si="44">SUM(U62+IF($B62="C",5,0)+IF($Q62=0,0,7))</f>
        <v>0</v>
      </c>
      <c r="Z62" s="34">
        <f t="shared" ref="Z62:Z66" si="45">3*Q62</f>
        <v>0</v>
      </c>
      <c r="AA62" s="34">
        <f>3*Q62</f>
        <v>0</v>
      </c>
    </row>
    <row r="63" spans="1:27" x14ac:dyDescent="0.35">
      <c r="A63" s="8"/>
      <c r="B63" s="17"/>
      <c r="C63" s="27" t="s">
        <v>57</v>
      </c>
      <c r="D63" s="26">
        <v>1</v>
      </c>
      <c r="E63" s="29">
        <v>128</v>
      </c>
      <c r="F63" s="5" t="s">
        <v>15</v>
      </c>
      <c r="G63" s="6" t="s">
        <v>27</v>
      </c>
      <c r="H63" s="6" t="s">
        <v>15</v>
      </c>
      <c r="I63" s="32" t="s">
        <v>15</v>
      </c>
      <c r="J63" s="6" t="s">
        <v>27</v>
      </c>
      <c r="K63" s="6" t="s">
        <v>15</v>
      </c>
      <c r="L63" s="6" t="s">
        <v>15</v>
      </c>
      <c r="M63" s="101" t="s">
        <v>15</v>
      </c>
      <c r="N63" s="3"/>
      <c r="O63" s="4">
        <f t="shared" ref="O63:P65" si="46">IF(ISBLANK($C63),0,IF($B63="C",1,0))</f>
        <v>0</v>
      </c>
      <c r="P63" s="29">
        <f t="shared" si="46"/>
        <v>0</v>
      </c>
      <c r="Q63" s="29">
        <f t="shared" si="41"/>
        <v>0</v>
      </c>
      <c r="R63" s="29">
        <f t="shared" si="42"/>
        <v>0</v>
      </c>
      <c r="S63" s="29">
        <f t="shared" si="42"/>
        <v>0</v>
      </c>
      <c r="T63" s="11">
        <f t="shared" si="43"/>
        <v>0</v>
      </c>
      <c r="U63" s="4">
        <f>IF($E63=16,$O63*CharDeclAttrSize16,IF($E63=128,$O63*CharDeclAttrSize128,0))</f>
        <v>0</v>
      </c>
      <c r="V63" s="29">
        <f>P63*D63</f>
        <v>0</v>
      </c>
      <c r="W63" s="29">
        <f>IF($B63="C",(IF(CONCATENATE($G63,$H63)="--", 0, 2*LSM)+IF($F63="-", 0, 2)+IF($M63="-", 0, 2)),0)</f>
        <v>0</v>
      </c>
      <c r="X63" s="31">
        <f>SUM(U63:W63)</f>
        <v>0</v>
      </c>
      <c r="Y63" s="34">
        <f t="shared" si="44"/>
        <v>0</v>
      </c>
      <c r="Z63" s="34">
        <f t="shared" si="45"/>
        <v>0</v>
      </c>
      <c r="AA63" s="34">
        <f t="shared" ref="AA63:AA66" si="47">3*Q63</f>
        <v>0</v>
      </c>
    </row>
    <row r="64" spans="1:27" x14ac:dyDescent="0.35">
      <c r="A64" s="8"/>
      <c r="B64" s="17"/>
      <c r="C64" s="28" t="s">
        <v>58</v>
      </c>
      <c r="D64" s="25">
        <v>20</v>
      </c>
      <c r="E64" s="29">
        <v>128</v>
      </c>
      <c r="F64" s="5" t="s">
        <v>15</v>
      </c>
      <c r="G64" s="6" t="s">
        <v>27</v>
      </c>
      <c r="H64" s="7" t="s">
        <v>15</v>
      </c>
      <c r="I64" s="32" t="s">
        <v>15</v>
      </c>
      <c r="J64" s="6" t="s">
        <v>27</v>
      </c>
      <c r="K64" s="6" t="s">
        <v>15</v>
      </c>
      <c r="L64" s="6" t="s">
        <v>15</v>
      </c>
      <c r="M64" s="101" t="s">
        <v>15</v>
      </c>
      <c r="N64" s="3"/>
      <c r="O64" s="4">
        <f>IF(ISBLANK($C64),0,IF($B64="C",1,0))</f>
        <v>0</v>
      </c>
      <c r="P64" s="29">
        <f>IF(ISBLANK($C64),0,IF($B64="C",1,0))</f>
        <v>0</v>
      </c>
      <c r="Q64" s="29">
        <f t="shared" si="41"/>
        <v>0</v>
      </c>
      <c r="R64" s="29">
        <f t="shared" si="42"/>
        <v>0</v>
      </c>
      <c r="S64" s="29">
        <f t="shared" si="42"/>
        <v>0</v>
      </c>
      <c r="T64" s="11">
        <f t="shared" si="43"/>
        <v>0</v>
      </c>
      <c r="U64" s="4">
        <f>IF($E64=16,$O64*CharDeclAttrSize16,IF($E64=128,$O64*CharDeclAttrSize128,0))</f>
        <v>0</v>
      </c>
      <c r="V64" s="29">
        <f>P64*D64</f>
        <v>0</v>
      </c>
      <c r="W64" s="29">
        <f>IF($B64="C",(IF(CONCATENATE($G64,$H64)="--", 0, 2*LSM)+IF($F64="-", 0, 2)+IF($M64="-", 0, 2)),0)</f>
        <v>0</v>
      </c>
      <c r="X64" s="31">
        <f>SUM(U64:W64)</f>
        <v>0</v>
      </c>
      <c r="Y64" s="34">
        <f t="shared" si="44"/>
        <v>0</v>
      </c>
      <c r="Z64" s="34">
        <f t="shared" si="45"/>
        <v>0</v>
      </c>
      <c r="AA64" s="34">
        <f t="shared" si="47"/>
        <v>0</v>
      </c>
    </row>
    <row r="65" spans="1:27" x14ac:dyDescent="0.35">
      <c r="A65" s="8"/>
      <c r="B65" s="17"/>
      <c r="C65" s="27" t="s">
        <v>59</v>
      </c>
      <c r="D65" s="26">
        <v>1</v>
      </c>
      <c r="E65" s="29">
        <v>128</v>
      </c>
      <c r="F65" s="5" t="s">
        <v>15</v>
      </c>
      <c r="G65" s="6" t="s">
        <v>27</v>
      </c>
      <c r="H65" s="6" t="s">
        <v>15</v>
      </c>
      <c r="I65" s="32" t="s">
        <v>15</v>
      </c>
      <c r="J65" s="6" t="s">
        <v>27</v>
      </c>
      <c r="K65" s="6" t="s">
        <v>15</v>
      </c>
      <c r="L65" s="6" t="s">
        <v>15</v>
      </c>
      <c r="M65" s="101" t="s">
        <v>15</v>
      </c>
      <c r="N65" s="3"/>
      <c r="O65" s="4">
        <f t="shared" si="46"/>
        <v>0</v>
      </c>
      <c r="P65" s="29">
        <f t="shared" si="46"/>
        <v>0</v>
      </c>
      <c r="Q65" s="29">
        <f t="shared" si="41"/>
        <v>0</v>
      </c>
      <c r="R65" s="29">
        <f t="shared" si="42"/>
        <v>0</v>
      </c>
      <c r="S65" s="29">
        <f t="shared" si="42"/>
        <v>0</v>
      </c>
      <c r="T65" s="11">
        <f t="shared" si="43"/>
        <v>0</v>
      </c>
      <c r="U65" s="4">
        <f>IF($E65=16,$O65*CharDeclAttrSize16,IF($E65=128,$O65*CharDeclAttrSize128,0))</f>
        <v>0</v>
      </c>
      <c r="V65" s="29">
        <f>P65*D65</f>
        <v>0</v>
      </c>
      <c r="W65" s="29">
        <f>IF($B65="C",(IF(CONCATENATE($G65,$H65)="--", 0, 2*LSM)+IF($F65="-", 0, 2)+IF($M65="-", 0, 2)),0)</f>
        <v>0</v>
      </c>
      <c r="X65" s="31">
        <f>SUM(U65:W65)</f>
        <v>0</v>
      </c>
      <c r="Y65" s="34">
        <f t="shared" si="44"/>
        <v>0</v>
      </c>
      <c r="Z65" s="34">
        <f t="shared" si="45"/>
        <v>0</v>
      </c>
      <c r="AA65" s="34">
        <f t="shared" si="47"/>
        <v>0</v>
      </c>
    </row>
    <row r="66" spans="1:27" x14ac:dyDescent="0.35">
      <c r="A66" s="8"/>
      <c r="B66" s="17"/>
      <c r="C66" s="28" t="s">
        <v>60</v>
      </c>
      <c r="D66" s="25">
        <v>3</v>
      </c>
      <c r="E66" s="29">
        <v>128</v>
      </c>
      <c r="F66" s="5" t="s">
        <v>15</v>
      </c>
      <c r="G66" s="7" t="s">
        <v>15</v>
      </c>
      <c r="H66" s="7" t="s">
        <v>15</v>
      </c>
      <c r="I66" s="32" t="s">
        <v>15</v>
      </c>
      <c r="J66" s="6" t="s">
        <v>15</v>
      </c>
      <c r="K66" s="6" t="s">
        <v>27</v>
      </c>
      <c r="L66" s="6" t="s">
        <v>15</v>
      </c>
      <c r="M66" s="101" t="s">
        <v>15</v>
      </c>
      <c r="N66" s="3"/>
      <c r="O66" s="4">
        <f>IF(ISBLANK($C66),0,IF($B66="C",1,0))</f>
        <v>0</v>
      </c>
      <c r="P66" s="29">
        <f>IF(ISBLANK($C66),0,IF($B66="C",1,0))</f>
        <v>0</v>
      </c>
      <c r="Q66" s="29">
        <f t="shared" si="41"/>
        <v>0</v>
      </c>
      <c r="R66" s="29">
        <f t="shared" si="42"/>
        <v>0</v>
      </c>
      <c r="S66" s="29">
        <f t="shared" si="42"/>
        <v>0</v>
      </c>
      <c r="T66" s="11">
        <f t="shared" si="43"/>
        <v>0</v>
      </c>
      <c r="U66" s="4">
        <f>IF($E66=16,$O66*CharDeclAttrSize16,IF($E66=128,$O66*CharDeclAttrSize128,0))</f>
        <v>0</v>
      </c>
      <c r="V66" s="29">
        <f>P66*D66</f>
        <v>0</v>
      </c>
      <c r="W66" s="29">
        <f>IF($B66="C",(IF(CONCATENATE($G66,$H66)="--", 0, 2*LSM)+IF($F66="-", 0, 2)+IF($M66="-", 0, 2)),0)</f>
        <v>0</v>
      </c>
      <c r="X66" s="31">
        <f>SUM(U66:W66)</f>
        <v>0</v>
      </c>
      <c r="Y66" s="34">
        <f t="shared" si="44"/>
        <v>0</v>
      </c>
      <c r="Z66" s="34">
        <f t="shared" si="45"/>
        <v>0</v>
      </c>
      <c r="AA66" s="34">
        <f t="shared" si="47"/>
        <v>0</v>
      </c>
    </row>
    <row r="67" spans="1:27" ht="16" thickBot="1" x14ac:dyDescent="0.4">
      <c r="A67" s="159"/>
      <c r="B67" s="160"/>
      <c r="C67" s="161"/>
      <c r="D67" s="162">
        <f>SUM(D62:D66)</f>
        <v>45</v>
      </c>
      <c r="E67" s="163"/>
      <c r="F67" s="164"/>
      <c r="G67" s="165"/>
      <c r="H67" s="165"/>
      <c r="I67" s="165"/>
      <c r="J67" s="175"/>
      <c r="K67" s="165"/>
      <c r="L67" s="165"/>
      <c r="M67" s="166"/>
      <c r="N67" s="167"/>
      <c r="O67" s="168"/>
      <c r="P67" s="169"/>
      <c r="Q67" s="167"/>
      <c r="R67" s="167"/>
      <c r="S67" s="167"/>
      <c r="T67" s="170">
        <f>SUM(T62:T66)</f>
        <v>0</v>
      </c>
      <c r="U67" s="171">
        <f>SUM(U62:U66)</f>
        <v>0</v>
      </c>
      <c r="V67" s="172">
        <f>SUM(V62:V66)</f>
        <v>0</v>
      </c>
      <c r="W67" s="167">
        <f>SUM(W62:W66)</f>
        <v>0</v>
      </c>
      <c r="X67" s="173">
        <f>SUM(X62:X66)</f>
        <v>0</v>
      </c>
      <c r="Y67" s="173"/>
      <c r="Z67" s="173"/>
      <c r="AA67" s="174"/>
    </row>
    <row r="68" spans="1:27" ht="47.5" customHeight="1" thickBot="1" x14ac:dyDescent="0.4">
      <c r="F68" s="29"/>
      <c r="G68" s="29"/>
      <c r="H68" s="29"/>
      <c r="I68" s="29"/>
      <c r="J68" s="30"/>
      <c r="K68" s="29"/>
      <c r="L68" s="29"/>
      <c r="M68" s="29"/>
      <c r="N68" s="145" t="s">
        <v>92</v>
      </c>
      <c r="T68" s="141" t="s">
        <v>48</v>
      </c>
      <c r="X68" s="137" t="s">
        <v>49</v>
      </c>
    </row>
    <row r="69" spans="1:27" ht="15.5" x14ac:dyDescent="0.35">
      <c r="A69" s="129" t="s">
        <v>33</v>
      </c>
      <c r="B69" s="116"/>
      <c r="C69" s="117"/>
      <c r="D69" s="118"/>
      <c r="E69" s="119"/>
      <c r="F69" s="120"/>
      <c r="G69" s="120"/>
      <c r="H69" s="120"/>
      <c r="I69" s="120"/>
      <c r="J69" s="121"/>
      <c r="N69" s="146">
        <f>N21+N28</f>
        <v>2</v>
      </c>
      <c r="T69" s="142">
        <f>T26+T32</f>
        <v>9</v>
      </c>
      <c r="X69" s="138">
        <f>X26+X32</f>
        <v>43</v>
      </c>
    </row>
    <row r="70" spans="1:27" ht="15.5" x14ac:dyDescent="0.35">
      <c r="A70" s="130" t="s">
        <v>34</v>
      </c>
      <c r="B70" s="122"/>
      <c r="C70" s="123"/>
      <c r="D70" s="124"/>
      <c r="E70" s="125"/>
      <c r="F70" s="126"/>
      <c r="G70" s="126"/>
      <c r="H70" s="126"/>
      <c r="I70" s="126"/>
      <c r="J70" s="127"/>
      <c r="N70" s="147">
        <f>SUM(N35:N67)</f>
        <v>1</v>
      </c>
      <c r="T70" s="143">
        <f>SUM(T44,T53,T60,T67)</f>
        <v>5</v>
      </c>
      <c r="X70" s="139">
        <f>SUM(X44,X53,X60,X67)</f>
        <v>44</v>
      </c>
    </row>
    <row r="71" spans="1:27" ht="19" thickBot="1" x14ac:dyDescent="0.4">
      <c r="A71" s="131" t="s">
        <v>23</v>
      </c>
      <c r="B71" s="132"/>
      <c r="C71" s="133"/>
      <c r="D71" s="134"/>
      <c r="E71" s="134"/>
      <c r="F71" s="135"/>
      <c r="G71" s="135"/>
      <c r="H71" s="135"/>
      <c r="I71" s="135"/>
      <c r="J71" s="136"/>
      <c r="N71" s="144">
        <f>SUM(N69:N70)</f>
        <v>3</v>
      </c>
      <c r="T71" s="144">
        <f>SUM(T69:T70)</f>
        <v>14</v>
      </c>
      <c r="X71" s="140">
        <f t="shared" ref="X71" si="48">SUM(X69:X70)</f>
        <v>87</v>
      </c>
      <c r="Y71" s="156">
        <f>SUM(Y21:Y67)</f>
        <v>131</v>
      </c>
      <c r="Z71" s="157">
        <f>SUM(Z21:Z67)+16</f>
        <v>22</v>
      </c>
      <c r="AA71" s="157">
        <f>SUM(AA21:AA67)</f>
        <v>3</v>
      </c>
    </row>
    <row r="72" spans="1:27" x14ac:dyDescent="0.35">
      <c r="W72" s="22"/>
      <c r="X72" s="22"/>
      <c r="Y72" s="22"/>
      <c r="Z72" s="22"/>
      <c r="AA72" s="22"/>
    </row>
    <row r="73" spans="1:27" x14ac:dyDescent="0.35">
      <c r="A73" s="2"/>
      <c r="C73" s="21"/>
    </row>
    <row r="76" spans="1:27" x14ac:dyDescent="0.35">
      <c r="A76"/>
      <c r="B76"/>
    </row>
    <row r="77" spans="1:27" x14ac:dyDescent="0.35">
      <c r="A77"/>
      <c r="B77"/>
    </row>
    <row r="78" spans="1:27" x14ac:dyDescent="0.35">
      <c r="A78"/>
      <c r="B78"/>
    </row>
    <row r="79" spans="1:27" x14ac:dyDescent="0.35">
      <c r="A79"/>
      <c r="B79"/>
    </row>
  </sheetData>
  <mergeCells count="13">
    <mergeCell ref="O2:P9"/>
    <mergeCell ref="V2:X2"/>
    <mergeCell ref="V3:X3"/>
    <mergeCell ref="V4:X4"/>
    <mergeCell ref="F18:M18"/>
    <mergeCell ref="O18:S18"/>
    <mergeCell ref="U18:W18"/>
    <mergeCell ref="Y18:AA18"/>
    <mergeCell ref="O19:S19"/>
    <mergeCell ref="U19:X19"/>
    <mergeCell ref="Y19:Y20"/>
    <mergeCell ref="Z19:Z20"/>
    <mergeCell ref="AA19:AA20"/>
  </mergeCells>
  <conditionalFormatting sqref="C36:D43 C46:D52 C55:D59 C62:D66">
    <cfRule type="expression" dxfId="13" priority="6">
      <formula>$B36=#REF!</formula>
    </cfRule>
    <cfRule type="expression" dxfId="12" priority="7">
      <formula>$B36=$AB$1</formula>
    </cfRule>
  </conditionalFormatting>
  <conditionalFormatting sqref="C36:D43">
    <cfRule type="cellIs" dxfId="11" priority="1" operator="equal">
      <formula>$AB$7</formula>
    </cfRule>
  </conditionalFormatting>
  <conditionalFormatting sqref="C46:D52">
    <cfRule type="cellIs" dxfId="10" priority="4" operator="equal">
      <formula>$AB$7</formula>
    </cfRule>
  </conditionalFormatting>
  <conditionalFormatting sqref="C55:D59">
    <cfRule type="cellIs" dxfId="9" priority="3" operator="equal">
      <formula>$AB$7</formula>
    </cfRule>
  </conditionalFormatting>
  <conditionalFormatting sqref="C62:D66">
    <cfRule type="cellIs" dxfId="8" priority="2" operator="equal">
      <formula>$AB$7</formula>
    </cfRule>
  </conditionalFormatting>
  <conditionalFormatting sqref="D36:D43 D46:D52 D55:D59 D62:D66">
    <cfRule type="expression" dxfId="7" priority="5">
      <formula>$B36=#REF!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3053A-98B4-4371-B94E-906D956226AE}">
  <dimension ref="A2:AA79"/>
  <sheetViews>
    <sheetView topLeftCell="A19" zoomScale="80" zoomScaleNormal="80" workbookViewId="0">
      <selection activeCell="Y68" sqref="Y68"/>
    </sheetView>
  </sheetViews>
  <sheetFormatPr defaultRowHeight="14.5" x14ac:dyDescent="0.35"/>
  <cols>
    <col min="1" max="1" width="38" style="29" customWidth="1"/>
    <col min="2" max="2" width="8.54296875" style="15" bestFit="1" customWidth="1"/>
    <col min="3" max="3" width="48.81640625" customWidth="1"/>
    <col min="4" max="4" width="10" customWidth="1"/>
    <col min="5" max="5" width="10.54296875" customWidth="1"/>
    <col min="6" max="6" width="3" customWidth="1"/>
    <col min="7" max="9" width="2.54296875" customWidth="1"/>
    <col min="10" max="10" width="7" style="10" customWidth="1"/>
    <col min="11" max="11" width="2.54296875" customWidth="1"/>
    <col min="12" max="12" width="3.26953125" customWidth="1"/>
    <col min="13" max="13" width="12.26953125" customWidth="1"/>
    <col min="14" max="14" width="23.6328125" bestFit="1" customWidth="1"/>
    <col min="15" max="15" width="9.7265625" bestFit="1" customWidth="1"/>
    <col min="16" max="16" width="5.1796875" style="3" bestFit="1" customWidth="1"/>
    <col min="17" max="17" width="7.36328125" bestFit="1" customWidth="1"/>
    <col min="18" max="18" width="21.26953125" bestFit="1" customWidth="1"/>
    <col min="19" max="19" width="4.90625" bestFit="1" customWidth="1"/>
    <col min="20" max="20" width="27.81640625" bestFit="1" customWidth="1"/>
    <col min="21" max="21" width="9.7265625" bestFit="1" customWidth="1"/>
    <col min="22" max="22" width="10.54296875" bestFit="1" customWidth="1"/>
    <col min="23" max="23" width="7.6328125" bestFit="1" customWidth="1"/>
    <col min="24" max="24" width="27.7265625" bestFit="1" customWidth="1"/>
    <col min="25" max="25" width="22.1796875" bestFit="1" customWidth="1"/>
    <col min="26" max="27" width="14.1796875" bestFit="1" customWidth="1"/>
    <col min="28" max="28" width="3.7265625" customWidth="1"/>
  </cols>
  <sheetData>
    <row r="2" spans="3:24" x14ac:dyDescent="0.35">
      <c r="C2" s="18" t="s">
        <v>28</v>
      </c>
      <c r="D2" s="19">
        <v>2</v>
      </c>
      <c r="O2" s="196" t="s">
        <v>122</v>
      </c>
      <c r="P2" s="197"/>
      <c r="Q2" s="176" t="s">
        <v>16</v>
      </c>
      <c r="R2" s="177" t="s">
        <v>123</v>
      </c>
      <c r="T2" s="186" t="s">
        <v>140</v>
      </c>
      <c r="U2" s="176" t="s">
        <v>94</v>
      </c>
      <c r="V2" s="218" t="s">
        <v>141</v>
      </c>
      <c r="W2" s="218"/>
      <c r="X2" s="219"/>
    </row>
    <row r="3" spans="3:24" x14ac:dyDescent="0.35">
      <c r="C3" s="18"/>
      <c r="D3" s="19"/>
      <c r="N3" s="23"/>
      <c r="O3" s="198"/>
      <c r="P3" s="199"/>
      <c r="Q3" s="178" t="s">
        <v>19</v>
      </c>
      <c r="R3" s="179" t="s">
        <v>124</v>
      </c>
      <c r="S3" s="23"/>
      <c r="T3" s="187"/>
      <c r="U3" s="178" t="s">
        <v>95</v>
      </c>
      <c r="V3" s="220" t="s">
        <v>142</v>
      </c>
      <c r="W3" s="220"/>
      <c r="X3" s="221"/>
    </row>
    <row r="4" spans="3:24" x14ac:dyDescent="0.35">
      <c r="C4" s="18"/>
      <c r="D4" s="19"/>
      <c r="N4" s="23"/>
      <c r="O4" s="198"/>
      <c r="P4" s="199"/>
      <c r="Q4" s="178" t="s">
        <v>18</v>
      </c>
      <c r="R4" s="179" t="s">
        <v>125</v>
      </c>
      <c r="S4" s="24"/>
      <c r="T4" s="188"/>
      <c r="U4" s="180" t="s">
        <v>97</v>
      </c>
      <c r="V4" s="222" t="s">
        <v>143</v>
      </c>
      <c r="W4" s="222"/>
      <c r="X4" s="223"/>
    </row>
    <row r="5" spans="3:24" x14ac:dyDescent="0.35">
      <c r="C5" s="18"/>
      <c r="D5" s="19"/>
      <c r="N5" s="23"/>
      <c r="O5" s="198"/>
      <c r="P5" s="199"/>
      <c r="Q5" s="178" t="s">
        <v>64</v>
      </c>
      <c r="R5" s="179" t="s">
        <v>126</v>
      </c>
      <c r="S5" s="24"/>
    </row>
    <row r="6" spans="3:24" x14ac:dyDescent="0.35">
      <c r="C6" s="18"/>
      <c r="D6" s="19"/>
      <c r="N6" s="23"/>
      <c r="O6" s="198"/>
      <c r="P6" s="199"/>
      <c r="Q6" s="178" t="s">
        <v>65</v>
      </c>
      <c r="R6" s="179" t="s">
        <v>127</v>
      </c>
      <c r="S6" s="24"/>
    </row>
    <row r="7" spans="3:24" x14ac:dyDescent="0.35">
      <c r="C7" s="18" t="s">
        <v>31</v>
      </c>
      <c r="D7" s="20">
        <v>5</v>
      </c>
      <c r="N7" s="23"/>
      <c r="O7" s="198"/>
      <c r="P7" s="199"/>
      <c r="Q7" s="178" t="s">
        <v>66</v>
      </c>
      <c r="R7" s="179" t="s">
        <v>128</v>
      </c>
      <c r="S7" s="23"/>
    </row>
    <row r="8" spans="3:24" x14ac:dyDescent="0.35">
      <c r="C8" s="18" t="s">
        <v>32</v>
      </c>
      <c r="D8" s="19">
        <v>19</v>
      </c>
      <c r="O8" s="198"/>
      <c r="P8" s="199"/>
      <c r="Q8" s="178" t="s">
        <v>67</v>
      </c>
      <c r="R8" s="179" t="s">
        <v>129</v>
      </c>
    </row>
    <row r="9" spans="3:24" x14ac:dyDescent="0.35">
      <c r="C9" s="9"/>
      <c r="O9" s="200"/>
      <c r="P9" s="201"/>
      <c r="Q9" s="180" t="s">
        <v>68</v>
      </c>
      <c r="R9" s="181" t="s">
        <v>130</v>
      </c>
    </row>
    <row r="10" spans="3:24" x14ac:dyDescent="0.35">
      <c r="C10" s="18" t="s">
        <v>106</v>
      </c>
      <c r="D10" s="3"/>
    </row>
    <row r="11" spans="3:24" x14ac:dyDescent="0.35">
      <c r="C11" s="18" t="s">
        <v>107</v>
      </c>
      <c r="D11" s="3"/>
    </row>
    <row r="12" spans="3:24" x14ac:dyDescent="0.35">
      <c r="C12" s="18" t="s">
        <v>109</v>
      </c>
      <c r="D12" s="3" t="s">
        <v>27</v>
      </c>
    </row>
    <row r="13" spans="3:24" x14ac:dyDescent="0.35">
      <c r="C13" s="18"/>
      <c r="D13" s="3"/>
    </row>
    <row r="14" spans="3:24" x14ac:dyDescent="0.35">
      <c r="C14" s="18"/>
      <c r="D14" s="3"/>
    </row>
    <row r="15" spans="3:24" x14ac:dyDescent="0.35">
      <c r="C15" s="18"/>
      <c r="D15" s="3"/>
    </row>
    <row r="16" spans="3:24" x14ac:dyDescent="0.35">
      <c r="C16" s="18"/>
    </row>
    <row r="17" spans="1:27" x14ac:dyDescent="0.35">
      <c r="O17" s="3"/>
      <c r="P17"/>
    </row>
    <row r="18" spans="1:27" ht="55.5" customHeight="1" x14ac:dyDescent="0.35">
      <c r="A18" s="53" t="s">
        <v>21</v>
      </c>
      <c r="B18" s="54" t="s">
        <v>36</v>
      </c>
      <c r="C18" s="55" t="s">
        <v>22</v>
      </c>
      <c r="D18" s="56" t="s">
        <v>93</v>
      </c>
      <c r="E18" s="56" t="s">
        <v>24</v>
      </c>
      <c r="F18" s="202" t="s">
        <v>35</v>
      </c>
      <c r="G18" s="203"/>
      <c r="H18" s="203"/>
      <c r="I18" s="203"/>
      <c r="J18" s="203"/>
      <c r="K18" s="203"/>
      <c r="L18" s="203"/>
      <c r="M18" s="203"/>
      <c r="N18" s="51" t="s">
        <v>92</v>
      </c>
      <c r="O18" s="206" t="s">
        <v>96</v>
      </c>
      <c r="P18" s="203"/>
      <c r="Q18" s="203"/>
      <c r="R18" s="203"/>
      <c r="S18" s="207"/>
      <c r="T18" s="52" t="s">
        <v>48</v>
      </c>
      <c r="U18" s="216" t="s">
        <v>96</v>
      </c>
      <c r="V18" s="217"/>
      <c r="W18" s="217"/>
      <c r="X18" s="52" t="s">
        <v>49</v>
      </c>
      <c r="Y18" s="212" t="s">
        <v>63</v>
      </c>
      <c r="Z18" s="213"/>
      <c r="AA18" s="214"/>
    </row>
    <row r="19" spans="1:27" ht="25.5" customHeight="1" x14ac:dyDescent="0.35">
      <c r="A19" s="67"/>
      <c r="B19" s="68"/>
      <c r="C19" s="69"/>
      <c r="D19" s="69"/>
      <c r="E19" s="69"/>
      <c r="F19" s="57" t="s">
        <v>16</v>
      </c>
      <c r="G19" s="58" t="s">
        <v>19</v>
      </c>
      <c r="H19" s="59" t="s">
        <v>18</v>
      </c>
      <c r="I19" s="60" t="s">
        <v>64</v>
      </c>
      <c r="J19" s="62" t="s">
        <v>65</v>
      </c>
      <c r="K19" s="61" t="s">
        <v>66</v>
      </c>
      <c r="L19" s="62" t="s">
        <v>67</v>
      </c>
      <c r="M19" s="62" t="s">
        <v>68</v>
      </c>
      <c r="N19" s="69"/>
      <c r="O19" s="208" t="s">
        <v>30</v>
      </c>
      <c r="P19" s="209"/>
      <c r="Q19" s="209"/>
      <c r="R19" s="209"/>
      <c r="S19" s="210"/>
      <c r="T19" s="98"/>
      <c r="U19" s="208" t="s">
        <v>30</v>
      </c>
      <c r="V19" s="211"/>
      <c r="W19" s="211"/>
      <c r="X19" s="211"/>
      <c r="Y19" s="204" t="s">
        <v>69</v>
      </c>
      <c r="Z19" s="204" t="s">
        <v>144</v>
      </c>
      <c r="AA19" s="204" t="s">
        <v>108</v>
      </c>
    </row>
    <row r="20" spans="1:27" ht="60" customHeight="1" x14ac:dyDescent="0.35">
      <c r="A20" s="63"/>
      <c r="B20" s="70"/>
      <c r="C20" s="71"/>
      <c r="D20" s="71"/>
      <c r="E20" s="71"/>
      <c r="F20" s="72"/>
      <c r="G20" s="73"/>
      <c r="H20" s="74"/>
      <c r="I20" s="75"/>
      <c r="J20" s="76"/>
      <c r="K20" s="71"/>
      <c r="L20" s="76"/>
      <c r="M20" s="76"/>
      <c r="N20" s="71"/>
      <c r="O20" s="63" t="s">
        <v>99</v>
      </c>
      <c r="P20" s="64" t="s">
        <v>14</v>
      </c>
      <c r="Q20" s="65" t="s">
        <v>94</v>
      </c>
      <c r="R20" s="65" t="s">
        <v>95</v>
      </c>
      <c r="S20" s="65" t="s">
        <v>97</v>
      </c>
      <c r="T20" s="66" t="s">
        <v>13</v>
      </c>
      <c r="U20" s="64" t="s">
        <v>99</v>
      </c>
      <c r="V20" s="65" t="s">
        <v>98</v>
      </c>
      <c r="W20" s="64" t="s">
        <v>29</v>
      </c>
      <c r="X20" s="64" t="s">
        <v>13</v>
      </c>
      <c r="Y20" s="215"/>
      <c r="Z20" s="205"/>
      <c r="AA20" s="205"/>
    </row>
    <row r="21" spans="1:27" ht="30" customHeight="1" x14ac:dyDescent="0.35">
      <c r="A21" s="99" t="s">
        <v>25</v>
      </c>
      <c r="B21" s="77" t="s">
        <v>20</v>
      </c>
      <c r="C21" s="78" t="s">
        <v>37</v>
      </c>
      <c r="D21" s="79"/>
      <c r="E21" s="79">
        <v>16</v>
      </c>
      <c r="F21" s="80" t="s">
        <v>16</v>
      </c>
      <c r="G21" s="81" t="s">
        <v>19</v>
      </c>
      <c r="H21" s="82" t="s">
        <v>18</v>
      </c>
      <c r="I21" s="83" t="s">
        <v>64</v>
      </c>
      <c r="J21" s="84" t="s">
        <v>65</v>
      </c>
      <c r="K21" s="85" t="s">
        <v>66</v>
      </c>
      <c r="L21" s="84" t="s">
        <v>67</v>
      </c>
      <c r="M21" s="84" t="s">
        <v>68</v>
      </c>
      <c r="N21" s="102">
        <f>IF(B21="S",1,"")</f>
        <v>1</v>
      </c>
      <c r="O21" s="86"/>
      <c r="P21" s="78"/>
      <c r="Q21" s="78"/>
      <c r="R21" s="78"/>
      <c r="S21" s="78"/>
      <c r="T21" s="87"/>
      <c r="U21" s="86"/>
      <c r="V21" s="78"/>
      <c r="W21" s="78"/>
      <c r="X21" s="78"/>
      <c r="Y21" s="115">
        <f>IF($E21=16,$N21*CharDeclAttrSize16,IF($E21=128,$N21*CharDeclAttrSize128,0))</f>
        <v>5</v>
      </c>
      <c r="Z21" s="89"/>
      <c r="AA21" s="88"/>
    </row>
    <row r="22" spans="1:27" x14ac:dyDescent="0.35">
      <c r="A22" s="1"/>
      <c r="B22" s="16" t="str">
        <f>IF(D12="x","C"," ")</f>
        <v>C</v>
      </c>
      <c r="C22" t="s">
        <v>139</v>
      </c>
      <c r="D22" s="29">
        <v>4</v>
      </c>
      <c r="E22" s="29">
        <v>16</v>
      </c>
      <c r="F22" s="150" t="s">
        <v>15</v>
      </c>
      <c r="G22" s="151" t="s">
        <v>15</v>
      </c>
      <c r="H22" s="148" t="s">
        <v>27</v>
      </c>
      <c r="I22" s="152" t="s">
        <v>15</v>
      </c>
      <c r="J22" s="153" t="s">
        <v>15</v>
      </c>
      <c r="K22" s="154" t="s">
        <v>15</v>
      </c>
      <c r="L22" s="154" t="s">
        <v>15</v>
      </c>
      <c r="M22" s="154" t="s">
        <v>15</v>
      </c>
      <c r="N22" s="3"/>
      <c r="O22" s="4">
        <f>IF(ISBLANK($C22),0,IF($B22="C",1,0))</f>
        <v>1</v>
      </c>
      <c r="P22" s="29">
        <f>IF(ISBLANK($C22),0,IF($B22="C",1,0))</f>
        <v>1</v>
      </c>
      <c r="Q22" s="29">
        <f>IF($B22="C",(IF(CONCATENATE($G22,$H22)="--", 0, 1)),0)</f>
        <v>1</v>
      </c>
      <c r="R22" s="29">
        <f>IF($B22="C",IF($F22="-",0,1),0)</f>
        <v>0</v>
      </c>
      <c r="S22" s="29">
        <f>IF($B22="C",IF($F22="-",0,1),0)</f>
        <v>0</v>
      </c>
      <c r="T22" s="11">
        <f>SUM(O22:S22)</f>
        <v>3</v>
      </c>
      <c r="U22" s="4">
        <f>IF($E22=16,$O22*CharDeclAttrSize16,IF($E22=128,$O22*CharDeclAttrSize128,0))</f>
        <v>5</v>
      </c>
      <c r="V22" s="29">
        <f>P22*D22</f>
        <v>4</v>
      </c>
      <c r="W22" s="29">
        <f>IF($B22="C",(IF(CONCATENATE($G22,$H22)="--", 0, 2*LSM)+IF($F22="-", 0, 2)+IF($M22="-", 0, 2)),0)</f>
        <v>4</v>
      </c>
      <c r="X22" s="31">
        <f>SUM(U22:W22)</f>
        <v>13</v>
      </c>
      <c r="Y22" s="34">
        <f>SUM(U22+IF($B22="C",5,0)+IF($Q22=0,0,7))</f>
        <v>17</v>
      </c>
      <c r="Z22" s="34">
        <f>3*Q22</f>
        <v>3</v>
      </c>
      <c r="AA22" s="34">
        <v>0</v>
      </c>
    </row>
    <row r="23" spans="1:27" x14ac:dyDescent="0.35">
      <c r="A23" s="1" t="s">
        <v>105</v>
      </c>
      <c r="B23" s="16" t="str">
        <f>IF(OR(D10="x",D11="x"),"C"," ")</f>
        <v xml:space="preserve"> </v>
      </c>
      <c r="C23" t="s">
        <v>101</v>
      </c>
      <c r="D23" s="29">
        <v>1</v>
      </c>
      <c r="E23" s="29">
        <v>16</v>
      </c>
      <c r="F23" s="150" t="s">
        <v>15</v>
      </c>
      <c r="G23" s="150" t="s">
        <v>15</v>
      </c>
      <c r="H23" s="150" t="s">
        <v>15</v>
      </c>
      <c r="I23" s="148" t="s">
        <v>27</v>
      </c>
      <c r="J23" s="150" t="s">
        <v>15</v>
      </c>
      <c r="K23" s="39" t="s">
        <v>27</v>
      </c>
      <c r="L23" s="150" t="s">
        <v>15</v>
      </c>
      <c r="M23" s="150" t="s">
        <v>15</v>
      </c>
      <c r="N23" s="3"/>
      <c r="O23" s="4">
        <f t="shared" ref="O23:P25" si="0">IF(ISBLANK($C23),0,IF($B23="C",1,0))</f>
        <v>0</v>
      </c>
      <c r="P23" s="29">
        <f t="shared" si="0"/>
        <v>0</v>
      </c>
      <c r="Q23" s="29">
        <f>IF($B23="C",(IF(CONCATENATE($G23,$H23)="--", 0, 1)),0)</f>
        <v>0</v>
      </c>
      <c r="R23" s="29">
        <f t="shared" ref="R23:S25" si="1">IF($B23="C",IF($F23="-",0,1),0)</f>
        <v>0</v>
      </c>
      <c r="S23" s="29">
        <f t="shared" si="1"/>
        <v>0</v>
      </c>
      <c r="T23" s="11">
        <f t="shared" ref="T23:T25" si="2">SUM(O23:S23)</f>
        <v>0</v>
      </c>
      <c r="U23" s="4">
        <f>IF($E23=16,$O23*CharDeclAttrSize16,IF($E23=128,$O23*CharDeclAttrSize128,0))</f>
        <v>0</v>
      </c>
      <c r="V23" s="29">
        <f t="shared" ref="V23:V25" si="3">P23*D23</f>
        <v>0</v>
      </c>
      <c r="W23" s="29">
        <f>IF($B23="C",(IF(CONCATENATE($G23,$H23)="--", 0, 2*LSM)+IF($F23="-", 0, 2)+IF($M23="-", 0, 2)),0)</f>
        <v>0</v>
      </c>
      <c r="X23" s="31">
        <f t="shared" ref="X23:X25" si="4">SUM(U23:W23)</f>
        <v>0</v>
      </c>
      <c r="Y23" s="34">
        <f t="shared" ref="Y23:Y25" si="5">SUM(U23+IF($B23="C",5,0)+IF($Q23=0,0,7))</f>
        <v>0</v>
      </c>
      <c r="Z23" s="34">
        <f>IF($B23="C",3*LSM,0)</f>
        <v>0</v>
      </c>
      <c r="AA23" s="34">
        <f>IF($B23="C",3*LSM,0)</f>
        <v>0</v>
      </c>
    </row>
    <row r="24" spans="1:27" x14ac:dyDescent="0.35">
      <c r="A24" s="1" t="s">
        <v>102</v>
      </c>
      <c r="B24" s="16" t="str">
        <f>IF(D10="x","C"," ")</f>
        <v xml:space="preserve"> </v>
      </c>
      <c r="C24" t="s">
        <v>100</v>
      </c>
      <c r="D24" s="29">
        <v>16</v>
      </c>
      <c r="E24" s="29">
        <v>16</v>
      </c>
      <c r="F24" s="150" t="s">
        <v>15</v>
      </c>
      <c r="G24" s="150" t="s">
        <v>15</v>
      </c>
      <c r="H24" s="150" t="s">
        <v>15</v>
      </c>
      <c r="I24" s="149" t="s">
        <v>27</v>
      </c>
      <c r="J24" s="150" t="s">
        <v>15</v>
      </c>
      <c r="K24" s="150" t="s">
        <v>15</v>
      </c>
      <c r="L24" s="150" t="s">
        <v>15</v>
      </c>
      <c r="M24" s="150" t="s">
        <v>15</v>
      </c>
      <c r="N24" s="3"/>
      <c r="O24" s="4">
        <f t="shared" si="0"/>
        <v>0</v>
      </c>
      <c r="P24" s="29">
        <f t="shared" si="0"/>
        <v>0</v>
      </c>
      <c r="Q24" s="29">
        <f>IF($B24="C",(IF(CONCATENATE($G24,$H24)="--", 0, 1)),0)</f>
        <v>0</v>
      </c>
      <c r="R24" s="29">
        <f t="shared" si="1"/>
        <v>0</v>
      </c>
      <c r="S24" s="29">
        <f t="shared" si="1"/>
        <v>0</v>
      </c>
      <c r="T24" s="11">
        <f t="shared" si="2"/>
        <v>0</v>
      </c>
      <c r="U24" s="4">
        <f>IF($E24=16,$O24*CharDeclAttrSize16,IF($E24=128,$O24*CharDeclAttrSize128,0))</f>
        <v>0</v>
      </c>
      <c r="V24" s="29">
        <f t="shared" si="3"/>
        <v>0</v>
      </c>
      <c r="W24" s="29">
        <f>IF($B24="C",(IF(CONCATENATE($G24,$H24)="--", 0, 2*LSM)+IF($F24="-", 0, 2)+IF($M24="-", 0, 2)),0)</f>
        <v>0</v>
      </c>
      <c r="X24" s="31">
        <f t="shared" si="4"/>
        <v>0</v>
      </c>
      <c r="Y24" s="34">
        <f t="shared" si="5"/>
        <v>0</v>
      </c>
      <c r="Z24" s="34">
        <f>SUM(U24+2*Q24)</f>
        <v>0</v>
      </c>
      <c r="AA24" s="34">
        <f>SUM(U24+2*Q24)</f>
        <v>0</v>
      </c>
    </row>
    <row r="25" spans="1:27" x14ac:dyDescent="0.35">
      <c r="A25" s="1" t="s">
        <v>104</v>
      </c>
      <c r="B25" s="16" t="str">
        <f>IF(D11="x","C"," ")</f>
        <v xml:space="preserve"> </v>
      </c>
      <c r="C25" t="s">
        <v>103</v>
      </c>
      <c r="D25" s="29">
        <v>1</v>
      </c>
      <c r="E25" s="29">
        <v>16</v>
      </c>
      <c r="F25" s="150" t="s">
        <v>15</v>
      </c>
      <c r="G25" s="150" t="s">
        <v>15</v>
      </c>
      <c r="H25" s="150" t="s">
        <v>15</v>
      </c>
      <c r="I25" s="149" t="s">
        <v>27</v>
      </c>
      <c r="J25" s="150" t="s">
        <v>15</v>
      </c>
      <c r="K25" s="149" t="s">
        <v>27</v>
      </c>
      <c r="L25" s="150" t="s">
        <v>15</v>
      </c>
      <c r="M25" s="150" t="s">
        <v>15</v>
      </c>
      <c r="N25" s="3"/>
      <c r="O25" s="4">
        <f t="shared" si="0"/>
        <v>0</v>
      </c>
      <c r="P25" s="29">
        <f t="shared" si="0"/>
        <v>0</v>
      </c>
      <c r="Q25" s="29">
        <f>IF($B25="C",(IF(CONCATENATE($G25,$H25)="--", 0, 1)),0)</f>
        <v>0</v>
      </c>
      <c r="R25" s="29">
        <f t="shared" si="1"/>
        <v>0</v>
      </c>
      <c r="S25" s="29">
        <f t="shared" si="1"/>
        <v>0</v>
      </c>
      <c r="T25" s="11">
        <f t="shared" si="2"/>
        <v>0</v>
      </c>
      <c r="U25" s="4">
        <f>IF($E25=16,$O25*CharDeclAttrSize16,IF($E25=128,$O25*CharDeclAttrSize128,0))</f>
        <v>0</v>
      </c>
      <c r="V25" s="29">
        <f t="shared" si="3"/>
        <v>0</v>
      </c>
      <c r="W25" s="29">
        <f>IF($B25="C",(IF(CONCATENATE($G25,$H25)="--", 0, 2*LSM)+IF($F25="-", 0, 2)+IF($M25="-", 0, 2)),0)</f>
        <v>0</v>
      </c>
      <c r="X25" s="31">
        <f t="shared" si="4"/>
        <v>0</v>
      </c>
      <c r="Y25" s="34">
        <f t="shared" si="5"/>
        <v>0</v>
      </c>
      <c r="Z25" s="34">
        <f>IF($B25="C",3*LSM,0)</f>
        <v>0</v>
      </c>
      <c r="AA25" s="34">
        <f>IF($B25="C",3*LSM,0)</f>
        <v>0</v>
      </c>
    </row>
    <row r="26" spans="1:27" ht="15.5" x14ac:dyDescent="0.35">
      <c r="A26" s="103"/>
      <c r="B26" s="104"/>
      <c r="C26" s="105"/>
      <c r="D26" s="106">
        <f>SUM(D22)</f>
        <v>4</v>
      </c>
      <c r="E26" s="106"/>
      <c r="F26" s="107"/>
      <c r="G26" s="108"/>
      <c r="H26" s="108"/>
      <c r="I26" s="108"/>
      <c r="J26" s="108"/>
      <c r="K26" s="108"/>
      <c r="L26" s="108"/>
      <c r="M26" s="109"/>
      <c r="N26" s="110"/>
      <c r="O26" s="111"/>
      <c r="P26" s="110"/>
      <c r="Q26" s="110"/>
      <c r="R26" s="110"/>
      <c r="S26" s="110"/>
      <c r="T26" s="112">
        <f>SUM(T22:T25)</f>
        <v>3</v>
      </c>
      <c r="U26" s="111">
        <f>SUM(U22:U25)</f>
        <v>5</v>
      </c>
      <c r="V26" s="111">
        <f>SUM(V22:V25)</f>
        <v>4</v>
      </c>
      <c r="W26" s="111">
        <f>SUM(W22:W25)</f>
        <v>4</v>
      </c>
      <c r="X26" s="111">
        <f>SUM(X22:X25)</f>
        <v>13</v>
      </c>
      <c r="Y26" s="36"/>
      <c r="Z26" s="36"/>
      <c r="AA26" s="36"/>
    </row>
    <row r="27" spans="1:27" x14ac:dyDescent="0.35">
      <c r="D27" s="29"/>
      <c r="E27" s="29"/>
      <c r="F27" s="29"/>
      <c r="G27" s="29"/>
      <c r="H27" s="29"/>
      <c r="I27" s="29"/>
      <c r="J27" s="37"/>
      <c r="K27" s="29"/>
      <c r="L27" s="37"/>
      <c r="M27" s="37"/>
      <c r="N27" s="3"/>
      <c r="O27" s="1"/>
      <c r="P27"/>
      <c r="T27" s="10"/>
      <c r="Y27" s="35"/>
      <c r="Z27" s="35"/>
      <c r="AA27" s="35"/>
    </row>
    <row r="28" spans="1:27" ht="30" customHeight="1" x14ac:dyDescent="0.35">
      <c r="A28" s="99" t="s">
        <v>26</v>
      </c>
      <c r="B28" s="77" t="s">
        <v>20</v>
      </c>
      <c r="C28" s="78" t="s">
        <v>38</v>
      </c>
      <c r="D28" s="79"/>
      <c r="E28" s="79">
        <v>16</v>
      </c>
      <c r="F28" s="80" t="s">
        <v>16</v>
      </c>
      <c r="G28" s="81" t="s">
        <v>19</v>
      </c>
      <c r="H28" s="82" t="s">
        <v>18</v>
      </c>
      <c r="I28" s="83" t="s">
        <v>64</v>
      </c>
      <c r="J28" s="84" t="s">
        <v>65</v>
      </c>
      <c r="K28" s="85" t="s">
        <v>66</v>
      </c>
      <c r="L28" s="84" t="s">
        <v>67</v>
      </c>
      <c r="M28" s="84" t="s">
        <v>68</v>
      </c>
      <c r="N28" s="102">
        <f>IF(B28="S",1,"")</f>
        <v>1</v>
      </c>
      <c r="O28" s="86"/>
      <c r="P28" s="78"/>
      <c r="Q28" s="78"/>
      <c r="R28" s="78"/>
      <c r="S28" s="78"/>
      <c r="T28" s="87"/>
      <c r="U28" s="86"/>
      <c r="V28" s="78"/>
      <c r="W28" s="78"/>
      <c r="X28" s="78"/>
      <c r="Y28" s="115">
        <f>IF($E28=16,$N28*CharDeclAttrSize16,IF($E28=128,$N28*CharDeclAttrSize128,0))</f>
        <v>5</v>
      </c>
      <c r="Z28" s="89"/>
      <c r="AA28" s="89"/>
    </row>
    <row r="29" spans="1:27" x14ac:dyDescent="0.35">
      <c r="A29" s="4"/>
      <c r="B29" s="16" t="s">
        <v>17</v>
      </c>
      <c r="C29" t="s">
        <v>39</v>
      </c>
      <c r="D29" s="29">
        <v>7</v>
      </c>
      <c r="E29" s="29">
        <v>16</v>
      </c>
      <c r="F29" s="12" t="s">
        <v>15</v>
      </c>
      <c r="G29" s="13" t="s">
        <v>15</v>
      </c>
      <c r="H29" s="14" t="s">
        <v>15</v>
      </c>
      <c r="I29" s="33" t="s">
        <v>27</v>
      </c>
      <c r="J29" s="39" t="s">
        <v>15</v>
      </c>
      <c r="K29" s="38" t="s">
        <v>27</v>
      </c>
      <c r="L29" s="39" t="s">
        <v>15</v>
      </c>
      <c r="M29" s="39" t="s">
        <v>15</v>
      </c>
      <c r="N29" s="3"/>
      <c r="O29" s="4">
        <f t="shared" ref="O29:P31" si="6">IF(ISBLANK($C29),0,IF($B29="C",1,0))</f>
        <v>1</v>
      </c>
      <c r="P29" s="29">
        <f t="shared" si="6"/>
        <v>1</v>
      </c>
      <c r="Q29" s="29">
        <f>IF($B29="C",(IF(CONCATENATE($G29,$H29)="--", 0, 1)),0)</f>
        <v>0</v>
      </c>
      <c r="R29" s="29">
        <f t="shared" ref="R29:S31" si="7">IF($B29="C",IF($F29="-",0,1),0)</f>
        <v>0</v>
      </c>
      <c r="S29" s="29">
        <f t="shared" si="7"/>
        <v>0</v>
      </c>
      <c r="T29" s="11">
        <f>SUM(O29:S29)</f>
        <v>2</v>
      </c>
      <c r="U29" s="4">
        <f>IF($E29=16,$O29*CharDeclAttrSize16,IF($E29=128,$O29*CharDeclAttrSize128,0))</f>
        <v>5</v>
      </c>
      <c r="V29" s="29">
        <f>P29*D29</f>
        <v>7</v>
      </c>
      <c r="W29" s="29">
        <f>IF($B29="C",(IF(CONCATENATE($G29,$H29)="--", 0, 2*LSM)+IF($F29="-", 0, 2)+IF($M29="-", 0, 2)),0)</f>
        <v>0</v>
      </c>
      <c r="X29" s="31">
        <f>SUM(U29:W29)</f>
        <v>12</v>
      </c>
      <c r="Y29" s="34">
        <f>SUM(U29+IF($B29="C",5,0)+IF($Q29=0,0,7))</f>
        <v>10</v>
      </c>
      <c r="Z29" s="34">
        <f>3*Q29</f>
        <v>0</v>
      </c>
      <c r="AA29" s="34">
        <f>3*R29</f>
        <v>0</v>
      </c>
    </row>
    <row r="30" spans="1:27" x14ac:dyDescent="0.35">
      <c r="A30" s="4"/>
      <c r="B30" s="16" t="s">
        <v>17</v>
      </c>
      <c r="C30" t="s">
        <v>40</v>
      </c>
      <c r="D30" s="29">
        <v>2</v>
      </c>
      <c r="E30" s="29">
        <v>16</v>
      </c>
      <c r="F30" s="12" t="s">
        <v>15</v>
      </c>
      <c r="G30" s="13" t="s">
        <v>15</v>
      </c>
      <c r="H30" s="14" t="s">
        <v>15</v>
      </c>
      <c r="I30" s="33" t="s">
        <v>27</v>
      </c>
      <c r="J30" s="39" t="s">
        <v>15</v>
      </c>
      <c r="K30" s="39" t="s">
        <v>15</v>
      </c>
      <c r="L30" s="39" t="s">
        <v>15</v>
      </c>
      <c r="M30" s="39" t="s">
        <v>15</v>
      </c>
      <c r="N30" s="3"/>
      <c r="O30" s="4">
        <f t="shared" si="6"/>
        <v>1</v>
      </c>
      <c r="P30" s="29">
        <f t="shared" si="6"/>
        <v>1</v>
      </c>
      <c r="Q30" s="29">
        <f t="shared" ref="Q30:Q31" si="8">IF($B30="C",(IF(CONCATENATE($G30,$H30)="--", 0, 1)),0)</f>
        <v>0</v>
      </c>
      <c r="R30" s="29">
        <f t="shared" si="7"/>
        <v>0</v>
      </c>
      <c r="S30" s="29">
        <f t="shared" si="7"/>
        <v>0</v>
      </c>
      <c r="T30" s="11">
        <f t="shared" ref="T30:T31" si="9">SUM(O30:S30)</f>
        <v>2</v>
      </c>
      <c r="U30" s="4">
        <f>IF($E30=16,$O30*CharDeclAttrSize16,IF($E30=128,$O30*CharDeclAttrSize128,0))</f>
        <v>5</v>
      </c>
      <c r="V30" s="29">
        <f>P30*D30</f>
        <v>2</v>
      </c>
      <c r="W30" s="29">
        <f>IF($B30="C",(IF(CONCATENATE($G30,$H30)="--", 0, 2*LSM)+IF($F30="-", 0, 2)+IF($M30="-", 0, 2)),0)</f>
        <v>0</v>
      </c>
      <c r="X30" s="31">
        <f>SUM(U30:W30)</f>
        <v>7</v>
      </c>
      <c r="Y30" s="34">
        <f t="shared" ref="Y30:Y31" si="10">SUM(U30+IF($B30="C",5,0)+IF($Q30=0,0,7))</f>
        <v>10</v>
      </c>
      <c r="Z30" s="34">
        <f t="shared" ref="Z30:AA31" si="11">3*Q30</f>
        <v>0</v>
      </c>
      <c r="AA30" s="34">
        <f t="shared" si="11"/>
        <v>0</v>
      </c>
    </row>
    <row r="31" spans="1:27" x14ac:dyDescent="0.35">
      <c r="A31" s="4"/>
      <c r="B31" s="16" t="s">
        <v>17</v>
      </c>
      <c r="C31" t="s">
        <v>41</v>
      </c>
      <c r="D31" s="29">
        <v>8</v>
      </c>
      <c r="E31" s="29">
        <v>16</v>
      </c>
      <c r="F31" s="12" t="s">
        <v>15</v>
      </c>
      <c r="G31" s="13" t="s">
        <v>15</v>
      </c>
      <c r="H31" s="14" t="s">
        <v>15</v>
      </c>
      <c r="I31" s="33" t="s">
        <v>27</v>
      </c>
      <c r="J31" s="39" t="s">
        <v>15</v>
      </c>
      <c r="K31" s="39" t="s">
        <v>15</v>
      </c>
      <c r="L31" s="39" t="s">
        <v>15</v>
      </c>
      <c r="M31" s="39" t="s">
        <v>15</v>
      </c>
      <c r="N31" s="3"/>
      <c r="O31" s="4">
        <f t="shared" si="6"/>
        <v>1</v>
      </c>
      <c r="P31" s="29">
        <f t="shared" si="6"/>
        <v>1</v>
      </c>
      <c r="Q31" s="29">
        <f t="shared" si="8"/>
        <v>0</v>
      </c>
      <c r="R31" s="29">
        <f t="shared" si="7"/>
        <v>0</v>
      </c>
      <c r="S31" s="29">
        <f t="shared" si="7"/>
        <v>0</v>
      </c>
      <c r="T31" s="11">
        <f t="shared" si="9"/>
        <v>2</v>
      </c>
      <c r="U31" s="4">
        <f>IF($E31=16,$O31*CharDeclAttrSize16,IF($E31=128,$O31*CharDeclAttrSize128,0))</f>
        <v>5</v>
      </c>
      <c r="V31" s="29">
        <f>P31*D31</f>
        <v>8</v>
      </c>
      <c r="W31" s="29">
        <f>IF($B31="C",(IF(CONCATENATE($G31,$H31)="--", 0, 2*LSM)+IF($F31="-", 0, 2)+IF($M31="-", 0, 2)),0)</f>
        <v>0</v>
      </c>
      <c r="X31" s="31">
        <f>SUM(U31:W31)</f>
        <v>13</v>
      </c>
      <c r="Y31" s="34">
        <f t="shared" si="10"/>
        <v>10</v>
      </c>
      <c r="Z31" s="34">
        <f t="shared" si="11"/>
        <v>0</v>
      </c>
      <c r="AA31" s="34">
        <f t="shared" si="11"/>
        <v>0</v>
      </c>
    </row>
    <row r="32" spans="1:27" ht="15.5" x14ac:dyDescent="0.35">
      <c r="A32" s="103"/>
      <c r="B32" s="104"/>
      <c r="C32" s="105"/>
      <c r="D32" s="106">
        <f>SUM(D29:D31)</f>
        <v>17</v>
      </c>
      <c r="E32" s="106"/>
      <c r="F32" s="107"/>
      <c r="G32" s="108"/>
      <c r="H32" s="108"/>
      <c r="I32" s="108"/>
      <c r="J32" s="108"/>
      <c r="K32" s="108"/>
      <c r="L32" s="108"/>
      <c r="M32" s="109"/>
      <c r="N32" s="110"/>
      <c r="O32" s="113"/>
      <c r="P32" s="114"/>
      <c r="Q32" s="114"/>
      <c r="R32" s="114"/>
      <c r="S32" s="114"/>
      <c r="T32" s="112">
        <f>SUM(T29:T31)</f>
        <v>6</v>
      </c>
      <c r="U32" s="111">
        <f>SUM(U29:U31)</f>
        <v>15</v>
      </c>
      <c r="V32" s="158">
        <f>SUM(V29:V31)</f>
        <v>17</v>
      </c>
      <c r="W32" s="110">
        <f>SUM(W29:W31)</f>
        <v>0</v>
      </c>
      <c r="X32" s="106">
        <f>SUM(X29:X31)</f>
        <v>32</v>
      </c>
      <c r="Y32" s="36"/>
      <c r="Z32" s="36"/>
      <c r="AA32" s="36"/>
    </row>
    <row r="33" spans="1:27" x14ac:dyDescent="0.35">
      <c r="D33" s="29"/>
      <c r="E33" s="29"/>
      <c r="F33" s="29"/>
      <c r="G33" s="29"/>
      <c r="H33" s="29"/>
      <c r="I33" s="29"/>
      <c r="J33" s="37"/>
      <c r="K33" s="29"/>
      <c r="L33" s="37"/>
      <c r="M33" s="37"/>
      <c r="N33" s="3"/>
      <c r="O33" s="1"/>
      <c r="P33"/>
      <c r="T33" s="10"/>
      <c r="Y33" s="35"/>
      <c r="Z33" s="35"/>
      <c r="AA33" s="35"/>
    </row>
    <row r="34" spans="1:27" x14ac:dyDescent="0.35">
      <c r="F34" s="29"/>
      <c r="G34" s="29"/>
      <c r="H34" s="29"/>
      <c r="I34" s="29"/>
      <c r="J34" s="37"/>
      <c r="K34" s="29"/>
      <c r="L34" s="37"/>
      <c r="M34" s="37"/>
      <c r="N34" s="3"/>
      <c r="O34" s="1"/>
      <c r="P34"/>
      <c r="T34" s="10"/>
      <c r="Y34" s="35"/>
      <c r="Z34" s="35"/>
      <c r="AA34" s="35"/>
    </row>
    <row r="35" spans="1:27" x14ac:dyDescent="0.35">
      <c r="A35" s="100" t="s">
        <v>163</v>
      </c>
      <c r="B35" s="77" t="s">
        <v>20</v>
      </c>
      <c r="C35" s="90"/>
      <c r="D35" s="90"/>
      <c r="E35" s="91">
        <v>16</v>
      </c>
      <c r="F35" s="80" t="s">
        <v>16</v>
      </c>
      <c r="G35" s="81" t="s">
        <v>19</v>
      </c>
      <c r="H35" s="82" t="s">
        <v>18</v>
      </c>
      <c r="I35" s="83" t="s">
        <v>64</v>
      </c>
      <c r="J35" s="84" t="s">
        <v>65</v>
      </c>
      <c r="K35" s="85" t="s">
        <v>66</v>
      </c>
      <c r="L35" s="84" t="s">
        <v>67</v>
      </c>
      <c r="M35" s="84" t="s">
        <v>68</v>
      </c>
      <c r="N35" s="102">
        <f>IF(B35="S",1,"")</f>
        <v>1</v>
      </c>
      <c r="O35" s="92"/>
      <c r="P35" s="93"/>
      <c r="Q35" s="93"/>
      <c r="R35" s="93"/>
      <c r="S35" s="93"/>
      <c r="T35" s="94"/>
      <c r="U35" s="92"/>
      <c r="V35" s="93"/>
      <c r="W35" s="93"/>
      <c r="X35" s="93"/>
      <c r="Y35" s="95">
        <f>IF(ISBLANK($B35),0,IF($E35=16,$N35*CharDeclAttrSize16,IF($E35=128,$N35*CharDeclAttrSize128,0)))</f>
        <v>5</v>
      </c>
      <c r="Z35" s="96"/>
      <c r="AA35" s="96"/>
    </row>
    <row r="36" spans="1:27" x14ac:dyDescent="0.35">
      <c r="A36" s="8"/>
      <c r="B36" s="17" t="s">
        <v>17</v>
      </c>
      <c r="C36" s="28" t="s">
        <v>164</v>
      </c>
      <c r="D36" s="25">
        <v>7</v>
      </c>
      <c r="E36" s="29">
        <v>16</v>
      </c>
      <c r="F36" s="5" t="s">
        <v>15</v>
      </c>
      <c r="G36" s="7" t="s">
        <v>27</v>
      </c>
      <c r="H36" s="7" t="s">
        <v>15</v>
      </c>
      <c r="I36" s="32" t="s">
        <v>15</v>
      </c>
      <c r="J36" s="37" t="s">
        <v>15</v>
      </c>
      <c r="K36" s="37" t="s">
        <v>15</v>
      </c>
      <c r="L36" s="37" t="s">
        <v>15</v>
      </c>
      <c r="M36" s="37" t="s">
        <v>15</v>
      </c>
      <c r="N36" s="3"/>
      <c r="O36" s="4">
        <f>IF(ISBLANK($C36),0,IF($B36="C",1,0))</f>
        <v>1</v>
      </c>
      <c r="P36" s="29">
        <f>IF(ISBLANK($C36),0,IF($B36="C",1,0))</f>
        <v>1</v>
      </c>
      <c r="Q36" s="29">
        <f t="shared" ref="Q36:Q43" si="12">IF($B36="C",(IF(CONCATENATE($G36,$H36)="--", 0, 1)),0)</f>
        <v>1</v>
      </c>
      <c r="R36" s="29">
        <f t="shared" ref="R36:S43" si="13">IF($B36="C",IF($F36="-",0,1),0)</f>
        <v>0</v>
      </c>
      <c r="S36" s="29">
        <f t="shared" si="13"/>
        <v>0</v>
      </c>
      <c r="T36" s="11">
        <f t="shared" ref="T36:T43" si="14">SUM(O36:S36)</f>
        <v>3</v>
      </c>
      <c r="U36" s="4">
        <f t="shared" ref="U36:U43" si="15">IF($E36=16,$O36*CharDeclAttrSize16,IF($E36=128,$O36*CharDeclAttrSize128,0))</f>
        <v>5</v>
      </c>
      <c r="V36" s="29">
        <f t="shared" ref="V36:V43" si="16">P36*D36</f>
        <v>7</v>
      </c>
      <c r="W36" s="29">
        <f t="shared" ref="W36:W43" si="17">IF($B36="C",(IF(CONCATENATE($G36,$H36)="--", 0, 2*LSM)+IF($F36="-", 0, 2)+IF($M36="-", 0, 2)),0)</f>
        <v>4</v>
      </c>
      <c r="X36" s="31">
        <f t="shared" ref="X36:X43" si="18">SUM(U36:W36)</f>
        <v>16</v>
      </c>
      <c r="Y36" s="34">
        <f t="shared" ref="Y36:Y43" si="19">SUM(U36+IF($B36="C",5,0)+IF($Q36=0,0,7))</f>
        <v>17</v>
      </c>
      <c r="Z36" s="34">
        <f t="shared" ref="Z36:Z43" si="20">3*Q36</f>
        <v>3</v>
      </c>
      <c r="AA36" s="34">
        <f>3*Q36</f>
        <v>3</v>
      </c>
    </row>
    <row r="37" spans="1:27" x14ac:dyDescent="0.35">
      <c r="A37" s="8"/>
      <c r="B37" s="17" t="s">
        <v>17</v>
      </c>
      <c r="C37" s="27" t="s">
        <v>165</v>
      </c>
      <c r="D37" s="26">
        <v>1</v>
      </c>
      <c r="E37" s="29">
        <v>16</v>
      </c>
      <c r="F37" s="5" t="s">
        <v>15</v>
      </c>
      <c r="G37" s="6" t="s">
        <v>15</v>
      </c>
      <c r="H37" s="6" t="s">
        <v>15</v>
      </c>
      <c r="I37" s="32" t="s">
        <v>27</v>
      </c>
      <c r="J37" s="37" t="s">
        <v>15</v>
      </c>
      <c r="K37" s="37" t="s">
        <v>15</v>
      </c>
      <c r="L37" s="37" t="s">
        <v>15</v>
      </c>
      <c r="M37" s="37" t="s">
        <v>15</v>
      </c>
      <c r="N37" s="3"/>
      <c r="O37" s="4">
        <f t="shared" ref="O37:P43" si="21">IF(ISBLANK($C37),0,IF($B37="C",1,0))</f>
        <v>1</v>
      </c>
      <c r="P37" s="29">
        <f t="shared" si="21"/>
        <v>1</v>
      </c>
      <c r="Q37" s="29">
        <f t="shared" si="12"/>
        <v>0</v>
      </c>
      <c r="R37" s="29">
        <f t="shared" si="13"/>
        <v>0</v>
      </c>
      <c r="S37" s="29">
        <f t="shared" si="13"/>
        <v>0</v>
      </c>
      <c r="T37" s="11">
        <f t="shared" si="14"/>
        <v>2</v>
      </c>
      <c r="U37" s="4">
        <f t="shared" si="15"/>
        <v>5</v>
      </c>
      <c r="V37" s="29">
        <f t="shared" si="16"/>
        <v>1</v>
      </c>
      <c r="W37" s="29">
        <f t="shared" si="17"/>
        <v>0</v>
      </c>
      <c r="X37" s="31">
        <f t="shared" si="18"/>
        <v>6</v>
      </c>
      <c r="Y37" s="34">
        <f t="shared" si="19"/>
        <v>10</v>
      </c>
      <c r="Z37" s="34">
        <f t="shared" si="20"/>
        <v>0</v>
      </c>
      <c r="AA37" s="34">
        <f t="shared" ref="AA37:AA43" si="22">3*Q37</f>
        <v>0</v>
      </c>
    </row>
    <row r="38" spans="1:27" x14ac:dyDescent="0.35">
      <c r="A38" s="8"/>
      <c r="B38" s="17" t="s">
        <v>17</v>
      </c>
      <c r="C38" s="28" t="s">
        <v>166</v>
      </c>
      <c r="D38" s="25">
        <v>1</v>
      </c>
      <c r="E38" s="29">
        <v>16</v>
      </c>
      <c r="F38" s="5" t="s">
        <v>15</v>
      </c>
      <c r="G38" s="7" t="s">
        <v>15</v>
      </c>
      <c r="H38" s="7" t="s">
        <v>15</v>
      </c>
      <c r="I38" s="32" t="s">
        <v>15</v>
      </c>
      <c r="J38" s="37" t="s">
        <v>15</v>
      </c>
      <c r="K38" s="37" t="s">
        <v>27</v>
      </c>
      <c r="L38" s="37" t="s">
        <v>15</v>
      </c>
      <c r="M38" s="37" t="s">
        <v>15</v>
      </c>
      <c r="N38" s="3"/>
      <c r="O38" s="4">
        <f>IF(ISBLANK($C38),0,IF($B38="C",1,0))</f>
        <v>1</v>
      </c>
      <c r="P38" s="29">
        <f>IF(ISBLANK($C38),0,IF($B38="C",1,0))</f>
        <v>1</v>
      </c>
      <c r="Q38" s="29">
        <f t="shared" si="12"/>
        <v>0</v>
      </c>
      <c r="R38" s="29">
        <f t="shared" si="13"/>
        <v>0</v>
      </c>
      <c r="S38" s="29">
        <f t="shared" si="13"/>
        <v>0</v>
      </c>
      <c r="T38" s="11">
        <f t="shared" si="14"/>
        <v>2</v>
      </c>
      <c r="U38" s="4">
        <f t="shared" si="15"/>
        <v>5</v>
      </c>
      <c r="V38" s="29">
        <f t="shared" si="16"/>
        <v>1</v>
      </c>
      <c r="W38" s="29">
        <f t="shared" si="17"/>
        <v>0</v>
      </c>
      <c r="X38" s="31">
        <f t="shared" si="18"/>
        <v>6</v>
      </c>
      <c r="Y38" s="34">
        <f t="shared" si="19"/>
        <v>10</v>
      </c>
      <c r="Z38" s="34">
        <f t="shared" si="20"/>
        <v>0</v>
      </c>
      <c r="AA38" s="34">
        <f t="shared" si="22"/>
        <v>0</v>
      </c>
    </row>
    <row r="39" spans="1:27" x14ac:dyDescent="0.35">
      <c r="A39" s="8"/>
      <c r="B39" s="17"/>
      <c r="C39" s="27" t="s">
        <v>59</v>
      </c>
      <c r="D39" s="26">
        <v>2</v>
      </c>
      <c r="E39" s="29">
        <v>16</v>
      </c>
      <c r="F39" s="5" t="s">
        <v>15</v>
      </c>
      <c r="G39" s="6" t="s">
        <v>15</v>
      </c>
      <c r="H39" s="6" t="s">
        <v>15</v>
      </c>
      <c r="I39" s="32" t="s">
        <v>15</v>
      </c>
      <c r="J39" s="37" t="s">
        <v>15</v>
      </c>
      <c r="K39" s="37" t="s">
        <v>15</v>
      </c>
      <c r="L39" s="37" t="s">
        <v>15</v>
      </c>
      <c r="M39" s="37" t="s">
        <v>15</v>
      </c>
      <c r="N39" s="3"/>
      <c r="O39" s="4">
        <f t="shared" si="21"/>
        <v>0</v>
      </c>
      <c r="P39" s="29">
        <f t="shared" si="21"/>
        <v>0</v>
      </c>
      <c r="Q39" s="29">
        <f t="shared" si="12"/>
        <v>0</v>
      </c>
      <c r="R39" s="29">
        <f t="shared" si="13"/>
        <v>0</v>
      </c>
      <c r="S39" s="29">
        <f t="shared" si="13"/>
        <v>0</v>
      </c>
      <c r="T39" s="11">
        <f t="shared" si="14"/>
        <v>0</v>
      </c>
      <c r="U39" s="4">
        <f t="shared" si="15"/>
        <v>0</v>
      </c>
      <c r="V39" s="29">
        <f t="shared" si="16"/>
        <v>0</v>
      </c>
      <c r="W39" s="29">
        <f t="shared" si="17"/>
        <v>0</v>
      </c>
      <c r="X39" s="31">
        <f t="shared" si="18"/>
        <v>0</v>
      </c>
      <c r="Y39" s="34">
        <f t="shared" si="19"/>
        <v>0</v>
      </c>
      <c r="Z39" s="34">
        <f t="shared" si="20"/>
        <v>0</v>
      </c>
      <c r="AA39" s="34">
        <f t="shared" si="22"/>
        <v>0</v>
      </c>
    </row>
    <row r="40" spans="1:27" x14ac:dyDescent="0.35">
      <c r="A40" s="8"/>
      <c r="B40" s="17"/>
      <c r="C40" s="28" t="s">
        <v>60</v>
      </c>
      <c r="D40" s="25">
        <v>32</v>
      </c>
      <c r="E40" s="29">
        <v>16</v>
      </c>
      <c r="F40" s="5" t="s">
        <v>15</v>
      </c>
      <c r="G40" s="7" t="s">
        <v>15</v>
      </c>
      <c r="H40" s="7" t="s">
        <v>15</v>
      </c>
      <c r="I40" s="32" t="s">
        <v>15</v>
      </c>
      <c r="J40" s="37" t="s">
        <v>15</v>
      </c>
      <c r="K40" s="37" t="s">
        <v>15</v>
      </c>
      <c r="L40" s="37" t="s">
        <v>15</v>
      </c>
      <c r="M40" s="37" t="s">
        <v>15</v>
      </c>
      <c r="N40" s="3"/>
      <c r="O40" s="4">
        <f>IF(ISBLANK($C40),0,IF($B40="C",1,0))</f>
        <v>0</v>
      </c>
      <c r="P40" s="29">
        <f>IF(ISBLANK($C40),0,IF($B40="C",1,0))</f>
        <v>0</v>
      </c>
      <c r="Q40" s="29">
        <f t="shared" si="12"/>
        <v>0</v>
      </c>
      <c r="R40" s="29">
        <f t="shared" si="13"/>
        <v>0</v>
      </c>
      <c r="S40" s="29">
        <f t="shared" si="13"/>
        <v>0</v>
      </c>
      <c r="T40" s="11">
        <f t="shared" si="14"/>
        <v>0</v>
      </c>
      <c r="U40" s="4">
        <f t="shared" si="15"/>
        <v>0</v>
      </c>
      <c r="V40" s="29">
        <f t="shared" si="16"/>
        <v>0</v>
      </c>
      <c r="W40" s="29">
        <f t="shared" si="17"/>
        <v>0</v>
      </c>
      <c r="X40" s="31">
        <f t="shared" si="18"/>
        <v>0</v>
      </c>
      <c r="Y40" s="34">
        <f t="shared" si="19"/>
        <v>0</v>
      </c>
      <c r="Z40" s="34">
        <f t="shared" si="20"/>
        <v>0</v>
      </c>
      <c r="AA40" s="34">
        <f t="shared" si="22"/>
        <v>0</v>
      </c>
    </row>
    <row r="41" spans="1:27" x14ac:dyDescent="0.35">
      <c r="A41" s="8"/>
      <c r="B41" s="17"/>
      <c r="C41" s="27" t="s">
        <v>61</v>
      </c>
      <c r="D41" s="26">
        <v>8</v>
      </c>
      <c r="E41" s="29">
        <v>16</v>
      </c>
      <c r="F41" s="5" t="s">
        <v>15</v>
      </c>
      <c r="G41" s="6" t="s">
        <v>15</v>
      </c>
      <c r="H41" s="6" t="s">
        <v>15</v>
      </c>
      <c r="I41" s="32" t="s">
        <v>15</v>
      </c>
      <c r="J41" s="37" t="s">
        <v>15</v>
      </c>
      <c r="K41" s="37" t="s">
        <v>15</v>
      </c>
      <c r="L41" s="37" t="s">
        <v>15</v>
      </c>
      <c r="M41" s="37" t="s">
        <v>15</v>
      </c>
      <c r="N41" s="3"/>
      <c r="O41" s="4">
        <f t="shared" si="21"/>
        <v>0</v>
      </c>
      <c r="P41" s="29">
        <f t="shared" si="21"/>
        <v>0</v>
      </c>
      <c r="Q41" s="29">
        <f t="shared" si="12"/>
        <v>0</v>
      </c>
      <c r="R41" s="29">
        <f t="shared" si="13"/>
        <v>0</v>
      </c>
      <c r="S41" s="29">
        <f t="shared" si="13"/>
        <v>0</v>
      </c>
      <c r="T41" s="11">
        <f t="shared" si="14"/>
        <v>0</v>
      </c>
      <c r="U41" s="4">
        <f t="shared" si="15"/>
        <v>0</v>
      </c>
      <c r="V41" s="29">
        <f t="shared" si="16"/>
        <v>0</v>
      </c>
      <c r="W41" s="29">
        <f t="shared" si="17"/>
        <v>0</v>
      </c>
      <c r="X41" s="31">
        <f t="shared" si="18"/>
        <v>0</v>
      </c>
      <c r="Y41" s="34">
        <f t="shared" si="19"/>
        <v>0</v>
      </c>
      <c r="Z41" s="34">
        <f t="shared" si="20"/>
        <v>0</v>
      </c>
      <c r="AA41" s="34">
        <f t="shared" si="22"/>
        <v>0</v>
      </c>
    </row>
    <row r="42" spans="1:27" x14ac:dyDescent="0.35">
      <c r="A42" s="8"/>
      <c r="B42" s="17"/>
      <c r="C42" s="28" t="s">
        <v>62</v>
      </c>
      <c r="D42" s="25">
        <v>1</v>
      </c>
      <c r="E42" s="29">
        <v>16</v>
      </c>
      <c r="F42" s="5" t="s">
        <v>15</v>
      </c>
      <c r="G42" s="7" t="s">
        <v>15</v>
      </c>
      <c r="H42" s="7" t="s">
        <v>15</v>
      </c>
      <c r="I42" s="32" t="s">
        <v>15</v>
      </c>
      <c r="J42" s="37" t="s">
        <v>15</v>
      </c>
      <c r="K42" s="37" t="s">
        <v>15</v>
      </c>
      <c r="L42" s="37" t="s">
        <v>15</v>
      </c>
      <c r="M42" s="37" t="s">
        <v>15</v>
      </c>
      <c r="N42" s="3"/>
      <c r="O42" s="4">
        <f>IF(ISBLANK($C42),0,IF($B42="C",1,0))</f>
        <v>0</v>
      </c>
      <c r="P42" s="29">
        <f>IF(ISBLANK($C42),0,IF($B42="C",1,0))</f>
        <v>0</v>
      </c>
      <c r="Q42" s="29">
        <f t="shared" si="12"/>
        <v>0</v>
      </c>
      <c r="R42" s="29">
        <f t="shared" si="13"/>
        <v>0</v>
      </c>
      <c r="S42" s="29">
        <f t="shared" si="13"/>
        <v>0</v>
      </c>
      <c r="T42" s="11">
        <f t="shared" si="14"/>
        <v>0</v>
      </c>
      <c r="U42" s="4">
        <f t="shared" si="15"/>
        <v>0</v>
      </c>
      <c r="V42" s="29">
        <f t="shared" si="16"/>
        <v>0</v>
      </c>
      <c r="W42" s="29">
        <f t="shared" si="17"/>
        <v>0</v>
      </c>
      <c r="X42" s="31">
        <f t="shared" si="18"/>
        <v>0</v>
      </c>
      <c r="Y42" s="34">
        <f t="shared" si="19"/>
        <v>0</v>
      </c>
      <c r="Z42" s="34">
        <f t="shared" si="20"/>
        <v>0</v>
      </c>
      <c r="AA42" s="34">
        <f t="shared" si="22"/>
        <v>0</v>
      </c>
    </row>
    <row r="43" spans="1:27" x14ac:dyDescent="0.35">
      <c r="A43" s="8"/>
      <c r="B43" s="17"/>
      <c r="C43" s="28" t="s">
        <v>117</v>
      </c>
      <c r="D43" s="26">
        <v>7</v>
      </c>
      <c r="E43" s="29">
        <v>16</v>
      </c>
      <c r="F43" s="5" t="s">
        <v>15</v>
      </c>
      <c r="G43" s="6" t="s">
        <v>15</v>
      </c>
      <c r="H43" s="6" t="s">
        <v>15</v>
      </c>
      <c r="I43" s="32" t="s">
        <v>15</v>
      </c>
      <c r="J43" s="37" t="s">
        <v>15</v>
      </c>
      <c r="K43" s="37" t="s">
        <v>15</v>
      </c>
      <c r="L43" s="37" t="s">
        <v>15</v>
      </c>
      <c r="M43" s="37" t="s">
        <v>15</v>
      </c>
      <c r="N43" s="3"/>
      <c r="O43" s="4">
        <f t="shared" si="21"/>
        <v>0</v>
      </c>
      <c r="P43" s="29">
        <f t="shared" si="21"/>
        <v>0</v>
      </c>
      <c r="Q43" s="29">
        <f t="shared" si="12"/>
        <v>0</v>
      </c>
      <c r="R43" s="29">
        <f t="shared" si="13"/>
        <v>0</v>
      </c>
      <c r="S43" s="29">
        <f t="shared" si="13"/>
        <v>0</v>
      </c>
      <c r="T43" s="11">
        <f t="shared" si="14"/>
        <v>0</v>
      </c>
      <c r="U43" s="4">
        <f t="shared" si="15"/>
        <v>0</v>
      </c>
      <c r="V43" s="29">
        <f t="shared" si="16"/>
        <v>0</v>
      </c>
      <c r="W43" s="29">
        <f t="shared" si="17"/>
        <v>0</v>
      </c>
      <c r="X43" s="31">
        <f t="shared" si="18"/>
        <v>0</v>
      </c>
      <c r="Y43" s="34">
        <f t="shared" si="19"/>
        <v>0</v>
      </c>
      <c r="Z43" s="34">
        <f t="shared" si="20"/>
        <v>0</v>
      </c>
      <c r="AA43" s="34">
        <f t="shared" si="22"/>
        <v>0</v>
      </c>
    </row>
    <row r="44" spans="1:27" ht="15.5" x14ac:dyDescent="0.35">
      <c r="A44" s="159"/>
      <c r="B44" s="160"/>
      <c r="C44" s="161"/>
      <c r="D44" s="162">
        <f>SUM(D36:D43)</f>
        <v>59</v>
      </c>
      <c r="E44" s="163"/>
      <c r="F44" s="164"/>
      <c r="G44" s="165"/>
      <c r="H44" s="165"/>
      <c r="I44" s="165"/>
      <c r="J44" s="165"/>
      <c r="K44" s="165"/>
      <c r="L44" s="165"/>
      <c r="M44" s="166"/>
      <c r="N44" s="167"/>
      <c r="O44" s="168"/>
      <c r="P44" s="169"/>
      <c r="Q44" s="167"/>
      <c r="R44" s="167"/>
      <c r="S44" s="167"/>
      <c r="T44" s="170">
        <f>SUM(T36:T43)</f>
        <v>7</v>
      </c>
      <c r="U44" s="171">
        <f>SUM(U36:U43)</f>
        <v>15</v>
      </c>
      <c r="V44" s="172">
        <f>SUM(V36:V43)</f>
        <v>9</v>
      </c>
      <c r="W44" s="167">
        <f>SUM(W36:W43)</f>
        <v>4</v>
      </c>
      <c r="X44" s="173">
        <f>SUM(X36:X43)</f>
        <v>28</v>
      </c>
      <c r="Y44" s="174"/>
      <c r="Z44" s="174"/>
      <c r="AA44" s="174"/>
    </row>
    <row r="45" spans="1:27" x14ac:dyDescent="0.35">
      <c r="A45" s="100" t="s">
        <v>167</v>
      </c>
      <c r="B45" s="77" t="s">
        <v>20</v>
      </c>
      <c r="C45" s="90"/>
      <c r="D45" s="90"/>
      <c r="E45" s="91">
        <v>16</v>
      </c>
      <c r="F45" s="80" t="s">
        <v>16</v>
      </c>
      <c r="G45" s="81" t="s">
        <v>19</v>
      </c>
      <c r="H45" s="82" t="s">
        <v>18</v>
      </c>
      <c r="I45" s="83" t="s">
        <v>64</v>
      </c>
      <c r="J45" s="84" t="s">
        <v>65</v>
      </c>
      <c r="K45" s="85" t="s">
        <v>66</v>
      </c>
      <c r="L45" s="84" t="s">
        <v>67</v>
      </c>
      <c r="M45" s="84" t="s">
        <v>68</v>
      </c>
      <c r="N45" s="102">
        <f>IF(B45="S",1,"")</f>
        <v>1</v>
      </c>
      <c r="O45" s="92"/>
      <c r="P45" s="93"/>
      <c r="Q45" s="93"/>
      <c r="R45" s="93"/>
      <c r="S45" s="93"/>
      <c r="T45" s="94"/>
      <c r="U45" s="92"/>
      <c r="V45" s="93"/>
      <c r="W45" s="93"/>
      <c r="X45" s="93"/>
      <c r="Y45" s="95">
        <f>IF(ISBLANK($B45),0,IF($E45=16,$N45*CharDeclAttrSize16,IF($E45=128,$N45*CharDeclAttrSize128,0)))</f>
        <v>5</v>
      </c>
      <c r="Z45" s="97"/>
      <c r="AA45" s="96"/>
    </row>
    <row r="46" spans="1:27" x14ac:dyDescent="0.35">
      <c r="A46" s="8"/>
      <c r="B46" s="17" t="s">
        <v>17</v>
      </c>
      <c r="C46" s="28" t="s">
        <v>168</v>
      </c>
      <c r="D46" s="26">
        <v>32</v>
      </c>
      <c r="E46" s="29">
        <v>16</v>
      </c>
      <c r="F46" s="5" t="s">
        <v>15</v>
      </c>
      <c r="G46" s="6" t="s">
        <v>15</v>
      </c>
      <c r="H46" s="7" t="s">
        <v>15</v>
      </c>
      <c r="I46" s="32" t="s">
        <v>27</v>
      </c>
      <c r="J46" s="37" t="s">
        <v>15</v>
      </c>
      <c r="K46" s="32" t="s">
        <v>15</v>
      </c>
      <c r="L46" s="32" t="s">
        <v>15</v>
      </c>
      <c r="M46" s="101" t="s">
        <v>15</v>
      </c>
      <c r="N46" s="3"/>
      <c r="O46" s="4">
        <f>IF(ISBLANK($C46),0,IF($B46="C",1,0))</f>
        <v>1</v>
      </c>
      <c r="P46" s="29">
        <f>IF(ISBLANK($C46),0,IF($B46="C",1,0))</f>
        <v>1</v>
      </c>
      <c r="Q46" s="29">
        <f t="shared" ref="Q46:Q52" si="23">IF($B46="C",(IF(CONCATENATE($G46,$H46)="--", 0, 1)),0)</f>
        <v>0</v>
      </c>
      <c r="R46" s="29">
        <f t="shared" ref="R46:S52" si="24">IF($B46="C",IF($F46="-",0,1),0)</f>
        <v>0</v>
      </c>
      <c r="S46" s="29">
        <f t="shared" si="24"/>
        <v>0</v>
      </c>
      <c r="T46" s="11">
        <f t="shared" ref="T46:T52" si="25">SUM(O46:S46)</f>
        <v>2</v>
      </c>
      <c r="U46" s="4">
        <f>IF($E46=16,$O46*CharDeclAttrSize16,IF($E46=128,$O46*CharDeclAttrSize128,0))</f>
        <v>5</v>
      </c>
      <c r="V46" s="29">
        <f t="shared" ref="V46:V52" si="26">P46*D46</f>
        <v>32</v>
      </c>
      <c r="W46" s="29">
        <f t="shared" ref="W46:W52" si="27">IF($B46="C",(IF(CONCATENATE($G46,$H46)="--", 0, 2*LSM)+IF($F46="-", 0, 2)+IF($M46="-", 0, 2)),0)</f>
        <v>0</v>
      </c>
      <c r="X46" s="31">
        <f t="shared" ref="X46:X52" si="28">SUM(U46:W46)</f>
        <v>37</v>
      </c>
      <c r="Y46" s="34">
        <f t="shared" ref="Y46:Y52" si="29">SUM(U46+IF($B46="C",5,0)+IF($Q46=0,0,7))</f>
        <v>10</v>
      </c>
      <c r="Z46" s="34">
        <f t="shared" ref="Z46:Z52" si="30">3*Q46</f>
        <v>0</v>
      </c>
      <c r="AA46" s="34">
        <f>3*Q46</f>
        <v>0</v>
      </c>
    </row>
    <row r="47" spans="1:27" x14ac:dyDescent="0.35">
      <c r="A47" s="8"/>
      <c r="B47" s="17"/>
      <c r="C47" s="27" t="s">
        <v>57</v>
      </c>
      <c r="D47" s="25">
        <v>2</v>
      </c>
      <c r="E47" s="29">
        <v>128</v>
      </c>
      <c r="F47" s="5" t="s">
        <v>15</v>
      </c>
      <c r="G47" s="6" t="s">
        <v>15</v>
      </c>
      <c r="H47" s="6" t="s">
        <v>15</v>
      </c>
      <c r="I47" s="32" t="s">
        <v>27</v>
      </c>
      <c r="J47" s="37" t="s">
        <v>15</v>
      </c>
      <c r="K47" s="32" t="s">
        <v>15</v>
      </c>
      <c r="L47" s="32" t="s">
        <v>15</v>
      </c>
      <c r="M47" s="101" t="s">
        <v>15</v>
      </c>
      <c r="N47" s="3"/>
      <c r="O47" s="4">
        <f t="shared" ref="O47:P51" si="31">IF(ISBLANK($C47),0,IF($B47="C",1,0))</f>
        <v>0</v>
      </c>
      <c r="P47" s="29">
        <f t="shared" si="31"/>
        <v>0</v>
      </c>
      <c r="Q47" s="29">
        <f t="shared" si="23"/>
        <v>0</v>
      </c>
      <c r="R47" s="29">
        <f t="shared" si="24"/>
        <v>0</v>
      </c>
      <c r="S47" s="29">
        <f t="shared" si="24"/>
        <v>0</v>
      </c>
      <c r="T47" s="11">
        <f t="shared" si="25"/>
        <v>0</v>
      </c>
      <c r="U47" s="4">
        <f t="shared" ref="U47:U52" si="32">IF($E47=16,$O47*CharDeclAttrSize16,IF($E47=128,$O47*CharDeclAttrSize128,0))</f>
        <v>0</v>
      </c>
      <c r="V47" s="29">
        <f t="shared" si="26"/>
        <v>0</v>
      </c>
      <c r="W47" s="29">
        <f t="shared" si="27"/>
        <v>0</v>
      </c>
      <c r="X47" s="31">
        <f t="shared" si="28"/>
        <v>0</v>
      </c>
      <c r="Y47" s="34">
        <f t="shared" si="29"/>
        <v>0</v>
      </c>
      <c r="Z47" s="34">
        <f t="shared" si="30"/>
        <v>0</v>
      </c>
      <c r="AA47" s="34">
        <f t="shared" ref="AA47:AA52" si="33">3*Q47</f>
        <v>0</v>
      </c>
    </row>
    <row r="48" spans="1:27" x14ac:dyDescent="0.35">
      <c r="A48" s="8"/>
      <c r="B48" s="17"/>
      <c r="C48" s="28" t="s">
        <v>58</v>
      </c>
      <c r="D48" s="26">
        <v>8</v>
      </c>
      <c r="E48" s="29">
        <v>128</v>
      </c>
      <c r="F48" s="5" t="s">
        <v>15</v>
      </c>
      <c r="G48" s="7" t="s">
        <v>15</v>
      </c>
      <c r="H48" s="7" t="s">
        <v>15</v>
      </c>
      <c r="I48" s="32" t="s">
        <v>15</v>
      </c>
      <c r="J48" s="37" t="s">
        <v>15</v>
      </c>
      <c r="K48" s="37" t="s">
        <v>27</v>
      </c>
      <c r="L48" s="32" t="s">
        <v>15</v>
      </c>
      <c r="M48" s="101" t="s">
        <v>15</v>
      </c>
      <c r="N48" s="3"/>
      <c r="O48" s="4">
        <f>IF(ISBLANK($C48),0,IF($B48="C",1,0))</f>
        <v>0</v>
      </c>
      <c r="P48" s="29">
        <f>IF(ISBLANK($C48),0,IF($B48="C",1,0))</f>
        <v>0</v>
      </c>
      <c r="Q48" s="29">
        <f t="shared" si="23"/>
        <v>0</v>
      </c>
      <c r="R48" s="29">
        <f t="shared" si="24"/>
        <v>0</v>
      </c>
      <c r="S48" s="29">
        <f t="shared" si="24"/>
        <v>0</v>
      </c>
      <c r="T48" s="11">
        <f t="shared" si="25"/>
        <v>0</v>
      </c>
      <c r="U48" s="4">
        <f t="shared" si="32"/>
        <v>0</v>
      </c>
      <c r="V48" s="29">
        <f t="shared" si="26"/>
        <v>0</v>
      </c>
      <c r="W48" s="29">
        <f t="shared" si="27"/>
        <v>0</v>
      </c>
      <c r="X48" s="31">
        <f t="shared" si="28"/>
        <v>0</v>
      </c>
      <c r="Y48" s="34">
        <f t="shared" si="29"/>
        <v>0</v>
      </c>
      <c r="Z48" s="34">
        <f t="shared" si="30"/>
        <v>0</v>
      </c>
      <c r="AA48" s="34">
        <f t="shared" si="33"/>
        <v>0</v>
      </c>
    </row>
    <row r="49" spans="1:27" x14ac:dyDescent="0.35">
      <c r="A49" s="8"/>
      <c r="B49" s="17"/>
      <c r="C49" s="27" t="s">
        <v>59</v>
      </c>
      <c r="D49" s="25">
        <v>4</v>
      </c>
      <c r="E49" s="29">
        <v>128</v>
      </c>
      <c r="F49" s="5" t="s">
        <v>15</v>
      </c>
      <c r="G49" s="6" t="s">
        <v>27</v>
      </c>
      <c r="H49" s="6" t="s">
        <v>15</v>
      </c>
      <c r="I49" s="32" t="s">
        <v>15</v>
      </c>
      <c r="J49" s="37" t="s">
        <v>15</v>
      </c>
      <c r="K49" s="37" t="s">
        <v>27</v>
      </c>
      <c r="L49" s="32" t="s">
        <v>15</v>
      </c>
      <c r="M49" s="101" t="s">
        <v>15</v>
      </c>
      <c r="N49" s="3"/>
      <c r="O49" s="4">
        <f t="shared" si="31"/>
        <v>0</v>
      </c>
      <c r="P49" s="29">
        <f t="shared" si="31"/>
        <v>0</v>
      </c>
      <c r="Q49" s="29">
        <f t="shared" si="23"/>
        <v>0</v>
      </c>
      <c r="R49" s="29">
        <f t="shared" si="24"/>
        <v>0</v>
      </c>
      <c r="S49" s="29">
        <f t="shared" si="24"/>
        <v>0</v>
      </c>
      <c r="T49" s="11">
        <f t="shared" si="25"/>
        <v>0</v>
      </c>
      <c r="U49" s="4">
        <f t="shared" si="32"/>
        <v>0</v>
      </c>
      <c r="V49" s="29">
        <f t="shared" si="26"/>
        <v>0</v>
      </c>
      <c r="W49" s="29">
        <f t="shared" si="27"/>
        <v>0</v>
      </c>
      <c r="X49" s="31">
        <f t="shared" si="28"/>
        <v>0</v>
      </c>
      <c r="Y49" s="34">
        <f t="shared" si="29"/>
        <v>0</v>
      </c>
      <c r="Z49" s="34">
        <f t="shared" si="30"/>
        <v>0</v>
      </c>
      <c r="AA49" s="34">
        <f t="shared" si="33"/>
        <v>0</v>
      </c>
    </row>
    <row r="50" spans="1:27" x14ac:dyDescent="0.35">
      <c r="A50" s="8"/>
      <c r="B50" s="17"/>
      <c r="C50" s="28" t="s">
        <v>60</v>
      </c>
      <c r="D50" s="26">
        <v>4</v>
      </c>
      <c r="E50" s="29">
        <v>128</v>
      </c>
      <c r="F50" s="5" t="s">
        <v>15</v>
      </c>
      <c r="G50" s="7" t="s">
        <v>15</v>
      </c>
      <c r="H50" s="7" t="s">
        <v>15</v>
      </c>
      <c r="I50" s="32" t="s">
        <v>15</v>
      </c>
      <c r="J50" s="37" t="s">
        <v>15</v>
      </c>
      <c r="K50" s="37" t="s">
        <v>27</v>
      </c>
      <c r="L50" s="32" t="s">
        <v>15</v>
      </c>
      <c r="M50" s="101" t="s">
        <v>15</v>
      </c>
      <c r="N50" s="3"/>
      <c r="O50" s="4">
        <f>IF(ISBLANK($C50),0,IF($B50="C",1,0))</f>
        <v>0</v>
      </c>
      <c r="P50" s="29">
        <f>IF(ISBLANK($C50),0,IF($B50="C",1,0))</f>
        <v>0</v>
      </c>
      <c r="Q50" s="29">
        <f t="shared" si="23"/>
        <v>0</v>
      </c>
      <c r="R50" s="29">
        <f t="shared" si="24"/>
        <v>0</v>
      </c>
      <c r="S50" s="29">
        <f t="shared" si="24"/>
        <v>0</v>
      </c>
      <c r="T50" s="11">
        <f t="shared" si="25"/>
        <v>0</v>
      </c>
      <c r="U50" s="4">
        <f t="shared" si="32"/>
        <v>0</v>
      </c>
      <c r="V50" s="29">
        <f t="shared" si="26"/>
        <v>0</v>
      </c>
      <c r="W50" s="29">
        <f t="shared" si="27"/>
        <v>0</v>
      </c>
      <c r="X50" s="31">
        <f t="shared" si="28"/>
        <v>0</v>
      </c>
      <c r="Y50" s="34">
        <f t="shared" si="29"/>
        <v>0</v>
      </c>
      <c r="Z50" s="34">
        <f t="shared" si="30"/>
        <v>0</v>
      </c>
      <c r="AA50" s="34">
        <f t="shared" si="33"/>
        <v>0</v>
      </c>
    </row>
    <row r="51" spans="1:27" x14ac:dyDescent="0.35">
      <c r="A51" s="8"/>
      <c r="B51" s="17"/>
      <c r="C51" s="27" t="s">
        <v>61</v>
      </c>
      <c r="D51" s="25">
        <v>4</v>
      </c>
      <c r="E51" s="29">
        <v>128</v>
      </c>
      <c r="F51" s="5" t="s">
        <v>15</v>
      </c>
      <c r="G51" s="6" t="s">
        <v>15</v>
      </c>
      <c r="H51" s="6" t="s">
        <v>15</v>
      </c>
      <c r="I51" s="32" t="s">
        <v>27</v>
      </c>
      <c r="J51" s="37" t="s">
        <v>15</v>
      </c>
      <c r="K51" s="37" t="s">
        <v>15</v>
      </c>
      <c r="L51" s="32" t="s">
        <v>15</v>
      </c>
      <c r="M51" s="101" t="s">
        <v>15</v>
      </c>
      <c r="N51" s="3"/>
      <c r="O51" s="4">
        <f t="shared" si="31"/>
        <v>0</v>
      </c>
      <c r="P51" s="29">
        <f t="shared" si="31"/>
        <v>0</v>
      </c>
      <c r="Q51" s="29">
        <f t="shared" si="23"/>
        <v>0</v>
      </c>
      <c r="R51" s="29">
        <f t="shared" si="24"/>
        <v>0</v>
      </c>
      <c r="S51" s="29">
        <f t="shared" si="24"/>
        <v>0</v>
      </c>
      <c r="T51" s="11">
        <f t="shared" si="25"/>
        <v>0</v>
      </c>
      <c r="U51" s="4">
        <f t="shared" si="32"/>
        <v>0</v>
      </c>
      <c r="V51" s="29">
        <f t="shared" si="26"/>
        <v>0</v>
      </c>
      <c r="W51" s="29">
        <f t="shared" si="27"/>
        <v>0</v>
      </c>
      <c r="X51" s="31">
        <f t="shared" si="28"/>
        <v>0</v>
      </c>
      <c r="Y51" s="34">
        <f t="shared" si="29"/>
        <v>0</v>
      </c>
      <c r="Z51" s="34">
        <f t="shared" si="30"/>
        <v>0</v>
      </c>
      <c r="AA51" s="34">
        <f t="shared" si="33"/>
        <v>0</v>
      </c>
    </row>
    <row r="52" spans="1:27" x14ac:dyDescent="0.35">
      <c r="A52" s="8"/>
      <c r="B52" s="17"/>
      <c r="C52" s="28" t="s">
        <v>62</v>
      </c>
      <c r="D52" s="26">
        <v>4</v>
      </c>
      <c r="E52" s="29">
        <v>128</v>
      </c>
      <c r="F52" s="5" t="s">
        <v>15</v>
      </c>
      <c r="G52" s="7" t="s">
        <v>15</v>
      </c>
      <c r="H52" s="7" t="s">
        <v>15</v>
      </c>
      <c r="I52" s="32" t="s">
        <v>27</v>
      </c>
      <c r="J52" s="37" t="s">
        <v>15</v>
      </c>
      <c r="K52" s="37" t="s">
        <v>15</v>
      </c>
      <c r="L52" s="32" t="s">
        <v>15</v>
      </c>
      <c r="M52" s="101" t="s">
        <v>15</v>
      </c>
      <c r="N52" s="3"/>
      <c r="O52" s="4">
        <f>IF(ISBLANK($C52),0,IF($B52="C",1,0))</f>
        <v>0</v>
      </c>
      <c r="P52" s="29">
        <f>IF(ISBLANK($C52),0,IF($B52="C",1,0))</f>
        <v>0</v>
      </c>
      <c r="Q52" s="29">
        <f t="shared" si="23"/>
        <v>0</v>
      </c>
      <c r="R52" s="29">
        <f t="shared" si="24"/>
        <v>0</v>
      </c>
      <c r="S52" s="29">
        <f t="shared" si="24"/>
        <v>0</v>
      </c>
      <c r="T52" s="11">
        <f t="shared" si="25"/>
        <v>0</v>
      </c>
      <c r="U52" s="4">
        <f t="shared" si="32"/>
        <v>0</v>
      </c>
      <c r="V52" s="29">
        <f t="shared" si="26"/>
        <v>0</v>
      </c>
      <c r="W52" s="29">
        <f t="shared" si="27"/>
        <v>0</v>
      </c>
      <c r="X52" s="31">
        <f t="shared" si="28"/>
        <v>0</v>
      </c>
      <c r="Y52" s="34">
        <f t="shared" si="29"/>
        <v>0</v>
      </c>
      <c r="Z52" s="34">
        <f t="shared" si="30"/>
        <v>0</v>
      </c>
      <c r="AA52" s="34">
        <f t="shared" si="33"/>
        <v>0</v>
      </c>
    </row>
    <row r="53" spans="1:27" ht="15.5" x14ac:dyDescent="0.35">
      <c r="A53" s="159"/>
      <c r="B53" s="160"/>
      <c r="C53" s="161"/>
      <c r="D53" s="162">
        <f>SUM(D45:D52)</f>
        <v>58</v>
      </c>
      <c r="E53" s="163"/>
      <c r="F53" s="164"/>
      <c r="G53" s="165"/>
      <c r="H53" s="165"/>
      <c r="I53" s="165"/>
      <c r="J53" s="165"/>
      <c r="K53" s="165"/>
      <c r="L53" s="166"/>
      <c r="M53" s="166"/>
      <c r="N53" s="167"/>
      <c r="O53" s="168"/>
      <c r="P53" s="169"/>
      <c r="Q53" s="167"/>
      <c r="R53" s="167"/>
      <c r="S53" s="167"/>
      <c r="T53" s="170">
        <f>SUM(T45:T52)</f>
        <v>2</v>
      </c>
      <c r="U53" s="171">
        <f>SUM(U45:U52)</f>
        <v>5</v>
      </c>
      <c r="V53" s="172">
        <f>SUM(V45:V52)</f>
        <v>32</v>
      </c>
      <c r="W53" s="167">
        <f>SUM(W45:W52)</f>
        <v>0</v>
      </c>
      <c r="X53" s="173">
        <f>SUM(X45:X52)</f>
        <v>37</v>
      </c>
      <c r="Y53" s="174"/>
      <c r="Z53" s="174"/>
      <c r="AA53" s="174"/>
    </row>
    <row r="54" spans="1:27" x14ac:dyDescent="0.35">
      <c r="A54" s="100" t="s">
        <v>54</v>
      </c>
      <c r="B54" s="77"/>
      <c r="C54" s="90"/>
      <c r="D54" s="90"/>
      <c r="E54" s="91">
        <v>128</v>
      </c>
      <c r="F54" s="80" t="s">
        <v>16</v>
      </c>
      <c r="G54" s="81" t="s">
        <v>19</v>
      </c>
      <c r="H54" s="82" t="s">
        <v>18</v>
      </c>
      <c r="I54" s="83" t="s">
        <v>64</v>
      </c>
      <c r="J54" s="84" t="s">
        <v>65</v>
      </c>
      <c r="K54" s="85" t="s">
        <v>66</v>
      </c>
      <c r="L54" s="84" t="s">
        <v>67</v>
      </c>
      <c r="M54" s="84" t="s">
        <v>68</v>
      </c>
      <c r="N54" s="102" t="str">
        <f>IF(B54="S",1,"")</f>
        <v/>
      </c>
      <c r="O54" s="92"/>
      <c r="P54" s="93"/>
      <c r="Q54" s="93"/>
      <c r="R54" s="93"/>
      <c r="S54" s="93"/>
      <c r="T54" s="94"/>
      <c r="U54" s="92"/>
      <c r="V54" s="93"/>
      <c r="W54" s="93"/>
      <c r="X54" s="93"/>
      <c r="Y54" s="95">
        <f>IF(ISBLANK($B54),0,IF($E54=16,$N54*CharDeclAttrSize16,IF($E54=128,$N54*CharDeclAttrSize128,0)))</f>
        <v>0</v>
      </c>
      <c r="Z54" s="97"/>
      <c r="AA54" s="96"/>
    </row>
    <row r="55" spans="1:27" x14ac:dyDescent="0.35">
      <c r="A55" s="8"/>
      <c r="B55" s="17"/>
      <c r="C55" s="28" t="s">
        <v>56</v>
      </c>
      <c r="D55" s="25">
        <v>2</v>
      </c>
      <c r="E55" s="29">
        <v>128</v>
      </c>
      <c r="F55" s="5" t="s">
        <v>15</v>
      </c>
      <c r="G55" s="7" t="s">
        <v>15</v>
      </c>
      <c r="H55" s="7" t="s">
        <v>15</v>
      </c>
      <c r="I55" s="32" t="s">
        <v>15</v>
      </c>
      <c r="J55" s="6" t="s">
        <v>15</v>
      </c>
      <c r="K55" s="6" t="s">
        <v>27</v>
      </c>
      <c r="L55" s="6" t="s">
        <v>15</v>
      </c>
      <c r="M55" s="101" t="s">
        <v>15</v>
      </c>
      <c r="N55" s="3"/>
      <c r="O55" s="4">
        <f>IF(ISBLANK($C55),0,IF($B55="C",1,0))</f>
        <v>0</v>
      </c>
      <c r="P55" s="29">
        <f>IF(ISBLANK($C55),0,IF($B55="C",1,0))</f>
        <v>0</v>
      </c>
      <c r="Q55" s="29">
        <f t="shared" ref="Q55:Q59" si="34">IF($B55="C",(IF(CONCATENATE($G55,$H55)="--", 0, 1)),0)</f>
        <v>0</v>
      </c>
      <c r="R55" s="29">
        <f t="shared" ref="R55:S59" si="35">IF($B55="C",IF($F55="-",0,1),0)</f>
        <v>0</v>
      </c>
      <c r="S55" s="29">
        <f t="shared" si="35"/>
        <v>0</v>
      </c>
      <c r="T55" s="11">
        <f t="shared" ref="T55:T59" si="36">SUM(O55:S55)</f>
        <v>0</v>
      </c>
      <c r="U55" s="4">
        <f>IF($E55=16,$O55*CharDeclAttrSize16,IF($E55=128,$O55*CharDeclAttrSize128,0))</f>
        <v>0</v>
      </c>
      <c r="V55" s="29">
        <f>P55*D55</f>
        <v>0</v>
      </c>
      <c r="W55" s="29">
        <f>IF($B55="C",(IF(CONCATENATE($G55,$H55)="--", 0, 2*LSM)+IF($F55="-", 0, 2)+IF($M55="-", 0, 2)),0)</f>
        <v>0</v>
      </c>
      <c r="X55" s="31">
        <f>SUM(U55:W55)</f>
        <v>0</v>
      </c>
      <c r="Y55" s="34">
        <f t="shared" ref="Y55:Y59" si="37">SUM(U55+IF($B55="C",5,0)+IF($Q55=0,0,7))</f>
        <v>0</v>
      </c>
      <c r="Z55" s="34">
        <f t="shared" ref="Z55:Z59" si="38">3*Q55</f>
        <v>0</v>
      </c>
      <c r="AA55" s="34">
        <f>3*Q55</f>
        <v>0</v>
      </c>
    </row>
    <row r="56" spans="1:27" x14ac:dyDescent="0.35">
      <c r="A56" s="8"/>
      <c r="B56" s="17"/>
      <c r="C56" s="27" t="s">
        <v>57</v>
      </c>
      <c r="D56" s="26">
        <v>4</v>
      </c>
      <c r="E56" s="29">
        <v>128</v>
      </c>
      <c r="F56" s="5" t="s">
        <v>15</v>
      </c>
      <c r="G56" s="6" t="s">
        <v>15</v>
      </c>
      <c r="H56" s="6" t="s">
        <v>15</v>
      </c>
      <c r="I56" s="32" t="s">
        <v>15</v>
      </c>
      <c r="J56" s="6" t="s">
        <v>15</v>
      </c>
      <c r="K56" s="6" t="s">
        <v>27</v>
      </c>
      <c r="L56" s="6" t="s">
        <v>15</v>
      </c>
      <c r="M56" s="101" t="s">
        <v>15</v>
      </c>
      <c r="N56" s="3"/>
      <c r="O56" s="4">
        <f t="shared" ref="O56:P58" si="39">IF(ISBLANK($C56),0,IF($B56="C",1,0))</f>
        <v>0</v>
      </c>
      <c r="P56" s="29">
        <f t="shared" si="39"/>
        <v>0</v>
      </c>
      <c r="Q56" s="29">
        <f t="shared" si="34"/>
        <v>0</v>
      </c>
      <c r="R56" s="29">
        <f t="shared" si="35"/>
        <v>0</v>
      </c>
      <c r="S56" s="29">
        <f t="shared" si="35"/>
        <v>0</v>
      </c>
      <c r="T56" s="11">
        <f t="shared" si="36"/>
        <v>0</v>
      </c>
      <c r="U56" s="4">
        <f>IF($E56=16,$O56*CharDeclAttrSize16,IF($E56=128,$O56*CharDeclAttrSize128,0))</f>
        <v>0</v>
      </c>
      <c r="V56" s="29">
        <f>P56*D56</f>
        <v>0</v>
      </c>
      <c r="W56" s="29">
        <f>IF($B56="C",(IF(CONCATENATE($G56,$H56)="--", 0, 2*LSM)+IF($F56="-", 0, 2)+IF($M56="-", 0, 2)),0)</f>
        <v>0</v>
      </c>
      <c r="X56" s="31">
        <f>SUM(U56:W56)</f>
        <v>0</v>
      </c>
      <c r="Y56" s="34">
        <f t="shared" si="37"/>
        <v>0</v>
      </c>
      <c r="Z56" s="34">
        <f t="shared" si="38"/>
        <v>0</v>
      </c>
      <c r="AA56" s="34">
        <f t="shared" ref="AA56:AA59" si="40">3*Q56</f>
        <v>0</v>
      </c>
    </row>
    <row r="57" spans="1:27" x14ac:dyDescent="0.35">
      <c r="A57" s="8"/>
      <c r="B57" s="17"/>
      <c r="C57" s="28" t="s">
        <v>58</v>
      </c>
      <c r="D57" s="25">
        <v>3</v>
      </c>
      <c r="E57" s="29">
        <v>128</v>
      </c>
      <c r="F57" s="5" t="s">
        <v>15</v>
      </c>
      <c r="G57" s="7" t="s">
        <v>15</v>
      </c>
      <c r="H57" s="7" t="s">
        <v>15</v>
      </c>
      <c r="I57" s="32" t="s">
        <v>15</v>
      </c>
      <c r="J57" s="6" t="s">
        <v>15</v>
      </c>
      <c r="K57" s="6" t="s">
        <v>27</v>
      </c>
      <c r="L57" s="6" t="s">
        <v>15</v>
      </c>
      <c r="M57" s="101" t="s">
        <v>15</v>
      </c>
      <c r="N57" s="3"/>
      <c r="O57" s="4">
        <f>IF(ISBLANK($C57),0,IF($B57="C",1,0))</f>
        <v>0</v>
      </c>
      <c r="P57" s="29">
        <f>IF(ISBLANK($C57),0,IF($B57="C",1,0))</f>
        <v>0</v>
      </c>
      <c r="Q57" s="29">
        <f t="shared" si="34"/>
        <v>0</v>
      </c>
      <c r="R57" s="29">
        <f t="shared" si="35"/>
        <v>0</v>
      </c>
      <c r="S57" s="29">
        <f t="shared" si="35"/>
        <v>0</v>
      </c>
      <c r="T57" s="11">
        <f t="shared" si="36"/>
        <v>0</v>
      </c>
      <c r="U57" s="4">
        <f>IF($E57=16,$O57*CharDeclAttrSize16,IF($E57=128,$O57*CharDeclAttrSize128,0))</f>
        <v>0</v>
      </c>
      <c r="V57" s="29">
        <f>P57*D57</f>
        <v>0</v>
      </c>
      <c r="W57" s="29">
        <f>IF($B57="C",(IF(CONCATENATE($G57,$H57)="--", 0, 2*LSM)+IF($F57="-", 0, 2)+IF($M57="-", 0, 2)),0)</f>
        <v>0</v>
      </c>
      <c r="X57" s="31">
        <f>SUM(U57:W57)</f>
        <v>0</v>
      </c>
      <c r="Y57" s="34">
        <f t="shared" si="37"/>
        <v>0</v>
      </c>
      <c r="Z57" s="34">
        <f t="shared" si="38"/>
        <v>0</v>
      </c>
      <c r="AA57" s="34">
        <f t="shared" si="40"/>
        <v>0</v>
      </c>
    </row>
    <row r="58" spans="1:27" x14ac:dyDescent="0.35">
      <c r="A58" s="8"/>
      <c r="B58" s="17"/>
      <c r="C58" s="27" t="s">
        <v>59</v>
      </c>
      <c r="D58" s="26">
        <v>3</v>
      </c>
      <c r="E58" s="29">
        <v>128</v>
      </c>
      <c r="F58" s="5" t="s">
        <v>15</v>
      </c>
      <c r="G58" s="6" t="s">
        <v>15</v>
      </c>
      <c r="H58" s="6" t="s">
        <v>15</v>
      </c>
      <c r="I58" s="32" t="s">
        <v>15</v>
      </c>
      <c r="J58" s="6" t="s">
        <v>15</v>
      </c>
      <c r="K58" s="6" t="s">
        <v>27</v>
      </c>
      <c r="L58" s="6" t="s">
        <v>15</v>
      </c>
      <c r="M58" s="101" t="s">
        <v>15</v>
      </c>
      <c r="N58" s="3"/>
      <c r="O58" s="4">
        <f t="shared" si="39"/>
        <v>0</v>
      </c>
      <c r="P58" s="29">
        <f t="shared" si="39"/>
        <v>0</v>
      </c>
      <c r="Q58" s="29">
        <f t="shared" si="34"/>
        <v>0</v>
      </c>
      <c r="R58" s="29">
        <f t="shared" si="35"/>
        <v>0</v>
      </c>
      <c r="S58" s="29">
        <f t="shared" si="35"/>
        <v>0</v>
      </c>
      <c r="T58" s="11">
        <f t="shared" si="36"/>
        <v>0</v>
      </c>
      <c r="U58" s="4">
        <f>IF($E58=16,$O58*CharDeclAttrSize16,IF($E58=128,$O58*CharDeclAttrSize128,0))</f>
        <v>0</v>
      </c>
      <c r="V58" s="29">
        <f>P58*D58</f>
        <v>0</v>
      </c>
      <c r="W58" s="29">
        <f>IF($B58="C",(IF(CONCATENATE($G58,$H58)="--", 0, 2*LSM)+IF($F58="-", 0, 2)+IF($M58="-", 0, 2)),0)</f>
        <v>0</v>
      </c>
      <c r="X58" s="31">
        <f>SUM(U58:W58)</f>
        <v>0</v>
      </c>
      <c r="Y58" s="34">
        <f t="shared" si="37"/>
        <v>0</v>
      </c>
      <c r="Z58" s="34">
        <f t="shared" si="38"/>
        <v>0</v>
      </c>
      <c r="AA58" s="34">
        <f t="shared" si="40"/>
        <v>0</v>
      </c>
    </row>
    <row r="59" spans="1:27" x14ac:dyDescent="0.35">
      <c r="A59" s="8"/>
      <c r="B59" s="17"/>
      <c r="C59" s="28" t="s">
        <v>60</v>
      </c>
      <c r="D59" s="25">
        <v>3</v>
      </c>
      <c r="E59" s="29">
        <v>128</v>
      </c>
      <c r="F59" s="5" t="s">
        <v>15</v>
      </c>
      <c r="G59" s="7" t="s">
        <v>15</v>
      </c>
      <c r="H59" s="7" t="s">
        <v>15</v>
      </c>
      <c r="I59" s="32" t="s">
        <v>15</v>
      </c>
      <c r="J59" s="6" t="s">
        <v>15</v>
      </c>
      <c r="K59" s="6" t="s">
        <v>15</v>
      </c>
      <c r="L59" s="6" t="s">
        <v>15</v>
      </c>
      <c r="M59" s="101" t="s">
        <v>15</v>
      </c>
      <c r="N59" s="3"/>
      <c r="O59" s="4">
        <f>IF(ISBLANK($C59),0,IF($B59="C",1,0))</f>
        <v>0</v>
      </c>
      <c r="P59" s="29">
        <f>IF(ISBLANK($C59),0,IF($B59="C",1,0))</f>
        <v>0</v>
      </c>
      <c r="Q59" s="29">
        <f t="shared" si="34"/>
        <v>0</v>
      </c>
      <c r="R59" s="29">
        <f t="shared" si="35"/>
        <v>0</v>
      </c>
      <c r="S59" s="29">
        <f t="shared" si="35"/>
        <v>0</v>
      </c>
      <c r="T59" s="11">
        <f t="shared" si="36"/>
        <v>0</v>
      </c>
      <c r="U59" s="4">
        <f>IF($E59=16,$O59*CharDeclAttrSize16,IF($E59=128,$O59*CharDeclAttrSize128,0))</f>
        <v>0</v>
      </c>
      <c r="V59" s="29">
        <f>P59*D59</f>
        <v>0</v>
      </c>
      <c r="W59" s="29">
        <f>IF($B59="C",(IF(CONCATENATE($G59,$H59)="--", 0, 2*LSM)+IF($F59="-", 0, 2)+IF($M59="-", 0, 2)),0)</f>
        <v>0</v>
      </c>
      <c r="X59" s="31">
        <f>SUM(U59:W59)</f>
        <v>0</v>
      </c>
      <c r="Y59" s="34">
        <f t="shared" si="37"/>
        <v>0</v>
      </c>
      <c r="Z59" s="34">
        <f t="shared" si="38"/>
        <v>0</v>
      </c>
      <c r="AA59" s="34">
        <f t="shared" si="40"/>
        <v>0</v>
      </c>
    </row>
    <row r="60" spans="1:27" ht="15.5" x14ac:dyDescent="0.35">
      <c r="A60" s="159"/>
      <c r="B60" s="160"/>
      <c r="C60" s="161"/>
      <c r="D60" s="162">
        <f>SUM(D55:D59)</f>
        <v>15</v>
      </c>
      <c r="E60" s="163"/>
      <c r="F60" s="164"/>
      <c r="G60" s="165"/>
      <c r="H60" s="165"/>
      <c r="I60" s="165"/>
      <c r="J60" s="165"/>
      <c r="K60" s="165"/>
      <c r="L60" s="165"/>
      <c r="M60" s="166"/>
      <c r="N60" s="167"/>
      <c r="O60" s="168"/>
      <c r="P60" s="169"/>
      <c r="Q60" s="167"/>
      <c r="R60" s="167"/>
      <c r="S60" s="167"/>
      <c r="T60" s="170">
        <f>SUM(T55:T59)</f>
        <v>0</v>
      </c>
      <c r="U60" s="171">
        <f>SUM(U55:U59)</f>
        <v>0</v>
      </c>
      <c r="V60" s="172">
        <f>SUM(V55:V59)</f>
        <v>0</v>
      </c>
      <c r="W60" s="167">
        <f>SUM(W55:W59)</f>
        <v>0</v>
      </c>
      <c r="X60" s="173">
        <f>SUM(X55:X59)</f>
        <v>0</v>
      </c>
      <c r="Y60" s="174"/>
      <c r="Z60" s="174"/>
      <c r="AA60" s="174"/>
    </row>
    <row r="61" spans="1:27" x14ac:dyDescent="0.35">
      <c r="A61" s="100" t="s">
        <v>55</v>
      </c>
      <c r="B61" s="77"/>
      <c r="C61" s="90"/>
      <c r="D61" s="90"/>
      <c r="E61" s="91">
        <v>128</v>
      </c>
      <c r="F61" s="80" t="s">
        <v>16</v>
      </c>
      <c r="G61" s="81" t="s">
        <v>19</v>
      </c>
      <c r="H61" s="82" t="s">
        <v>18</v>
      </c>
      <c r="I61" s="83" t="s">
        <v>64</v>
      </c>
      <c r="J61" s="84" t="s">
        <v>65</v>
      </c>
      <c r="K61" s="85" t="s">
        <v>66</v>
      </c>
      <c r="L61" s="84" t="s">
        <v>67</v>
      </c>
      <c r="M61" s="84" t="s">
        <v>68</v>
      </c>
      <c r="N61" s="102" t="str">
        <f>IF(B61="S",1,"")</f>
        <v/>
      </c>
      <c r="O61" s="92"/>
      <c r="P61" s="93"/>
      <c r="Q61" s="93"/>
      <c r="R61" s="93"/>
      <c r="S61" s="93"/>
      <c r="T61" s="94"/>
      <c r="U61" s="92"/>
      <c r="V61" s="93"/>
      <c r="W61" s="93"/>
      <c r="X61" s="93"/>
      <c r="Y61" s="95">
        <f>IF(ISBLANK($B61),0,IF($E61=16,$N61*CharDeclAttrSize16,IF($E61=128,$N61*CharDeclAttrSize128,0)))</f>
        <v>0</v>
      </c>
      <c r="Z61" s="97"/>
      <c r="AA61" s="96"/>
    </row>
    <row r="62" spans="1:27" x14ac:dyDescent="0.35">
      <c r="A62" s="8"/>
      <c r="B62" s="17"/>
      <c r="C62" s="28" t="s">
        <v>56</v>
      </c>
      <c r="D62" s="25">
        <v>20</v>
      </c>
      <c r="E62" s="29">
        <v>128</v>
      </c>
      <c r="F62" s="5" t="s">
        <v>15</v>
      </c>
      <c r="G62" s="7" t="s">
        <v>15</v>
      </c>
      <c r="H62" s="7" t="s">
        <v>15</v>
      </c>
      <c r="I62" s="32" t="s">
        <v>15</v>
      </c>
      <c r="J62" s="6" t="s">
        <v>27</v>
      </c>
      <c r="K62" s="6" t="s">
        <v>15</v>
      </c>
      <c r="L62" s="6" t="s">
        <v>15</v>
      </c>
      <c r="M62" s="101" t="s">
        <v>15</v>
      </c>
      <c r="N62" s="3"/>
      <c r="O62" s="4">
        <f>IF(ISBLANK($C62),0,IF($B62="C",1,0))</f>
        <v>0</v>
      </c>
      <c r="P62" s="29">
        <f>IF(ISBLANK($C62),0,IF($B62="C",1,0))</f>
        <v>0</v>
      </c>
      <c r="Q62" s="29">
        <f t="shared" ref="Q62:Q66" si="41">IF($B62="C",(IF(CONCATENATE($G62,$H62)="--", 0, 1)),0)</f>
        <v>0</v>
      </c>
      <c r="R62" s="29">
        <f t="shared" ref="R62:S66" si="42">IF($B62="C",IF($F62="-",0,1),0)</f>
        <v>0</v>
      </c>
      <c r="S62" s="29">
        <f t="shared" si="42"/>
        <v>0</v>
      </c>
      <c r="T62" s="11">
        <f t="shared" ref="T62:T66" si="43">SUM(O62:S62)</f>
        <v>0</v>
      </c>
      <c r="U62" s="4">
        <f>IF($E62=16,$O62*CharDeclAttrSize16,IF($E62=128,$O62*CharDeclAttrSize128,0))</f>
        <v>0</v>
      </c>
      <c r="V62" s="29">
        <f>P62*D62</f>
        <v>0</v>
      </c>
      <c r="W62" s="29">
        <f>IF($B62="C",(IF(CONCATENATE($G62,$H62)="--", 0, 2*LSM)+IF($F62="-", 0, 2)+IF($M62="-", 0, 2)),0)</f>
        <v>0</v>
      </c>
      <c r="X62" s="31">
        <f>SUM(U62:W62)</f>
        <v>0</v>
      </c>
      <c r="Y62" s="34">
        <f t="shared" ref="Y62:Y66" si="44">SUM(U62+IF($B62="C",5,0)+IF($Q62=0,0,7))</f>
        <v>0</v>
      </c>
      <c r="Z62" s="34">
        <f t="shared" ref="Z62:Z66" si="45">3*Q62</f>
        <v>0</v>
      </c>
      <c r="AA62" s="34">
        <f>3*Q62</f>
        <v>0</v>
      </c>
    </row>
    <row r="63" spans="1:27" x14ac:dyDescent="0.35">
      <c r="A63" s="8"/>
      <c r="B63" s="17"/>
      <c r="C63" s="27" t="s">
        <v>57</v>
      </c>
      <c r="D63" s="26">
        <v>1</v>
      </c>
      <c r="E63" s="29">
        <v>128</v>
      </c>
      <c r="F63" s="5" t="s">
        <v>15</v>
      </c>
      <c r="G63" s="6" t="s">
        <v>27</v>
      </c>
      <c r="H63" s="6" t="s">
        <v>15</v>
      </c>
      <c r="I63" s="32" t="s">
        <v>15</v>
      </c>
      <c r="J63" s="6" t="s">
        <v>27</v>
      </c>
      <c r="K63" s="6" t="s">
        <v>15</v>
      </c>
      <c r="L63" s="6" t="s">
        <v>15</v>
      </c>
      <c r="M63" s="101" t="s">
        <v>15</v>
      </c>
      <c r="N63" s="3"/>
      <c r="O63" s="4">
        <f t="shared" ref="O63:P65" si="46">IF(ISBLANK($C63),0,IF($B63="C",1,0))</f>
        <v>0</v>
      </c>
      <c r="P63" s="29">
        <f t="shared" si="46"/>
        <v>0</v>
      </c>
      <c r="Q63" s="29">
        <f t="shared" si="41"/>
        <v>0</v>
      </c>
      <c r="R63" s="29">
        <f t="shared" si="42"/>
        <v>0</v>
      </c>
      <c r="S63" s="29">
        <f t="shared" si="42"/>
        <v>0</v>
      </c>
      <c r="T63" s="11">
        <f t="shared" si="43"/>
        <v>0</v>
      </c>
      <c r="U63" s="4">
        <f>IF($E63=16,$O63*CharDeclAttrSize16,IF($E63=128,$O63*CharDeclAttrSize128,0))</f>
        <v>0</v>
      </c>
      <c r="V63" s="29">
        <f>P63*D63</f>
        <v>0</v>
      </c>
      <c r="W63" s="29">
        <f>IF($B63="C",(IF(CONCATENATE($G63,$H63)="--", 0, 2*LSM)+IF($F63="-", 0, 2)+IF($M63="-", 0, 2)),0)</f>
        <v>0</v>
      </c>
      <c r="X63" s="31">
        <f>SUM(U63:W63)</f>
        <v>0</v>
      </c>
      <c r="Y63" s="34">
        <f t="shared" si="44"/>
        <v>0</v>
      </c>
      <c r="Z63" s="34">
        <f t="shared" si="45"/>
        <v>0</v>
      </c>
      <c r="AA63" s="34">
        <f t="shared" ref="AA63:AA66" si="47">3*Q63</f>
        <v>0</v>
      </c>
    </row>
    <row r="64" spans="1:27" x14ac:dyDescent="0.35">
      <c r="A64" s="8"/>
      <c r="B64" s="17"/>
      <c r="C64" s="28" t="s">
        <v>58</v>
      </c>
      <c r="D64" s="25">
        <v>20</v>
      </c>
      <c r="E64" s="29">
        <v>128</v>
      </c>
      <c r="F64" s="5" t="s">
        <v>15</v>
      </c>
      <c r="G64" s="6" t="s">
        <v>27</v>
      </c>
      <c r="H64" s="7" t="s">
        <v>15</v>
      </c>
      <c r="I64" s="32" t="s">
        <v>15</v>
      </c>
      <c r="J64" s="6" t="s">
        <v>27</v>
      </c>
      <c r="K64" s="6" t="s">
        <v>15</v>
      </c>
      <c r="L64" s="6" t="s">
        <v>15</v>
      </c>
      <c r="M64" s="101" t="s">
        <v>15</v>
      </c>
      <c r="N64" s="3"/>
      <c r="O64" s="4">
        <f>IF(ISBLANK($C64),0,IF($B64="C",1,0))</f>
        <v>0</v>
      </c>
      <c r="P64" s="29">
        <f>IF(ISBLANK($C64),0,IF($B64="C",1,0))</f>
        <v>0</v>
      </c>
      <c r="Q64" s="29">
        <f t="shared" si="41"/>
        <v>0</v>
      </c>
      <c r="R64" s="29">
        <f t="shared" si="42"/>
        <v>0</v>
      </c>
      <c r="S64" s="29">
        <f t="shared" si="42"/>
        <v>0</v>
      </c>
      <c r="T64" s="11">
        <f t="shared" si="43"/>
        <v>0</v>
      </c>
      <c r="U64" s="4">
        <f>IF($E64=16,$O64*CharDeclAttrSize16,IF($E64=128,$O64*CharDeclAttrSize128,0))</f>
        <v>0</v>
      </c>
      <c r="V64" s="29">
        <f>P64*D64</f>
        <v>0</v>
      </c>
      <c r="W64" s="29">
        <f>IF($B64="C",(IF(CONCATENATE($G64,$H64)="--", 0, 2*LSM)+IF($F64="-", 0, 2)+IF($M64="-", 0, 2)),0)</f>
        <v>0</v>
      </c>
      <c r="X64" s="31">
        <f>SUM(U64:W64)</f>
        <v>0</v>
      </c>
      <c r="Y64" s="34">
        <f t="shared" si="44"/>
        <v>0</v>
      </c>
      <c r="Z64" s="34">
        <f t="shared" si="45"/>
        <v>0</v>
      </c>
      <c r="AA64" s="34">
        <f t="shared" si="47"/>
        <v>0</v>
      </c>
    </row>
    <row r="65" spans="1:27" x14ac:dyDescent="0.35">
      <c r="A65" s="8"/>
      <c r="B65" s="17"/>
      <c r="C65" s="27" t="s">
        <v>59</v>
      </c>
      <c r="D65" s="26">
        <v>1</v>
      </c>
      <c r="E65" s="29">
        <v>128</v>
      </c>
      <c r="F65" s="5" t="s">
        <v>15</v>
      </c>
      <c r="G65" s="6" t="s">
        <v>27</v>
      </c>
      <c r="H65" s="6" t="s">
        <v>15</v>
      </c>
      <c r="I65" s="32" t="s">
        <v>15</v>
      </c>
      <c r="J65" s="6" t="s">
        <v>27</v>
      </c>
      <c r="K65" s="6" t="s">
        <v>15</v>
      </c>
      <c r="L65" s="6" t="s">
        <v>15</v>
      </c>
      <c r="M65" s="101" t="s">
        <v>15</v>
      </c>
      <c r="N65" s="3"/>
      <c r="O65" s="4">
        <f t="shared" si="46"/>
        <v>0</v>
      </c>
      <c r="P65" s="29">
        <f t="shared" si="46"/>
        <v>0</v>
      </c>
      <c r="Q65" s="29">
        <f t="shared" si="41"/>
        <v>0</v>
      </c>
      <c r="R65" s="29">
        <f t="shared" si="42"/>
        <v>0</v>
      </c>
      <c r="S65" s="29">
        <f t="shared" si="42"/>
        <v>0</v>
      </c>
      <c r="T65" s="11">
        <f t="shared" si="43"/>
        <v>0</v>
      </c>
      <c r="U65" s="4">
        <f>IF($E65=16,$O65*CharDeclAttrSize16,IF($E65=128,$O65*CharDeclAttrSize128,0))</f>
        <v>0</v>
      </c>
      <c r="V65" s="29">
        <f>P65*D65</f>
        <v>0</v>
      </c>
      <c r="W65" s="29">
        <f>IF($B65="C",(IF(CONCATENATE($G65,$H65)="--", 0, 2*LSM)+IF($F65="-", 0, 2)+IF($M65="-", 0, 2)),0)</f>
        <v>0</v>
      </c>
      <c r="X65" s="31">
        <f>SUM(U65:W65)</f>
        <v>0</v>
      </c>
      <c r="Y65" s="34">
        <f t="shared" si="44"/>
        <v>0</v>
      </c>
      <c r="Z65" s="34">
        <f t="shared" si="45"/>
        <v>0</v>
      </c>
      <c r="AA65" s="34">
        <f t="shared" si="47"/>
        <v>0</v>
      </c>
    </row>
    <row r="66" spans="1:27" x14ac:dyDescent="0.35">
      <c r="A66" s="8"/>
      <c r="B66" s="17"/>
      <c r="C66" s="28" t="s">
        <v>60</v>
      </c>
      <c r="D66" s="25">
        <v>3</v>
      </c>
      <c r="E66" s="29">
        <v>128</v>
      </c>
      <c r="F66" s="5" t="s">
        <v>15</v>
      </c>
      <c r="G66" s="7" t="s">
        <v>15</v>
      </c>
      <c r="H66" s="7" t="s">
        <v>15</v>
      </c>
      <c r="I66" s="32" t="s">
        <v>15</v>
      </c>
      <c r="J66" s="6" t="s">
        <v>15</v>
      </c>
      <c r="K66" s="6" t="s">
        <v>27</v>
      </c>
      <c r="L66" s="6" t="s">
        <v>15</v>
      </c>
      <c r="M66" s="101" t="s">
        <v>15</v>
      </c>
      <c r="N66" s="3"/>
      <c r="O66" s="4">
        <f>IF(ISBLANK($C66),0,IF($B66="C",1,0))</f>
        <v>0</v>
      </c>
      <c r="P66" s="29">
        <f>IF(ISBLANK($C66),0,IF($B66="C",1,0))</f>
        <v>0</v>
      </c>
      <c r="Q66" s="29">
        <f t="shared" si="41"/>
        <v>0</v>
      </c>
      <c r="R66" s="29">
        <f t="shared" si="42"/>
        <v>0</v>
      </c>
      <c r="S66" s="29">
        <f t="shared" si="42"/>
        <v>0</v>
      </c>
      <c r="T66" s="11">
        <f t="shared" si="43"/>
        <v>0</v>
      </c>
      <c r="U66" s="4">
        <f>IF($E66=16,$O66*CharDeclAttrSize16,IF($E66=128,$O66*CharDeclAttrSize128,0))</f>
        <v>0</v>
      </c>
      <c r="V66" s="29">
        <f>P66*D66</f>
        <v>0</v>
      </c>
      <c r="W66" s="29">
        <f>IF($B66="C",(IF(CONCATENATE($G66,$H66)="--", 0, 2*LSM)+IF($F66="-", 0, 2)+IF($M66="-", 0, 2)),0)</f>
        <v>0</v>
      </c>
      <c r="X66" s="31">
        <f>SUM(U66:W66)</f>
        <v>0</v>
      </c>
      <c r="Y66" s="34">
        <f t="shared" si="44"/>
        <v>0</v>
      </c>
      <c r="Z66" s="34">
        <f t="shared" si="45"/>
        <v>0</v>
      </c>
      <c r="AA66" s="34">
        <f t="shared" si="47"/>
        <v>0</v>
      </c>
    </row>
    <row r="67" spans="1:27" ht="16" thickBot="1" x14ac:dyDescent="0.4">
      <c r="A67" s="159"/>
      <c r="B67" s="160"/>
      <c r="C67" s="161"/>
      <c r="D67" s="162">
        <f>SUM(D62:D66)</f>
        <v>45</v>
      </c>
      <c r="E67" s="163"/>
      <c r="F67" s="164"/>
      <c r="G67" s="165"/>
      <c r="H67" s="165"/>
      <c r="I67" s="165"/>
      <c r="J67" s="175"/>
      <c r="K67" s="165"/>
      <c r="L67" s="165"/>
      <c r="M67" s="166"/>
      <c r="N67" s="167"/>
      <c r="O67" s="168"/>
      <c r="P67" s="169"/>
      <c r="Q67" s="167"/>
      <c r="R67" s="167"/>
      <c r="S67" s="167"/>
      <c r="T67" s="170">
        <f>SUM(T62:T66)</f>
        <v>0</v>
      </c>
      <c r="U67" s="171">
        <f>SUM(U62:U66)</f>
        <v>0</v>
      </c>
      <c r="V67" s="172">
        <f>SUM(V62:V66)</f>
        <v>0</v>
      </c>
      <c r="W67" s="167">
        <f>SUM(W62:W66)</f>
        <v>0</v>
      </c>
      <c r="X67" s="173">
        <f>SUM(X62:X66)</f>
        <v>0</v>
      </c>
      <c r="Y67" s="173"/>
      <c r="Z67" s="173"/>
      <c r="AA67" s="174"/>
    </row>
    <row r="68" spans="1:27" ht="47.5" customHeight="1" thickBot="1" x14ac:dyDescent="0.4">
      <c r="F68" s="29"/>
      <c r="G68" s="29"/>
      <c r="H68" s="29"/>
      <c r="I68" s="29"/>
      <c r="J68" s="30"/>
      <c r="K68" s="29"/>
      <c r="L68" s="29"/>
      <c r="M68" s="29"/>
      <c r="N68" s="145" t="s">
        <v>92</v>
      </c>
      <c r="T68" s="141" t="s">
        <v>48</v>
      </c>
      <c r="X68" s="137" t="s">
        <v>49</v>
      </c>
    </row>
    <row r="69" spans="1:27" ht="15.5" x14ac:dyDescent="0.35">
      <c r="A69" s="129" t="s">
        <v>33</v>
      </c>
      <c r="B69" s="116"/>
      <c r="C69" s="117"/>
      <c r="D69" s="118"/>
      <c r="E69" s="119"/>
      <c r="F69" s="120"/>
      <c r="G69" s="120"/>
      <c r="H69" s="120"/>
      <c r="I69" s="120"/>
      <c r="J69" s="121"/>
      <c r="N69" s="146">
        <f>N21+N28</f>
        <v>2</v>
      </c>
      <c r="T69" s="142">
        <f>T26+T32</f>
        <v>9</v>
      </c>
      <c r="X69" s="138">
        <f>X26+X32</f>
        <v>45</v>
      </c>
    </row>
    <row r="70" spans="1:27" ht="15.5" x14ac:dyDescent="0.35">
      <c r="A70" s="130" t="s">
        <v>34</v>
      </c>
      <c r="B70" s="122"/>
      <c r="C70" s="123"/>
      <c r="D70" s="124"/>
      <c r="E70" s="125"/>
      <c r="F70" s="126"/>
      <c r="G70" s="126"/>
      <c r="H70" s="126"/>
      <c r="I70" s="126"/>
      <c r="J70" s="127"/>
      <c r="N70" s="147">
        <f>SUM(N35:N67)</f>
        <v>2</v>
      </c>
      <c r="T70" s="143">
        <f>SUM(T44,T53,T60,T67)</f>
        <v>9</v>
      </c>
      <c r="X70" s="139">
        <f>SUM(X44,X53,X60,X67)</f>
        <v>65</v>
      </c>
    </row>
    <row r="71" spans="1:27" ht="19" thickBot="1" x14ac:dyDescent="0.4">
      <c r="A71" s="131" t="s">
        <v>23</v>
      </c>
      <c r="B71" s="132"/>
      <c r="C71" s="133"/>
      <c r="D71" s="134"/>
      <c r="E71" s="134"/>
      <c r="F71" s="135"/>
      <c r="G71" s="135"/>
      <c r="H71" s="135"/>
      <c r="I71" s="135"/>
      <c r="J71" s="136"/>
      <c r="N71" s="144">
        <f>SUM(N69:N70)</f>
        <v>4</v>
      </c>
      <c r="T71" s="144">
        <f>SUM(T69:T70)</f>
        <v>18</v>
      </c>
      <c r="X71" s="140">
        <f t="shared" ref="X71" si="48">SUM(X69:X70)</f>
        <v>110</v>
      </c>
      <c r="Y71" s="156">
        <f>SUM(Y21:Y67)</f>
        <v>114</v>
      </c>
      <c r="Z71" s="157">
        <f>SUM(Z21:Z67)+16</f>
        <v>22</v>
      </c>
      <c r="AA71" s="157">
        <f>SUM(AA21:AA67)</f>
        <v>3</v>
      </c>
    </row>
    <row r="72" spans="1:27" x14ac:dyDescent="0.35">
      <c r="W72" s="22"/>
      <c r="X72" s="22"/>
      <c r="Y72" s="22"/>
      <c r="Z72" s="22"/>
      <c r="AA72" s="22"/>
    </row>
    <row r="73" spans="1:27" x14ac:dyDescent="0.35">
      <c r="A73" s="2"/>
      <c r="C73" s="21"/>
    </row>
    <row r="76" spans="1:27" x14ac:dyDescent="0.35">
      <c r="A76"/>
      <c r="B76"/>
    </row>
    <row r="77" spans="1:27" x14ac:dyDescent="0.35">
      <c r="A77"/>
      <c r="B77"/>
    </row>
    <row r="78" spans="1:27" x14ac:dyDescent="0.35">
      <c r="A78"/>
      <c r="B78"/>
    </row>
    <row r="79" spans="1:27" x14ac:dyDescent="0.35">
      <c r="A79"/>
      <c r="B79"/>
    </row>
  </sheetData>
  <mergeCells count="13">
    <mergeCell ref="O2:P9"/>
    <mergeCell ref="V2:X2"/>
    <mergeCell ref="V3:X3"/>
    <mergeCell ref="V4:X4"/>
    <mergeCell ref="F18:M18"/>
    <mergeCell ref="O18:S18"/>
    <mergeCell ref="U18:W18"/>
    <mergeCell ref="Y18:AA18"/>
    <mergeCell ref="O19:S19"/>
    <mergeCell ref="U19:X19"/>
    <mergeCell ref="Y19:Y20"/>
    <mergeCell ref="Z19:Z20"/>
    <mergeCell ref="AA19:AA20"/>
  </mergeCells>
  <conditionalFormatting sqref="C36:D43 C46:D52 C55:D59 C62:D66">
    <cfRule type="expression" dxfId="6" priority="6">
      <formula>$B36=#REF!</formula>
    </cfRule>
    <cfRule type="expression" dxfId="5" priority="7">
      <formula>$B36=$AB$1</formula>
    </cfRule>
  </conditionalFormatting>
  <conditionalFormatting sqref="C36:D43">
    <cfRule type="cellIs" dxfId="4" priority="1" operator="equal">
      <formula>$AB$7</formula>
    </cfRule>
  </conditionalFormatting>
  <conditionalFormatting sqref="C46:D52">
    <cfRule type="cellIs" dxfId="3" priority="4" operator="equal">
      <formula>$AB$7</formula>
    </cfRule>
  </conditionalFormatting>
  <conditionalFormatting sqref="C55:D59">
    <cfRule type="cellIs" dxfId="2" priority="3" operator="equal">
      <formula>$AB$7</formula>
    </cfRule>
  </conditionalFormatting>
  <conditionalFormatting sqref="C62:D66">
    <cfRule type="cellIs" dxfId="1" priority="2" operator="equal">
      <formula>$AB$7</formula>
    </cfRule>
  </conditionalFormatting>
  <conditionalFormatting sqref="D36:D43 D46:D52 D55:D59 D62:D66">
    <cfRule type="expression" dxfId="0" priority="5">
      <formula>$B36=#REF!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r:id="rId1"/>
  <customProperties>
    <customPr name="DCFIdentifier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A1:G3"/>
  <sheetViews>
    <sheetView workbookViewId="0"/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12</v>
      </c>
      <c r="G2" t="s">
        <v>12</v>
      </c>
    </row>
    <row r="3" spans="1:7" x14ac:dyDescent="0.35">
      <c r="A3" t="s">
        <v>42</v>
      </c>
      <c r="B3" t="s">
        <v>43</v>
      </c>
      <c r="C3" t="s">
        <v>44</v>
      </c>
      <c r="D3" t="s">
        <v>45</v>
      </c>
      <c r="E3" t="s">
        <v>46</v>
      </c>
      <c r="F3">
        <v>15</v>
      </c>
      <c r="G3" t="s">
        <v>47</v>
      </c>
    </row>
  </sheetData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cf8c7287-838c-46dd-b281-b1140229e67a}" enabled="1" method="Privileged" siteId="{75e027c9-20d5-47d5-b82f-77d7cd041e8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Version History</vt:lpstr>
      <vt:lpstr>How to use the file</vt:lpstr>
      <vt:lpstr>GATT DB size</vt:lpstr>
      <vt:lpstr>Summary</vt:lpstr>
      <vt:lpstr>GATT DB P2Pserver</vt:lpstr>
      <vt:lpstr>GATT DB Heart Rate</vt:lpstr>
      <vt:lpstr>Classified as UnClassified</vt:lpstr>
      <vt:lpstr>'GATT DB Heart Rate'!CharDeclAttrSize128</vt:lpstr>
      <vt:lpstr>'GATT DB P2Pserver'!CharDeclAttrSize128</vt:lpstr>
      <vt:lpstr>CharDeclAttrSize128</vt:lpstr>
      <vt:lpstr>'GATT DB Heart Rate'!CharDeclAttrSize16</vt:lpstr>
      <vt:lpstr>'GATT DB P2Pserver'!CharDeclAttrSize16</vt:lpstr>
      <vt:lpstr>CharDeclAttrSize16</vt:lpstr>
      <vt:lpstr>'GATT DB Heart Rate'!LSM</vt:lpstr>
      <vt:lpstr>'GATT DB P2Pserver'!LSM</vt:lpstr>
      <vt:lpstr>LSM</vt:lpstr>
    </vt:vector>
  </TitlesOfParts>
  <Company>ST Microelectronics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RIZZELLO</dc:creator>
  <cp:lastModifiedBy>Muriel VU DO</cp:lastModifiedBy>
  <cp:lastPrinted>2015-09-24T09:16:59Z</cp:lastPrinted>
  <dcterms:created xsi:type="dcterms:W3CDTF">2014-05-14T13:29:25Z</dcterms:created>
  <dcterms:modified xsi:type="dcterms:W3CDTF">2025-03-03T13:59:27Z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f8c7287-838c-46dd-b281-b1140229e67a_Enabled">
    <vt:lpwstr>true</vt:lpwstr>
  </property>
  <property fmtid="{D5CDD505-2E9C-101B-9397-08002B2CF9AE}" pid="3" name="MSIP_Label_cf8c7287-838c-46dd-b281-b1140229e67a_SetDate">
    <vt:lpwstr>2021-09-24T15:45:44Z</vt:lpwstr>
  </property>
  <property fmtid="{D5CDD505-2E9C-101B-9397-08002B2CF9AE}" pid="4" name="MSIP_Label_cf8c7287-838c-46dd-b281-b1140229e67a_Method">
    <vt:lpwstr>Privileged</vt:lpwstr>
  </property>
  <property fmtid="{D5CDD505-2E9C-101B-9397-08002B2CF9AE}" pid="5" name="MSIP_Label_cf8c7287-838c-46dd-b281-b1140229e67a_Name">
    <vt:lpwstr>cf8c7287-838c-46dd-b281-b1140229e67a</vt:lpwstr>
  </property>
  <property fmtid="{D5CDD505-2E9C-101B-9397-08002B2CF9AE}" pid="6" name="MSIP_Label_cf8c7287-838c-46dd-b281-b1140229e67a_SiteId">
    <vt:lpwstr>75e027c9-20d5-47d5-b82f-77d7cd041e8f</vt:lpwstr>
  </property>
  <property fmtid="{D5CDD505-2E9C-101B-9397-08002B2CF9AE}" pid="7" name="MSIP_Label_cf8c7287-838c-46dd-b281-b1140229e67a_ActionId">
    <vt:lpwstr>3414a03d-66b1-41a9-94d1-67db11378c32</vt:lpwstr>
  </property>
  <property fmtid="{D5CDD505-2E9C-101B-9397-08002B2CF9AE}" pid="8" name="MSIP_Label_cf8c7287-838c-46dd-b281-b1140229e67a_ContentBits">
    <vt:lpwstr>0</vt:lpwstr>
  </property>
</Properties>
</file>