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wb_development\git\swb2_tables\lookup_tables\"/>
    </mc:Choice>
  </mc:AlternateContent>
  <xr:revisionPtr revIDLastSave="0" documentId="13_ncr:1_{B3D8DFD4-D0F3-4F09-82A4-5E25F3859AF1}" xr6:coauthVersionLast="47" xr6:coauthVersionMax="47" xr10:uidLastSave="{00000000-0000-0000-0000-000000000000}"/>
  <bookViews>
    <workbookView xWindow="2562" yWindow="2562" windowWidth="17280" windowHeight="10074" xr2:uid="{A30A3584-A254-4EAD-BAAE-05D6304DC899}"/>
  </bookViews>
  <sheets>
    <sheet name="LU_Lookup" sheetId="2" r:id="rId1"/>
    <sheet name="Sheet1" sheetId="1" r:id="rId2"/>
  </sheets>
  <definedNames>
    <definedName name="ExternalData_1" localSheetId="0" hidden="1">LU_Lookup!$A$1:$AA$16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2" l="1"/>
  <c r="Q6" i="2" s="1"/>
  <c r="P5" i="2"/>
  <c r="P6" i="2" s="1"/>
  <c r="AA16" i="2"/>
  <c r="Z16" i="2"/>
  <c r="Y16" i="2"/>
  <c r="AA13" i="2"/>
  <c r="Z13" i="2"/>
  <c r="Y13" i="2"/>
  <c r="AA12" i="2"/>
  <c r="Z12" i="2"/>
  <c r="Y12" i="2"/>
  <c r="AA11" i="2"/>
  <c r="Z11" i="2"/>
  <c r="Y11" i="2"/>
  <c r="AA15" i="2"/>
  <c r="Z15" i="2"/>
  <c r="Y15" i="2"/>
  <c r="AA14" i="2"/>
  <c r="Z14" i="2"/>
  <c r="Y14" i="2"/>
  <c r="AA10" i="2"/>
  <c r="Z10" i="2"/>
  <c r="Y10" i="2"/>
  <c r="AA9" i="2"/>
  <c r="Z9" i="2"/>
  <c r="Y9" i="2"/>
  <c r="AA8" i="2"/>
  <c r="Z8" i="2"/>
  <c r="Y8" i="2"/>
  <c r="AA7" i="2"/>
  <c r="Z7" i="2"/>
  <c r="Y7" i="2"/>
  <c r="AA6" i="2"/>
  <c r="Z6" i="2"/>
  <c r="Y6" i="2"/>
  <c r="AA5" i="2"/>
  <c r="Z5" i="2"/>
  <c r="Y5" i="2"/>
  <c r="AA4" i="2"/>
  <c r="Z4" i="2"/>
  <c r="Y4" i="2"/>
  <c r="Z3" i="2"/>
  <c r="AA3" i="2"/>
  <c r="Y3" i="2"/>
  <c r="G10" i="2"/>
  <c r="J10" i="2" s="1"/>
  <c r="G8" i="2"/>
  <c r="I8" i="2" s="1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9" i="2"/>
  <c r="I9" i="2"/>
  <c r="H9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8" i="2" l="1"/>
  <c r="H10" i="2"/>
  <c r="I10" i="2"/>
  <c r="H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96423F-6016-42B7-A83D-30459AFAF4F9}" keepAlive="1" name="Query - LU_Lookup_AK" description="Connection to the 'LU_Lookup_AK' query in the workbook." type="5" refreshedVersion="8" background="1" saveData="1">
    <dbPr connection="Provider=Microsoft.Mashup.OleDb.1;Data Source=$Workbook$;Location=LU_Lookup_AK;Extended Properties=&quot;&quot;" command="SELECT * FROM [LU_Lookup_AK]"/>
  </connection>
</connections>
</file>

<file path=xl/sharedStrings.xml><?xml version="1.0" encoding="utf-8"?>
<sst xmlns="http://schemas.openxmlformats.org/spreadsheetml/2006/main" count="90" uniqueCount="88">
  <si>
    <t>lu_code</t>
  </si>
  <si>
    <t>description</t>
  </si>
  <si>
    <t>lu_group</t>
  </si>
  <si>
    <t>cn_1</t>
  </si>
  <si>
    <t>cn_2</t>
  </si>
  <si>
    <t>cn_3</t>
  </si>
  <si>
    <t>cn_4</t>
  </si>
  <si>
    <t>max_net_infil_1</t>
  </si>
  <si>
    <t>max_net_infil_2</t>
  </si>
  <si>
    <t>max_net_infil_3</t>
  </si>
  <si>
    <t>max_net_infil_4</t>
  </si>
  <si>
    <t>growing_season_interception_a</t>
  </si>
  <si>
    <t>growing_season_interception_b</t>
  </si>
  <si>
    <t>growing_season_interception_n</t>
  </si>
  <si>
    <t>nongrowing_season_interception_a</t>
  </si>
  <si>
    <t>nongrowing_season_interception_b</t>
  </si>
  <si>
    <t>nongrowing_season_interception_n</t>
  </si>
  <si>
    <t>rz_1</t>
  </si>
  <si>
    <t>rz_2</t>
  </si>
  <si>
    <t>rz_3</t>
  </si>
  <si>
    <t>rz_4</t>
  </si>
  <si>
    <t>Open Water</t>
  </si>
  <si>
    <t>openwat</t>
  </si>
  <si>
    <t>Developed, Open Space</t>
  </si>
  <si>
    <t>devopen</t>
  </si>
  <si>
    <t>open space, fair</t>
  </si>
  <si>
    <t>Developed, Low Intensity</t>
  </si>
  <si>
    <t>devlow</t>
  </si>
  <si>
    <t>developed, residential, 1/8 acre or less</t>
  </si>
  <si>
    <t>Developed, Medium Intensity</t>
  </si>
  <si>
    <t>devmed</t>
  </si>
  <si>
    <t>developed, industrial</t>
  </si>
  <si>
    <t>Developed, High Intensity</t>
  </si>
  <si>
    <t>devhi</t>
  </si>
  <si>
    <t>developed, commercial</t>
  </si>
  <si>
    <t>Barren Land</t>
  </si>
  <si>
    <t>barren</t>
  </si>
  <si>
    <t>Deciduous Forest</t>
  </si>
  <si>
    <t>decfrst</t>
  </si>
  <si>
    <t>woods, poor; CNs for forested LU tend to be too low</t>
  </si>
  <si>
    <t>Evergreen Forest</t>
  </si>
  <si>
    <t>evfrst</t>
  </si>
  <si>
    <t>Mixed Forest</t>
  </si>
  <si>
    <t>mixfrst</t>
  </si>
  <si>
    <t>Shrub/Scrub</t>
  </si>
  <si>
    <t>shrub</t>
  </si>
  <si>
    <t>brush, poor</t>
  </si>
  <si>
    <t>grsherb</t>
  </si>
  <si>
    <t>Hay/Pasture</t>
  </si>
  <si>
    <t>hay</t>
  </si>
  <si>
    <t>Cultivated Crops</t>
  </si>
  <si>
    <t>gencrop</t>
  </si>
  <si>
    <t>Woody Wetlands</t>
  </si>
  <si>
    <t>wdwetl</t>
  </si>
  <si>
    <t>hbwetl</t>
  </si>
  <si>
    <t>newly graded, no vegetation</t>
  </si>
  <si>
    <t>curve number for 'Evergreen Forest' times 1.1</t>
  </si>
  <si>
    <t>curve number for 'Evergreen Forest' times 1.05</t>
  </si>
  <si>
    <t>note__curve_numbers</t>
  </si>
  <si>
    <t>Herbaceous</t>
  </si>
  <si>
    <t>pasture, good</t>
  </si>
  <si>
    <t>grassland, fair</t>
  </si>
  <si>
    <t>row crops, contoured, good</t>
  </si>
  <si>
    <t>woods, fair</t>
  </si>
  <si>
    <t>meadow, continuous grass, protected from grazing</t>
  </si>
  <si>
    <t>note__root_zone</t>
  </si>
  <si>
    <t>no rooting depth for open water</t>
  </si>
  <si>
    <t>reference__root_zone</t>
  </si>
  <si>
    <t>Sheffer, K.M., Dunn, J.H., and Minner, D.D., 1987, Summer Drought Response and Rooting Depth of Three Cool-season Turfgrasses: HortScience, v. 22, no. 2, p. 296–297.</t>
  </si>
  <si>
    <t>Fan, Y., Miguez-Macho, G., Jobbágy, E.G., Jackson, R.B., and Otero-Casal, C., 2017, Hydrologic regulation of plant rooting depth: Proceedings of the National Academy of Sciences, v. 114, no. 40, p. 10572–10577.</t>
  </si>
  <si>
    <t>weak evidence suggests needle-leaf evergreens have somewhat smaller mean rooting depths than deciduous trees</t>
  </si>
  <si>
    <t>weak evidence suggesting shallowest rooting depths for loamy soils, with greater depths for sand, clay</t>
  </si>
  <si>
    <t>Emergent Herbaceous Wetlands</t>
  </si>
  <si>
    <t>assume a rather large storage reservoir for wetlands</t>
  </si>
  <si>
    <t>interception__note</t>
  </si>
  <si>
    <t>Forage, alfalfa</t>
  </si>
  <si>
    <t>hemlock and pines, woods</t>
  </si>
  <si>
    <t>hemlock and pines, open</t>
  </si>
  <si>
    <t>oak woods</t>
  </si>
  <si>
    <t>meadow grass</t>
  </si>
  <si>
    <t>beans, potatoes</t>
  </si>
  <si>
    <t>small grains</t>
  </si>
  <si>
    <t>maple, hedges and open</t>
  </si>
  <si>
    <t>maples, hedges and open</t>
  </si>
  <si>
    <t>2/3 of interception for lu 22</t>
  </si>
  <si>
    <t>2/3 of interception for lu 23</t>
  </si>
  <si>
    <t>First_day_of_growing_season</t>
  </si>
  <si>
    <t>Last_day_of_growing_season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</si>
</sst>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\-dd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">
    <dxf>
      <numFmt numFmtId="165" formatCode="mm\-dd"/>
    </dxf>
    <dxf>
      <numFmt numFmtId="165" formatCode="mm\-dd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83E8FE-767F-4C1C-B28B-537AFD617DC3}" autoFormatId="16" applyNumberFormats="0" applyBorderFormats="0" applyFontFormats="0" applyPatternFormats="0" applyAlignmentFormats="0" applyWidthHeightFormats="0">
  <queryTableRefresh nextId="45">
    <queryTableFields count="27">
      <queryTableField id="2" name="lu_code" tableColumnId="2"/>
      <queryTableField id="3" name="description" tableColumnId="3"/>
      <queryTableField id="4" name="lu_group" tableColumnId="4"/>
      <queryTableField id="44" dataBound="0" tableColumnId="12"/>
      <queryTableField id="43" dataBound="0" tableColumnId="11"/>
      <queryTableField id="5" name="note" tableColumnId="5"/>
      <queryTableField id="6" name="cn_1" tableColumnId="6"/>
      <queryTableField id="7" name="cn_2" tableColumnId="7"/>
      <queryTableField id="8" name="cn_3" tableColumnId="8"/>
      <queryTableField id="9" name="cn_4" tableColumnId="9"/>
      <queryTableField id="15" name="max_net_infil_1" tableColumnId="15"/>
      <queryTableField id="16" name="max_net_infil_2" tableColumnId="16"/>
      <queryTableField id="17" name="max_net_infil_3" tableColumnId="17"/>
      <queryTableField id="18" name="max_net_infil_4" tableColumnId="18"/>
      <queryTableField id="41" dataBound="0" tableColumnId="10"/>
      <queryTableField id="24" name="growing_season_interception_a" tableColumnId="24"/>
      <queryTableField id="25" name="growing_season_interception_b" tableColumnId="25"/>
      <queryTableField id="26" name="growing_season_interception_n" tableColumnId="26"/>
      <queryTableField id="27" name="nongrowing_season_interception_a" tableColumnId="27"/>
      <queryTableField id="28" name="nongrowing_season_interception_b" tableColumnId="28"/>
      <queryTableField id="29" name="nongrowing_season_interception_n" tableColumnId="29"/>
      <queryTableField id="39" dataBound="0" tableColumnId="39"/>
      <queryTableField id="40" dataBound="0" tableColumnId="1"/>
      <queryTableField id="30" name="rz_1" tableColumnId="30"/>
      <queryTableField id="31" name="rz_2" tableColumnId="31"/>
      <queryTableField id="32" name="rz_3" tableColumnId="32"/>
      <queryTableField id="33" name="rz_4" tableColumnId="33"/>
    </queryTableFields>
    <queryTableDeletedFields count="16">
      <deletedField name="Column1"/>
      <deletedField name="cn_5"/>
      <deletedField name="cn_6"/>
      <deletedField name="cn_7"/>
      <deletedField name="cn_8"/>
      <deletedField name="cn_9"/>
      <deletedField name="max_net_infil_5"/>
      <deletedField name="max_net_infil_6"/>
      <deletedField name="max_net_infil_7"/>
      <deletedField name="max_net_infil_8"/>
      <deletedField name="max_net_infil_9"/>
      <deletedField name="rz_5"/>
      <deletedField name="rz_6"/>
      <deletedField name="rz_7"/>
      <deletedField name="rz_8"/>
      <deletedField name="rz_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1D9C7A-3D14-46B2-95F7-CE19BF447B53}" name="LU_Lookup_AK" displayName="LU_Lookup_AK" ref="A1:AA16" tableType="queryTable" totalsRowShown="0">
  <autoFilter ref="A1:AA16" xr:uid="{A61D9C7A-3D14-46B2-95F7-CE19BF447B53}"/>
  <tableColumns count="27">
    <tableColumn id="2" xr3:uid="{4A217EBA-5AE8-4825-9F4E-2623F4C676F6}" uniqueName="2" name="lu_code" queryTableFieldId="2"/>
    <tableColumn id="3" xr3:uid="{DDF4713C-B1F8-47F1-B9D5-F1A05111015C}" uniqueName="3" name="description" queryTableFieldId="3" dataDxfId="4"/>
    <tableColumn id="4" xr3:uid="{9A2BFCFF-6D50-4920-AAA2-2EED7DC377E3}" uniqueName="4" name="lu_group" queryTableFieldId="4" dataDxfId="3"/>
    <tableColumn id="12" xr3:uid="{4A6B4191-1518-4427-BDD6-4D1D2FA663F8}" uniqueName="12" name="First_day_of_growing_season" queryTableFieldId="44" dataDxfId="1"/>
    <tableColumn id="11" xr3:uid="{7B55E557-2E16-4A8B-8294-7D245704212D}" uniqueName="11" name="Last_day_of_growing_season" queryTableFieldId="43" dataDxfId="0"/>
    <tableColumn id="5" xr3:uid="{C95CE4CE-728F-4569-BFDF-8B5C5BB5CDC0}" uniqueName="5" name="note__curve_numbers" queryTableFieldId="5" dataDxfId="2"/>
    <tableColumn id="6" xr3:uid="{261EB563-9392-4C1D-B6D0-02F83EE88665}" uniqueName="6" name="cn_1" queryTableFieldId="6"/>
    <tableColumn id="7" xr3:uid="{D2B1BBDF-C186-4ACC-9CE1-B46BF2245DA9}" uniqueName="7" name="cn_2" queryTableFieldId="7"/>
    <tableColumn id="8" xr3:uid="{816DE0DF-6458-49D4-B7AF-D141A034EA28}" uniqueName="8" name="cn_3" queryTableFieldId="8"/>
    <tableColumn id="9" xr3:uid="{468AB1BC-405D-4860-BDA1-0792CC7408DA}" uniqueName="9" name="cn_4" queryTableFieldId="9"/>
    <tableColumn id="15" xr3:uid="{6FF49BEF-0117-45C6-B5AC-7E795DB0FF7B}" uniqueName="15" name="max_net_infil_1" queryTableFieldId="15"/>
    <tableColumn id="16" xr3:uid="{5A67408F-5FD1-47BA-B99A-8B8B5F0DA148}" uniqueName="16" name="max_net_infil_2" queryTableFieldId="16"/>
    <tableColumn id="17" xr3:uid="{360FD387-E508-499F-BBAC-10589685FD94}" uniqueName="17" name="max_net_infil_3" queryTableFieldId="17"/>
    <tableColumn id="18" xr3:uid="{9E8C53E5-049D-4B78-8A63-DCA855C39339}" uniqueName="18" name="max_net_infil_4" queryTableFieldId="18"/>
    <tableColumn id="10" xr3:uid="{B5A7719A-5837-45EA-ADB7-D5CADFD17CB5}" uniqueName="10" name="interception__note" queryTableFieldId="41"/>
    <tableColumn id="24" xr3:uid="{F6EF7497-6A96-4C58-BF64-177DCB911455}" uniqueName="24" name="growing_season_interception_a" queryTableFieldId="24"/>
    <tableColumn id="25" xr3:uid="{E820E471-F8CE-45FA-9286-22EA9ADFEAA0}" uniqueName="25" name="growing_season_interception_b" queryTableFieldId="25"/>
    <tableColumn id="26" xr3:uid="{15B13B26-B373-4F76-AF4F-48807B717838}" uniqueName="26" name="growing_season_interception_n" queryTableFieldId="26"/>
    <tableColumn id="27" xr3:uid="{635E7E56-A6E3-491C-A448-5590E2DA112C}" uniqueName="27" name="nongrowing_season_interception_a" queryTableFieldId="27"/>
    <tableColumn id="28" xr3:uid="{271E2A59-A5DC-4A28-9281-4440E64D3B35}" uniqueName="28" name="nongrowing_season_interception_b" queryTableFieldId="28"/>
    <tableColumn id="29" xr3:uid="{99110FE7-2C1B-49A9-91C5-557DF9D7DB39}" uniqueName="29" name="nongrowing_season_interception_n" queryTableFieldId="29"/>
    <tableColumn id="39" xr3:uid="{074B7F76-483B-45E0-9418-914CE609C728}" uniqueName="39" name="note__root_zone" queryTableFieldId="39"/>
    <tableColumn id="1" xr3:uid="{EB80FC71-97CA-4683-BCBE-42E67E0D12CC}" uniqueName="1" name="reference__root_zone" queryTableFieldId="40"/>
    <tableColumn id="30" xr3:uid="{3425C32E-D903-41BE-8BA4-653FD7C5B5C1}" uniqueName="30" name="rz_1" queryTableFieldId="30"/>
    <tableColumn id="31" xr3:uid="{67E4A46D-E993-4932-A248-7C11B127C549}" uniqueName="31" name="rz_2" queryTableFieldId="31"/>
    <tableColumn id="32" xr3:uid="{9FF302AE-99D4-4DAD-BA53-B0526A1BB7AA}" uniqueName="32" name="rz_3" queryTableFieldId="32"/>
    <tableColumn id="33" xr3:uid="{DEA0A55B-4D56-4546-8649-3357696E7869}" uniqueName="33" name="rz_4" queryTableField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03D01-10BC-4EB7-BA76-B1C133CEFDAD}">
  <dimension ref="A1:AA1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4" sqref="E4"/>
    </sheetView>
  </sheetViews>
  <sheetFormatPr defaultRowHeight="14.4" x14ac:dyDescent="0.55000000000000004"/>
  <cols>
    <col min="1" max="1" width="9.62890625" bestFit="1" customWidth="1"/>
    <col min="2" max="2" width="29" bestFit="1" customWidth="1"/>
    <col min="3" max="3" width="10.5234375" bestFit="1" customWidth="1"/>
    <col min="4" max="4" width="27.3125" style="4" bestFit="1" customWidth="1"/>
    <col min="5" max="5" width="26.05078125" style="4" customWidth="1"/>
    <col min="6" max="6" width="44.7890625" bestFit="1" customWidth="1"/>
    <col min="7" max="10" width="7" bestFit="1" customWidth="1"/>
    <col min="11" max="14" width="16.62890625" bestFit="1" customWidth="1"/>
    <col min="15" max="15" width="16.62890625" customWidth="1"/>
    <col min="16" max="16" width="30.15625" bestFit="1" customWidth="1"/>
    <col min="17" max="18" width="30.26171875" bestFit="1" customWidth="1"/>
    <col min="19" max="19" width="33.5234375" bestFit="1" customWidth="1"/>
    <col min="20" max="21" width="33.62890625" bestFit="1" customWidth="1"/>
    <col min="22" max="23" width="33.62890625" customWidth="1"/>
    <col min="24" max="27" width="6.62890625" bestFit="1" customWidth="1"/>
  </cols>
  <sheetData>
    <row r="1" spans="1:27" x14ac:dyDescent="0.55000000000000004">
      <c r="A1" t="s">
        <v>0</v>
      </c>
      <c r="B1" t="s">
        <v>1</v>
      </c>
      <c r="C1" t="s">
        <v>2</v>
      </c>
      <c r="D1" s="4" t="s">
        <v>86</v>
      </c>
      <c r="E1" s="4" t="s">
        <v>87</v>
      </c>
      <c r="F1" t="s">
        <v>58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74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65</v>
      </c>
      <c r="W1" t="s">
        <v>67</v>
      </c>
      <c r="X1" t="s">
        <v>17</v>
      </c>
      <c r="Y1" t="s">
        <v>18</v>
      </c>
      <c r="Z1" t="s">
        <v>19</v>
      </c>
      <c r="AA1" t="s">
        <v>20</v>
      </c>
    </row>
    <row r="2" spans="1:27" x14ac:dyDescent="0.55000000000000004">
      <c r="A2">
        <v>11</v>
      </c>
      <c r="B2" s="1" t="s">
        <v>21</v>
      </c>
      <c r="C2" s="1" t="s">
        <v>22</v>
      </c>
      <c r="D2" s="4">
        <v>45047</v>
      </c>
      <c r="E2" s="4">
        <v>45214</v>
      </c>
      <c r="F2" s="1"/>
      <c r="G2">
        <v>99</v>
      </c>
      <c r="H2">
        <v>99</v>
      </c>
      <c r="I2">
        <v>99</v>
      </c>
      <c r="J2">
        <v>99</v>
      </c>
      <c r="K2">
        <v>0</v>
      </c>
      <c r="L2">
        <v>0</v>
      </c>
      <c r="M2">
        <v>0</v>
      </c>
      <c r="N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 t="s">
        <v>66</v>
      </c>
      <c r="X2">
        <v>0</v>
      </c>
      <c r="Y2">
        <v>0</v>
      </c>
      <c r="Z2">
        <v>0</v>
      </c>
      <c r="AA2">
        <v>0</v>
      </c>
    </row>
    <row r="3" spans="1:27" x14ac:dyDescent="0.55000000000000004">
      <c r="A3">
        <v>21</v>
      </c>
      <c r="B3" s="1" t="s">
        <v>23</v>
      </c>
      <c r="C3" s="1" t="s">
        <v>24</v>
      </c>
      <c r="D3" s="4">
        <v>45047</v>
      </c>
      <c r="E3" s="4">
        <v>45214</v>
      </c>
      <c r="F3" s="1" t="s">
        <v>25</v>
      </c>
      <c r="G3">
        <v>49</v>
      </c>
      <c r="H3" s="2">
        <f>MIN(MAX(37.8+0.622*LU_Lookup_AK[[#This Row],[cn_1]],48),86)</f>
        <v>68.277999999999992</v>
      </c>
      <c r="I3" s="2">
        <f>MIN(MAX(58.9+0.411*LU_Lookup_AK[[#This Row],[cn_1]],65),91)</f>
        <v>79.039000000000001</v>
      </c>
      <c r="J3" s="2">
        <f>MIN(MAX(67.2+0.328*LU_Lookup_AK[[#This Row],[cn_1]],73),94)</f>
        <v>83.272000000000006</v>
      </c>
      <c r="K3">
        <v>4</v>
      </c>
      <c r="L3">
        <v>2</v>
      </c>
      <c r="M3">
        <v>0.24</v>
      </c>
      <c r="N3">
        <v>0.12</v>
      </c>
      <c r="O3" t="s">
        <v>79</v>
      </c>
      <c r="P3">
        <v>5.0000000000000001E-3</v>
      </c>
      <c r="Q3">
        <v>0.08</v>
      </c>
      <c r="R3">
        <v>1</v>
      </c>
      <c r="S3">
        <v>1E-4</v>
      </c>
      <c r="T3">
        <v>2.7E-2</v>
      </c>
      <c r="U3">
        <v>1</v>
      </c>
      <c r="V3" t="s">
        <v>71</v>
      </c>
      <c r="W3" t="s">
        <v>68</v>
      </c>
      <c r="X3">
        <v>1.5</v>
      </c>
      <c r="Y3">
        <f>LU_Lookup_AK[[#This Row],[rz_1]]*0.9</f>
        <v>1.35</v>
      </c>
      <c r="Z3">
        <f>LU_Lookup_AK[[#This Row],[rz_1]]*0.93</f>
        <v>1.395</v>
      </c>
      <c r="AA3">
        <f>LU_Lookup_AK[[#This Row],[rz_1]]*0.96</f>
        <v>1.44</v>
      </c>
    </row>
    <row r="4" spans="1:27" x14ac:dyDescent="0.55000000000000004">
      <c r="A4">
        <v>22</v>
      </c>
      <c r="B4" s="1" t="s">
        <v>26</v>
      </c>
      <c r="C4" s="1" t="s">
        <v>27</v>
      </c>
      <c r="D4" s="4">
        <v>45047</v>
      </c>
      <c r="E4" s="4">
        <v>45214</v>
      </c>
      <c r="F4" s="1" t="s">
        <v>28</v>
      </c>
      <c r="G4">
        <v>77</v>
      </c>
      <c r="H4" s="2">
        <f>MIN(MAX(37.8+0.622*LU_Lookup_AK[[#This Row],[cn_1]],48),86)</f>
        <v>85.693999999999988</v>
      </c>
      <c r="I4" s="2">
        <f>MIN(MAX(58.9+0.411*LU_Lookup_AK[[#This Row],[cn_1]],65),91)</f>
        <v>90.546999999999997</v>
      </c>
      <c r="J4" s="2">
        <f>MIN(MAX(67.2+0.328*LU_Lookup_AK[[#This Row],[cn_1]],73),94)</f>
        <v>92.456000000000003</v>
      </c>
      <c r="K4">
        <v>4</v>
      </c>
      <c r="L4">
        <v>2</v>
      </c>
      <c r="M4">
        <v>0.24</v>
      </c>
      <c r="N4">
        <v>0.12</v>
      </c>
      <c r="O4" t="s">
        <v>83</v>
      </c>
      <c r="P4">
        <v>0.03</v>
      </c>
      <c r="Q4">
        <v>0.23</v>
      </c>
      <c r="R4">
        <v>1</v>
      </c>
      <c r="S4">
        <v>1E-4</v>
      </c>
      <c r="T4">
        <v>3.3000000000000002E-2</v>
      </c>
      <c r="U4">
        <v>1</v>
      </c>
      <c r="X4">
        <v>1.5</v>
      </c>
      <c r="Y4">
        <f>LU_Lookup_AK[[#This Row],[rz_1]]*0.9</f>
        <v>1.35</v>
      </c>
      <c r="Z4">
        <f>LU_Lookup_AK[[#This Row],[rz_1]]*0.93</f>
        <v>1.395</v>
      </c>
      <c r="AA4">
        <f>LU_Lookup_AK[[#This Row],[rz_1]]*0.96</f>
        <v>1.44</v>
      </c>
    </row>
    <row r="5" spans="1:27" x14ac:dyDescent="0.55000000000000004">
      <c r="A5">
        <v>23</v>
      </c>
      <c r="B5" s="1" t="s">
        <v>29</v>
      </c>
      <c r="C5" s="1" t="s">
        <v>30</v>
      </c>
      <c r="D5" s="4">
        <v>45047</v>
      </c>
      <c r="E5" s="4">
        <v>45214</v>
      </c>
      <c r="F5" s="1" t="s">
        <v>31</v>
      </c>
      <c r="G5">
        <v>81</v>
      </c>
      <c r="H5" s="2">
        <f>MIN(MAX(37.8+0.622*LU_Lookup_AK[[#This Row],[cn_1]],48),86)</f>
        <v>86</v>
      </c>
      <c r="I5" s="2">
        <f>MIN(MAX(58.9+0.411*LU_Lookup_AK[[#This Row],[cn_1]],65),91)</f>
        <v>91</v>
      </c>
      <c r="J5" s="2">
        <f>MIN(MAX(67.2+0.328*LU_Lookup_AK[[#This Row],[cn_1]],73),94)</f>
        <v>93.768000000000001</v>
      </c>
      <c r="K5">
        <v>4</v>
      </c>
      <c r="L5">
        <v>2</v>
      </c>
      <c r="M5">
        <v>0.24</v>
      </c>
      <c r="N5">
        <v>0.12</v>
      </c>
      <c r="O5" t="s">
        <v>84</v>
      </c>
      <c r="P5" s="3">
        <f>P4*0.666</f>
        <v>1.9980000000000001E-2</v>
      </c>
      <c r="Q5" s="3">
        <f>Q4*0.6666</f>
        <v>0.15331800000000001</v>
      </c>
      <c r="R5">
        <v>1</v>
      </c>
      <c r="S5">
        <v>1E-4</v>
      </c>
      <c r="T5">
        <v>2.7E-2</v>
      </c>
      <c r="U5">
        <v>1</v>
      </c>
      <c r="X5">
        <v>1.5</v>
      </c>
      <c r="Y5">
        <f>LU_Lookup_AK[[#This Row],[rz_1]]*0.9</f>
        <v>1.35</v>
      </c>
      <c r="Z5">
        <f>LU_Lookup_AK[[#This Row],[rz_1]]*0.93</f>
        <v>1.395</v>
      </c>
      <c r="AA5">
        <f>LU_Lookup_AK[[#This Row],[rz_1]]*0.96</f>
        <v>1.44</v>
      </c>
    </row>
    <row r="6" spans="1:27" x14ac:dyDescent="0.55000000000000004">
      <c r="A6">
        <v>24</v>
      </c>
      <c r="B6" s="1" t="s">
        <v>32</v>
      </c>
      <c r="C6" s="1" t="s">
        <v>33</v>
      </c>
      <c r="D6" s="4">
        <v>45047</v>
      </c>
      <c r="E6" s="4">
        <v>45214</v>
      </c>
      <c r="F6" s="1" t="s">
        <v>34</v>
      </c>
      <c r="G6">
        <v>89</v>
      </c>
      <c r="H6" s="2">
        <f>MIN(MAX(37.8+0.622*LU_Lookup_AK[[#This Row],[cn_1]],48),86)</f>
        <v>86</v>
      </c>
      <c r="I6" s="2">
        <f>MIN(MAX(58.9+0.411*LU_Lookup_AK[[#This Row],[cn_1]],65),91)</f>
        <v>91</v>
      </c>
      <c r="J6" s="2">
        <f>MIN(MAX(67.2+0.328*LU_Lookup_AK[[#This Row],[cn_1]],73),94)</f>
        <v>94</v>
      </c>
      <c r="K6">
        <v>4</v>
      </c>
      <c r="L6">
        <v>2</v>
      </c>
      <c r="M6">
        <v>0.24</v>
      </c>
      <c r="N6">
        <v>0.12</v>
      </c>
      <c r="O6" t="s">
        <v>85</v>
      </c>
      <c r="P6" s="3">
        <f>P5*0.666</f>
        <v>1.3306680000000001E-2</v>
      </c>
      <c r="Q6" s="3">
        <f>Q5*0.6666</f>
        <v>0.1022017788</v>
      </c>
      <c r="R6">
        <v>1</v>
      </c>
      <c r="S6">
        <v>1E-4</v>
      </c>
      <c r="T6">
        <v>2.7E-2</v>
      </c>
      <c r="U6">
        <v>1</v>
      </c>
      <c r="X6">
        <v>1.5</v>
      </c>
      <c r="Y6">
        <f>LU_Lookup_AK[[#This Row],[rz_1]]*0.9</f>
        <v>1.35</v>
      </c>
      <c r="Z6">
        <f>LU_Lookup_AK[[#This Row],[rz_1]]*0.93</f>
        <v>1.395</v>
      </c>
      <c r="AA6">
        <f>LU_Lookup_AK[[#This Row],[rz_1]]*0.96</f>
        <v>1.44</v>
      </c>
    </row>
    <row r="7" spans="1:27" x14ac:dyDescent="0.55000000000000004">
      <c r="A7">
        <v>31</v>
      </c>
      <c r="B7" s="1" t="s">
        <v>35</v>
      </c>
      <c r="C7" s="1" t="s">
        <v>36</v>
      </c>
      <c r="D7" s="4">
        <v>45047</v>
      </c>
      <c r="E7" s="4">
        <v>45214</v>
      </c>
      <c r="F7" s="1" t="s">
        <v>55</v>
      </c>
      <c r="G7">
        <v>77</v>
      </c>
      <c r="H7" s="2">
        <f>MIN(MAX(37.8+0.622*LU_Lookup_AK[[#This Row],[cn_1]],48),86)</f>
        <v>85.693999999999988</v>
      </c>
      <c r="I7" s="2">
        <f>MIN(MAX(58.9+0.411*LU_Lookup_AK[[#This Row],[cn_1]],65),91)</f>
        <v>90.546999999999997</v>
      </c>
      <c r="J7" s="2">
        <f>MIN(MAX(67.2+0.328*LU_Lookup_AK[[#This Row],[cn_1]],73),94)</f>
        <v>92.456000000000003</v>
      </c>
      <c r="K7">
        <v>4</v>
      </c>
      <c r="L7">
        <v>2</v>
      </c>
      <c r="M7">
        <v>0.24</v>
      </c>
      <c r="N7">
        <v>0.12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X7">
        <v>1</v>
      </c>
      <c r="Y7">
        <f>LU_Lookup_AK[[#This Row],[rz_1]]*0.9</f>
        <v>0.9</v>
      </c>
      <c r="Z7">
        <f>LU_Lookup_AK[[#This Row],[rz_1]]*0.93</f>
        <v>0.93</v>
      </c>
      <c r="AA7">
        <f>LU_Lookup_AK[[#This Row],[rz_1]]*0.96</f>
        <v>0.96</v>
      </c>
    </row>
    <row r="8" spans="1:27" x14ac:dyDescent="0.55000000000000004">
      <c r="A8">
        <v>41</v>
      </c>
      <c r="B8" s="1" t="s">
        <v>37</v>
      </c>
      <c r="C8" s="1" t="s">
        <v>38</v>
      </c>
      <c r="D8" s="4">
        <v>45047</v>
      </c>
      <c r="E8" s="4">
        <v>45214</v>
      </c>
      <c r="F8" s="1" t="s">
        <v>56</v>
      </c>
      <c r="G8">
        <f>G9*1.1</f>
        <v>49.500000000000007</v>
      </c>
      <c r="H8" s="2">
        <f>MIN(MAX(37.8+0.622*LU_Lookup_AK[[#This Row],[cn_1]],48),86)</f>
        <v>68.588999999999999</v>
      </c>
      <c r="I8" s="2">
        <f>MIN(MAX(58.9+0.411*LU_Lookup_AK[[#This Row],[cn_1]],65),91)</f>
        <v>79.244500000000002</v>
      </c>
      <c r="J8" s="2">
        <f>MIN(MAX(67.2+0.328*LU_Lookup_AK[[#This Row],[cn_1]],73),94)</f>
        <v>83.436000000000007</v>
      </c>
      <c r="K8">
        <v>4</v>
      </c>
      <c r="L8">
        <v>2</v>
      </c>
      <c r="M8">
        <v>0.24</v>
      </c>
      <c r="N8">
        <v>0.12</v>
      </c>
      <c r="O8" t="s">
        <v>78</v>
      </c>
      <c r="P8">
        <v>0.05</v>
      </c>
      <c r="Q8">
        <v>0.18</v>
      </c>
      <c r="R8">
        <v>0.5</v>
      </c>
      <c r="S8">
        <v>1E-4</v>
      </c>
      <c r="T8">
        <v>0.06</v>
      </c>
      <c r="U8">
        <v>0.5</v>
      </c>
      <c r="V8" t="s">
        <v>70</v>
      </c>
      <c r="W8" t="s">
        <v>69</v>
      </c>
      <c r="X8">
        <v>4</v>
      </c>
      <c r="Y8">
        <f>LU_Lookup_AK[[#This Row],[rz_1]]*0.9</f>
        <v>3.6</v>
      </c>
      <c r="Z8">
        <f>LU_Lookup_AK[[#This Row],[rz_1]]*0.93</f>
        <v>3.72</v>
      </c>
      <c r="AA8">
        <f>LU_Lookup_AK[[#This Row],[rz_1]]*0.96</f>
        <v>3.84</v>
      </c>
    </row>
    <row r="9" spans="1:27" x14ac:dyDescent="0.55000000000000004">
      <c r="A9">
        <v>42</v>
      </c>
      <c r="B9" s="1" t="s">
        <v>40</v>
      </c>
      <c r="C9" s="1" t="s">
        <v>41</v>
      </c>
      <c r="D9" s="4">
        <v>45047</v>
      </c>
      <c r="E9" s="4">
        <v>45214</v>
      </c>
      <c r="F9" s="1" t="s">
        <v>39</v>
      </c>
      <c r="G9">
        <v>45</v>
      </c>
      <c r="H9" s="2">
        <f>MIN(MAX(37.8+0.622*LU_Lookup_AK[[#This Row],[cn_1]],48),86)</f>
        <v>65.789999999999992</v>
      </c>
      <c r="I9" s="2">
        <f>MIN(MAX(58.9+0.411*LU_Lookup_AK[[#This Row],[cn_1]],65),91)</f>
        <v>77.394999999999996</v>
      </c>
      <c r="J9" s="2">
        <f>MIN(MAX(67.2+0.328*LU_Lookup_AK[[#This Row],[cn_1]],73),94)</f>
        <v>81.960000000000008</v>
      </c>
      <c r="K9">
        <v>4</v>
      </c>
      <c r="L9">
        <v>2</v>
      </c>
      <c r="M9">
        <v>0.24</v>
      </c>
      <c r="N9">
        <v>0.12</v>
      </c>
      <c r="O9" t="s">
        <v>76</v>
      </c>
      <c r="P9">
        <v>0.05</v>
      </c>
      <c r="Q9">
        <v>0.2</v>
      </c>
      <c r="R9">
        <v>0.5</v>
      </c>
      <c r="S9">
        <v>6.4999999999999997E-3</v>
      </c>
      <c r="T9">
        <v>0.2</v>
      </c>
      <c r="U9">
        <v>0.5</v>
      </c>
      <c r="X9">
        <v>3</v>
      </c>
      <c r="Y9">
        <f>LU_Lookup_AK[[#This Row],[rz_1]]*0.9</f>
        <v>2.7</v>
      </c>
      <c r="Z9">
        <f>LU_Lookup_AK[[#This Row],[rz_1]]*0.93</f>
        <v>2.79</v>
      </c>
      <c r="AA9">
        <f>LU_Lookup_AK[[#This Row],[rz_1]]*0.96</f>
        <v>2.88</v>
      </c>
    </row>
    <row r="10" spans="1:27" x14ac:dyDescent="0.55000000000000004">
      <c r="A10">
        <v>43</v>
      </c>
      <c r="B10" s="1" t="s">
        <v>42</v>
      </c>
      <c r="C10" s="1" t="s">
        <v>43</v>
      </c>
      <c r="D10" s="4">
        <v>45047</v>
      </c>
      <c r="E10" s="4">
        <v>45214</v>
      </c>
      <c r="F10" s="1" t="s">
        <v>57</v>
      </c>
      <c r="G10">
        <f>G9*1.05</f>
        <v>47.25</v>
      </c>
      <c r="H10" s="2">
        <f>MIN(MAX(37.8+0.622*LU_Lookup_AK[[#This Row],[cn_1]],48),86)</f>
        <v>67.189499999999995</v>
      </c>
      <c r="I10" s="2">
        <f>MIN(MAX(58.9+0.411*LU_Lookup_AK[[#This Row],[cn_1]],65),91)</f>
        <v>78.319749999999999</v>
      </c>
      <c r="J10" s="2">
        <f>MIN(MAX(67.2+0.328*LU_Lookup_AK[[#This Row],[cn_1]],73),94)</f>
        <v>82.698000000000008</v>
      </c>
      <c r="K10">
        <v>4</v>
      </c>
      <c r="L10">
        <v>2</v>
      </c>
      <c r="M10">
        <v>0.24</v>
      </c>
      <c r="N10">
        <v>0.12</v>
      </c>
      <c r="O10" t="s">
        <v>77</v>
      </c>
      <c r="P10">
        <v>0.03</v>
      </c>
      <c r="Q10">
        <v>0.2</v>
      </c>
      <c r="R10">
        <v>0.5</v>
      </c>
      <c r="S10">
        <v>1E-4</v>
      </c>
      <c r="T10">
        <v>9.5000000000000001E-2</v>
      </c>
      <c r="U10">
        <v>0.5</v>
      </c>
      <c r="X10">
        <v>3.5</v>
      </c>
      <c r="Y10">
        <f>LU_Lookup_AK[[#This Row],[rz_1]]*0.9</f>
        <v>3.15</v>
      </c>
      <c r="Z10">
        <f>LU_Lookup_AK[[#This Row],[rz_1]]*0.93</f>
        <v>3.2550000000000003</v>
      </c>
      <c r="AA10">
        <f>LU_Lookup_AK[[#This Row],[rz_1]]*0.96</f>
        <v>3.36</v>
      </c>
    </row>
    <row r="11" spans="1:27" x14ac:dyDescent="0.55000000000000004">
      <c r="A11">
        <v>52</v>
      </c>
      <c r="B11" s="1" t="s">
        <v>44</v>
      </c>
      <c r="C11" s="1" t="s">
        <v>45</v>
      </c>
      <c r="D11" s="4">
        <v>45047</v>
      </c>
      <c r="E11" s="4">
        <v>45214</v>
      </c>
      <c r="F11" s="1" t="s">
        <v>46</v>
      </c>
      <c r="G11">
        <v>48</v>
      </c>
      <c r="H11" s="2">
        <f>MIN(MAX(37.8+0.622*LU_Lookup_AK[[#This Row],[cn_1]],48),86)</f>
        <v>67.656000000000006</v>
      </c>
      <c r="I11" s="2">
        <f>MIN(MAX(58.9+0.411*LU_Lookup_AK[[#This Row],[cn_1]],65),91)</f>
        <v>78.628</v>
      </c>
      <c r="J11" s="2">
        <f>MIN(MAX(67.2+0.328*LU_Lookup_AK[[#This Row],[cn_1]],73),94)</f>
        <v>82.944000000000003</v>
      </c>
      <c r="K11">
        <v>4</v>
      </c>
      <c r="L11">
        <v>2</v>
      </c>
      <c r="M11">
        <v>0.24</v>
      </c>
      <c r="N11">
        <v>0.12</v>
      </c>
      <c r="O11" t="s">
        <v>82</v>
      </c>
      <c r="P11">
        <v>0.03</v>
      </c>
      <c r="Q11">
        <v>0.23</v>
      </c>
      <c r="R11">
        <v>1</v>
      </c>
      <c r="S11">
        <v>1E-4</v>
      </c>
      <c r="T11">
        <v>2.6499999999999999E-2</v>
      </c>
      <c r="U11">
        <v>1</v>
      </c>
      <c r="X11">
        <v>2.5</v>
      </c>
      <c r="Y11">
        <f>LU_Lookup_AK[[#This Row],[rz_1]]*0.9</f>
        <v>2.25</v>
      </c>
      <c r="Z11">
        <f>LU_Lookup_AK[[#This Row],[rz_1]]*0.93</f>
        <v>2.3250000000000002</v>
      </c>
      <c r="AA11">
        <f>LU_Lookup_AK[[#This Row],[rz_1]]*0.96</f>
        <v>2.4</v>
      </c>
    </row>
    <row r="12" spans="1:27" x14ac:dyDescent="0.55000000000000004">
      <c r="A12">
        <v>71</v>
      </c>
      <c r="B12" s="1" t="s">
        <v>59</v>
      </c>
      <c r="C12" s="1" t="s">
        <v>47</v>
      </c>
      <c r="D12" s="4">
        <v>45047</v>
      </c>
      <c r="E12" s="4">
        <v>45214</v>
      </c>
      <c r="F12" s="1" t="s">
        <v>61</v>
      </c>
      <c r="G12">
        <v>49</v>
      </c>
      <c r="H12" s="2">
        <f>MIN(MAX(37.8+0.622*LU_Lookup_AK[[#This Row],[cn_1]],48),86)</f>
        <v>68.277999999999992</v>
      </c>
      <c r="I12" s="2">
        <f>MIN(MAX(58.9+0.411*LU_Lookup_AK[[#This Row],[cn_1]],65),91)</f>
        <v>79.039000000000001</v>
      </c>
      <c r="J12" s="2">
        <f>MIN(MAX(67.2+0.328*LU_Lookup_AK[[#This Row],[cn_1]],73),94)</f>
        <v>83.272000000000006</v>
      </c>
      <c r="K12">
        <v>4</v>
      </c>
      <c r="L12">
        <v>2</v>
      </c>
      <c r="M12">
        <v>0.24</v>
      </c>
      <c r="N12">
        <v>0.12</v>
      </c>
      <c r="O12" t="s">
        <v>79</v>
      </c>
      <c r="P12">
        <v>0.01</v>
      </c>
      <c r="Q12">
        <v>0.16</v>
      </c>
      <c r="R12">
        <v>1</v>
      </c>
      <c r="S12">
        <v>1E-4</v>
      </c>
      <c r="T12">
        <v>0.05</v>
      </c>
      <c r="U12">
        <v>1</v>
      </c>
      <c r="X12">
        <v>2.7</v>
      </c>
      <c r="Y12">
        <f>LU_Lookup_AK[[#This Row],[rz_1]]*0.9</f>
        <v>2.4300000000000002</v>
      </c>
      <c r="Z12">
        <f>LU_Lookup_AK[[#This Row],[rz_1]]*0.93</f>
        <v>2.5110000000000001</v>
      </c>
      <c r="AA12">
        <f>LU_Lookup_AK[[#This Row],[rz_1]]*0.96</f>
        <v>2.5920000000000001</v>
      </c>
    </row>
    <row r="13" spans="1:27" x14ac:dyDescent="0.55000000000000004">
      <c r="A13">
        <v>81</v>
      </c>
      <c r="B13" s="1" t="s">
        <v>48</v>
      </c>
      <c r="C13" s="1" t="s">
        <v>49</v>
      </c>
      <c r="D13" s="4">
        <v>45047</v>
      </c>
      <c r="E13" s="4">
        <v>45214</v>
      </c>
      <c r="F13" s="1" t="s">
        <v>60</v>
      </c>
      <c r="G13">
        <v>39</v>
      </c>
      <c r="H13" s="2">
        <f>MIN(MAX(37.8+0.622*LU_Lookup_AK[[#This Row],[cn_1]],48),86)</f>
        <v>62.057999999999993</v>
      </c>
      <c r="I13" s="2">
        <f>MIN(MAX(58.9+0.411*LU_Lookup_AK[[#This Row],[cn_1]],65),91)</f>
        <v>74.929000000000002</v>
      </c>
      <c r="J13" s="2">
        <f>MIN(MAX(67.2+0.328*LU_Lookup_AK[[#This Row],[cn_1]],73),94)</f>
        <v>79.992000000000004</v>
      </c>
      <c r="K13">
        <v>4</v>
      </c>
      <c r="L13">
        <v>2</v>
      </c>
      <c r="M13">
        <v>0.24</v>
      </c>
      <c r="N13">
        <v>0.12</v>
      </c>
      <c r="O13" t="s">
        <v>75</v>
      </c>
      <c r="P13">
        <v>0.02</v>
      </c>
      <c r="Q13">
        <v>0.2</v>
      </c>
      <c r="R13">
        <v>1</v>
      </c>
      <c r="S13">
        <v>1E-4</v>
      </c>
      <c r="T13">
        <v>0.05</v>
      </c>
      <c r="U13">
        <v>1</v>
      </c>
      <c r="X13">
        <v>2.5</v>
      </c>
      <c r="Y13">
        <f>LU_Lookup_AK[[#This Row],[rz_1]]*0.9</f>
        <v>2.25</v>
      </c>
      <c r="Z13">
        <f>LU_Lookup_AK[[#This Row],[rz_1]]*0.93</f>
        <v>2.3250000000000002</v>
      </c>
      <c r="AA13">
        <f>LU_Lookup_AK[[#This Row],[rz_1]]*0.96</f>
        <v>2.4</v>
      </c>
    </row>
    <row r="14" spans="1:27" x14ac:dyDescent="0.55000000000000004">
      <c r="A14">
        <v>82</v>
      </c>
      <c r="B14" s="1" t="s">
        <v>50</v>
      </c>
      <c r="C14" s="1" t="s">
        <v>51</v>
      </c>
      <c r="D14" s="4">
        <v>45047</v>
      </c>
      <c r="E14" s="4">
        <v>45214</v>
      </c>
      <c r="F14" s="1" t="s">
        <v>62</v>
      </c>
      <c r="G14">
        <v>65</v>
      </c>
      <c r="H14" s="2">
        <f>MIN(MAX(37.8+0.622*LU_Lookup_AK[[#This Row],[cn_1]],48),86)</f>
        <v>78.22999999999999</v>
      </c>
      <c r="I14" s="2">
        <f>MIN(MAX(58.9+0.411*LU_Lookup_AK[[#This Row],[cn_1]],65),91)</f>
        <v>85.614999999999995</v>
      </c>
      <c r="J14" s="2">
        <f>MIN(MAX(67.2+0.328*LU_Lookup_AK[[#This Row],[cn_1]],73),94)</f>
        <v>88.52000000000001</v>
      </c>
      <c r="K14">
        <v>4</v>
      </c>
      <c r="L14">
        <v>2</v>
      </c>
      <c r="M14">
        <v>0.24</v>
      </c>
      <c r="N14">
        <v>0.12</v>
      </c>
      <c r="O14" t="s">
        <v>80</v>
      </c>
      <c r="P14">
        <v>0.02</v>
      </c>
      <c r="Q14">
        <v>0.15</v>
      </c>
      <c r="R14">
        <v>1</v>
      </c>
      <c r="S14">
        <v>1E-4</v>
      </c>
      <c r="T14">
        <v>3.3000000000000002E-2</v>
      </c>
      <c r="U14">
        <v>1</v>
      </c>
      <c r="X14">
        <v>2</v>
      </c>
      <c r="Y14">
        <f>LU_Lookup_AK[[#This Row],[rz_1]]*0.9</f>
        <v>1.8</v>
      </c>
      <c r="Z14">
        <f>LU_Lookup_AK[[#This Row],[rz_1]]*0.93</f>
        <v>1.86</v>
      </c>
      <c r="AA14">
        <f>LU_Lookup_AK[[#This Row],[rz_1]]*0.96</f>
        <v>1.92</v>
      </c>
    </row>
    <row r="15" spans="1:27" x14ac:dyDescent="0.55000000000000004">
      <c r="A15">
        <v>90</v>
      </c>
      <c r="B15" s="1" t="s">
        <v>52</v>
      </c>
      <c r="C15" s="1" t="s">
        <v>53</v>
      </c>
      <c r="D15" s="4">
        <v>45047</v>
      </c>
      <c r="E15" s="4">
        <v>45214</v>
      </c>
      <c r="F15" s="1" t="s">
        <v>63</v>
      </c>
      <c r="G15">
        <v>43</v>
      </c>
      <c r="H15" s="2">
        <f>MIN(MAX(37.8+0.622*LU_Lookup_AK[[#This Row],[cn_1]],48),86)</f>
        <v>64.545999999999992</v>
      </c>
      <c r="I15" s="2">
        <f>MIN(MAX(58.9+0.411*LU_Lookup_AK[[#This Row],[cn_1]],65),91)</f>
        <v>76.572999999999993</v>
      </c>
      <c r="J15" s="2">
        <f>MIN(MAX(67.2+0.328*LU_Lookup_AK[[#This Row],[cn_1]],73),94)</f>
        <v>81.304000000000002</v>
      </c>
      <c r="K15">
        <v>4</v>
      </c>
      <c r="L15">
        <v>2</v>
      </c>
      <c r="M15">
        <v>0.24</v>
      </c>
      <c r="N15">
        <v>0.12</v>
      </c>
      <c r="O15" t="s">
        <v>77</v>
      </c>
      <c r="P15">
        <v>0.03</v>
      </c>
      <c r="Q15">
        <v>0.2</v>
      </c>
      <c r="R15">
        <v>0.5</v>
      </c>
      <c r="S15">
        <v>1E-4</v>
      </c>
      <c r="T15">
        <v>0.06</v>
      </c>
      <c r="U15">
        <v>1</v>
      </c>
      <c r="V15" t="s">
        <v>73</v>
      </c>
      <c r="X15">
        <v>3.25</v>
      </c>
      <c r="Y15">
        <f>LU_Lookup_AK[[#This Row],[rz_1]]*0.9</f>
        <v>2.9250000000000003</v>
      </c>
      <c r="Z15">
        <f>LU_Lookup_AK[[#This Row],[rz_1]]*0.93</f>
        <v>3.0225</v>
      </c>
      <c r="AA15">
        <f>LU_Lookup_AK[[#This Row],[rz_1]]*0.96</f>
        <v>3.12</v>
      </c>
    </row>
    <row r="16" spans="1:27" x14ac:dyDescent="0.55000000000000004">
      <c r="A16">
        <v>95</v>
      </c>
      <c r="B16" s="1" t="s">
        <v>72</v>
      </c>
      <c r="C16" s="1" t="s">
        <v>54</v>
      </c>
      <c r="D16" s="4">
        <v>45047</v>
      </c>
      <c r="E16" s="4">
        <v>45214</v>
      </c>
      <c r="F16" s="1" t="s">
        <v>64</v>
      </c>
      <c r="G16">
        <v>30</v>
      </c>
      <c r="H16" s="2">
        <f>MIN(MAX(37.8+0.622*LU_Lookup_AK[[#This Row],[cn_1]],48),86)</f>
        <v>56.459999999999994</v>
      </c>
      <c r="I16" s="2">
        <f>MIN(MAX(58.9+0.411*LU_Lookup_AK[[#This Row],[cn_1]],65),91)</f>
        <v>71.23</v>
      </c>
      <c r="J16" s="2">
        <f>MIN(MAX(67.2+0.328*LU_Lookup_AK[[#This Row],[cn_1]],73),94)</f>
        <v>77.040000000000006</v>
      </c>
      <c r="K16">
        <v>4</v>
      </c>
      <c r="L16">
        <v>2</v>
      </c>
      <c r="M16">
        <v>0.24</v>
      </c>
      <c r="N16">
        <v>0.12</v>
      </c>
      <c r="O16" t="s">
        <v>81</v>
      </c>
      <c r="P16">
        <v>1.4999999999999999E-2</v>
      </c>
      <c r="Q16">
        <v>0.15</v>
      </c>
      <c r="R16">
        <v>1</v>
      </c>
      <c r="S16">
        <v>1E-4</v>
      </c>
      <c r="T16">
        <v>0.05</v>
      </c>
      <c r="U16">
        <v>1</v>
      </c>
      <c r="X16">
        <v>3.25</v>
      </c>
      <c r="Y16">
        <f>LU_Lookup_AK[[#This Row],[rz_1]]*0.9</f>
        <v>2.9250000000000003</v>
      </c>
      <c r="Z16">
        <f>LU_Lookup_AK[[#This Row],[rz_1]]*0.93</f>
        <v>3.0225</v>
      </c>
      <c r="AA16">
        <f>LU_Lookup_AK[[#This Row],[rz_1]]*0.96</f>
        <v>3.12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2D72-0575-42A8-A690-A50F1457F3ED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U W b G V j x q g m O l A A A A 9 g A A A B I A H A B D b 2 5 m a W c v U G F j a 2 F n Z S 5 4 b W w g o h g A K K A U A A A A A A A A A A A A A A A A A A A A A A A A A A A A h Y 9 B D o I w F E S v Q r q n L Z g Y J J + y c C u J C d G 4 J a V C I 3 w M L Z a 7 u f B I X k G M o u 5 c z s y b Z O Z + v U E 6 t o 1 3 U b 3 R H S Y k o J x 4 C m V X a q w S M t i j H 5 F U w L a Q p 6 J S 3 g S j i U e j E 1 J b e 4 4 Z c 8 5 R t 6 B d X 7 G Q 8 4 A d s k 0 u a 9 U W v k Z j C 5 S K f F r l / x Y R s H + N E S E N e E R X 0 Z J y Y L M J m c Y v E E 5 7 n + m P C e u h s U O v h E J / l w O b J b D 3 B / E A U E s D B B Q A A g A I A F F m x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Z s Z W p 4 a P W O A B A A A G B g A A E w A c A E Z v c m 1 1 b G F z L 1 N l Y 3 R p b 2 4 x L m 0 g o h g A K K A U A A A A A A A A A A A A A A A A A A A A A A A A A A A A l Z T d a t t A E I W v a / A 7 L O q N D c J g J 3 a S B l 0 E J 6 W l o T T Y v Y r K s p I m j u r V r N i f x K n J u 3 c c 2 y S q h p o Y h K V v z s 7 O r M 7 I Q e 5 L g 2 K 2 / R + e d z v d j r t X F g p x / V N e G 7 M M t b z 4 J h K h w X c 7 g n 4 z E 2 w O R K b u Y X B p 8 l A B + t 7 n U s N g a t D T g + t F V 5 / S 2 p r f l N a l G a g H s D K 3 A E u p l u m i 9 K l 7 z D a X t A F T 5 w t Z Y h 1 8 + n b L g V / 5 q B / f X o I u q 9 K D T a I P U S y m R o c K X X J 0 G o s r z E 1 R 4 i I Z j s a j W N w E 4 2 H m n z Q k r 7 e D 7 w b h V z / e 1 v 4 x + m F N R b F C f A F V g H U R N T J X G Q l 3 k R 3 v b d u M x e 2 O X 2 g 9 y 5 V W 1 i X e h r c p p / c K F 5 R x / l T D a 7 q 5 V e j u j K 2 2 F W + C r s f s H 6 / X E f X 1 F f 3 k e L B R P c d i H e k g q T d o B w p w u S 3 r z d u i o C c s P K z 8 f t H C m l C 3 A k g 7 t m C O c t j O T 3 S 0 l 2 K o M r B 7 f M T j Y x 6 P 2 d Q T X n z C 4 1 M e n z G 4 U i u J 4 M l H d 6 X m + m o K R o c E X L N N B d d 3 U 8 E c Q V M w O S T g z q W p 4 I 6 o q T h r b 0 I m e a S x k Q 6 U M 0 g 6 m q 4 c X j w l F Z P w f / r s n X p k 9 G j w v S U d W M J V d W A J V 5 j 9 8 2 I l B n M z Q p i z D W H O K 4 T H P O a G h D B n B s K c A w j / O y T P / W 6 n R P a T d f 4 X U E s B A i 0 A F A A C A A g A U W b G V j x q g m O l A A A A 9 g A A A B I A A A A A A A A A A A A A A A A A A A A A A E N v b m Z p Z y 9 Q Y W N r Y W d l L n h t b F B L A Q I t A B Q A A g A I A F F m x l Y P y u m r p A A A A O k A A A A T A A A A A A A A A A A A A A A A A P E A A A B b Q 2 9 u d G V u d F 9 U e X B l c 1 0 u e G 1 s U E s B A i 0 A F A A C A A g A U W b G V q e G j 1 j g A Q A A B g Y A A B M A A A A A A A A A A A A A A A A A 4 g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A A A A A A A A C K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X 0 x v b 2 t 1 c F 9 B S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V X 0 x v b 2 t 1 c F 9 B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N z o 1 M D o z N S 4 0 M z Q w N T I x W i I g L z 4 8 R W 5 0 c n k g V H l w Z T 0 i R m l s b E N v b H V t b l R 5 c G V z I i B W Y W x 1 Z T 0 i c 0 F 3 T U d C Z 1 l E Q l F V R k F 3 V U Z C U V V E Q X d V R k F 3 T U Z C U U 1 G Q l F V R k J R V U Z C U V V G Q l F V R k J R V T 0 i I C 8 + P E V u d H J 5 I F R 5 c G U 9 I k Z p b G x D b 2 x 1 b W 5 O Y W 1 l c y I g V m F s d W U 9 I n N b J n F 1 b 3 Q 7 Q 2 9 s d W 1 u M S Z x d W 9 0 O y w m c X V v d D t s d V 9 j b 2 R l J n F 1 b 3 Q 7 L C Z x d W 9 0 O 2 R l c 2 N y a X B 0 a W 9 u J n F 1 b 3 Q 7 L C Z x d W 9 0 O 2 x 1 X 2 d y b 3 V w J n F 1 b 3 Q 7 L C Z x d W 9 0 O 2 5 v d G U m c X V v d D s s J n F 1 b 3 Q 7 Y 2 5 f M S Z x d W 9 0 O y w m c X V v d D t j b l 8 y J n F 1 b 3 Q 7 L C Z x d W 9 0 O 2 N u X z M m c X V v d D s s J n F 1 b 3 Q 7 Y 2 5 f N C Z x d W 9 0 O y w m c X V v d D t j b l 8 1 J n F 1 b 3 Q 7 L C Z x d W 9 0 O 2 N u X z Y m c X V v d D s s J n F 1 b 3 Q 7 Y 2 5 f N y Z x d W 9 0 O y w m c X V v d D t j b l 8 4 J n F 1 b 3 Q 7 L C Z x d W 9 0 O 2 N u X z k m c X V v d D s s J n F 1 b 3 Q 7 b W F 4 X 2 5 l d F 9 p b m Z p b F 8 x J n F 1 b 3 Q 7 L C Z x d W 9 0 O 2 1 h e F 9 u Z X R f a W 5 m a W x f M i Z x d W 9 0 O y w m c X V v d D t t Y X h f b m V 0 X 2 l u Z m l s X z M m c X V v d D s s J n F 1 b 3 Q 7 b W F 4 X 2 5 l d F 9 p b m Z p b F 8 0 J n F 1 b 3 Q 7 L C Z x d W 9 0 O 2 1 h e F 9 u Z X R f a W 5 m a W x f N S Z x d W 9 0 O y w m c X V v d D t t Y X h f b m V 0 X 2 l u Z m l s X z Y m c X V v d D s s J n F 1 b 3 Q 7 b W F 4 X 2 5 l d F 9 p b m Z p b F 8 3 J n F 1 b 3 Q 7 L C Z x d W 9 0 O 2 1 h e F 9 u Z X R f a W 5 m a W x f O C Z x d W 9 0 O y w m c X V v d D t t Y X h f b m V 0 X 2 l u Z m l s X z k m c X V v d D s s J n F 1 b 3 Q 7 Z 3 J v d 2 l u Z 1 9 z Z W F z b 2 5 f a W 5 0 Z X J j Z X B 0 a W 9 u X 2 E m c X V v d D s s J n F 1 b 3 Q 7 Z 3 J v d 2 l u Z 1 9 z Z W F z b 2 5 f a W 5 0 Z X J j Z X B 0 a W 9 u X 2 I m c X V v d D s s J n F 1 b 3 Q 7 Z 3 J v d 2 l u Z 1 9 z Z W F z b 2 5 f a W 5 0 Z X J j Z X B 0 a W 9 u X 2 4 m c X V v d D s s J n F 1 b 3 Q 7 b m 9 u Z 3 J v d 2 l u Z 1 9 z Z W F z b 2 5 f a W 5 0 Z X J j Z X B 0 a W 9 u X 2 E m c X V v d D s s J n F 1 b 3 Q 7 b m 9 u Z 3 J v d 2 l u Z 1 9 z Z W F z b 2 5 f a W 5 0 Z X J j Z X B 0 a W 9 u X 2 I m c X V v d D s s J n F 1 b 3 Q 7 b m 9 u Z 3 J v d 2 l u Z 1 9 z Z W F z b 2 5 f a W 5 0 Z X J j Z X B 0 a W 9 u X 2 4 m c X V v d D s s J n F 1 b 3 Q 7 c n p f M S Z x d W 9 0 O y w m c X V v d D t y e l 8 y J n F 1 b 3 Q 7 L C Z x d W 9 0 O 3 J 6 X z M m c X V v d D s s J n F 1 b 3 Q 7 c n p f N C Z x d W 9 0 O y w m c X V v d D t y e l 8 1 J n F 1 b 3 Q 7 L C Z x d W 9 0 O 3 J 6 X z Y m c X V v d D s s J n F 1 b 3 Q 7 c n p f N y Z x d W 9 0 O y w m c X V v d D t y e l 8 4 J n F 1 b 3 Q 7 L C Z x d W 9 0 O 3 J 6 X z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V f T G 9 v a 3 V w X 0 F L L 0 F 1 d G 9 S Z W 1 v d m V k Q 2 9 s d W 1 u c z E u e 0 N v b H V t b j E s M H 0 m c X V v d D s s J n F 1 b 3 Q 7 U 2 V j d G l v b j E v T F V f T G 9 v a 3 V w X 0 F L L 0 F 1 d G 9 S Z W 1 v d m V k Q 2 9 s d W 1 u c z E u e 2 x 1 X 2 N v Z G U s M X 0 m c X V v d D s s J n F 1 b 3 Q 7 U 2 V j d G l v b j E v T F V f T G 9 v a 3 V w X 0 F L L 0 F 1 d G 9 S Z W 1 v d m V k Q 2 9 s d W 1 u c z E u e 2 R l c 2 N y a X B 0 a W 9 u L D J 9 J n F 1 b 3 Q 7 L C Z x d W 9 0 O 1 N l Y 3 R p b 2 4 x L 0 x V X 0 x v b 2 t 1 c F 9 B S y 9 B d X R v U m V t b 3 Z l Z E N v b H V t b n M x L n t s d V 9 n c m 9 1 c C w z f S Z x d W 9 0 O y w m c X V v d D t T Z W N 0 a W 9 u M S 9 M V V 9 M b 2 9 r d X B f Q U s v Q X V 0 b 1 J l b W 9 2 Z W R D b 2 x 1 b W 5 z M S 5 7 b m 9 0 Z S w 0 f S Z x d W 9 0 O y w m c X V v d D t T Z W N 0 a W 9 u M S 9 M V V 9 M b 2 9 r d X B f Q U s v Q X V 0 b 1 J l b W 9 2 Z W R D b 2 x 1 b W 5 z M S 5 7 Y 2 5 f M S w 1 f S Z x d W 9 0 O y w m c X V v d D t T Z W N 0 a W 9 u M S 9 M V V 9 M b 2 9 r d X B f Q U s v Q X V 0 b 1 J l b W 9 2 Z W R D b 2 x 1 b W 5 z M S 5 7 Y 2 5 f M i w 2 f S Z x d W 9 0 O y w m c X V v d D t T Z W N 0 a W 9 u M S 9 M V V 9 M b 2 9 r d X B f Q U s v Q X V 0 b 1 J l b W 9 2 Z W R D b 2 x 1 b W 5 z M S 5 7 Y 2 5 f M y w 3 f S Z x d W 9 0 O y w m c X V v d D t T Z W N 0 a W 9 u M S 9 M V V 9 M b 2 9 r d X B f Q U s v Q X V 0 b 1 J l b W 9 2 Z W R D b 2 x 1 b W 5 z M S 5 7 Y 2 5 f N C w 4 f S Z x d W 9 0 O y w m c X V v d D t T Z W N 0 a W 9 u M S 9 M V V 9 M b 2 9 r d X B f Q U s v Q X V 0 b 1 J l b W 9 2 Z W R D b 2 x 1 b W 5 z M S 5 7 Y 2 5 f N S w 5 f S Z x d W 9 0 O y w m c X V v d D t T Z W N 0 a W 9 u M S 9 M V V 9 M b 2 9 r d X B f Q U s v Q X V 0 b 1 J l b W 9 2 Z W R D b 2 x 1 b W 5 z M S 5 7 Y 2 5 f N i w x M H 0 m c X V v d D s s J n F 1 b 3 Q 7 U 2 V j d G l v b j E v T F V f T G 9 v a 3 V w X 0 F L L 0 F 1 d G 9 S Z W 1 v d m V k Q 2 9 s d W 1 u c z E u e 2 N u X z c s M T F 9 J n F 1 b 3 Q 7 L C Z x d W 9 0 O 1 N l Y 3 R p b 2 4 x L 0 x V X 0 x v b 2 t 1 c F 9 B S y 9 B d X R v U m V t b 3 Z l Z E N v b H V t b n M x L n t j b l 8 4 L D E y f S Z x d W 9 0 O y w m c X V v d D t T Z W N 0 a W 9 u M S 9 M V V 9 M b 2 9 r d X B f Q U s v Q X V 0 b 1 J l b W 9 2 Z W R D b 2 x 1 b W 5 z M S 5 7 Y 2 5 f O S w x M 3 0 m c X V v d D s s J n F 1 b 3 Q 7 U 2 V j d G l v b j E v T F V f T G 9 v a 3 V w X 0 F L L 0 F 1 d G 9 S Z W 1 v d m V k Q 2 9 s d W 1 u c z E u e 2 1 h e F 9 u Z X R f a W 5 m a W x f M S w x N H 0 m c X V v d D s s J n F 1 b 3 Q 7 U 2 V j d G l v b j E v T F V f T G 9 v a 3 V w X 0 F L L 0 F 1 d G 9 S Z W 1 v d m V k Q 2 9 s d W 1 u c z E u e 2 1 h e F 9 u Z X R f a W 5 m a W x f M i w x N X 0 m c X V v d D s s J n F 1 b 3 Q 7 U 2 V j d G l v b j E v T F V f T G 9 v a 3 V w X 0 F L L 0 F 1 d G 9 S Z W 1 v d m V k Q 2 9 s d W 1 u c z E u e 2 1 h e F 9 u Z X R f a W 5 m a W x f M y w x N n 0 m c X V v d D s s J n F 1 b 3 Q 7 U 2 V j d G l v b j E v T F V f T G 9 v a 3 V w X 0 F L L 0 F 1 d G 9 S Z W 1 v d m V k Q 2 9 s d W 1 u c z E u e 2 1 h e F 9 u Z X R f a W 5 m a W x f N C w x N 3 0 m c X V v d D s s J n F 1 b 3 Q 7 U 2 V j d G l v b j E v T F V f T G 9 v a 3 V w X 0 F L L 0 F 1 d G 9 S Z W 1 v d m V k Q 2 9 s d W 1 u c z E u e 2 1 h e F 9 u Z X R f a W 5 m a W x f N S w x O H 0 m c X V v d D s s J n F 1 b 3 Q 7 U 2 V j d G l v b j E v T F V f T G 9 v a 3 V w X 0 F L L 0 F 1 d G 9 S Z W 1 v d m V k Q 2 9 s d W 1 u c z E u e 2 1 h e F 9 u Z X R f a W 5 m a W x f N i w x O X 0 m c X V v d D s s J n F 1 b 3 Q 7 U 2 V j d G l v b j E v T F V f T G 9 v a 3 V w X 0 F L L 0 F 1 d G 9 S Z W 1 v d m V k Q 2 9 s d W 1 u c z E u e 2 1 h e F 9 u Z X R f a W 5 m a W x f N y w y M H 0 m c X V v d D s s J n F 1 b 3 Q 7 U 2 V j d G l v b j E v T F V f T G 9 v a 3 V w X 0 F L L 0 F 1 d G 9 S Z W 1 v d m V k Q 2 9 s d W 1 u c z E u e 2 1 h e F 9 u Z X R f a W 5 m a W x f O C w y M X 0 m c X V v d D s s J n F 1 b 3 Q 7 U 2 V j d G l v b j E v T F V f T G 9 v a 3 V w X 0 F L L 0 F 1 d G 9 S Z W 1 v d m V k Q 2 9 s d W 1 u c z E u e 2 1 h e F 9 u Z X R f a W 5 m a W x f O S w y M n 0 m c X V v d D s s J n F 1 b 3 Q 7 U 2 V j d G l v b j E v T F V f T G 9 v a 3 V w X 0 F L L 0 F 1 d G 9 S Z W 1 v d m V k Q 2 9 s d W 1 u c z E u e 2 d y b 3 d p b m d f c 2 V h c 2 9 u X 2 l u d G V y Y 2 V w d G l v b l 9 h L D I z f S Z x d W 9 0 O y w m c X V v d D t T Z W N 0 a W 9 u M S 9 M V V 9 M b 2 9 r d X B f Q U s v Q X V 0 b 1 J l b W 9 2 Z W R D b 2 x 1 b W 5 z M S 5 7 Z 3 J v d 2 l u Z 1 9 z Z W F z b 2 5 f a W 5 0 Z X J j Z X B 0 a W 9 u X 2 I s M j R 9 J n F 1 b 3 Q 7 L C Z x d W 9 0 O 1 N l Y 3 R p b 2 4 x L 0 x V X 0 x v b 2 t 1 c F 9 B S y 9 B d X R v U m V t b 3 Z l Z E N v b H V t b n M x L n t n c m 9 3 a W 5 n X 3 N l Y X N v b l 9 p b n R l c m N l c H R p b 2 5 f b i w y N X 0 m c X V v d D s s J n F 1 b 3 Q 7 U 2 V j d G l v b j E v T F V f T G 9 v a 3 V w X 0 F L L 0 F 1 d G 9 S Z W 1 v d m V k Q 2 9 s d W 1 u c z E u e 2 5 v b m d y b 3 d p b m d f c 2 V h c 2 9 u X 2 l u d G V y Y 2 V w d G l v b l 9 h L D I 2 f S Z x d W 9 0 O y w m c X V v d D t T Z W N 0 a W 9 u M S 9 M V V 9 M b 2 9 r d X B f Q U s v Q X V 0 b 1 J l b W 9 2 Z W R D b 2 x 1 b W 5 z M S 5 7 b m 9 u Z 3 J v d 2 l u Z 1 9 z Z W F z b 2 5 f a W 5 0 Z X J j Z X B 0 a W 9 u X 2 I s M j d 9 J n F 1 b 3 Q 7 L C Z x d W 9 0 O 1 N l Y 3 R p b 2 4 x L 0 x V X 0 x v b 2 t 1 c F 9 B S y 9 B d X R v U m V t b 3 Z l Z E N v b H V t b n M x L n t u b 2 5 n c m 9 3 a W 5 n X 3 N l Y X N v b l 9 p b n R l c m N l c H R p b 2 5 f b i w y O H 0 m c X V v d D s s J n F 1 b 3 Q 7 U 2 V j d G l v b j E v T F V f T G 9 v a 3 V w X 0 F L L 0 F 1 d G 9 S Z W 1 v d m V k Q 2 9 s d W 1 u c z E u e 3 J 6 X z E s M j l 9 J n F 1 b 3 Q 7 L C Z x d W 9 0 O 1 N l Y 3 R p b 2 4 x L 0 x V X 0 x v b 2 t 1 c F 9 B S y 9 B d X R v U m V t b 3 Z l Z E N v b H V t b n M x L n t y e l 8 y L D M w f S Z x d W 9 0 O y w m c X V v d D t T Z W N 0 a W 9 u M S 9 M V V 9 M b 2 9 r d X B f Q U s v Q X V 0 b 1 J l b W 9 2 Z W R D b 2 x 1 b W 5 z M S 5 7 c n p f M y w z M X 0 m c X V v d D s s J n F 1 b 3 Q 7 U 2 V j d G l v b j E v T F V f T G 9 v a 3 V w X 0 F L L 0 F 1 d G 9 S Z W 1 v d m V k Q 2 9 s d W 1 u c z E u e 3 J 6 X z Q s M z J 9 J n F 1 b 3 Q 7 L C Z x d W 9 0 O 1 N l Y 3 R p b 2 4 x L 0 x V X 0 x v b 2 t 1 c F 9 B S y 9 B d X R v U m V t b 3 Z l Z E N v b H V t b n M x L n t y e l 8 1 L D M z f S Z x d W 9 0 O y w m c X V v d D t T Z W N 0 a W 9 u M S 9 M V V 9 M b 2 9 r d X B f Q U s v Q X V 0 b 1 J l b W 9 2 Z W R D b 2 x 1 b W 5 z M S 5 7 c n p f N i w z N H 0 m c X V v d D s s J n F 1 b 3 Q 7 U 2 V j d G l v b j E v T F V f T G 9 v a 3 V w X 0 F L L 0 F 1 d G 9 S Z W 1 v d m V k Q 2 9 s d W 1 u c z E u e 3 J 6 X z c s M z V 9 J n F 1 b 3 Q 7 L C Z x d W 9 0 O 1 N l Y 3 R p b 2 4 x L 0 x V X 0 x v b 2 t 1 c F 9 B S y 9 B d X R v U m V t b 3 Z l Z E N v b H V t b n M x L n t y e l 8 4 L D M 2 f S Z x d W 9 0 O y w m c X V v d D t T Z W N 0 a W 9 u M S 9 M V V 9 M b 2 9 r d X B f Q U s v Q X V 0 b 1 J l b W 9 2 Z W R D b 2 x 1 b W 5 z M S 5 7 c n p f O S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x V X 0 x v b 2 t 1 c F 9 B S y 9 B d X R v U m V t b 3 Z l Z E N v b H V t b n M x L n t D b 2 x 1 b W 4 x L D B 9 J n F 1 b 3 Q 7 L C Z x d W 9 0 O 1 N l Y 3 R p b 2 4 x L 0 x V X 0 x v b 2 t 1 c F 9 B S y 9 B d X R v U m V t b 3 Z l Z E N v b H V t b n M x L n t s d V 9 j b 2 R l L D F 9 J n F 1 b 3 Q 7 L C Z x d W 9 0 O 1 N l Y 3 R p b 2 4 x L 0 x V X 0 x v b 2 t 1 c F 9 B S y 9 B d X R v U m V t b 3 Z l Z E N v b H V t b n M x L n t k Z X N j c m l w d G l v b i w y f S Z x d W 9 0 O y w m c X V v d D t T Z W N 0 a W 9 u M S 9 M V V 9 M b 2 9 r d X B f Q U s v Q X V 0 b 1 J l b W 9 2 Z W R D b 2 x 1 b W 5 z M S 5 7 b H V f Z 3 J v d X A s M 3 0 m c X V v d D s s J n F 1 b 3 Q 7 U 2 V j d G l v b j E v T F V f T G 9 v a 3 V w X 0 F L L 0 F 1 d G 9 S Z W 1 v d m V k Q 2 9 s d W 1 u c z E u e 2 5 v d G U s N H 0 m c X V v d D s s J n F 1 b 3 Q 7 U 2 V j d G l v b j E v T F V f T G 9 v a 3 V w X 0 F L L 0 F 1 d G 9 S Z W 1 v d m V k Q 2 9 s d W 1 u c z E u e 2 N u X z E s N X 0 m c X V v d D s s J n F 1 b 3 Q 7 U 2 V j d G l v b j E v T F V f T G 9 v a 3 V w X 0 F L L 0 F 1 d G 9 S Z W 1 v d m V k Q 2 9 s d W 1 u c z E u e 2 N u X z I s N n 0 m c X V v d D s s J n F 1 b 3 Q 7 U 2 V j d G l v b j E v T F V f T G 9 v a 3 V w X 0 F L L 0 F 1 d G 9 S Z W 1 v d m V k Q 2 9 s d W 1 u c z E u e 2 N u X z M s N 3 0 m c X V v d D s s J n F 1 b 3 Q 7 U 2 V j d G l v b j E v T F V f T G 9 v a 3 V w X 0 F L L 0 F 1 d G 9 S Z W 1 v d m V k Q 2 9 s d W 1 u c z E u e 2 N u X z Q s O H 0 m c X V v d D s s J n F 1 b 3 Q 7 U 2 V j d G l v b j E v T F V f T G 9 v a 3 V w X 0 F L L 0 F 1 d G 9 S Z W 1 v d m V k Q 2 9 s d W 1 u c z E u e 2 N u X z U s O X 0 m c X V v d D s s J n F 1 b 3 Q 7 U 2 V j d G l v b j E v T F V f T G 9 v a 3 V w X 0 F L L 0 F 1 d G 9 S Z W 1 v d m V k Q 2 9 s d W 1 u c z E u e 2 N u X z Y s M T B 9 J n F 1 b 3 Q 7 L C Z x d W 9 0 O 1 N l Y 3 R p b 2 4 x L 0 x V X 0 x v b 2 t 1 c F 9 B S y 9 B d X R v U m V t b 3 Z l Z E N v b H V t b n M x L n t j b l 8 3 L D E x f S Z x d W 9 0 O y w m c X V v d D t T Z W N 0 a W 9 u M S 9 M V V 9 M b 2 9 r d X B f Q U s v Q X V 0 b 1 J l b W 9 2 Z W R D b 2 x 1 b W 5 z M S 5 7 Y 2 5 f O C w x M n 0 m c X V v d D s s J n F 1 b 3 Q 7 U 2 V j d G l v b j E v T F V f T G 9 v a 3 V w X 0 F L L 0 F 1 d G 9 S Z W 1 v d m V k Q 2 9 s d W 1 u c z E u e 2 N u X z k s M T N 9 J n F 1 b 3 Q 7 L C Z x d W 9 0 O 1 N l Y 3 R p b 2 4 x L 0 x V X 0 x v b 2 t 1 c F 9 B S y 9 B d X R v U m V t b 3 Z l Z E N v b H V t b n M x L n t t Y X h f b m V 0 X 2 l u Z m l s X z E s M T R 9 J n F 1 b 3 Q 7 L C Z x d W 9 0 O 1 N l Y 3 R p b 2 4 x L 0 x V X 0 x v b 2 t 1 c F 9 B S y 9 B d X R v U m V t b 3 Z l Z E N v b H V t b n M x L n t t Y X h f b m V 0 X 2 l u Z m l s X z I s M T V 9 J n F 1 b 3 Q 7 L C Z x d W 9 0 O 1 N l Y 3 R p b 2 4 x L 0 x V X 0 x v b 2 t 1 c F 9 B S y 9 B d X R v U m V t b 3 Z l Z E N v b H V t b n M x L n t t Y X h f b m V 0 X 2 l u Z m l s X z M s M T Z 9 J n F 1 b 3 Q 7 L C Z x d W 9 0 O 1 N l Y 3 R p b 2 4 x L 0 x V X 0 x v b 2 t 1 c F 9 B S y 9 B d X R v U m V t b 3 Z l Z E N v b H V t b n M x L n t t Y X h f b m V 0 X 2 l u Z m l s X z Q s M T d 9 J n F 1 b 3 Q 7 L C Z x d W 9 0 O 1 N l Y 3 R p b 2 4 x L 0 x V X 0 x v b 2 t 1 c F 9 B S y 9 B d X R v U m V t b 3 Z l Z E N v b H V t b n M x L n t t Y X h f b m V 0 X 2 l u Z m l s X z U s M T h 9 J n F 1 b 3 Q 7 L C Z x d W 9 0 O 1 N l Y 3 R p b 2 4 x L 0 x V X 0 x v b 2 t 1 c F 9 B S y 9 B d X R v U m V t b 3 Z l Z E N v b H V t b n M x L n t t Y X h f b m V 0 X 2 l u Z m l s X z Y s M T l 9 J n F 1 b 3 Q 7 L C Z x d W 9 0 O 1 N l Y 3 R p b 2 4 x L 0 x V X 0 x v b 2 t 1 c F 9 B S y 9 B d X R v U m V t b 3 Z l Z E N v b H V t b n M x L n t t Y X h f b m V 0 X 2 l u Z m l s X z c s M j B 9 J n F 1 b 3 Q 7 L C Z x d W 9 0 O 1 N l Y 3 R p b 2 4 x L 0 x V X 0 x v b 2 t 1 c F 9 B S y 9 B d X R v U m V t b 3 Z l Z E N v b H V t b n M x L n t t Y X h f b m V 0 X 2 l u Z m l s X z g s M j F 9 J n F 1 b 3 Q 7 L C Z x d W 9 0 O 1 N l Y 3 R p b 2 4 x L 0 x V X 0 x v b 2 t 1 c F 9 B S y 9 B d X R v U m V t b 3 Z l Z E N v b H V t b n M x L n t t Y X h f b m V 0 X 2 l u Z m l s X z k s M j J 9 J n F 1 b 3 Q 7 L C Z x d W 9 0 O 1 N l Y 3 R p b 2 4 x L 0 x V X 0 x v b 2 t 1 c F 9 B S y 9 B d X R v U m V t b 3 Z l Z E N v b H V t b n M x L n t n c m 9 3 a W 5 n X 3 N l Y X N v b l 9 p b n R l c m N l c H R p b 2 5 f Y S w y M 3 0 m c X V v d D s s J n F 1 b 3 Q 7 U 2 V j d G l v b j E v T F V f T G 9 v a 3 V w X 0 F L L 0 F 1 d G 9 S Z W 1 v d m V k Q 2 9 s d W 1 u c z E u e 2 d y b 3 d p b m d f c 2 V h c 2 9 u X 2 l u d G V y Y 2 V w d G l v b l 9 i L D I 0 f S Z x d W 9 0 O y w m c X V v d D t T Z W N 0 a W 9 u M S 9 M V V 9 M b 2 9 r d X B f Q U s v Q X V 0 b 1 J l b W 9 2 Z W R D b 2 x 1 b W 5 z M S 5 7 Z 3 J v d 2 l u Z 1 9 z Z W F z b 2 5 f a W 5 0 Z X J j Z X B 0 a W 9 u X 2 4 s M j V 9 J n F 1 b 3 Q 7 L C Z x d W 9 0 O 1 N l Y 3 R p b 2 4 x L 0 x V X 0 x v b 2 t 1 c F 9 B S y 9 B d X R v U m V t b 3 Z l Z E N v b H V t b n M x L n t u b 2 5 n c m 9 3 a W 5 n X 3 N l Y X N v b l 9 p b n R l c m N l c H R p b 2 5 f Y S w y N n 0 m c X V v d D s s J n F 1 b 3 Q 7 U 2 V j d G l v b j E v T F V f T G 9 v a 3 V w X 0 F L L 0 F 1 d G 9 S Z W 1 v d m V k Q 2 9 s d W 1 u c z E u e 2 5 v b m d y b 3 d p b m d f c 2 V h c 2 9 u X 2 l u d G V y Y 2 V w d G l v b l 9 i L D I 3 f S Z x d W 9 0 O y w m c X V v d D t T Z W N 0 a W 9 u M S 9 M V V 9 M b 2 9 r d X B f Q U s v Q X V 0 b 1 J l b W 9 2 Z W R D b 2 x 1 b W 5 z M S 5 7 b m 9 u Z 3 J v d 2 l u Z 1 9 z Z W F z b 2 5 f a W 5 0 Z X J j Z X B 0 a W 9 u X 2 4 s M j h 9 J n F 1 b 3 Q 7 L C Z x d W 9 0 O 1 N l Y 3 R p b 2 4 x L 0 x V X 0 x v b 2 t 1 c F 9 B S y 9 B d X R v U m V t b 3 Z l Z E N v b H V t b n M x L n t y e l 8 x L D I 5 f S Z x d W 9 0 O y w m c X V v d D t T Z W N 0 a W 9 u M S 9 M V V 9 M b 2 9 r d X B f Q U s v Q X V 0 b 1 J l b W 9 2 Z W R D b 2 x 1 b W 5 z M S 5 7 c n p f M i w z M H 0 m c X V v d D s s J n F 1 b 3 Q 7 U 2 V j d G l v b j E v T F V f T G 9 v a 3 V w X 0 F L L 0 F 1 d G 9 S Z W 1 v d m V k Q 2 9 s d W 1 u c z E u e 3 J 6 X z M s M z F 9 J n F 1 b 3 Q 7 L C Z x d W 9 0 O 1 N l Y 3 R p b 2 4 x L 0 x V X 0 x v b 2 t 1 c F 9 B S y 9 B d X R v U m V t b 3 Z l Z E N v b H V t b n M x L n t y e l 8 0 L D M y f S Z x d W 9 0 O y w m c X V v d D t T Z W N 0 a W 9 u M S 9 M V V 9 M b 2 9 r d X B f Q U s v Q X V 0 b 1 J l b W 9 2 Z W R D b 2 x 1 b W 5 z M S 5 7 c n p f N S w z M 3 0 m c X V v d D s s J n F 1 b 3 Q 7 U 2 V j d G l v b j E v T F V f T G 9 v a 3 V w X 0 F L L 0 F 1 d G 9 S Z W 1 v d m V k Q 2 9 s d W 1 u c z E u e 3 J 6 X z Y s M z R 9 J n F 1 b 3 Q 7 L C Z x d W 9 0 O 1 N l Y 3 R p b 2 4 x L 0 x V X 0 x v b 2 t 1 c F 9 B S y 9 B d X R v U m V t b 3 Z l Z E N v b H V t b n M x L n t y e l 8 3 L D M 1 f S Z x d W 9 0 O y w m c X V v d D t T Z W N 0 a W 9 u M S 9 M V V 9 M b 2 9 r d X B f Q U s v Q X V 0 b 1 J l b W 9 2 Z W R D b 2 x 1 b W 5 z M S 5 7 c n p f O C w z N n 0 m c X V v d D s s J n F 1 b 3 Q 7 U 2 V j d G l v b j E v T F V f T G 9 v a 3 V w X 0 F L L 0 F 1 d G 9 S Z W 1 v d m V k Q 2 9 s d W 1 u c z E u e 3 J 6 X z k s M z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V V 9 M b 2 9 r d X B f Q U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V f T G 9 v a 3 V w X 0 F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X 0 x v b 2 t 1 c F 9 B S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r X T b n i 2 t R a e y J 6 F F e 8 p K A A A A A A I A A A A A A A N m A A D A A A A A E A A A A O d T V J h r x S s A z K 4 6 Q a w B i q w A A A A A B I A A A K A A A A A Q A A A A i H X v b v D 8 + m H U w v a f Y o d g 6 V A A A A C 9 0 8 G j m i T Y c w q h o w q B / 9 U y 7 p d h 6 k y 2 8 6 g U G n T M T Q + + 6 y M F t X c U M 7 U k H p D S p p 1 t P t e S / K X 4 O R 2 4 v 2 S f F L f t L 1 1 s C + i 4 d l P u c y x a Q l Z I 2 n 5 w N B Q A A A A 6 r T Y o w + G i H 9 s 7 Q P + M V T U z m 3 8 T D A = = < / D a t a M a s h u p > 
</file>

<file path=customXml/itemProps1.xml><?xml version="1.0" encoding="utf-8"?>
<ds:datastoreItem xmlns:ds="http://schemas.openxmlformats.org/officeDocument/2006/customXml" ds:itemID="{DD235180-079D-471D-91EA-A1134C8912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LU_Lookup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Westenbroek, Stephen M.</dc:creator>
  <cp:lastModifiedBy>Westenbroek, Stephen M.</cp:lastModifiedBy>
  <dcterms:created xsi:type="dcterms:W3CDTF">2023-06-06T17:48:44Z</dcterms:created>
  <dcterms:modified xsi:type="dcterms:W3CDTF">2023-06-08T21:51:42Z</dcterms:modified>
</cp:coreProperties>
</file>