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OPS" sheetId="1" r:id="rId4"/>
  </sheets>
  <definedNames/>
  <calcPr/>
  <extLst>
    <ext uri="GoogleSheetsCustomDataVersion2">
      <go:sheetsCustomData xmlns:go="http://customooxmlschemas.google.com/" r:id="rId5" roundtripDataChecksum="fU2DqrLQGJj8STXvM/BO3TQUFebFJYG0kBWDJ9i6nNs="/>
    </ext>
  </extLst>
</workbook>
</file>

<file path=xl/sharedStrings.xml><?xml version="1.0" encoding="utf-8"?>
<sst xmlns="http://schemas.openxmlformats.org/spreadsheetml/2006/main" count="185" uniqueCount="44">
  <si>
    <t>RAID 0</t>
  </si>
  <si>
    <t>RAID 10</t>
  </si>
  <si>
    <t>RAID 5</t>
  </si>
  <si>
    <t>RAID 51</t>
  </si>
  <si>
    <t>RAID 6</t>
  </si>
  <si>
    <t>RAID 61</t>
  </si>
  <si>
    <t>IOPS requerides</t>
  </si>
  <si>
    <t>Dades bàsiques</t>
  </si>
  <si>
    <t>% escriptures (0-1)</t>
  </si>
  <si>
    <t>IOPS necessaris</t>
  </si>
  <si>
    <t>Mida dades (GB)</t>
  </si>
  <si>
    <t>IOPS read</t>
  </si>
  <si>
    <t>IOPS write</t>
  </si>
  <si>
    <t>Discs mínims</t>
  </si>
  <si>
    <t>Anàlisi</t>
  </si>
  <si>
    <t>Opció 1: Seagate Barracuda ST8000DM0004 (Consumer)</t>
  </si>
  <si>
    <t>SSD/HDD</t>
  </si>
  <si>
    <t>RPM</t>
  </si>
  <si>
    <t>Capacitat (Gb)</t>
  </si>
  <si>
    <t>Read IOPS</t>
  </si>
  <si>
    <t>Write IOPS</t>
  </si>
  <si>
    <t>R/W IOPS</t>
  </si>
  <si>
    <t>Preu (euros)</t>
  </si>
  <si>
    <t>Consum (watts)</t>
  </si>
  <si>
    <t># discs per  IOPS</t>
  </si>
  <si>
    <t>HDD</t>
  </si>
  <si>
    <t>5400</t>
  </si>
  <si>
    <t># discs per capacitat</t>
  </si>
  <si>
    <t># discs</t>
  </si>
  <si>
    <t>Capacitat nativa (GB)</t>
  </si>
  <si>
    <t>Cost (Euros)</t>
  </si>
  <si>
    <t>Opció 2: Toshiba MG07ACA14TA (Enterprise)</t>
  </si>
  <si>
    <t>7200</t>
  </si>
  <si>
    <t xml:space="preserve">Opció 3: Seagate ST10000NM009G (Enterprise) </t>
  </si>
  <si>
    <t>Opció 4: HPE 765466-B21 (Enterprise)</t>
  </si>
  <si>
    <t>10K</t>
  </si>
  <si>
    <t>Opció 5: HPE EG002400JWJNN (Enterprise)</t>
  </si>
  <si>
    <t>Opció 6: Samsung 860 EVO (Consumer)</t>
  </si>
  <si>
    <t>SSD</t>
  </si>
  <si>
    <t>-</t>
  </si>
  <si>
    <t>Opció 7: Intel Optane H10 (Consumer)</t>
  </si>
  <si>
    <t>Opció 8: Kingston SEDC100M (Enterprise)</t>
  </si>
  <si>
    <t>Opció 9: WD Gold S768T1D0D (Enterprise)</t>
  </si>
  <si>
    <t>Opció 10: WD Ultrastar DC SN640 (Enterprise)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</si>
</sst>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/>
    <font>
      <b/>
      <sz val="16.0"/>
      <color rgb="FF000000"/>
      <name val="Helvetica Neue"/>
    </font>
    <font>
      <sz val="10.0"/>
      <color theme="1"/>
      <name val="Helvetica Neue"/>
    </font>
    <font>
      <sz val="9.0"/>
      <color rgb="FF000000"/>
      <name val="Helvetica Neue"/>
    </font>
    <font>
      <sz val="11.0"/>
      <color rgb="FF000000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BDC0BF"/>
        <bgColor rgb="FFBDC0BF"/>
      </patternFill>
    </fill>
    <fill>
      <patternFill patternType="solid">
        <fgColor rgb="FFAA7941"/>
        <bgColor rgb="FFAA7941"/>
      </patternFill>
    </fill>
    <fill>
      <patternFill patternType="solid">
        <fgColor rgb="FFFFE061"/>
        <bgColor rgb="FFFFE061"/>
      </patternFill>
    </fill>
    <fill>
      <patternFill patternType="solid">
        <fgColor rgb="FFB6D6E9"/>
        <bgColor rgb="FFB6D6E9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/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top style="thin">
        <color rgb="FF3F3F3F"/>
      </top>
      <bottom style="thin">
        <color rgb="FFA5A5A5"/>
      </bottom>
    </border>
    <border>
      <top style="thin">
        <color rgb="FF3F3F3F"/>
      </top>
      <bottom style="thin">
        <color rgb="FFA5A5A5"/>
      </bottom>
    </border>
    <border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shrinkToFit="0" vertical="top" wrapText="1"/>
    </xf>
    <xf borderId="1" fillId="3" fontId="1" numFmtId="0" xfId="0" applyAlignment="1" applyBorder="1" applyFill="1" applyFont="1">
      <alignment shrinkToFit="0" vertical="top" wrapText="1"/>
    </xf>
    <xf borderId="1" fillId="4" fontId="1" numFmtId="0" xfId="0" applyAlignment="1" applyBorder="1" applyFill="1" applyFont="1">
      <alignment shrinkToFit="0" vertical="top" wrapText="1"/>
    </xf>
    <xf borderId="2" fillId="2" fontId="1" numFmtId="49" xfId="0" applyAlignment="1" applyBorder="1" applyFont="1" applyNumberFormat="1">
      <alignment shrinkToFit="0" vertical="top" wrapText="1"/>
    </xf>
    <xf borderId="0" fillId="0" fontId="1" numFmtId="49" xfId="0" applyAlignment="1" applyFont="1" applyNumberFormat="1">
      <alignment shrinkToFit="0" vertical="top" wrapText="1"/>
    </xf>
    <xf borderId="3" fillId="2" fontId="2" numFmtId="49" xfId="0" applyAlignment="1" applyBorder="1" applyFont="1" applyNumberFormat="1">
      <alignment shrinkToFit="0" vertical="top" wrapText="1"/>
    </xf>
    <xf borderId="3" fillId="3" fontId="2" numFmtId="4" xfId="0" applyAlignment="1" applyBorder="1" applyFont="1" applyNumberFormat="1">
      <alignment readingOrder="0" shrinkToFit="0" vertical="top" wrapText="1"/>
    </xf>
    <xf borderId="3" fillId="0" fontId="2" numFmtId="0" xfId="0" applyAlignment="1" applyBorder="1" applyFont="1">
      <alignment shrinkToFit="0" vertical="top" wrapText="1"/>
    </xf>
    <xf borderId="4" fillId="5" fontId="2" numFmtId="49" xfId="0" applyAlignment="1" applyBorder="1" applyFill="1" applyFont="1" applyNumberFormat="1">
      <alignment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7" fillId="2" fontId="2" numFmtId="49" xfId="0" applyAlignment="1" applyBorder="1" applyFont="1" applyNumberFormat="1">
      <alignment shrinkToFit="0" vertical="top" wrapText="1"/>
    </xf>
    <xf borderId="7" fillId="3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horizontal="right" shrinkToFit="0" vertical="top" wrapText="1"/>
    </xf>
    <xf borderId="7" fillId="0" fontId="2" numFmtId="0" xfId="0" applyAlignment="1" applyBorder="1" applyFont="1">
      <alignment shrinkToFit="0" vertical="top" wrapText="1"/>
    </xf>
    <xf borderId="7" fillId="2" fontId="2" numFmtId="49" xfId="0" applyAlignment="1" applyBorder="1" applyFont="1" applyNumberFormat="1">
      <alignment horizontal="left" shrinkToFit="0" vertical="top" wrapText="1"/>
    </xf>
    <xf borderId="7" fillId="6" fontId="2" numFmtId="4" xfId="0" applyAlignment="1" applyBorder="1" applyFill="1" applyFont="1" applyNumberFormat="1">
      <alignment shrinkToFit="0" vertical="top" wrapText="1"/>
    </xf>
    <xf borderId="7" fillId="6" fontId="2" numFmtId="0" xfId="0" applyAlignment="1" applyBorder="1" applyFont="1">
      <alignment shrinkToFit="0" vertical="top" wrapText="1"/>
    </xf>
    <xf borderId="8" fillId="6" fontId="2" numFmtId="0" xfId="0" applyAlignment="1" applyBorder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7" fillId="0" fontId="2" numFmtId="49" xfId="0" applyAlignment="1" applyBorder="1" applyFont="1" applyNumberFormat="1">
      <alignment horizontal="left" shrinkToFit="0" vertical="top" wrapText="1"/>
    </xf>
    <xf borderId="9" fillId="0" fontId="2" numFmtId="0" xfId="0" applyAlignment="1" applyBorder="1" applyFont="1">
      <alignment shrinkToFit="0" vertical="top" wrapText="1"/>
    </xf>
    <xf borderId="9" fillId="0" fontId="4" numFmtId="49" xfId="0" applyAlignment="1" applyBorder="1" applyFont="1" applyNumberFormat="1">
      <alignment horizontal="center" shrinkToFit="0" vertical="top" wrapText="1"/>
    </xf>
    <xf borderId="10" fillId="0" fontId="3" numFmtId="0" xfId="0" applyAlignment="1" applyBorder="1" applyFont="1">
      <alignment shrinkToFit="0" vertical="top" wrapText="1"/>
    </xf>
    <xf borderId="9" fillId="0" fontId="2" numFmtId="49" xfId="0" applyAlignment="1" applyBorder="1" applyFont="1" applyNumberFormat="1">
      <alignment shrinkToFit="0" vertical="top" wrapText="1"/>
    </xf>
    <xf borderId="11" fillId="0" fontId="3" numFmtId="0" xfId="0" applyAlignment="1" applyBorder="1" applyFont="1">
      <alignment shrinkToFit="0" vertical="top" wrapText="1"/>
    </xf>
    <xf borderId="7" fillId="0" fontId="2" numFmtId="0" xfId="0" applyAlignment="1" applyBorder="1" applyFont="1">
      <alignment horizontal="left" shrinkToFit="0" vertical="top" wrapText="1"/>
    </xf>
    <xf borderId="7" fillId="7" fontId="5" numFmtId="49" xfId="0" applyAlignment="1" applyBorder="1" applyFill="1" applyFont="1" applyNumberFormat="1">
      <alignment shrinkToFit="0" vertical="top" wrapText="1"/>
    </xf>
    <xf borderId="7" fillId="7" fontId="5" numFmtId="0" xfId="0" applyAlignment="1" applyBorder="1" applyFont="1">
      <alignment shrinkToFit="0" vertical="top" wrapText="1"/>
    </xf>
    <xf borderId="7" fillId="6" fontId="6" numFmtId="0" xfId="0" applyAlignment="1" applyBorder="1" applyFont="1">
      <alignment shrinkToFit="0" vertical="top" wrapText="1"/>
    </xf>
    <xf borderId="7" fillId="7" fontId="2" numFmtId="49" xfId="0" applyAlignment="1" applyBorder="1" applyFont="1" applyNumberFormat="1">
      <alignment shrinkToFit="0" vertical="top" wrapText="1"/>
    </xf>
    <xf borderId="7" fillId="7" fontId="2" numFmtId="0" xfId="0" applyAlignment="1" applyBorder="1" applyFont="1">
      <alignment shrinkToFit="0" vertical="top" wrapText="1"/>
    </xf>
    <xf borderId="9" fillId="0" fontId="7" numFmtId="4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11.43"/>
    <col customWidth="1" min="3" max="3" width="9.0"/>
    <col customWidth="1" min="4" max="4" width="7.0"/>
    <col customWidth="1" min="5" max="5" width="6.14"/>
    <col customWidth="1" min="6" max="7" width="7.43"/>
    <col customWidth="1" min="8" max="8" width="7.71"/>
    <col customWidth="1" min="9" max="9" width="2.71"/>
    <col customWidth="1" min="10" max="10" width="14.0"/>
    <col customWidth="1" min="11" max="11" width="8.71"/>
    <col customWidth="1" min="12" max="12" width="8.0"/>
    <col customWidth="1" min="13" max="13" width="7.43"/>
    <col customWidth="1" min="14" max="14" width="7.86"/>
    <col customWidth="1" min="15" max="15" width="7.43"/>
    <col customWidth="1" min="16" max="17" width="7.86"/>
    <col customWidth="1" min="18" max="26" width="12.0"/>
  </cols>
  <sheetData>
    <row r="1" ht="20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4" t="s">
        <v>5</v>
      </c>
      <c r="Q1" s="5"/>
    </row>
    <row r="2" ht="20.25" customHeight="1">
      <c r="A2" s="6" t="s">
        <v>6</v>
      </c>
      <c r="B2" s="7">
        <v>59422.2</v>
      </c>
      <c r="C2" s="8"/>
      <c r="D2" s="8"/>
      <c r="E2" s="8"/>
      <c r="F2" s="8"/>
      <c r="G2" s="8"/>
      <c r="H2" s="8"/>
      <c r="I2" s="8"/>
      <c r="J2" s="8"/>
      <c r="K2" s="9" t="s">
        <v>7</v>
      </c>
      <c r="L2" s="10"/>
      <c r="M2" s="10"/>
      <c r="N2" s="10"/>
      <c r="O2" s="10"/>
      <c r="P2" s="11"/>
      <c r="Q2" s="12"/>
    </row>
    <row r="3" ht="20.25" customHeight="1">
      <c r="A3" s="13" t="s">
        <v>8</v>
      </c>
      <c r="B3" s="14">
        <v>0.2</v>
      </c>
      <c r="C3" s="15"/>
      <c r="D3" s="16"/>
      <c r="E3" s="16"/>
      <c r="F3" s="16"/>
      <c r="G3" s="16"/>
      <c r="H3" s="16"/>
      <c r="I3" s="16"/>
      <c r="J3" s="17" t="s">
        <v>9</v>
      </c>
      <c r="K3" s="18">
        <f>$B$2</f>
        <v>59422.2</v>
      </c>
      <c r="L3" s="19">
        <f>$B$2*(1-$B$3)+$B$2*$B$3*2</f>
        <v>71306.64</v>
      </c>
      <c r="M3" s="19">
        <f>$B$2*(1-$B$3)+$B$2*$B$3*4</f>
        <v>95075.52</v>
      </c>
      <c r="N3" s="19">
        <f>$B$2*(1-$B$3)+$B$2*$B$3*8</f>
        <v>142613.28</v>
      </c>
      <c r="O3" s="19">
        <f>$B$2*(1-$B$3)+$B$2*$B$3*6</f>
        <v>118844.4</v>
      </c>
      <c r="P3" s="20">
        <f>$B$2*(1-$B$3)+$B$2*$B$3*12</f>
        <v>190151.04</v>
      </c>
      <c r="Q3" s="12"/>
    </row>
    <row r="4" ht="20.25" customHeight="1">
      <c r="A4" s="13" t="s">
        <v>10</v>
      </c>
      <c r="B4" s="14">
        <v>1504.0</v>
      </c>
      <c r="C4" s="16"/>
      <c r="D4" s="16"/>
      <c r="E4" s="16"/>
      <c r="F4" s="16"/>
      <c r="G4" s="16"/>
      <c r="H4" s="16"/>
      <c r="I4" s="16"/>
      <c r="J4" s="17" t="s">
        <v>11</v>
      </c>
      <c r="K4" s="19">
        <f>K3*(1-$B$3)</f>
        <v>47537.76</v>
      </c>
      <c r="L4" s="19">
        <f>$B$2*(1-$B$3)</f>
        <v>47537.76</v>
      </c>
      <c r="M4" s="19">
        <f>$B$2*(1-$B$3)+($B$2*$B$3*2)</f>
        <v>71306.64</v>
      </c>
      <c r="N4" s="19">
        <f>$B$2*(1-$B$3)+($B$2*$B$3*4)</f>
        <v>95075.52</v>
      </c>
      <c r="O4" s="19">
        <f>$B$2*(1-$B$3)+($B$2*$B$3*3)</f>
        <v>83191.08</v>
      </c>
      <c r="P4" s="20">
        <f>$B$2*(1-$B$3)+($B$2*$B$3*6)</f>
        <v>118844.4</v>
      </c>
      <c r="Q4" s="12"/>
    </row>
    <row r="5" ht="24.75" customHeight="1">
      <c r="A5" s="21"/>
      <c r="B5" s="16"/>
      <c r="C5" s="16"/>
      <c r="D5" s="16"/>
      <c r="E5" s="16"/>
      <c r="F5" s="16"/>
      <c r="G5" s="16"/>
      <c r="H5" s="16"/>
      <c r="I5" s="16"/>
      <c r="J5" s="17" t="s">
        <v>12</v>
      </c>
      <c r="K5" s="19">
        <f>K3*$B$3</f>
        <v>11884.44</v>
      </c>
      <c r="L5" s="19">
        <f t="shared" ref="L5:M5" si="1">$B$2*$B$3*2</f>
        <v>23768.88</v>
      </c>
      <c r="M5" s="19">
        <f t="shared" si="1"/>
        <v>23768.88</v>
      </c>
      <c r="N5" s="19">
        <f>$B$2*$B$3*4</f>
        <v>47537.76</v>
      </c>
      <c r="O5" s="19">
        <f>$B$2*$B$3*3</f>
        <v>35653.32</v>
      </c>
      <c r="P5" s="20">
        <f>$B$2*$B$3*6</f>
        <v>71306.64</v>
      </c>
      <c r="Q5" s="12"/>
    </row>
    <row r="6" ht="20.25" customHeight="1">
      <c r="A6" s="21"/>
      <c r="B6" s="16"/>
      <c r="C6" s="16"/>
      <c r="D6" s="16"/>
      <c r="E6" s="16"/>
      <c r="F6" s="16"/>
      <c r="G6" s="16"/>
      <c r="H6" s="16"/>
      <c r="I6" s="16"/>
      <c r="J6" s="17" t="s">
        <v>13</v>
      </c>
      <c r="K6" s="19">
        <v>2.0</v>
      </c>
      <c r="L6" s="19">
        <v>4.0</v>
      </c>
      <c r="M6" s="19">
        <v>3.0</v>
      </c>
      <c r="N6" s="19">
        <v>6.0</v>
      </c>
      <c r="O6" s="19">
        <v>4.0</v>
      </c>
      <c r="P6" s="20">
        <v>8.0</v>
      </c>
      <c r="Q6" s="12"/>
    </row>
    <row r="7" ht="20.25" customHeight="1">
      <c r="A7" s="21"/>
      <c r="B7" s="16"/>
      <c r="C7" s="16"/>
      <c r="D7" s="16"/>
      <c r="E7" s="16"/>
      <c r="F7" s="16"/>
      <c r="G7" s="16"/>
      <c r="H7" s="16"/>
      <c r="I7" s="16"/>
      <c r="J7" s="22"/>
      <c r="K7" s="16"/>
      <c r="L7" s="16"/>
      <c r="M7" s="16"/>
      <c r="N7" s="16"/>
      <c r="O7" s="16"/>
      <c r="P7" s="23"/>
      <c r="Q7" s="12"/>
    </row>
    <row r="8" ht="40.5" customHeight="1">
      <c r="A8" s="24" t="s">
        <v>14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12"/>
    </row>
    <row r="9" ht="20.25" customHeight="1">
      <c r="A9" s="26" t="s">
        <v>15</v>
      </c>
      <c r="B9" s="25"/>
      <c r="C9" s="25"/>
      <c r="D9" s="25"/>
      <c r="E9" s="25"/>
      <c r="F9" s="25"/>
      <c r="G9" s="25"/>
      <c r="H9" s="27"/>
      <c r="I9" s="16"/>
      <c r="J9" s="28"/>
      <c r="K9" s="16"/>
      <c r="L9" s="16"/>
      <c r="M9" s="16"/>
      <c r="N9" s="16"/>
      <c r="O9" s="16"/>
      <c r="P9" s="23"/>
      <c r="Q9" s="12"/>
    </row>
    <row r="10" ht="32.25" customHeight="1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3" t="s">
        <v>22</v>
      </c>
      <c r="H10" s="13" t="s">
        <v>23</v>
      </c>
      <c r="I10" s="16"/>
      <c r="J10" s="17" t="s">
        <v>24</v>
      </c>
      <c r="K10" s="19">
        <f t="shared" ref="K10:P10" si="2">IF($F11=0,MAX(CEILING(K$4/$D11,1),K$6,CEILING(K$5/$E11,1)),MAX(K$6,CEILING(K$3/$F11,1)))</f>
        <v>93</v>
      </c>
      <c r="L10" s="19">
        <f t="shared" si="2"/>
        <v>112</v>
      </c>
      <c r="M10" s="19">
        <f t="shared" si="2"/>
        <v>149</v>
      </c>
      <c r="N10" s="19">
        <f t="shared" si="2"/>
        <v>223</v>
      </c>
      <c r="O10" s="19">
        <f t="shared" si="2"/>
        <v>186</v>
      </c>
      <c r="P10" s="20">
        <f t="shared" si="2"/>
        <v>298</v>
      </c>
      <c r="Q10" s="12"/>
    </row>
    <row r="11" ht="32.25" customHeight="1">
      <c r="A11" s="29" t="s">
        <v>25</v>
      </c>
      <c r="B11" s="29" t="s">
        <v>26</v>
      </c>
      <c r="C11" s="30">
        <v>8000.0</v>
      </c>
      <c r="D11" s="30">
        <v>0.0</v>
      </c>
      <c r="E11" s="30">
        <v>0.0</v>
      </c>
      <c r="F11" s="30">
        <v>640.0</v>
      </c>
      <c r="G11" s="30">
        <v>235.0</v>
      </c>
      <c r="H11" s="30">
        <v>6.8</v>
      </c>
      <c r="I11" s="16"/>
      <c r="J11" s="17" t="s">
        <v>27</v>
      </c>
      <c r="K11" s="31">
        <f>MAX($K$6,CEILING($B$4/C11,1))</f>
        <v>2</v>
      </c>
      <c r="L11" s="19">
        <f>MAX($L$6,CEILING(2*$B$4/C11,2))</f>
        <v>4</v>
      </c>
      <c r="M11" s="19">
        <f>MAX($M$6,CEILING(1+$B$4/C11,1))</f>
        <v>3</v>
      </c>
      <c r="N11" s="19">
        <f>MAX($N$6,CEILING(2*(1+$B$4/C11),2))</f>
        <v>6</v>
      </c>
      <c r="O11" s="19">
        <f>MAX($O$6,CEILING(2+$B$4/C11,1))</f>
        <v>4</v>
      </c>
      <c r="P11" s="20">
        <f>MAX($P$6,CEILING(2*(2+$B$4/C11),2))</f>
        <v>8</v>
      </c>
      <c r="Q11" s="12"/>
    </row>
    <row r="12" ht="20.25" customHeight="1">
      <c r="A12" s="16"/>
      <c r="B12" s="16"/>
      <c r="C12" s="16"/>
      <c r="D12" s="16"/>
      <c r="E12" s="16"/>
      <c r="F12" s="16"/>
      <c r="G12" s="16"/>
      <c r="H12" s="16"/>
      <c r="I12" s="16"/>
      <c r="J12" s="17" t="s">
        <v>28</v>
      </c>
      <c r="K12" s="19">
        <f t="shared" ref="K12:P12" si="3">MAX(K10,K11)</f>
        <v>93</v>
      </c>
      <c r="L12" s="19">
        <f t="shared" si="3"/>
        <v>112</v>
      </c>
      <c r="M12" s="19">
        <f t="shared" si="3"/>
        <v>149</v>
      </c>
      <c r="N12" s="19">
        <f t="shared" si="3"/>
        <v>223</v>
      </c>
      <c r="O12" s="19">
        <f t="shared" si="3"/>
        <v>186</v>
      </c>
      <c r="P12" s="20">
        <f t="shared" si="3"/>
        <v>298</v>
      </c>
      <c r="Q12" s="12"/>
    </row>
    <row r="13" ht="34.5" customHeight="1">
      <c r="A13" s="16"/>
      <c r="B13" s="16"/>
      <c r="C13" s="16"/>
      <c r="D13" s="16"/>
      <c r="E13" s="16"/>
      <c r="F13" s="16"/>
      <c r="G13" s="16"/>
      <c r="H13" s="16"/>
      <c r="I13" s="16"/>
      <c r="J13" s="17" t="s">
        <v>29</v>
      </c>
      <c r="K13" s="19">
        <f t="shared" ref="K13:P13" si="4">K12*$C11</f>
        <v>744000</v>
      </c>
      <c r="L13" s="19">
        <f t="shared" si="4"/>
        <v>896000</v>
      </c>
      <c r="M13" s="19">
        <f t="shared" si="4"/>
        <v>1192000</v>
      </c>
      <c r="N13" s="19">
        <f t="shared" si="4"/>
        <v>1784000</v>
      </c>
      <c r="O13" s="19">
        <f t="shared" si="4"/>
        <v>1488000</v>
      </c>
      <c r="P13" s="20">
        <f t="shared" si="4"/>
        <v>2384000</v>
      </c>
      <c r="Q13" s="12"/>
    </row>
    <row r="14" ht="20.25" customHeight="1">
      <c r="A14" s="16"/>
      <c r="B14" s="16"/>
      <c r="C14" s="16"/>
      <c r="D14" s="16"/>
      <c r="E14" s="16"/>
      <c r="F14" s="16"/>
      <c r="G14" s="16"/>
      <c r="H14" s="16"/>
      <c r="I14" s="16"/>
      <c r="J14" s="17" t="s">
        <v>23</v>
      </c>
      <c r="K14" s="19">
        <f t="shared" ref="K14:P14" si="5">$H11*K12</f>
        <v>632.4</v>
      </c>
      <c r="L14" s="19">
        <f t="shared" si="5"/>
        <v>761.6</v>
      </c>
      <c r="M14" s="19">
        <f t="shared" si="5"/>
        <v>1013.2</v>
      </c>
      <c r="N14" s="19">
        <f t="shared" si="5"/>
        <v>1516.4</v>
      </c>
      <c r="O14" s="19">
        <f t="shared" si="5"/>
        <v>1264.8</v>
      </c>
      <c r="P14" s="20">
        <f t="shared" si="5"/>
        <v>2026.4</v>
      </c>
      <c r="Q14" s="12"/>
    </row>
    <row r="15" ht="20.25" customHeight="1">
      <c r="A15" s="16"/>
      <c r="B15" s="16"/>
      <c r="C15" s="16"/>
      <c r="D15" s="16"/>
      <c r="E15" s="16"/>
      <c r="F15" s="16"/>
      <c r="G15" s="16"/>
      <c r="H15" s="16"/>
      <c r="I15" s="16"/>
      <c r="J15" s="17" t="s">
        <v>30</v>
      </c>
      <c r="K15" s="19">
        <f t="shared" ref="K15:P15" si="6">$G11*K12</f>
        <v>21855</v>
      </c>
      <c r="L15" s="19">
        <f t="shared" si="6"/>
        <v>26320</v>
      </c>
      <c r="M15" s="19">
        <f t="shared" si="6"/>
        <v>35015</v>
      </c>
      <c r="N15" s="19">
        <f t="shared" si="6"/>
        <v>52405</v>
      </c>
      <c r="O15" s="19">
        <f t="shared" si="6"/>
        <v>43710</v>
      </c>
      <c r="P15" s="20">
        <f t="shared" si="6"/>
        <v>70030</v>
      </c>
      <c r="Q15" s="12"/>
    </row>
    <row r="16" ht="20.25" customHeight="1">
      <c r="A16" s="16"/>
      <c r="B16" s="16"/>
      <c r="C16" s="16"/>
      <c r="D16" s="16"/>
      <c r="E16" s="16"/>
      <c r="F16" s="16"/>
      <c r="G16" s="16"/>
      <c r="H16" s="16"/>
      <c r="I16" s="16"/>
      <c r="J16" s="28"/>
      <c r="K16" s="16"/>
      <c r="L16" s="16"/>
      <c r="M16" s="16"/>
      <c r="N16" s="16"/>
      <c r="O16" s="16"/>
      <c r="P16" s="23"/>
      <c r="Q16" s="12"/>
    </row>
    <row r="17" ht="20.25" customHeight="1">
      <c r="A17" s="26" t="s">
        <v>31</v>
      </c>
      <c r="B17" s="25"/>
      <c r="C17" s="25"/>
      <c r="D17" s="25"/>
      <c r="E17" s="25"/>
      <c r="F17" s="25"/>
      <c r="G17" s="25"/>
      <c r="H17" s="27"/>
      <c r="I17" s="16"/>
      <c r="J17" s="28"/>
      <c r="K17" s="16"/>
      <c r="L17" s="16"/>
      <c r="M17" s="16"/>
      <c r="N17" s="16"/>
      <c r="O17" s="16"/>
      <c r="P17" s="23"/>
      <c r="Q17" s="12"/>
    </row>
    <row r="18" ht="32.25" customHeight="1">
      <c r="A18" s="13" t="s">
        <v>16</v>
      </c>
      <c r="B18" s="13" t="s">
        <v>17</v>
      </c>
      <c r="C18" s="13" t="s">
        <v>18</v>
      </c>
      <c r="D18" s="13" t="s">
        <v>19</v>
      </c>
      <c r="E18" s="13" t="s">
        <v>20</v>
      </c>
      <c r="F18" s="13" t="s">
        <v>21</v>
      </c>
      <c r="G18" s="13" t="s">
        <v>22</v>
      </c>
      <c r="H18" s="13" t="s">
        <v>23</v>
      </c>
      <c r="I18" s="16"/>
      <c r="J18" s="17" t="s">
        <v>24</v>
      </c>
      <c r="K18" s="19">
        <f t="shared" ref="K18:P18" si="7">IF($F19=0,MAX(CEILING(K$4/$D19,1),K$6,CEILING(K$5/$E19,1)),MAX(K$6,CEILING(K$3/$F19,1)))</f>
        <v>75</v>
      </c>
      <c r="L18" s="19">
        <f t="shared" si="7"/>
        <v>90</v>
      </c>
      <c r="M18" s="19">
        <f t="shared" si="7"/>
        <v>119</v>
      </c>
      <c r="N18" s="19">
        <f t="shared" si="7"/>
        <v>179</v>
      </c>
      <c r="O18" s="19">
        <f t="shared" si="7"/>
        <v>149</v>
      </c>
      <c r="P18" s="20">
        <f t="shared" si="7"/>
        <v>238</v>
      </c>
      <c r="Q18" s="12"/>
    </row>
    <row r="19" ht="32.25" customHeight="1">
      <c r="A19" s="32" t="s">
        <v>25</v>
      </c>
      <c r="B19" s="32" t="s">
        <v>32</v>
      </c>
      <c r="C19" s="33">
        <v>14000.0</v>
      </c>
      <c r="D19" s="33">
        <v>0.0</v>
      </c>
      <c r="E19" s="33">
        <v>0.0</v>
      </c>
      <c r="F19" s="33">
        <v>800.0</v>
      </c>
      <c r="G19" s="33">
        <v>520.0</v>
      </c>
      <c r="H19" s="33">
        <v>7.8</v>
      </c>
      <c r="I19" s="16"/>
      <c r="J19" s="17" t="s">
        <v>27</v>
      </c>
      <c r="K19" s="31">
        <f>MAX($K$6,CEILING($B$4/C19,1))</f>
        <v>2</v>
      </c>
      <c r="L19" s="19">
        <f>MAX($L$6,CEILING(2*$B$4/C19,2))</f>
        <v>4</v>
      </c>
      <c r="M19" s="19">
        <f>MAX($M$6,CEILING(1+$B$4/C19,1))</f>
        <v>3</v>
      </c>
      <c r="N19" s="19">
        <f>MAX($N$6,CEILING(2*(1+$B$4/C19),2))</f>
        <v>6</v>
      </c>
      <c r="O19" s="19">
        <f>MAX($O$6,CEILING(2+$B$4/C19,1))</f>
        <v>4</v>
      </c>
      <c r="P19" s="20">
        <f>MAX($P$6,CEILING(2*(2+$B$4/C19),2))</f>
        <v>8</v>
      </c>
      <c r="Q19" s="12"/>
    </row>
    <row r="20" ht="20.25" customHeight="1">
      <c r="A20" s="16"/>
      <c r="B20" s="16"/>
      <c r="C20" s="16"/>
      <c r="D20" s="16"/>
      <c r="E20" s="16"/>
      <c r="F20" s="16"/>
      <c r="G20" s="16"/>
      <c r="H20" s="16"/>
      <c r="I20" s="16"/>
      <c r="J20" s="17" t="s">
        <v>28</v>
      </c>
      <c r="K20" s="19">
        <f t="shared" ref="K20:P20" si="8">MAX(K18,K19)</f>
        <v>75</v>
      </c>
      <c r="L20" s="19">
        <f t="shared" si="8"/>
        <v>90</v>
      </c>
      <c r="M20" s="19">
        <f t="shared" si="8"/>
        <v>119</v>
      </c>
      <c r="N20" s="19">
        <f t="shared" si="8"/>
        <v>179</v>
      </c>
      <c r="O20" s="19">
        <f t="shared" si="8"/>
        <v>149</v>
      </c>
      <c r="P20" s="20">
        <f t="shared" si="8"/>
        <v>238</v>
      </c>
      <c r="Q20" s="12"/>
    </row>
    <row r="21" ht="32.25" customHeight="1">
      <c r="A21" s="16"/>
      <c r="B21" s="16"/>
      <c r="C21" s="16"/>
      <c r="D21" s="16"/>
      <c r="E21" s="16"/>
      <c r="F21" s="16"/>
      <c r="G21" s="16"/>
      <c r="H21" s="16"/>
      <c r="I21" s="16"/>
      <c r="J21" s="17" t="s">
        <v>29</v>
      </c>
      <c r="K21" s="19">
        <f t="shared" ref="K21:P21" si="9">K20*$C19</f>
        <v>1050000</v>
      </c>
      <c r="L21" s="19">
        <f t="shared" si="9"/>
        <v>1260000</v>
      </c>
      <c r="M21" s="19">
        <f t="shared" si="9"/>
        <v>1666000</v>
      </c>
      <c r="N21" s="19">
        <f t="shared" si="9"/>
        <v>2506000</v>
      </c>
      <c r="O21" s="19">
        <f t="shared" si="9"/>
        <v>2086000</v>
      </c>
      <c r="P21" s="20">
        <f t="shared" si="9"/>
        <v>3332000</v>
      </c>
      <c r="Q21" s="12"/>
    </row>
    <row r="22" ht="20.25" customHeight="1">
      <c r="A22" s="16"/>
      <c r="B22" s="16"/>
      <c r="C22" s="16"/>
      <c r="D22" s="16"/>
      <c r="E22" s="16"/>
      <c r="F22" s="16"/>
      <c r="G22" s="16"/>
      <c r="H22" s="16"/>
      <c r="I22" s="16"/>
      <c r="J22" s="17" t="s">
        <v>23</v>
      </c>
      <c r="K22" s="19">
        <f t="shared" ref="K22:P22" si="10">$H19*K20</f>
        <v>585</v>
      </c>
      <c r="L22" s="19">
        <f t="shared" si="10"/>
        <v>702</v>
      </c>
      <c r="M22" s="19">
        <f t="shared" si="10"/>
        <v>928.2</v>
      </c>
      <c r="N22" s="19">
        <f t="shared" si="10"/>
        <v>1396.2</v>
      </c>
      <c r="O22" s="19">
        <f t="shared" si="10"/>
        <v>1162.2</v>
      </c>
      <c r="P22" s="20">
        <f t="shared" si="10"/>
        <v>1856.4</v>
      </c>
      <c r="Q22" s="12"/>
    </row>
    <row r="23" ht="20.25" customHeight="1">
      <c r="A23" s="16"/>
      <c r="B23" s="16"/>
      <c r="C23" s="16"/>
      <c r="D23" s="16"/>
      <c r="E23" s="16"/>
      <c r="F23" s="16"/>
      <c r="G23" s="16"/>
      <c r="H23" s="16"/>
      <c r="I23" s="16"/>
      <c r="J23" s="17" t="s">
        <v>30</v>
      </c>
      <c r="K23" s="19">
        <f t="shared" ref="K23:P23" si="11">$G19*K20</f>
        <v>39000</v>
      </c>
      <c r="L23" s="19">
        <f t="shared" si="11"/>
        <v>46800</v>
      </c>
      <c r="M23" s="19">
        <f t="shared" si="11"/>
        <v>61880</v>
      </c>
      <c r="N23" s="19">
        <f t="shared" si="11"/>
        <v>93080</v>
      </c>
      <c r="O23" s="19">
        <f t="shared" si="11"/>
        <v>77480</v>
      </c>
      <c r="P23" s="20">
        <f t="shared" si="11"/>
        <v>123760</v>
      </c>
      <c r="Q23" s="12"/>
    </row>
    <row r="24" ht="20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23"/>
      <c r="Q24" s="12"/>
    </row>
    <row r="25" ht="21.0" customHeight="1">
      <c r="A25" s="34" t="s">
        <v>33</v>
      </c>
      <c r="B25" s="25"/>
      <c r="C25" s="25"/>
      <c r="D25" s="25"/>
      <c r="E25" s="25"/>
      <c r="F25" s="25"/>
      <c r="G25" s="25"/>
      <c r="H25" s="27"/>
      <c r="I25" s="16"/>
      <c r="J25" s="16"/>
      <c r="K25" s="16"/>
      <c r="L25" s="16"/>
      <c r="M25" s="16"/>
      <c r="N25" s="16"/>
      <c r="O25" s="16"/>
      <c r="P25" s="23"/>
      <c r="Q25" s="12"/>
    </row>
    <row r="26" ht="32.25" customHeight="1">
      <c r="A26" s="13" t="s">
        <v>16</v>
      </c>
      <c r="B26" s="13" t="s">
        <v>17</v>
      </c>
      <c r="C26" s="13" t="s">
        <v>18</v>
      </c>
      <c r="D26" s="13" t="s">
        <v>19</v>
      </c>
      <c r="E26" s="13" t="s">
        <v>20</v>
      </c>
      <c r="F26" s="13" t="s">
        <v>21</v>
      </c>
      <c r="G26" s="13" t="s">
        <v>22</v>
      </c>
      <c r="H26" s="13" t="s">
        <v>23</v>
      </c>
      <c r="I26" s="16"/>
      <c r="J26" s="17" t="s">
        <v>24</v>
      </c>
      <c r="K26" s="19">
        <f t="shared" ref="K26:P26" si="12">IF($F27=0,MAX(CEILING(K$4/$D27,1),K$6,CEILING(K$5/$E27,1)),MAX(K$6,CEILING(K$3/$F27,1)))</f>
        <v>84</v>
      </c>
      <c r="L26" s="19">
        <f t="shared" si="12"/>
        <v>101</v>
      </c>
      <c r="M26" s="19">
        <f t="shared" si="12"/>
        <v>134</v>
      </c>
      <c r="N26" s="19">
        <f t="shared" si="12"/>
        <v>201</v>
      </c>
      <c r="O26" s="19">
        <f t="shared" si="12"/>
        <v>168</v>
      </c>
      <c r="P26" s="20">
        <f t="shared" si="12"/>
        <v>268</v>
      </c>
      <c r="Q26" s="12"/>
    </row>
    <row r="27" ht="32.25" customHeight="1">
      <c r="A27" s="32" t="s">
        <v>25</v>
      </c>
      <c r="B27" s="32" t="s">
        <v>32</v>
      </c>
      <c r="C27" s="33">
        <v>10000.0</v>
      </c>
      <c r="D27" s="33">
        <v>0.0</v>
      </c>
      <c r="E27" s="33">
        <v>0.0</v>
      </c>
      <c r="F27" s="33">
        <v>710.0</v>
      </c>
      <c r="G27" s="33">
        <v>350.0</v>
      </c>
      <c r="H27" s="33">
        <v>9.5</v>
      </c>
      <c r="I27" s="16"/>
      <c r="J27" s="17" t="s">
        <v>27</v>
      </c>
      <c r="K27" s="31">
        <f>MAX($K$6,CEILING($B$4/C27,1))</f>
        <v>2</v>
      </c>
      <c r="L27" s="19">
        <f>MAX($L$6,CEILING(2*$B$4/C27,2))</f>
        <v>4</v>
      </c>
      <c r="M27" s="19">
        <f>MAX($M$6,CEILING(1+$B$4/C27,1))</f>
        <v>3</v>
      </c>
      <c r="N27" s="19">
        <f>MAX($N$6,CEILING(2*(1+$B$4/C27),2))</f>
        <v>6</v>
      </c>
      <c r="O27" s="19">
        <f>MAX($O$6,CEILING(2+$B$4/C27,1))</f>
        <v>4</v>
      </c>
      <c r="P27" s="20">
        <f>MAX($P$6,CEILING(2*(2+$B$4/C27),2))</f>
        <v>8</v>
      </c>
      <c r="Q27" s="12"/>
    </row>
    <row r="28" ht="20.25" customHeight="1">
      <c r="A28" s="16"/>
      <c r="B28" s="16"/>
      <c r="C28" s="16"/>
      <c r="D28" s="16"/>
      <c r="E28" s="16"/>
      <c r="F28" s="16"/>
      <c r="G28" s="16"/>
      <c r="H28" s="16"/>
      <c r="I28" s="16"/>
      <c r="J28" s="17" t="s">
        <v>28</v>
      </c>
      <c r="K28" s="19">
        <f t="shared" ref="K28:P28" si="13">MAX(K26,K27)</f>
        <v>84</v>
      </c>
      <c r="L28" s="19">
        <f t="shared" si="13"/>
        <v>101</v>
      </c>
      <c r="M28" s="19">
        <f t="shared" si="13"/>
        <v>134</v>
      </c>
      <c r="N28" s="19">
        <f t="shared" si="13"/>
        <v>201</v>
      </c>
      <c r="O28" s="19">
        <f t="shared" si="13"/>
        <v>168</v>
      </c>
      <c r="P28" s="20">
        <f t="shared" si="13"/>
        <v>268</v>
      </c>
      <c r="Q28" s="12"/>
    </row>
    <row r="29" ht="32.25" customHeight="1">
      <c r="A29" s="16"/>
      <c r="B29" s="16"/>
      <c r="C29" s="16"/>
      <c r="D29" s="16"/>
      <c r="E29" s="16"/>
      <c r="F29" s="16"/>
      <c r="G29" s="16"/>
      <c r="H29" s="16"/>
      <c r="I29" s="16"/>
      <c r="J29" s="17" t="s">
        <v>29</v>
      </c>
      <c r="K29" s="19">
        <f t="shared" ref="K29:P29" si="14">K28*$C27</f>
        <v>840000</v>
      </c>
      <c r="L29" s="19">
        <f t="shared" si="14"/>
        <v>1010000</v>
      </c>
      <c r="M29" s="19">
        <f t="shared" si="14"/>
        <v>1340000</v>
      </c>
      <c r="N29" s="19">
        <f t="shared" si="14"/>
        <v>2010000</v>
      </c>
      <c r="O29" s="19">
        <f t="shared" si="14"/>
        <v>1680000</v>
      </c>
      <c r="P29" s="20">
        <f t="shared" si="14"/>
        <v>2680000</v>
      </c>
      <c r="Q29" s="12"/>
    </row>
    <row r="30" ht="20.25" customHeight="1">
      <c r="A30" s="16"/>
      <c r="B30" s="16"/>
      <c r="C30" s="16"/>
      <c r="D30" s="16"/>
      <c r="E30" s="16"/>
      <c r="F30" s="16"/>
      <c r="G30" s="16"/>
      <c r="H30" s="16"/>
      <c r="I30" s="16"/>
      <c r="J30" s="17" t="s">
        <v>23</v>
      </c>
      <c r="K30" s="19">
        <f t="shared" ref="K30:P30" si="15">$H27*K28</f>
        <v>798</v>
      </c>
      <c r="L30" s="19">
        <f t="shared" si="15"/>
        <v>959.5</v>
      </c>
      <c r="M30" s="19">
        <f t="shared" si="15"/>
        <v>1273</v>
      </c>
      <c r="N30" s="19">
        <f t="shared" si="15"/>
        <v>1909.5</v>
      </c>
      <c r="O30" s="19">
        <f t="shared" si="15"/>
        <v>1596</v>
      </c>
      <c r="P30" s="20">
        <f t="shared" si="15"/>
        <v>2546</v>
      </c>
      <c r="Q30" s="12"/>
    </row>
    <row r="31" ht="20.25" customHeight="1">
      <c r="A31" s="16"/>
      <c r="B31" s="16"/>
      <c r="C31" s="16"/>
      <c r="D31" s="16"/>
      <c r="E31" s="16"/>
      <c r="F31" s="16"/>
      <c r="G31" s="16"/>
      <c r="H31" s="16"/>
      <c r="I31" s="16"/>
      <c r="J31" s="17" t="s">
        <v>30</v>
      </c>
      <c r="K31" s="19">
        <f t="shared" ref="K31:P31" si="16">$G27*K28</f>
        <v>29400</v>
      </c>
      <c r="L31" s="19">
        <f t="shared" si="16"/>
        <v>35350</v>
      </c>
      <c r="M31" s="19">
        <f t="shared" si="16"/>
        <v>46900</v>
      </c>
      <c r="N31" s="19">
        <f t="shared" si="16"/>
        <v>70350</v>
      </c>
      <c r="O31" s="19">
        <f t="shared" si="16"/>
        <v>58800</v>
      </c>
      <c r="P31" s="20">
        <f t="shared" si="16"/>
        <v>93800</v>
      </c>
      <c r="Q31" s="12"/>
    </row>
    <row r="32" ht="20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3"/>
      <c r="Q32" s="12"/>
    </row>
    <row r="33" ht="21.0" customHeight="1">
      <c r="A33" s="34" t="s">
        <v>34</v>
      </c>
      <c r="B33" s="25"/>
      <c r="C33" s="25"/>
      <c r="D33" s="25"/>
      <c r="E33" s="25"/>
      <c r="F33" s="25"/>
      <c r="G33" s="25"/>
      <c r="H33" s="27"/>
      <c r="I33" s="16"/>
      <c r="J33" s="16"/>
      <c r="K33" s="16"/>
      <c r="L33" s="16"/>
      <c r="M33" s="16"/>
      <c r="N33" s="16"/>
      <c r="O33" s="16"/>
      <c r="P33" s="23"/>
      <c r="Q33" s="12"/>
    </row>
    <row r="34" ht="32.25" customHeight="1">
      <c r="A34" s="13" t="s">
        <v>16</v>
      </c>
      <c r="B34" s="13" t="s">
        <v>17</v>
      </c>
      <c r="C34" s="13" t="s">
        <v>18</v>
      </c>
      <c r="D34" s="13" t="s">
        <v>19</v>
      </c>
      <c r="E34" s="13" t="s">
        <v>20</v>
      </c>
      <c r="F34" s="13" t="s">
        <v>21</v>
      </c>
      <c r="G34" s="13" t="s">
        <v>22</v>
      </c>
      <c r="H34" s="13" t="s">
        <v>23</v>
      </c>
      <c r="I34" s="16"/>
      <c r="J34" s="17" t="s">
        <v>24</v>
      </c>
      <c r="K34" s="19">
        <f t="shared" ref="K34:P34" si="17">IF($F35=0,MAX(CEILING(K$4/$D35,1),K$6,CEILING(K$5/$E35,1)),MAX(K$6,CEILING(K$3/$F35,1)))</f>
        <v>18</v>
      </c>
      <c r="L34" s="19">
        <f t="shared" si="17"/>
        <v>22</v>
      </c>
      <c r="M34" s="19">
        <f t="shared" si="17"/>
        <v>29</v>
      </c>
      <c r="N34" s="19">
        <f t="shared" si="17"/>
        <v>43</v>
      </c>
      <c r="O34" s="19">
        <f t="shared" si="17"/>
        <v>36</v>
      </c>
      <c r="P34" s="20">
        <f t="shared" si="17"/>
        <v>57</v>
      </c>
      <c r="Q34" s="12"/>
    </row>
    <row r="35" ht="32.25" customHeight="1">
      <c r="A35" s="32" t="s">
        <v>25</v>
      </c>
      <c r="B35" s="32" t="s">
        <v>35</v>
      </c>
      <c r="C35" s="33">
        <v>2000.0</v>
      </c>
      <c r="D35" s="33">
        <v>0.0</v>
      </c>
      <c r="E35" s="33">
        <v>0.0</v>
      </c>
      <c r="F35" s="33">
        <v>3360.0</v>
      </c>
      <c r="G35" s="33">
        <v>250.0</v>
      </c>
      <c r="H35" s="33">
        <v>7.0</v>
      </c>
      <c r="I35" s="16"/>
      <c r="J35" s="17" t="s">
        <v>27</v>
      </c>
      <c r="K35" s="31">
        <f>MAX($K$6,CEILING($B$4/C35,1))</f>
        <v>2</v>
      </c>
      <c r="L35" s="19">
        <f>MAX($L$6,CEILING(2*$B$4/C35,2))</f>
        <v>4</v>
      </c>
      <c r="M35" s="19">
        <f>MAX($M$6,CEILING(1+$B$4/C35,1))</f>
        <v>3</v>
      </c>
      <c r="N35" s="19">
        <f>MAX($N$6,CEILING(2*(1+$B$4/C35),2))</f>
        <v>6</v>
      </c>
      <c r="O35" s="19">
        <f>MAX($O$6,CEILING(2+$B$4/C35,1))</f>
        <v>4</v>
      </c>
      <c r="P35" s="20">
        <f>MAX($P$6,CEILING(2*(2+$B$4/C35),2))</f>
        <v>8</v>
      </c>
      <c r="Q35" s="12"/>
    </row>
    <row r="36" ht="20.25" customHeight="1">
      <c r="A36" s="16"/>
      <c r="B36" s="16"/>
      <c r="C36" s="16"/>
      <c r="D36" s="16"/>
      <c r="E36" s="16"/>
      <c r="F36" s="16"/>
      <c r="G36" s="16"/>
      <c r="H36" s="16"/>
      <c r="I36" s="16"/>
      <c r="J36" s="17" t="s">
        <v>28</v>
      </c>
      <c r="K36" s="19">
        <f t="shared" ref="K36:P36" si="18">MAX(K34,K35)</f>
        <v>18</v>
      </c>
      <c r="L36" s="19">
        <f t="shared" si="18"/>
        <v>22</v>
      </c>
      <c r="M36" s="19">
        <f t="shared" si="18"/>
        <v>29</v>
      </c>
      <c r="N36" s="19">
        <f t="shared" si="18"/>
        <v>43</v>
      </c>
      <c r="O36" s="19">
        <f t="shared" si="18"/>
        <v>36</v>
      </c>
      <c r="P36" s="20">
        <f t="shared" si="18"/>
        <v>57</v>
      </c>
      <c r="Q36" s="12"/>
    </row>
    <row r="37" ht="32.25" customHeight="1">
      <c r="A37" s="16"/>
      <c r="B37" s="16"/>
      <c r="C37" s="16"/>
      <c r="D37" s="16"/>
      <c r="E37" s="16"/>
      <c r="F37" s="16"/>
      <c r="G37" s="16"/>
      <c r="H37" s="16"/>
      <c r="I37" s="16"/>
      <c r="J37" s="17" t="s">
        <v>29</v>
      </c>
      <c r="K37" s="19">
        <f t="shared" ref="K37:P37" si="19">K36*$C35</f>
        <v>36000</v>
      </c>
      <c r="L37" s="19">
        <f t="shared" si="19"/>
        <v>44000</v>
      </c>
      <c r="M37" s="19">
        <f t="shared" si="19"/>
        <v>58000</v>
      </c>
      <c r="N37" s="19">
        <f t="shared" si="19"/>
        <v>86000</v>
      </c>
      <c r="O37" s="19">
        <f t="shared" si="19"/>
        <v>72000</v>
      </c>
      <c r="P37" s="20">
        <f t="shared" si="19"/>
        <v>114000</v>
      </c>
      <c r="Q37" s="12"/>
    </row>
    <row r="38" ht="20.25" customHeight="1">
      <c r="A38" s="16"/>
      <c r="B38" s="16"/>
      <c r="C38" s="16"/>
      <c r="D38" s="16"/>
      <c r="E38" s="16"/>
      <c r="F38" s="16"/>
      <c r="G38" s="16"/>
      <c r="H38" s="16"/>
      <c r="I38" s="16"/>
      <c r="J38" s="17" t="s">
        <v>23</v>
      </c>
      <c r="K38" s="19">
        <f t="shared" ref="K38:P38" si="20">$H35*K36</f>
        <v>126</v>
      </c>
      <c r="L38" s="19">
        <f t="shared" si="20"/>
        <v>154</v>
      </c>
      <c r="M38" s="19">
        <f t="shared" si="20"/>
        <v>203</v>
      </c>
      <c r="N38" s="19">
        <f t="shared" si="20"/>
        <v>301</v>
      </c>
      <c r="O38" s="19">
        <f t="shared" si="20"/>
        <v>252</v>
      </c>
      <c r="P38" s="20">
        <f t="shared" si="20"/>
        <v>399</v>
      </c>
      <c r="Q38" s="12"/>
    </row>
    <row r="39" ht="20.25" customHeight="1">
      <c r="A39" s="16"/>
      <c r="B39" s="16"/>
      <c r="C39" s="16"/>
      <c r="D39" s="16"/>
      <c r="E39" s="16"/>
      <c r="F39" s="16"/>
      <c r="G39" s="16"/>
      <c r="H39" s="16"/>
      <c r="I39" s="16"/>
      <c r="J39" s="17" t="s">
        <v>30</v>
      </c>
      <c r="K39" s="19">
        <f t="shared" ref="K39:P39" si="21">$G35*K36</f>
        <v>4500</v>
      </c>
      <c r="L39" s="19">
        <f t="shared" si="21"/>
        <v>5500</v>
      </c>
      <c r="M39" s="19">
        <f t="shared" si="21"/>
        <v>7250</v>
      </c>
      <c r="N39" s="19">
        <f t="shared" si="21"/>
        <v>10750</v>
      </c>
      <c r="O39" s="19">
        <f t="shared" si="21"/>
        <v>9000</v>
      </c>
      <c r="P39" s="20">
        <f t="shared" si="21"/>
        <v>14250</v>
      </c>
      <c r="Q39" s="12"/>
    </row>
    <row r="40" ht="20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3"/>
      <c r="Q40" s="12"/>
    </row>
    <row r="41" ht="21.0" customHeight="1">
      <c r="A41" s="34" t="s">
        <v>36</v>
      </c>
      <c r="B41" s="25"/>
      <c r="C41" s="25"/>
      <c r="D41" s="25"/>
      <c r="E41" s="25"/>
      <c r="F41" s="25"/>
      <c r="G41" s="25"/>
      <c r="H41" s="27"/>
      <c r="I41" s="16"/>
      <c r="J41" s="16"/>
      <c r="K41" s="16"/>
      <c r="L41" s="16"/>
      <c r="M41" s="16"/>
      <c r="N41" s="16"/>
      <c r="O41" s="16"/>
      <c r="P41" s="23"/>
      <c r="Q41" s="12"/>
    </row>
    <row r="42" ht="32.25" customHeight="1">
      <c r="A42" s="13" t="s">
        <v>16</v>
      </c>
      <c r="B42" s="13" t="s">
        <v>17</v>
      </c>
      <c r="C42" s="13" t="s">
        <v>18</v>
      </c>
      <c r="D42" s="13" t="s">
        <v>19</v>
      </c>
      <c r="E42" s="13" t="s">
        <v>20</v>
      </c>
      <c r="F42" s="13" t="s">
        <v>21</v>
      </c>
      <c r="G42" s="13" t="s">
        <v>22</v>
      </c>
      <c r="H42" s="13" t="s">
        <v>23</v>
      </c>
      <c r="I42" s="16"/>
      <c r="J42" s="17" t="s">
        <v>24</v>
      </c>
      <c r="K42" s="19">
        <f t="shared" ref="K42:P42" si="22">IF($F43=0,MAX(CEILING(K$4/$D43,1),K$6,CEILING(K$5/$E43,1)),MAX(K$6,CEILING(K$3/$F43,1)))</f>
        <v>12</v>
      </c>
      <c r="L42" s="19">
        <f t="shared" si="22"/>
        <v>14</v>
      </c>
      <c r="M42" s="19">
        <f t="shared" si="22"/>
        <v>19</v>
      </c>
      <c r="N42" s="19">
        <f t="shared" si="22"/>
        <v>28</v>
      </c>
      <c r="O42" s="19">
        <f t="shared" si="22"/>
        <v>23</v>
      </c>
      <c r="P42" s="20">
        <f t="shared" si="22"/>
        <v>37</v>
      </c>
      <c r="Q42" s="12"/>
    </row>
    <row r="43" ht="32.25" customHeight="1">
      <c r="A43" s="32" t="s">
        <v>25</v>
      </c>
      <c r="B43" s="33" t="s">
        <v>35</v>
      </c>
      <c r="C43" s="33">
        <v>2400.0</v>
      </c>
      <c r="D43" s="33">
        <v>0.0</v>
      </c>
      <c r="E43" s="33">
        <v>0.0</v>
      </c>
      <c r="F43" s="33">
        <v>5210.0</v>
      </c>
      <c r="G43" s="33">
        <v>360.0</v>
      </c>
      <c r="H43" s="33">
        <v>7.1</v>
      </c>
      <c r="I43" s="16"/>
      <c r="J43" s="17" t="s">
        <v>27</v>
      </c>
      <c r="K43" s="31">
        <f>MAX($K$6,CEILING($B$4/C43,1))</f>
        <v>2</v>
      </c>
      <c r="L43" s="19">
        <f>MAX($L$6,CEILING(2*$B$4/C43,2))</f>
        <v>4</v>
      </c>
      <c r="M43" s="19">
        <f>MAX($M$6,CEILING(1+$B$4/C43,1))</f>
        <v>3</v>
      </c>
      <c r="N43" s="19">
        <f>MAX($N$6,CEILING(2*(1+$B$4/C43),2))</f>
        <v>6</v>
      </c>
      <c r="O43" s="19">
        <f>MAX($O$6,CEILING(2+$B$4/C43,1))</f>
        <v>4</v>
      </c>
      <c r="P43" s="20">
        <f>MAX($P$6,CEILING(2*(2+$B$4/C43),2))</f>
        <v>8</v>
      </c>
      <c r="Q43" s="12"/>
    </row>
    <row r="44" ht="20.25" customHeight="1">
      <c r="A44" s="16"/>
      <c r="B44" s="16"/>
      <c r="C44" s="16"/>
      <c r="D44" s="16"/>
      <c r="E44" s="16"/>
      <c r="F44" s="16"/>
      <c r="G44" s="16"/>
      <c r="H44" s="16"/>
      <c r="I44" s="16"/>
      <c r="J44" s="17" t="s">
        <v>28</v>
      </c>
      <c r="K44" s="19">
        <f t="shared" ref="K44:P44" si="23">MAX(K42,K43)</f>
        <v>12</v>
      </c>
      <c r="L44" s="19">
        <f t="shared" si="23"/>
        <v>14</v>
      </c>
      <c r="M44" s="19">
        <f t="shared" si="23"/>
        <v>19</v>
      </c>
      <c r="N44" s="19">
        <f t="shared" si="23"/>
        <v>28</v>
      </c>
      <c r="O44" s="19">
        <f t="shared" si="23"/>
        <v>23</v>
      </c>
      <c r="P44" s="20">
        <f t="shared" si="23"/>
        <v>37</v>
      </c>
      <c r="Q44" s="12"/>
    </row>
    <row r="45" ht="32.25" customHeight="1">
      <c r="A45" s="16"/>
      <c r="B45" s="16"/>
      <c r="C45" s="16"/>
      <c r="D45" s="16"/>
      <c r="E45" s="16"/>
      <c r="F45" s="16"/>
      <c r="G45" s="16"/>
      <c r="H45" s="16"/>
      <c r="I45" s="16"/>
      <c r="J45" s="17" t="s">
        <v>29</v>
      </c>
      <c r="K45" s="19">
        <f t="shared" ref="K45:P45" si="24">K44*$C43</f>
        <v>28800</v>
      </c>
      <c r="L45" s="19">
        <f t="shared" si="24"/>
        <v>33600</v>
      </c>
      <c r="M45" s="19">
        <f t="shared" si="24"/>
        <v>45600</v>
      </c>
      <c r="N45" s="19">
        <f t="shared" si="24"/>
        <v>67200</v>
      </c>
      <c r="O45" s="19">
        <f t="shared" si="24"/>
        <v>55200</v>
      </c>
      <c r="P45" s="20">
        <f t="shared" si="24"/>
        <v>88800</v>
      </c>
      <c r="Q45" s="12"/>
    </row>
    <row r="46" ht="20.25" customHeight="1">
      <c r="A46" s="16"/>
      <c r="B46" s="16"/>
      <c r="C46" s="16"/>
      <c r="D46" s="16"/>
      <c r="E46" s="16"/>
      <c r="F46" s="16"/>
      <c r="G46" s="16"/>
      <c r="H46" s="16"/>
      <c r="I46" s="16"/>
      <c r="J46" s="17" t="s">
        <v>23</v>
      </c>
      <c r="K46" s="19">
        <f t="shared" ref="K46:P46" si="25">$H43*K44</f>
        <v>85.2</v>
      </c>
      <c r="L46" s="19">
        <f t="shared" si="25"/>
        <v>99.4</v>
      </c>
      <c r="M46" s="19">
        <f t="shared" si="25"/>
        <v>134.9</v>
      </c>
      <c r="N46" s="19">
        <f t="shared" si="25"/>
        <v>198.8</v>
      </c>
      <c r="O46" s="19">
        <f t="shared" si="25"/>
        <v>163.3</v>
      </c>
      <c r="P46" s="20">
        <f t="shared" si="25"/>
        <v>262.7</v>
      </c>
      <c r="Q46" s="12"/>
    </row>
    <row r="47" ht="20.25" customHeight="1">
      <c r="A47" s="16"/>
      <c r="B47" s="16"/>
      <c r="C47" s="16"/>
      <c r="D47" s="16"/>
      <c r="E47" s="16"/>
      <c r="F47" s="16"/>
      <c r="G47" s="16"/>
      <c r="H47" s="16"/>
      <c r="I47" s="16"/>
      <c r="J47" s="17" t="s">
        <v>30</v>
      </c>
      <c r="K47" s="19">
        <f t="shared" ref="K47:P47" si="26">$G43*K44</f>
        <v>4320</v>
      </c>
      <c r="L47" s="19">
        <f t="shared" si="26"/>
        <v>5040</v>
      </c>
      <c r="M47" s="19">
        <f t="shared" si="26"/>
        <v>6840</v>
      </c>
      <c r="N47" s="19">
        <f t="shared" si="26"/>
        <v>10080</v>
      </c>
      <c r="O47" s="19">
        <f t="shared" si="26"/>
        <v>8280</v>
      </c>
      <c r="P47" s="20">
        <f t="shared" si="26"/>
        <v>13320</v>
      </c>
      <c r="Q47" s="12"/>
    </row>
    <row r="48" ht="20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23"/>
      <c r="Q48" s="12"/>
    </row>
    <row r="49" ht="21.0" customHeight="1">
      <c r="A49" s="34" t="s">
        <v>37</v>
      </c>
      <c r="B49" s="25"/>
      <c r="C49" s="25"/>
      <c r="D49" s="25"/>
      <c r="E49" s="25"/>
      <c r="F49" s="25"/>
      <c r="G49" s="25"/>
      <c r="H49" s="27"/>
      <c r="I49" s="16"/>
      <c r="J49" s="16"/>
      <c r="K49" s="16"/>
      <c r="L49" s="16"/>
      <c r="M49" s="16"/>
      <c r="N49" s="16"/>
      <c r="O49" s="16"/>
      <c r="P49" s="23"/>
      <c r="Q49" s="12"/>
    </row>
    <row r="50" ht="32.25" customHeight="1">
      <c r="A50" s="13" t="s">
        <v>16</v>
      </c>
      <c r="B50" s="13" t="s">
        <v>17</v>
      </c>
      <c r="C50" s="13" t="s">
        <v>18</v>
      </c>
      <c r="D50" s="13" t="s">
        <v>19</v>
      </c>
      <c r="E50" s="13" t="s">
        <v>20</v>
      </c>
      <c r="F50" s="13" t="s">
        <v>21</v>
      </c>
      <c r="G50" s="13" t="s">
        <v>22</v>
      </c>
      <c r="H50" s="13" t="s">
        <v>23</v>
      </c>
      <c r="I50" s="16"/>
      <c r="J50" s="17" t="s">
        <v>24</v>
      </c>
      <c r="K50" s="19">
        <f t="shared" ref="K50:P50" si="27">IF($F51=0,MAX(CEILING(K$4/$D51,1),K$6,CEILING(K$5/$E51,1)),MAX(K$6,CEILING(K$3/$F51,1)))</f>
        <v>2</v>
      </c>
      <c r="L50" s="19">
        <f t="shared" si="27"/>
        <v>4</v>
      </c>
      <c r="M50" s="19">
        <f t="shared" si="27"/>
        <v>3</v>
      </c>
      <c r="N50" s="19">
        <f t="shared" si="27"/>
        <v>6</v>
      </c>
      <c r="O50" s="19">
        <f t="shared" si="27"/>
        <v>4</v>
      </c>
      <c r="P50" s="20">
        <f t="shared" si="27"/>
        <v>8</v>
      </c>
      <c r="Q50" s="12"/>
    </row>
    <row r="51" ht="32.25" customHeight="1">
      <c r="A51" s="32" t="s">
        <v>38</v>
      </c>
      <c r="B51" s="32" t="s">
        <v>39</v>
      </c>
      <c r="C51" s="33">
        <v>2000.0</v>
      </c>
      <c r="D51" s="33">
        <v>90000.0</v>
      </c>
      <c r="E51" s="33">
        <v>10000.0</v>
      </c>
      <c r="F51" s="33">
        <v>0.0</v>
      </c>
      <c r="G51" s="33">
        <v>310.0</v>
      </c>
      <c r="H51" s="33">
        <v>2.2</v>
      </c>
      <c r="I51" s="16"/>
      <c r="J51" s="17" t="s">
        <v>27</v>
      </c>
      <c r="K51" s="31">
        <f>MAX($K$6,CEILING($B$4/C51,1))</f>
        <v>2</v>
      </c>
      <c r="L51" s="19">
        <f>MAX($L$6,CEILING(2*$B$4/C51,2))</f>
        <v>4</v>
      </c>
      <c r="M51" s="19">
        <f>MAX($M$6,CEILING(1+$B$4/C51,1))</f>
        <v>3</v>
      </c>
      <c r="N51" s="19">
        <f>MAX($N$6,CEILING(2*(1+$B$4/C51),2))</f>
        <v>6</v>
      </c>
      <c r="O51" s="19">
        <f>MAX($O$6,CEILING(2+$B$4/C51,1))</f>
        <v>4</v>
      </c>
      <c r="P51" s="20">
        <f>MAX($P$6,CEILING(2*(2+$B$4/C51),2))</f>
        <v>8</v>
      </c>
      <c r="Q51" s="12"/>
    </row>
    <row r="52" ht="20.25" customHeight="1">
      <c r="A52" s="16"/>
      <c r="B52" s="16"/>
      <c r="C52" s="16"/>
      <c r="D52" s="16"/>
      <c r="E52" s="16"/>
      <c r="F52" s="16"/>
      <c r="G52" s="16"/>
      <c r="H52" s="16"/>
      <c r="I52" s="16"/>
      <c r="J52" s="17" t="s">
        <v>28</v>
      </c>
      <c r="K52" s="19">
        <f t="shared" ref="K52:P52" si="28">MAX(K50,K51)</f>
        <v>2</v>
      </c>
      <c r="L52" s="19">
        <f t="shared" si="28"/>
        <v>4</v>
      </c>
      <c r="M52" s="19">
        <f t="shared" si="28"/>
        <v>3</v>
      </c>
      <c r="N52" s="19">
        <f t="shared" si="28"/>
        <v>6</v>
      </c>
      <c r="O52" s="19">
        <f t="shared" si="28"/>
        <v>4</v>
      </c>
      <c r="P52" s="20">
        <f t="shared" si="28"/>
        <v>8</v>
      </c>
      <c r="Q52" s="12"/>
    </row>
    <row r="53" ht="32.25" customHeight="1">
      <c r="A53" s="16"/>
      <c r="B53" s="16"/>
      <c r="C53" s="16"/>
      <c r="D53" s="16"/>
      <c r="E53" s="16"/>
      <c r="F53" s="16"/>
      <c r="G53" s="16"/>
      <c r="H53" s="16"/>
      <c r="I53" s="16"/>
      <c r="J53" s="17" t="s">
        <v>29</v>
      </c>
      <c r="K53" s="19">
        <f t="shared" ref="K53:P53" si="29">K52*$C51</f>
        <v>4000</v>
      </c>
      <c r="L53" s="19">
        <f t="shared" si="29"/>
        <v>8000</v>
      </c>
      <c r="M53" s="19">
        <f t="shared" si="29"/>
        <v>6000</v>
      </c>
      <c r="N53" s="19">
        <f t="shared" si="29"/>
        <v>12000</v>
      </c>
      <c r="O53" s="19">
        <f t="shared" si="29"/>
        <v>8000</v>
      </c>
      <c r="P53" s="20">
        <f t="shared" si="29"/>
        <v>16000</v>
      </c>
      <c r="Q53" s="12"/>
    </row>
    <row r="54" ht="20.25" customHeight="1">
      <c r="A54" s="16"/>
      <c r="B54" s="16"/>
      <c r="C54" s="16"/>
      <c r="D54" s="16"/>
      <c r="E54" s="16"/>
      <c r="F54" s="16"/>
      <c r="G54" s="16"/>
      <c r="H54" s="16"/>
      <c r="I54" s="16"/>
      <c r="J54" s="17" t="s">
        <v>23</v>
      </c>
      <c r="K54" s="19">
        <f t="shared" ref="K54:P54" si="30">$H51*K52</f>
        <v>4.4</v>
      </c>
      <c r="L54" s="19">
        <f t="shared" si="30"/>
        <v>8.8</v>
      </c>
      <c r="M54" s="19">
        <f t="shared" si="30"/>
        <v>6.6</v>
      </c>
      <c r="N54" s="19">
        <f t="shared" si="30"/>
        <v>13.2</v>
      </c>
      <c r="O54" s="19">
        <f t="shared" si="30"/>
        <v>8.8</v>
      </c>
      <c r="P54" s="20">
        <f t="shared" si="30"/>
        <v>17.6</v>
      </c>
      <c r="Q54" s="12"/>
    </row>
    <row r="55" ht="20.25" customHeight="1">
      <c r="A55" s="16"/>
      <c r="B55" s="16"/>
      <c r="C55" s="16"/>
      <c r="D55" s="16"/>
      <c r="E55" s="16"/>
      <c r="F55" s="16"/>
      <c r="G55" s="16"/>
      <c r="H55" s="16"/>
      <c r="I55" s="16"/>
      <c r="J55" s="17" t="s">
        <v>30</v>
      </c>
      <c r="K55" s="19">
        <f t="shared" ref="K55:P55" si="31">$G51*K52</f>
        <v>620</v>
      </c>
      <c r="L55" s="19">
        <f t="shared" si="31"/>
        <v>1240</v>
      </c>
      <c r="M55" s="19">
        <f t="shared" si="31"/>
        <v>930</v>
      </c>
      <c r="N55" s="19">
        <f t="shared" si="31"/>
        <v>1860</v>
      </c>
      <c r="O55" s="19">
        <f t="shared" si="31"/>
        <v>1240</v>
      </c>
      <c r="P55" s="20">
        <f t="shared" si="31"/>
        <v>2480</v>
      </c>
      <c r="Q55" s="12"/>
    </row>
    <row r="56" ht="20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3"/>
      <c r="Q56" s="12"/>
    </row>
    <row r="57" ht="21.0" customHeight="1">
      <c r="A57" s="34" t="s">
        <v>40</v>
      </c>
      <c r="B57" s="25"/>
      <c r="C57" s="25"/>
      <c r="D57" s="25"/>
      <c r="E57" s="25"/>
      <c r="F57" s="25"/>
      <c r="G57" s="25"/>
      <c r="H57" s="27"/>
      <c r="I57" s="16"/>
      <c r="J57" s="16"/>
      <c r="K57" s="16"/>
      <c r="L57" s="16"/>
      <c r="M57" s="16"/>
      <c r="N57" s="16"/>
      <c r="O57" s="16"/>
      <c r="P57" s="23"/>
      <c r="Q57" s="12"/>
    </row>
    <row r="58" ht="32.25" customHeight="1">
      <c r="A58" s="13" t="s">
        <v>16</v>
      </c>
      <c r="B58" s="13" t="s">
        <v>17</v>
      </c>
      <c r="C58" s="13" t="s">
        <v>18</v>
      </c>
      <c r="D58" s="13" t="s">
        <v>19</v>
      </c>
      <c r="E58" s="13" t="s">
        <v>20</v>
      </c>
      <c r="F58" s="13" t="s">
        <v>21</v>
      </c>
      <c r="G58" s="13" t="s">
        <v>22</v>
      </c>
      <c r="H58" s="13" t="s">
        <v>23</v>
      </c>
      <c r="I58" s="16"/>
      <c r="J58" s="17" t="s">
        <v>24</v>
      </c>
      <c r="K58" s="19">
        <f t="shared" ref="K58:P58" si="32">IF($F59=0,MAX(CEILING(K$4/$D59,1),K$6,CEILING(K$5/$E59,1)),MAX(K$6,CEILING(K$3/$F59,1)))</f>
        <v>2</v>
      </c>
      <c r="L58" s="19">
        <f t="shared" si="32"/>
        <v>4</v>
      </c>
      <c r="M58" s="19">
        <f t="shared" si="32"/>
        <v>3</v>
      </c>
      <c r="N58" s="19">
        <f t="shared" si="32"/>
        <v>6</v>
      </c>
      <c r="O58" s="19">
        <f t="shared" si="32"/>
        <v>4</v>
      </c>
      <c r="P58" s="20">
        <f t="shared" si="32"/>
        <v>8</v>
      </c>
      <c r="Q58" s="12"/>
    </row>
    <row r="59" ht="32.25" customHeight="1">
      <c r="A59" s="32" t="s">
        <v>38</v>
      </c>
      <c r="B59" s="32" t="s">
        <v>39</v>
      </c>
      <c r="C59" s="33">
        <v>1000.0</v>
      </c>
      <c r="D59" s="33">
        <v>330000.0</v>
      </c>
      <c r="E59" s="33">
        <v>250000.0</v>
      </c>
      <c r="F59" s="33">
        <v>0.0</v>
      </c>
      <c r="G59" s="33">
        <v>195.0</v>
      </c>
      <c r="H59" s="33">
        <v>5.8</v>
      </c>
      <c r="I59" s="16"/>
      <c r="J59" s="17" t="s">
        <v>27</v>
      </c>
      <c r="K59" s="31">
        <f>MAX($K$6,CEILING($B$4/C59,1))</f>
        <v>2</v>
      </c>
      <c r="L59" s="19">
        <f>MAX($L$6,CEILING(2*$B$4/C59,2))</f>
        <v>4</v>
      </c>
      <c r="M59" s="19">
        <f>MAX($M$6,CEILING(1+$B$4/C59,1))</f>
        <v>3</v>
      </c>
      <c r="N59" s="19">
        <f>MAX($N$6,CEILING(2*(1+$B$4/C59),2))</f>
        <v>6</v>
      </c>
      <c r="O59" s="19">
        <f>MAX($O$6,CEILING(2+$B$4/C59,1))</f>
        <v>4</v>
      </c>
      <c r="P59" s="20">
        <f>MAX($P$6,CEILING(2*(2+$B$4/C59),2))</f>
        <v>8</v>
      </c>
      <c r="Q59" s="12"/>
    </row>
    <row r="60" ht="20.25" customHeight="1">
      <c r="A60" s="16"/>
      <c r="B60" s="16"/>
      <c r="C60" s="16"/>
      <c r="D60" s="16"/>
      <c r="E60" s="16"/>
      <c r="F60" s="16"/>
      <c r="G60" s="16"/>
      <c r="H60" s="16"/>
      <c r="I60" s="16"/>
      <c r="J60" s="17" t="s">
        <v>28</v>
      </c>
      <c r="K60" s="19">
        <f t="shared" ref="K60:P60" si="33">MAX(K58,K59)</f>
        <v>2</v>
      </c>
      <c r="L60" s="19">
        <f t="shared" si="33"/>
        <v>4</v>
      </c>
      <c r="M60" s="19">
        <f t="shared" si="33"/>
        <v>3</v>
      </c>
      <c r="N60" s="19">
        <f t="shared" si="33"/>
        <v>6</v>
      </c>
      <c r="O60" s="19">
        <f t="shared" si="33"/>
        <v>4</v>
      </c>
      <c r="P60" s="20">
        <f t="shared" si="33"/>
        <v>8</v>
      </c>
      <c r="Q60" s="12"/>
    </row>
    <row r="61" ht="32.25" customHeight="1">
      <c r="A61" s="16"/>
      <c r="B61" s="16"/>
      <c r="C61" s="16"/>
      <c r="D61" s="16"/>
      <c r="E61" s="16"/>
      <c r="F61" s="16"/>
      <c r="G61" s="16"/>
      <c r="H61" s="16"/>
      <c r="I61" s="16"/>
      <c r="J61" s="17" t="s">
        <v>29</v>
      </c>
      <c r="K61" s="19">
        <f t="shared" ref="K61:P61" si="34">K60*$C59</f>
        <v>2000</v>
      </c>
      <c r="L61" s="19">
        <f t="shared" si="34"/>
        <v>4000</v>
      </c>
      <c r="M61" s="19">
        <f t="shared" si="34"/>
        <v>3000</v>
      </c>
      <c r="N61" s="19">
        <f t="shared" si="34"/>
        <v>6000</v>
      </c>
      <c r="O61" s="19">
        <f t="shared" si="34"/>
        <v>4000</v>
      </c>
      <c r="P61" s="20">
        <f t="shared" si="34"/>
        <v>8000</v>
      </c>
      <c r="Q61" s="12"/>
    </row>
    <row r="62" ht="20.25" customHeight="1">
      <c r="A62" s="16"/>
      <c r="B62" s="16"/>
      <c r="C62" s="16"/>
      <c r="D62" s="16"/>
      <c r="E62" s="16"/>
      <c r="F62" s="16"/>
      <c r="G62" s="16"/>
      <c r="H62" s="16"/>
      <c r="I62" s="16"/>
      <c r="J62" s="17" t="s">
        <v>23</v>
      </c>
      <c r="K62" s="19">
        <f t="shared" ref="K62:P62" si="35">$H59*K60</f>
        <v>11.6</v>
      </c>
      <c r="L62" s="19">
        <f t="shared" si="35"/>
        <v>23.2</v>
      </c>
      <c r="M62" s="19">
        <f t="shared" si="35"/>
        <v>17.4</v>
      </c>
      <c r="N62" s="19">
        <f t="shared" si="35"/>
        <v>34.8</v>
      </c>
      <c r="O62" s="19">
        <f t="shared" si="35"/>
        <v>23.2</v>
      </c>
      <c r="P62" s="20">
        <f t="shared" si="35"/>
        <v>46.4</v>
      </c>
      <c r="Q62" s="12"/>
    </row>
    <row r="63" ht="20.25" customHeight="1">
      <c r="A63" s="16"/>
      <c r="B63" s="16"/>
      <c r="C63" s="16"/>
      <c r="D63" s="16"/>
      <c r="E63" s="16"/>
      <c r="F63" s="16"/>
      <c r="G63" s="16"/>
      <c r="H63" s="16"/>
      <c r="I63" s="16"/>
      <c r="J63" s="17" t="s">
        <v>30</v>
      </c>
      <c r="K63" s="19">
        <f t="shared" ref="K63:P63" si="36">$G59*K60</f>
        <v>390</v>
      </c>
      <c r="L63" s="19">
        <f t="shared" si="36"/>
        <v>780</v>
      </c>
      <c r="M63" s="19">
        <f t="shared" si="36"/>
        <v>585</v>
      </c>
      <c r="N63" s="19">
        <f t="shared" si="36"/>
        <v>1170</v>
      </c>
      <c r="O63" s="19">
        <f t="shared" si="36"/>
        <v>780</v>
      </c>
      <c r="P63" s="20">
        <f t="shared" si="36"/>
        <v>1560</v>
      </c>
      <c r="Q63" s="12"/>
    </row>
    <row r="64" ht="20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3"/>
      <c r="Q64" s="12"/>
    </row>
    <row r="65" ht="21.0" customHeight="1">
      <c r="A65" s="34" t="s">
        <v>41</v>
      </c>
      <c r="B65" s="25"/>
      <c r="C65" s="25"/>
      <c r="D65" s="25"/>
      <c r="E65" s="25"/>
      <c r="F65" s="25"/>
      <c r="G65" s="25"/>
      <c r="H65" s="27"/>
      <c r="I65" s="16"/>
      <c r="J65" s="16"/>
      <c r="K65" s="16"/>
      <c r="L65" s="16"/>
      <c r="M65" s="16"/>
      <c r="N65" s="16"/>
      <c r="O65" s="16"/>
      <c r="P65" s="23"/>
      <c r="Q65" s="12"/>
    </row>
    <row r="66" ht="32.25" customHeight="1">
      <c r="A66" s="13" t="s">
        <v>16</v>
      </c>
      <c r="B66" s="13" t="s">
        <v>17</v>
      </c>
      <c r="C66" s="13" t="s">
        <v>18</v>
      </c>
      <c r="D66" s="13" t="s">
        <v>19</v>
      </c>
      <c r="E66" s="13" t="s">
        <v>20</v>
      </c>
      <c r="F66" s="13" t="s">
        <v>21</v>
      </c>
      <c r="G66" s="13" t="s">
        <v>22</v>
      </c>
      <c r="H66" s="13" t="s">
        <v>23</v>
      </c>
      <c r="I66" s="16"/>
      <c r="J66" s="17" t="s">
        <v>24</v>
      </c>
      <c r="K66" s="19">
        <f t="shared" ref="K66:P66" si="37">IF($F67=0,MAX(CEILING(K$4/$D67,1),K$6,CEILING(K$5/$E67,1)),MAX(K$6,CEILING(K$3/$F67,1)))</f>
        <v>2</v>
      </c>
      <c r="L66" s="19">
        <f t="shared" si="37"/>
        <v>4</v>
      </c>
      <c r="M66" s="19">
        <f t="shared" si="37"/>
        <v>3</v>
      </c>
      <c r="N66" s="19">
        <f t="shared" si="37"/>
        <v>6</v>
      </c>
      <c r="O66" s="19">
        <f t="shared" si="37"/>
        <v>4</v>
      </c>
      <c r="P66" s="20">
        <f t="shared" si="37"/>
        <v>8</v>
      </c>
      <c r="Q66" s="12"/>
    </row>
    <row r="67" ht="32.25" customHeight="1">
      <c r="A67" s="32" t="s">
        <v>38</v>
      </c>
      <c r="B67" s="32" t="s">
        <v>39</v>
      </c>
      <c r="C67" s="33">
        <v>1920.0</v>
      </c>
      <c r="D67" s="33">
        <v>540000.0</v>
      </c>
      <c r="E67" s="33">
        <v>205000.0</v>
      </c>
      <c r="F67" s="33">
        <v>0.0</v>
      </c>
      <c r="G67" s="33">
        <v>372.0</v>
      </c>
      <c r="H67" s="33">
        <v>9.0</v>
      </c>
      <c r="I67" s="16"/>
      <c r="J67" s="17" t="s">
        <v>27</v>
      </c>
      <c r="K67" s="31">
        <f>MAX($K$6,CEILING($B$4/C67,1))</f>
        <v>2</v>
      </c>
      <c r="L67" s="19">
        <f>MAX($L$6,CEILING(2*$B$4/C67,2))</f>
        <v>4</v>
      </c>
      <c r="M67" s="19">
        <f>MAX($M$6,CEILING(1+$B$4/C67,1))</f>
        <v>3</v>
      </c>
      <c r="N67" s="19">
        <f>MAX($N$6,CEILING(2*(1+$B$4/C67),2))</f>
        <v>6</v>
      </c>
      <c r="O67" s="19">
        <f>MAX($O$6,CEILING(2+$B$4/C67,1))</f>
        <v>4</v>
      </c>
      <c r="P67" s="20">
        <f>MAX($P$6,CEILING(2*(2+$B$4/C67),2))</f>
        <v>8</v>
      </c>
      <c r="Q67" s="12"/>
    </row>
    <row r="68" ht="20.25" customHeight="1">
      <c r="A68" s="16"/>
      <c r="B68" s="16"/>
      <c r="C68" s="16"/>
      <c r="D68" s="16"/>
      <c r="E68" s="16"/>
      <c r="F68" s="16"/>
      <c r="G68" s="16"/>
      <c r="H68" s="16"/>
      <c r="I68" s="16"/>
      <c r="J68" s="17" t="s">
        <v>28</v>
      </c>
      <c r="K68" s="19">
        <f t="shared" ref="K68:P68" si="38">MAX(K66,K67)</f>
        <v>2</v>
      </c>
      <c r="L68" s="19">
        <f t="shared" si="38"/>
        <v>4</v>
      </c>
      <c r="M68" s="19">
        <f t="shared" si="38"/>
        <v>3</v>
      </c>
      <c r="N68" s="19">
        <f t="shared" si="38"/>
        <v>6</v>
      </c>
      <c r="O68" s="19">
        <f t="shared" si="38"/>
        <v>4</v>
      </c>
      <c r="P68" s="20">
        <f t="shared" si="38"/>
        <v>8</v>
      </c>
      <c r="Q68" s="12"/>
    </row>
    <row r="69" ht="32.25" customHeight="1">
      <c r="A69" s="16"/>
      <c r="B69" s="16"/>
      <c r="C69" s="16"/>
      <c r="D69" s="16"/>
      <c r="E69" s="16"/>
      <c r="F69" s="16"/>
      <c r="G69" s="16"/>
      <c r="H69" s="16"/>
      <c r="I69" s="16"/>
      <c r="J69" s="17" t="s">
        <v>29</v>
      </c>
      <c r="K69" s="19">
        <f t="shared" ref="K69:P69" si="39">K68*$C67</f>
        <v>3840</v>
      </c>
      <c r="L69" s="19">
        <f t="shared" si="39"/>
        <v>7680</v>
      </c>
      <c r="M69" s="19">
        <f t="shared" si="39"/>
        <v>5760</v>
      </c>
      <c r="N69" s="19">
        <f t="shared" si="39"/>
        <v>11520</v>
      </c>
      <c r="O69" s="19">
        <f t="shared" si="39"/>
        <v>7680</v>
      </c>
      <c r="P69" s="20">
        <f t="shared" si="39"/>
        <v>15360</v>
      </c>
      <c r="Q69" s="12"/>
    </row>
    <row r="70" ht="20.25" customHeight="1">
      <c r="A70" s="16"/>
      <c r="B70" s="16"/>
      <c r="C70" s="16"/>
      <c r="D70" s="16"/>
      <c r="E70" s="16"/>
      <c r="F70" s="16"/>
      <c r="G70" s="16"/>
      <c r="H70" s="16"/>
      <c r="I70" s="16"/>
      <c r="J70" s="17" t="s">
        <v>23</v>
      </c>
      <c r="K70" s="19">
        <f t="shared" ref="K70:P70" si="40">$H67*K68</f>
        <v>18</v>
      </c>
      <c r="L70" s="19">
        <f t="shared" si="40"/>
        <v>36</v>
      </c>
      <c r="M70" s="19">
        <f t="shared" si="40"/>
        <v>27</v>
      </c>
      <c r="N70" s="19">
        <f t="shared" si="40"/>
        <v>54</v>
      </c>
      <c r="O70" s="19">
        <f t="shared" si="40"/>
        <v>36</v>
      </c>
      <c r="P70" s="20">
        <f t="shared" si="40"/>
        <v>72</v>
      </c>
      <c r="Q70" s="12"/>
    </row>
    <row r="71" ht="20.25" customHeight="1">
      <c r="A71" s="16"/>
      <c r="B71" s="16"/>
      <c r="C71" s="16"/>
      <c r="D71" s="16"/>
      <c r="E71" s="16"/>
      <c r="F71" s="16"/>
      <c r="G71" s="16"/>
      <c r="H71" s="16"/>
      <c r="I71" s="16"/>
      <c r="J71" s="17" t="s">
        <v>30</v>
      </c>
      <c r="K71" s="19">
        <f t="shared" ref="K71:P71" si="41">$G67*K68</f>
        <v>744</v>
      </c>
      <c r="L71" s="19">
        <f t="shared" si="41"/>
        <v>1488</v>
      </c>
      <c r="M71" s="19">
        <f t="shared" si="41"/>
        <v>1116</v>
      </c>
      <c r="N71" s="19">
        <f t="shared" si="41"/>
        <v>2232</v>
      </c>
      <c r="O71" s="19">
        <f t="shared" si="41"/>
        <v>1488</v>
      </c>
      <c r="P71" s="20">
        <f t="shared" si="41"/>
        <v>2976</v>
      </c>
      <c r="Q71" s="12"/>
    </row>
    <row r="72" ht="20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23"/>
      <c r="Q72" s="12"/>
    </row>
    <row r="73" ht="21.0" customHeight="1">
      <c r="A73" s="34" t="s">
        <v>42</v>
      </c>
      <c r="B73" s="25"/>
      <c r="C73" s="25"/>
      <c r="D73" s="25"/>
      <c r="E73" s="25"/>
      <c r="F73" s="25"/>
      <c r="G73" s="25"/>
      <c r="H73" s="27"/>
      <c r="I73" s="16"/>
      <c r="J73" s="16"/>
      <c r="K73" s="16"/>
      <c r="L73" s="16"/>
      <c r="M73" s="16"/>
      <c r="N73" s="16"/>
      <c r="O73" s="16"/>
      <c r="P73" s="23"/>
      <c r="Q73" s="12"/>
    </row>
    <row r="74" ht="32.25" customHeight="1">
      <c r="A74" s="13" t="s">
        <v>16</v>
      </c>
      <c r="B74" s="13" t="s">
        <v>17</v>
      </c>
      <c r="C74" s="13" t="s">
        <v>18</v>
      </c>
      <c r="D74" s="13" t="s">
        <v>19</v>
      </c>
      <c r="E74" s="13" t="s">
        <v>20</v>
      </c>
      <c r="F74" s="13" t="s">
        <v>21</v>
      </c>
      <c r="G74" s="13" t="s">
        <v>22</v>
      </c>
      <c r="H74" s="13" t="s">
        <v>23</v>
      </c>
      <c r="I74" s="16"/>
      <c r="J74" s="17" t="s">
        <v>24</v>
      </c>
      <c r="K74" s="19">
        <f t="shared" ref="K74:P74" si="42">IF($F75=0,MAX(CEILING(K$4/$D75,1),K$6,CEILING(K$5/$E75,1)),MAX(K$6,CEILING(K$3/$F75,1)))</f>
        <v>2</v>
      </c>
      <c r="L74" s="19">
        <f t="shared" si="42"/>
        <v>4</v>
      </c>
      <c r="M74" s="19">
        <f t="shared" si="42"/>
        <v>3</v>
      </c>
      <c r="N74" s="19">
        <f t="shared" si="42"/>
        <v>6</v>
      </c>
      <c r="O74" s="19">
        <f t="shared" si="42"/>
        <v>4</v>
      </c>
      <c r="P74" s="20">
        <f t="shared" si="42"/>
        <v>8</v>
      </c>
      <c r="Q74" s="12"/>
    </row>
    <row r="75" ht="32.25" customHeight="1">
      <c r="A75" s="32" t="s">
        <v>38</v>
      </c>
      <c r="B75" s="32" t="s">
        <v>39</v>
      </c>
      <c r="C75" s="33">
        <v>7680.0</v>
      </c>
      <c r="D75" s="33">
        <v>467000.0</v>
      </c>
      <c r="E75" s="33">
        <v>65000.0</v>
      </c>
      <c r="F75" s="33">
        <v>0.0</v>
      </c>
      <c r="G75" s="33">
        <v>1545.0</v>
      </c>
      <c r="H75" s="33">
        <v>12.0</v>
      </c>
      <c r="I75" s="16"/>
      <c r="J75" s="17" t="s">
        <v>27</v>
      </c>
      <c r="K75" s="31">
        <f>MAX($K$6,CEILING($B$4/C75,1))</f>
        <v>2</v>
      </c>
      <c r="L75" s="19">
        <f>MAX($L$6,CEILING(2*$B$4/C75,2))</f>
        <v>4</v>
      </c>
      <c r="M75" s="19">
        <f>MAX($M$6,CEILING(1+$B$4/C75,1))</f>
        <v>3</v>
      </c>
      <c r="N75" s="19">
        <f>MAX($N$6,CEILING(2*(1+$B$4/C75),2))</f>
        <v>6</v>
      </c>
      <c r="O75" s="19">
        <f>MAX($O$6,CEILING(2+$B$4/C75,1))</f>
        <v>4</v>
      </c>
      <c r="P75" s="20">
        <f>MAX($P$6,CEILING(2*(2+$B$4/C75),2))</f>
        <v>8</v>
      </c>
      <c r="Q75" s="12"/>
    </row>
    <row r="76" ht="20.25" customHeight="1">
      <c r="A76" s="16"/>
      <c r="B76" s="16"/>
      <c r="C76" s="16"/>
      <c r="D76" s="16"/>
      <c r="E76" s="16"/>
      <c r="F76" s="16"/>
      <c r="G76" s="16"/>
      <c r="H76" s="16"/>
      <c r="I76" s="16"/>
      <c r="J76" s="17" t="s">
        <v>28</v>
      </c>
      <c r="K76" s="19">
        <f t="shared" ref="K76:P76" si="43">MAX(K74,K75)</f>
        <v>2</v>
      </c>
      <c r="L76" s="19">
        <f t="shared" si="43"/>
        <v>4</v>
      </c>
      <c r="M76" s="19">
        <f t="shared" si="43"/>
        <v>3</v>
      </c>
      <c r="N76" s="19">
        <f t="shared" si="43"/>
        <v>6</v>
      </c>
      <c r="O76" s="19">
        <f t="shared" si="43"/>
        <v>4</v>
      </c>
      <c r="P76" s="20">
        <f t="shared" si="43"/>
        <v>8</v>
      </c>
      <c r="Q76" s="12"/>
    </row>
    <row r="77" ht="32.25" customHeight="1">
      <c r="A77" s="16"/>
      <c r="B77" s="16"/>
      <c r="C77" s="16"/>
      <c r="D77" s="16"/>
      <c r="E77" s="16"/>
      <c r="F77" s="16"/>
      <c r="G77" s="16"/>
      <c r="H77" s="16"/>
      <c r="I77" s="16"/>
      <c r="J77" s="17" t="s">
        <v>29</v>
      </c>
      <c r="K77" s="19">
        <f t="shared" ref="K77:P77" si="44">K76*$C75</f>
        <v>15360</v>
      </c>
      <c r="L77" s="19">
        <f t="shared" si="44"/>
        <v>30720</v>
      </c>
      <c r="M77" s="19">
        <f t="shared" si="44"/>
        <v>23040</v>
      </c>
      <c r="N77" s="19">
        <f t="shared" si="44"/>
        <v>46080</v>
      </c>
      <c r="O77" s="19">
        <f t="shared" si="44"/>
        <v>30720</v>
      </c>
      <c r="P77" s="20">
        <f t="shared" si="44"/>
        <v>61440</v>
      </c>
      <c r="Q77" s="12"/>
    </row>
    <row r="78" ht="20.25" customHeight="1">
      <c r="A78" s="16"/>
      <c r="B78" s="16"/>
      <c r="C78" s="16"/>
      <c r="D78" s="16"/>
      <c r="E78" s="16"/>
      <c r="F78" s="16"/>
      <c r="G78" s="16"/>
      <c r="H78" s="16"/>
      <c r="I78" s="16"/>
      <c r="J78" s="17" t="s">
        <v>23</v>
      </c>
      <c r="K78" s="19">
        <f t="shared" ref="K78:P78" si="45">$H75*K76</f>
        <v>24</v>
      </c>
      <c r="L78" s="19">
        <f t="shared" si="45"/>
        <v>48</v>
      </c>
      <c r="M78" s="19">
        <f t="shared" si="45"/>
        <v>36</v>
      </c>
      <c r="N78" s="19">
        <f t="shared" si="45"/>
        <v>72</v>
      </c>
      <c r="O78" s="19">
        <f t="shared" si="45"/>
        <v>48</v>
      </c>
      <c r="P78" s="20">
        <f t="shared" si="45"/>
        <v>96</v>
      </c>
      <c r="Q78" s="12"/>
    </row>
    <row r="79" ht="20.25" customHeight="1">
      <c r="A79" s="16"/>
      <c r="B79" s="16"/>
      <c r="C79" s="16"/>
      <c r="D79" s="16"/>
      <c r="E79" s="16"/>
      <c r="F79" s="16"/>
      <c r="G79" s="16"/>
      <c r="H79" s="16"/>
      <c r="I79" s="16"/>
      <c r="J79" s="17" t="s">
        <v>30</v>
      </c>
      <c r="K79" s="19">
        <f t="shared" ref="K79:P79" si="46">$G75*K76</f>
        <v>3090</v>
      </c>
      <c r="L79" s="19">
        <f t="shared" si="46"/>
        <v>6180</v>
      </c>
      <c r="M79" s="19">
        <f t="shared" si="46"/>
        <v>4635</v>
      </c>
      <c r="N79" s="19">
        <f t="shared" si="46"/>
        <v>9270</v>
      </c>
      <c r="O79" s="19">
        <f t="shared" si="46"/>
        <v>6180</v>
      </c>
      <c r="P79" s="20">
        <f t="shared" si="46"/>
        <v>12360</v>
      </c>
      <c r="Q79" s="12"/>
    </row>
    <row r="80" ht="20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3"/>
      <c r="Q80" s="12"/>
    </row>
    <row r="81" ht="21.0" customHeight="1">
      <c r="A81" s="34" t="s">
        <v>43</v>
      </c>
      <c r="B81" s="25"/>
      <c r="C81" s="25"/>
      <c r="D81" s="25"/>
      <c r="E81" s="25"/>
      <c r="F81" s="25"/>
      <c r="G81" s="25"/>
      <c r="H81" s="27"/>
      <c r="I81" s="16"/>
      <c r="J81" s="16"/>
      <c r="K81" s="16"/>
      <c r="L81" s="16"/>
      <c r="M81" s="16"/>
      <c r="N81" s="16"/>
      <c r="O81" s="16"/>
      <c r="P81" s="23"/>
      <c r="Q81" s="12"/>
    </row>
    <row r="82" ht="32.25" customHeight="1">
      <c r="A82" s="13" t="s">
        <v>16</v>
      </c>
      <c r="B82" s="13" t="s">
        <v>17</v>
      </c>
      <c r="C82" s="13" t="s">
        <v>18</v>
      </c>
      <c r="D82" s="13" t="s">
        <v>19</v>
      </c>
      <c r="E82" s="13" t="s">
        <v>20</v>
      </c>
      <c r="F82" s="13" t="s">
        <v>21</v>
      </c>
      <c r="G82" s="13" t="s">
        <v>22</v>
      </c>
      <c r="H82" s="13" t="s">
        <v>23</v>
      </c>
      <c r="I82" s="16"/>
      <c r="J82" s="17" t="s">
        <v>24</v>
      </c>
      <c r="K82" s="19">
        <f t="shared" ref="K82:P82" si="47">IF($F83=0,MAX(CEILING(K$4/$D83,1),K$6,CEILING(K$5/$E83,1)),MAX(K$6,CEILING(K$3/$F83,1)))</f>
        <v>2</v>
      </c>
      <c r="L82" s="19">
        <f t="shared" si="47"/>
        <v>4</v>
      </c>
      <c r="M82" s="19">
        <f t="shared" si="47"/>
        <v>3</v>
      </c>
      <c r="N82" s="19">
        <f t="shared" si="47"/>
        <v>6</v>
      </c>
      <c r="O82" s="19">
        <f t="shared" si="47"/>
        <v>4</v>
      </c>
      <c r="P82" s="20">
        <f t="shared" si="47"/>
        <v>8</v>
      </c>
      <c r="Q82" s="12"/>
    </row>
    <row r="83" ht="32.25" customHeight="1">
      <c r="A83" s="32" t="s">
        <v>38</v>
      </c>
      <c r="B83" s="32" t="s">
        <v>39</v>
      </c>
      <c r="C83" s="33">
        <v>3800.0</v>
      </c>
      <c r="D83" s="33">
        <v>511000.0</v>
      </c>
      <c r="E83" s="33">
        <v>82000.0</v>
      </c>
      <c r="F83" s="33">
        <v>0.0</v>
      </c>
      <c r="G83" s="33">
        <v>750.0</v>
      </c>
      <c r="H83" s="33">
        <v>8.0</v>
      </c>
      <c r="I83" s="16"/>
      <c r="J83" s="17" t="s">
        <v>27</v>
      </c>
      <c r="K83" s="31">
        <f>MAX($K$6,CEILING($B$4/C83,1))</f>
        <v>2</v>
      </c>
      <c r="L83" s="19">
        <f>MAX($L$6,CEILING(2*$B$4/C83,2))</f>
        <v>4</v>
      </c>
      <c r="M83" s="19">
        <f>MAX($M$6,CEILING(1+$B$4/C83,1))</f>
        <v>3</v>
      </c>
      <c r="N83" s="19">
        <f>MAX($N$6,CEILING(2*(1+$B$4/C83),2))</f>
        <v>6</v>
      </c>
      <c r="O83" s="19">
        <f>MAX($O$6,CEILING(2+$B$4/C83,1))</f>
        <v>4</v>
      </c>
      <c r="P83" s="20">
        <f>MAX($P$6,CEILING(2*(2+$B$4/C83),2))</f>
        <v>8</v>
      </c>
      <c r="Q83" s="12"/>
    </row>
    <row r="84" ht="20.25" customHeight="1">
      <c r="A84" s="16"/>
      <c r="B84" s="16"/>
      <c r="C84" s="16"/>
      <c r="D84" s="16"/>
      <c r="E84" s="16"/>
      <c r="F84" s="16"/>
      <c r="G84" s="16"/>
      <c r="H84" s="16"/>
      <c r="I84" s="16"/>
      <c r="J84" s="17" t="s">
        <v>28</v>
      </c>
      <c r="K84" s="19">
        <f t="shared" ref="K84:P84" si="48">MAX(K82,K83)</f>
        <v>2</v>
      </c>
      <c r="L84" s="19">
        <f t="shared" si="48"/>
        <v>4</v>
      </c>
      <c r="M84" s="19">
        <f t="shared" si="48"/>
        <v>3</v>
      </c>
      <c r="N84" s="19">
        <f t="shared" si="48"/>
        <v>6</v>
      </c>
      <c r="O84" s="19">
        <f t="shared" si="48"/>
        <v>4</v>
      </c>
      <c r="P84" s="20">
        <f t="shared" si="48"/>
        <v>8</v>
      </c>
      <c r="Q84" s="12"/>
    </row>
    <row r="85" ht="32.25" customHeight="1">
      <c r="A85" s="16"/>
      <c r="B85" s="16"/>
      <c r="C85" s="16"/>
      <c r="D85" s="16"/>
      <c r="E85" s="16"/>
      <c r="F85" s="16"/>
      <c r="G85" s="16"/>
      <c r="H85" s="16"/>
      <c r="I85" s="16"/>
      <c r="J85" s="17" t="s">
        <v>29</v>
      </c>
      <c r="K85" s="19">
        <f t="shared" ref="K85:P85" si="49">K84*$C83</f>
        <v>7600</v>
      </c>
      <c r="L85" s="19">
        <f t="shared" si="49"/>
        <v>15200</v>
      </c>
      <c r="M85" s="19">
        <f t="shared" si="49"/>
        <v>11400</v>
      </c>
      <c r="N85" s="19">
        <f t="shared" si="49"/>
        <v>22800</v>
      </c>
      <c r="O85" s="19">
        <f t="shared" si="49"/>
        <v>15200</v>
      </c>
      <c r="P85" s="20">
        <f t="shared" si="49"/>
        <v>30400</v>
      </c>
      <c r="Q85" s="12"/>
    </row>
    <row r="86" ht="20.25" customHeight="1">
      <c r="A86" s="16"/>
      <c r="B86" s="16"/>
      <c r="C86" s="16"/>
      <c r="D86" s="16"/>
      <c r="E86" s="16"/>
      <c r="F86" s="16"/>
      <c r="G86" s="16"/>
      <c r="H86" s="16"/>
      <c r="I86" s="16"/>
      <c r="J86" s="17" t="s">
        <v>23</v>
      </c>
      <c r="K86" s="19">
        <f t="shared" ref="K86:P86" si="50">$H83*K84</f>
        <v>16</v>
      </c>
      <c r="L86" s="19">
        <f t="shared" si="50"/>
        <v>32</v>
      </c>
      <c r="M86" s="19">
        <f t="shared" si="50"/>
        <v>24</v>
      </c>
      <c r="N86" s="19">
        <f t="shared" si="50"/>
        <v>48</v>
      </c>
      <c r="O86" s="19">
        <f t="shared" si="50"/>
        <v>32</v>
      </c>
      <c r="P86" s="20">
        <f t="shared" si="50"/>
        <v>64</v>
      </c>
      <c r="Q86" s="12"/>
    </row>
    <row r="87" ht="20.25" customHeight="1">
      <c r="A87" s="16"/>
      <c r="B87" s="16"/>
      <c r="C87" s="16"/>
      <c r="D87" s="16"/>
      <c r="E87" s="16"/>
      <c r="F87" s="16"/>
      <c r="G87" s="16"/>
      <c r="H87" s="16"/>
      <c r="I87" s="16"/>
      <c r="J87" s="17" t="s">
        <v>30</v>
      </c>
      <c r="K87" s="19">
        <f t="shared" ref="K87:P87" si="51">$G83*K84</f>
        <v>1500</v>
      </c>
      <c r="L87" s="19">
        <f t="shared" si="51"/>
        <v>3000</v>
      </c>
      <c r="M87" s="19">
        <f t="shared" si="51"/>
        <v>2250</v>
      </c>
      <c r="N87" s="19">
        <f t="shared" si="51"/>
        <v>4500</v>
      </c>
      <c r="O87" s="19">
        <f t="shared" si="51"/>
        <v>3000</v>
      </c>
      <c r="P87" s="20">
        <f t="shared" si="51"/>
        <v>6000</v>
      </c>
      <c r="Q87" s="12"/>
    </row>
    <row r="88" ht="20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23"/>
      <c r="Q88" s="12"/>
    </row>
    <row r="89" ht="18.0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ht="18.0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ht="18.0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ht="18.0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ht="18.0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ht="18.0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ht="18.0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ht="18.0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ht="18.0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ht="18.0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ht="18.0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ht="18.0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ht="18.0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ht="18.0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ht="18.0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ht="18.0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ht="18.0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ht="18.0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ht="18.0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ht="18.0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ht="18.0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ht="18.0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ht="18.0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ht="18.0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ht="18.0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ht="18.0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ht="18.0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ht="18.0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ht="18.0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ht="18.0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ht="18.0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ht="18.0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ht="18.0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ht="18.0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ht="18.0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ht="18.0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ht="18.0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ht="18.0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ht="18.0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ht="18.0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ht="18.0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ht="18.0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ht="18.0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ht="18.0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ht="18.0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ht="18.0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ht="18.0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ht="18.0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ht="18.0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ht="18.0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ht="18.0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ht="18.0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ht="18.0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ht="18.0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ht="18.0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ht="18.0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ht="18.0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ht="18.0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ht="18.0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ht="18.0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ht="18.0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ht="18.0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ht="18.0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ht="18.0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ht="18.0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ht="18.0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ht="18.0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ht="18.0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ht="18.0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ht="18.0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ht="18.0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ht="18.0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ht="18.0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ht="18.0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ht="18.0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ht="18.0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ht="18.0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ht="18.0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ht="18.0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ht="18.0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ht="18.0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ht="18.0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ht="18.0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ht="18.0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ht="18.0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ht="18.0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ht="18.0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ht="18.0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ht="18.0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ht="18.0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ht="18.0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ht="18.0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ht="18.0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ht="18.0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ht="18.0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ht="18.0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ht="18.0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ht="18.0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ht="18.0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ht="18.0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ht="18.0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ht="18.0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ht="18.0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ht="18.0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ht="18.0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ht="18.0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ht="18.0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ht="18.0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ht="18.0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ht="18.0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ht="18.0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ht="18.0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ht="18.0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ht="18.0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ht="18.0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ht="18.0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ht="18.0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ht="18.0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ht="18.0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ht="18.0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ht="18.0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ht="18.0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ht="18.0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ht="18.0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ht="18.0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ht="18.0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ht="18.0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ht="18.0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ht="18.0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ht="18.0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ht="18.0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ht="18.0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ht="18.0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ht="18.0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ht="18.0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ht="18.0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ht="18.0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ht="18.0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ht="18.0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ht="18.0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ht="18.0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ht="18.0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ht="18.0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ht="18.0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ht="18.0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ht="18.0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ht="18.0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ht="18.0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ht="18.0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ht="18.0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ht="18.0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ht="18.0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ht="18.0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ht="18.0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ht="18.0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ht="18.0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ht="18.0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ht="18.0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ht="18.0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ht="18.0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ht="18.0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ht="18.0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ht="18.0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ht="18.0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ht="18.0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ht="18.0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ht="18.0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ht="18.0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ht="18.0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ht="18.0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ht="18.0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ht="18.0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ht="18.0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ht="18.0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ht="18.0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ht="18.0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ht="18.0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ht="18.0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ht="18.0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ht="18.0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ht="18.0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ht="18.0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ht="18.0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ht="18.0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ht="18.0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ht="18.0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ht="18.0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ht="18.0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ht="18.0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ht="18.0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ht="18.0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ht="18.0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ht="18.0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ht="18.0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ht="18.0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ht="18.0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ht="18.0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ht="18.0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ht="18.0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ht="18.0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ht="18.0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ht="18.0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ht="18.0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ht="18.0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ht="18.0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ht="18.0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ht="18.0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ht="18.0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ht="18.0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ht="18.0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ht="18.0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ht="18.0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ht="18.0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ht="18.0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ht="18.0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ht="18.0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ht="18.0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ht="18.0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ht="18.0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ht="18.0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ht="18.0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ht="18.0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ht="18.0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ht="18.0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ht="18.0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ht="18.0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ht="18.0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ht="18.0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ht="18.0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ht="18.0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ht="18.0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ht="18.0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ht="18.0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ht="18.0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ht="18.0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ht="18.0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ht="18.0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ht="18.0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ht="18.0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ht="18.0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ht="18.0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ht="18.0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ht="18.0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ht="18.0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ht="18.0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ht="18.0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ht="18.0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ht="18.0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ht="18.0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ht="18.0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ht="18.0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ht="18.0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ht="18.0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ht="18.0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ht="18.0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ht="18.0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ht="18.0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ht="18.0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ht="18.0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ht="18.0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ht="18.0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ht="18.0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ht="18.0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ht="18.0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ht="18.0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ht="18.0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ht="18.0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ht="18.0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ht="18.0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ht="18.0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ht="18.0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ht="18.0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ht="18.0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ht="18.0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ht="18.0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ht="18.0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ht="18.0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ht="18.0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ht="18.0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ht="18.0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ht="18.0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ht="18.0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ht="18.0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ht="18.0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ht="18.0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ht="18.0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ht="18.0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ht="18.0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ht="18.0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ht="18.0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ht="18.0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ht="18.0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ht="18.0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ht="18.0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ht="18.0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ht="18.0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ht="18.0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ht="18.0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ht="18.0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ht="18.0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ht="18.0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ht="18.0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ht="18.0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ht="18.0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ht="18.0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ht="18.0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ht="18.0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ht="18.0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ht="18.0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ht="18.0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ht="18.0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ht="18.0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ht="18.0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ht="18.0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ht="18.0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ht="18.0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ht="18.0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ht="18.0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ht="18.0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ht="18.0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ht="18.0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ht="18.0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ht="18.0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ht="18.0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ht="18.0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ht="18.0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ht="18.0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ht="18.0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ht="18.0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ht="18.0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ht="18.0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ht="18.0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ht="18.0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ht="18.0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ht="18.0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ht="18.0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ht="18.0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ht="18.0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ht="18.0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ht="18.0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ht="18.0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ht="18.0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ht="18.0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ht="18.0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ht="18.0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ht="18.0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ht="18.0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ht="18.0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ht="18.0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ht="18.0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ht="18.0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ht="18.0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ht="18.0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ht="18.0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ht="18.0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ht="18.0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ht="18.0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ht="18.0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ht="18.0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ht="18.0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ht="18.0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ht="18.0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ht="18.0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ht="18.0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ht="18.0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ht="18.0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ht="18.0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ht="18.0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ht="18.0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ht="18.0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ht="18.0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ht="18.0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ht="18.0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ht="18.0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ht="18.0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ht="18.0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ht="18.0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ht="18.0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ht="18.0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ht="18.0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ht="18.0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ht="18.0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ht="18.0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ht="18.0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ht="18.0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ht="18.0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ht="18.0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ht="18.0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ht="18.0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ht="18.0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ht="18.0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ht="18.0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ht="18.0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ht="18.0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ht="18.0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ht="18.0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ht="18.0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ht="18.0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ht="18.0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ht="18.0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ht="18.0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ht="18.0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ht="18.0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ht="18.0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ht="18.0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ht="18.0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ht="18.0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ht="18.0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ht="18.0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ht="18.0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ht="18.0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ht="18.0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ht="18.0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ht="18.0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ht="18.0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ht="18.0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ht="18.0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ht="18.0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ht="18.0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ht="18.0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ht="18.0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ht="18.0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ht="18.0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ht="18.0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ht="18.0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ht="18.0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ht="18.0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ht="18.0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ht="18.0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ht="18.0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ht="18.0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ht="18.0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ht="18.0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ht="18.0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ht="18.0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ht="18.0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ht="18.0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ht="18.0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ht="18.0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ht="18.0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ht="18.0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ht="18.0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ht="18.0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ht="18.0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ht="18.0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ht="18.0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ht="18.0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ht="18.0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ht="18.0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ht="18.0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ht="18.0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ht="18.0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ht="18.0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ht="18.0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ht="18.0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ht="18.0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ht="18.0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ht="18.0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ht="18.0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ht="18.0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ht="18.0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ht="18.0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ht="18.0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ht="18.0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ht="18.0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ht="18.0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ht="18.0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ht="18.0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ht="18.0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ht="18.0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ht="18.0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ht="18.0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ht="18.0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ht="18.0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ht="18.0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ht="18.0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ht="18.0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ht="18.0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ht="18.0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ht="18.0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ht="18.0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ht="18.0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ht="18.0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ht="18.0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ht="18.0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ht="18.0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ht="18.0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ht="18.0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ht="18.0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ht="18.0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ht="18.0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ht="18.0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ht="18.0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ht="18.0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ht="18.0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ht="18.0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ht="18.0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ht="18.0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ht="18.0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ht="18.0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ht="18.0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ht="18.0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ht="18.0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ht="18.0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ht="18.0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ht="18.0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ht="18.0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ht="18.0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ht="18.0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ht="18.0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ht="18.0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ht="18.0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ht="18.0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ht="18.0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ht="18.0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ht="18.0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ht="18.0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ht="18.0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ht="18.0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ht="18.0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ht="18.0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ht="18.0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ht="18.0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ht="18.0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ht="18.0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ht="18.0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ht="18.0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ht="18.0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ht="18.0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ht="18.0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ht="18.0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ht="18.0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ht="18.0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ht="18.0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ht="18.0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ht="18.0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ht="18.0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ht="18.0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ht="18.0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ht="18.0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ht="18.0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ht="18.0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ht="18.0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ht="18.0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ht="18.0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ht="18.0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ht="18.0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ht="18.0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ht="18.0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ht="18.0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ht="18.0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ht="18.0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ht="18.0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ht="18.0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ht="18.0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ht="18.0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ht="18.0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ht="18.0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ht="18.0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ht="18.0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ht="18.0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ht="18.0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ht="18.0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ht="18.0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ht="18.0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ht="18.0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ht="18.0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ht="18.0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ht="18.0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ht="18.0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ht="18.0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ht="18.0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ht="18.0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ht="18.0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ht="18.0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ht="18.0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ht="18.0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ht="18.0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ht="18.0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ht="18.0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ht="18.0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ht="18.0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ht="18.0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ht="18.0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ht="18.0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ht="18.0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ht="18.0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ht="18.0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ht="18.0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ht="18.0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ht="18.0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ht="18.0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ht="18.0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ht="18.0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ht="18.0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ht="18.0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ht="18.0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ht="18.0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ht="18.0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ht="18.0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ht="18.0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ht="18.0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ht="18.0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ht="18.0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ht="18.0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ht="18.0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ht="18.0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ht="18.0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ht="18.0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ht="18.0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ht="18.0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ht="18.0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ht="18.0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ht="18.0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ht="18.0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ht="18.0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ht="18.0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ht="18.0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ht="18.0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ht="18.0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ht="18.0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ht="18.0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ht="18.0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ht="18.0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ht="18.0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ht="18.0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ht="18.0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ht="18.0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ht="18.0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ht="18.0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ht="18.0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ht="18.0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ht="18.0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ht="18.0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ht="18.0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ht="18.0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ht="18.0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ht="18.0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ht="18.0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ht="18.0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ht="18.0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ht="18.0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ht="18.0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ht="18.0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ht="18.0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ht="18.0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ht="18.0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ht="18.0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ht="18.0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ht="18.0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ht="18.0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ht="18.0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ht="18.0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ht="18.0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ht="18.0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ht="18.0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ht="18.0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ht="18.0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ht="18.0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ht="18.0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ht="18.0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ht="18.0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ht="18.0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ht="18.0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ht="18.0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ht="18.0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ht="18.0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ht="18.0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ht="18.0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ht="18.0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ht="18.0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ht="18.0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ht="18.0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ht="18.0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ht="18.0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ht="18.0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ht="18.0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ht="18.0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ht="18.0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ht="18.0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ht="18.0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ht="18.0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ht="18.0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ht="18.0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ht="18.0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ht="18.0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ht="18.0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ht="18.0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ht="18.0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ht="18.0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ht="18.0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ht="18.0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ht="18.0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ht="18.0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ht="18.0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ht="18.0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ht="18.0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ht="18.0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ht="18.0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ht="18.0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ht="18.0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ht="18.0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ht="18.0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ht="18.0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ht="18.0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ht="18.0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ht="18.0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ht="18.0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ht="18.0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ht="18.0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ht="18.0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ht="18.0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ht="18.0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ht="18.0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ht="18.0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ht="18.0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ht="18.0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ht="18.0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ht="18.0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ht="18.0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ht="18.0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ht="18.0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ht="18.0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ht="18.0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ht="18.0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ht="18.0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ht="18.0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ht="18.0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ht="18.0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ht="18.0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ht="18.0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ht="18.0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ht="18.0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ht="18.0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ht="18.0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ht="18.0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ht="18.0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ht="18.0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ht="18.0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ht="18.0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ht="18.0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ht="18.0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ht="18.0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ht="18.0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ht="18.0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ht="18.0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ht="18.0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ht="18.0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ht="18.0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ht="18.0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ht="18.0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ht="18.0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ht="18.0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ht="18.0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ht="18.0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ht="18.0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ht="18.0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ht="18.0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ht="18.0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ht="18.0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ht="18.0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ht="18.0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ht="18.0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ht="18.0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ht="18.0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ht="18.0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ht="18.0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ht="18.0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ht="18.0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ht="18.0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ht="18.0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ht="18.0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ht="18.0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ht="18.0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ht="18.0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ht="18.0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ht="18.0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ht="18.0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ht="18.0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ht="18.0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ht="18.0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ht="18.0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ht="18.0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ht="18.0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ht="18.0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ht="18.0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ht="18.0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ht="18.0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ht="18.0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ht="18.0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ht="18.0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ht="18.0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ht="18.0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ht="18.0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ht="18.0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ht="18.0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ht="18.0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ht="18.0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ht="18.0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ht="18.0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ht="18.0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ht="18.0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ht="18.0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ht="18.0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ht="18.0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ht="18.0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ht="18.0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ht="18.0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ht="18.0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ht="18.0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ht="18.0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ht="18.0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ht="18.0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ht="18.0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ht="18.0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ht="18.0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ht="18.0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ht="18.0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ht="18.0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ht="18.0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ht="18.0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ht="18.0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ht="18.0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ht="18.0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ht="18.0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ht="18.0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ht="18.0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ht="18.0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ht="18.0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ht="18.0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ht="18.0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ht="18.0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ht="18.0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ht="18.0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ht="18.0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ht="18.0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ht="18.0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ht="18.0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ht="18.0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ht="18.0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ht="18.0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ht="18.0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ht="18.0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ht="18.0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ht="18.0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ht="18.0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ht="18.0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ht="18.0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ht="18.0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ht="18.0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ht="18.0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ht="18.0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ht="18.0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ht="18.0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ht="18.0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ht="18.0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ht="18.0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ht="18.0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ht="18.0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ht="18.0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ht="18.0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ht="18.0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ht="18.0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ht="18.0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ht="18.0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ht="18.0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ht="18.0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ht="18.0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ht="18.0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ht="18.0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ht="18.0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ht="18.0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ht="18.0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ht="18.0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ht="18.0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ht="18.0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ht="18.0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ht="18.0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ht="18.0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  <row r="968" ht="18.0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</row>
    <row r="969" ht="18.0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</row>
    <row r="970" ht="18.0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</row>
    <row r="971" ht="18.0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</row>
    <row r="972" ht="18.0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</row>
    <row r="973" ht="18.0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</row>
    <row r="974" ht="18.0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</row>
    <row r="975" ht="18.0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</row>
    <row r="976" ht="18.0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</row>
    <row r="977" ht="18.0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</row>
    <row r="978" ht="18.0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</row>
    <row r="979" ht="18.0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</row>
    <row r="980" ht="18.0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</row>
    <row r="981" ht="18.0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</row>
    <row r="982" ht="18.0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</row>
    <row r="983" ht="18.0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</row>
    <row r="984" ht="18.0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</row>
    <row r="985" ht="18.0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</row>
    <row r="986" ht="18.0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 ht="18.0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 ht="18.0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ht="18.0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ht="18.0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</row>
    <row r="991" ht="18.0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</row>
    <row r="992" ht="18.0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</row>
    <row r="993" ht="18.0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</row>
    <row r="994" ht="18.0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</row>
    <row r="995" ht="18.0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</row>
    <row r="996" ht="18.0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</row>
    <row r="997" ht="18.0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</row>
    <row r="998" ht="18.0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</row>
    <row r="999" ht="18.0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</row>
    <row r="1000" ht="18.0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</row>
  </sheetData>
  <mergeCells count="12">
    <mergeCell ref="A49:H49"/>
    <mergeCell ref="A57:H57"/>
    <mergeCell ref="A65:H65"/>
    <mergeCell ref="A73:H73"/>
    <mergeCell ref="A81:H81"/>
    <mergeCell ref="K2:P2"/>
    <mergeCell ref="A8:P8"/>
    <mergeCell ref="A9:H9"/>
    <mergeCell ref="A17:H17"/>
    <mergeCell ref="A25:H25"/>
    <mergeCell ref="A33:H33"/>
    <mergeCell ref="A41:H41"/>
  </mergeCell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2021-02-18T11:44:23Z</dcterms:created>
</cp:coreProperties>
</file>