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<sst xmlns="http://schemas.openxmlformats.org/spreadsheetml/2006/main" count="31" uniqueCount="31">
  <si>
    <t>di</t>
  </si>
  <si>
    <t>Iavg</t>
  </si>
  <si>
    <t>Imax</t>
  </si>
  <si>
    <t>ripple%</t>
  </si>
  <si>
    <t>Dmax</t>
  </si>
  <si>
    <t>Fs</t>
  </si>
  <si>
    <t>L</t>
  </si>
  <si>
    <t>Vout</t>
  </si>
  <si>
    <t>R</t>
  </si>
  <si>
    <t>Vin</t>
  </si>
  <si>
    <t>rho</t>
  </si>
  <si>
    <t>Kg (calculated)</t>
  </si>
  <si>
    <t>Core size</t>
  </si>
  <si>
    <t>PQ26/25</t>
  </si>
  <si>
    <t>Pcu</t>
  </si>
  <si>
    <t>MLT(cm)</t>
  </si>
  <si>
    <t>Bmax</t>
  </si>
  <si>
    <t>lg (mm)</t>
  </si>
  <si>
    <t>WA(cm^2)</t>
  </si>
  <si>
    <t>Ku</t>
  </si>
  <si>
    <t>n</t>
  </si>
  <si>
    <t>Ac(cm^2)</t>
  </si>
  <si>
    <t>u0</t>
  </si>
  <si>
    <t>Aw (cm^2)</t>
  </si>
  <si>
    <t>Kg(core)</t>
  </si>
  <si>
    <t>R_actual)</t>
  </si>
  <si>
    <t>R/unitLength</t>
  </si>
  <si>
    <t>AWG required</t>
  </si>
  <si>
    <t>R_wire Ohm/cm)</t>
  </si>
  <si>
    <t>R_wire (Ohm)</t>
  </si>
  <si>
    <t>Pcu_loss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</si>
</sst>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1" xfId="0" applyAlignment="1" applyFont="1" applyNumberFormat="1">
      <alignment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9.57"/>
  </cols>
  <sheetData>
    <row r="1">
      <c r="D1" s="1" t="s">
        <v>0</v>
      </c>
      <c r="E1">
        <f>$B$3/100*$B$2</f>
        <v>0.78456</v>
      </c>
    </row>
    <row r="2">
      <c r="A2" s="1" t="s">
        <v>1</v>
      </c>
      <c r="B2" s="1">
        <v>6.538</v>
      </c>
      <c r="D2" s="1" t="s">
        <v>2</v>
      </c>
      <c r="E2">
        <f>$B$2+$B$2*$B$3/100</f>
        <v>7.32256</v>
      </c>
    </row>
    <row r="3">
      <c r="A3" s="1" t="s">
        <v>3</v>
      </c>
      <c r="B3" s="1">
        <v>12.0</v>
      </c>
      <c r="D3" s="1" t="s">
        <v>4</v>
      </c>
      <c r="E3">
        <f>$B$5/$B$6</f>
        <v>0.7558139535</v>
      </c>
    </row>
    <row r="4">
      <c r="A4" s="1" t="s">
        <v>5</v>
      </c>
      <c r="B4" s="2">
        <v>25000.0</v>
      </c>
      <c r="D4" s="1" t="s">
        <v>6</v>
      </c>
      <c r="E4" s="3">
        <f>$B$5*(1-$E$3)/$B$4/2/$E$1</f>
        <v>0.00008092226483</v>
      </c>
      <c r="I4" s="3">
        <f>$E$4^2*$E$2^2*B7*10^8/$B$9^2/E5/B10</f>
        <v>0.1035020666</v>
      </c>
    </row>
    <row r="5">
      <c r="A5" s="1" t="s">
        <v>7</v>
      </c>
      <c r="B5" s="1">
        <v>13.0</v>
      </c>
      <c r="D5" s="1" t="s">
        <v>8</v>
      </c>
      <c r="E5" s="3">
        <f>$B$8/$B$2/$B$2</f>
        <v>0.02339430607</v>
      </c>
      <c r="I5" s="3">
        <f>B11*E4*E2^2*10^4*1000/B9^2/H10</f>
        <v>0.7393358176</v>
      </c>
    </row>
    <row r="6">
      <c r="A6" s="1" t="s">
        <v>9</v>
      </c>
      <c r="B6" s="1">
        <v>17.2</v>
      </c>
      <c r="I6" s="3">
        <f>E4*E2*10^4/B9/H10</f>
        <v>20.08671659</v>
      </c>
    </row>
    <row r="7">
      <c r="A7" s="1" t="s">
        <v>10</v>
      </c>
      <c r="B7" s="2">
        <v>1.724E-6</v>
      </c>
      <c r="D7" s="1" t="s">
        <v>11</v>
      </c>
      <c r="E7" s="3">
        <f>$E$4^2*$E$2^2*$B$7*10^8/$B$9^2/$E$5/$B$10</f>
        <v>0.1035020666</v>
      </c>
      <c r="G7" s="1" t="s">
        <v>12</v>
      </c>
      <c r="H7" s="1" t="s">
        <v>13</v>
      </c>
    </row>
    <row r="8">
      <c r="A8" s="1" t="s">
        <v>14</v>
      </c>
      <c r="B8" s="1">
        <v>1.0</v>
      </c>
      <c r="G8" s="1" t="s">
        <v>15</v>
      </c>
      <c r="H8" s="1">
        <v>5.62</v>
      </c>
    </row>
    <row r="9">
      <c r="A9" s="1" t="s">
        <v>16</v>
      </c>
      <c r="B9" s="1">
        <v>0.25</v>
      </c>
      <c r="D9" s="1" t="s">
        <v>17</v>
      </c>
      <c r="E9" s="3">
        <f>$B$11*$E$4*$E$2^2*10^4/$B$9^2*1000/$H$10</f>
        <v>0.7393358176</v>
      </c>
      <c r="G9" s="1" t="s">
        <v>18</v>
      </c>
      <c r="H9" s="1">
        <v>0.503</v>
      </c>
    </row>
    <row r="10">
      <c r="A10" s="1" t="s">
        <v>19</v>
      </c>
      <c r="B10" s="1">
        <v>0.4</v>
      </c>
      <c r="D10" s="1" t="s">
        <v>20</v>
      </c>
      <c r="E10" s="3">
        <f>$E$4*$E$2*10^4/$B$9/$H$10</f>
        <v>20.08671659</v>
      </c>
      <c r="G10" s="1" t="s">
        <v>21</v>
      </c>
      <c r="H10" s="1">
        <v>1.18</v>
      </c>
    </row>
    <row r="11">
      <c r="A11" s="1" t="s">
        <v>22</v>
      </c>
      <c r="B11" s="3">
        <f>4*pi()*10^-7</f>
        <v>0.000001256637061</v>
      </c>
      <c r="D11" s="1" t="s">
        <v>23</v>
      </c>
      <c r="E11" s="3">
        <f>$B$10*$H$9/$E$10</f>
        <v>0.01001656986</v>
      </c>
      <c r="G11" s="1" t="s">
        <v>24</v>
      </c>
      <c r="H11" s="1">
        <v>0.125</v>
      </c>
    </row>
    <row r="12">
      <c r="D12" s="1" t="s">
        <v>25</v>
      </c>
      <c r="E12" s="3">
        <f>$B$7*$E$10*$H$8/$E$11</f>
        <v>0.01942958412</v>
      </c>
    </row>
    <row r="13">
      <c r="D13" s="1" t="s">
        <v>26</v>
      </c>
      <c r="E13" s="3">
        <f>$E$12/($E$10*$H$8)</f>
        <v>0.0001721148082</v>
      </c>
    </row>
    <row r="15">
      <c r="D15" s="1" t="s">
        <v>27</v>
      </c>
      <c r="E15" s="1"/>
    </row>
    <row r="16">
      <c r="D16" s="1" t="s">
        <v>28</v>
      </c>
      <c r="E16" s="2">
        <v>2.09E-4</v>
      </c>
    </row>
    <row r="17">
      <c r="D17" s="1" t="s">
        <v>29</v>
      </c>
      <c r="E17" s="3">
        <f>$E$16*round($E$10,0)*$H$8</f>
        <v>0.0234916</v>
      </c>
    </row>
    <row r="18">
      <c r="D18" s="1" t="s">
        <v>30</v>
      </c>
      <c r="E18" s="3">
        <f>$B$2^2*$E$17</f>
        <v>1.004158872</v>
      </c>
    </row>
  </sheetData>
  <drawing r:id="rId1"/>
</worksheet>
</file>