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JIVAN\Dropbox\Units\ECE4094-95 Final Year Project\Project\Project B\MATLAB Code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4" i="1" l="1"/>
  <c r="S15" i="1"/>
  <c r="S16" i="1"/>
  <c r="S4" i="1"/>
  <c r="S5" i="1"/>
  <c r="S6" i="1"/>
  <c r="S7" i="1"/>
  <c r="S8" i="1"/>
  <c r="S9" i="1"/>
  <c r="S10" i="1"/>
  <c r="S11" i="1"/>
  <c r="S12" i="1"/>
  <c r="S13" i="1"/>
  <c r="O17" i="1" l="1"/>
  <c r="T16" i="1" s="1"/>
  <c r="T23" i="1" s="1"/>
  <c r="T12" i="1"/>
  <c r="T8" i="1"/>
  <c r="T11" i="1"/>
  <c r="T6" i="1"/>
  <c r="T15" i="1"/>
  <c r="T13" i="1"/>
  <c r="T21" i="1" s="1"/>
  <c r="T9" i="1"/>
  <c r="T14" i="1"/>
  <c r="T4" i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F19" i="1"/>
  <c r="G19" i="1" s="1"/>
  <c r="F18" i="1"/>
  <c r="G18" i="1" s="1"/>
  <c r="F17" i="1"/>
  <c r="G17" i="1" s="1"/>
  <c r="C19" i="1"/>
  <c r="D19" i="1" s="1"/>
  <c r="C18" i="1"/>
  <c r="D18" i="1" s="1"/>
  <c r="C17" i="1"/>
  <c r="D17" i="1" s="1"/>
  <c r="T10" i="1" l="1"/>
  <c r="T22" i="1"/>
  <c r="H23" i="1"/>
  <c r="I23" i="1" s="1"/>
  <c r="T5" i="1"/>
  <c r="T7" i="1"/>
  <c r="H25" i="1"/>
  <c r="I25" i="1" s="1"/>
  <c r="H21" i="1"/>
  <c r="I21" i="1" s="1"/>
  <c r="T20" i="1"/>
  <c r="H26" i="1"/>
  <c r="I26" i="1" s="1"/>
  <c r="H22" i="1"/>
  <c r="I22" i="1" s="1"/>
  <c r="H24" i="1"/>
  <c r="I24" i="1" s="1"/>
  <c r="H20" i="1"/>
  <c r="I20" i="1" s="1"/>
  <c r="H18" i="1"/>
  <c r="I18" i="1" s="1"/>
  <c r="H17" i="1"/>
  <c r="I17" i="1" s="1"/>
  <c r="H19" i="1"/>
  <c r="I19" i="1" s="1"/>
  <c r="F27" i="1"/>
  <c r="G27" i="1" s="1"/>
  <c r="F16" i="1"/>
  <c r="G16" i="1" s="1"/>
  <c r="F15" i="1"/>
  <c r="G15" i="1" s="1"/>
  <c r="F14" i="1"/>
  <c r="G14" i="1" s="1"/>
  <c r="F13" i="1"/>
  <c r="G13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4" i="1"/>
  <c r="G4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27" i="1"/>
  <c r="D27" i="1" s="1"/>
  <c r="T17" i="1" l="1"/>
  <c r="T24" i="1"/>
  <c r="H12" i="1"/>
  <c r="I12" i="1" s="1"/>
  <c r="H8" i="1"/>
  <c r="I8" i="1" s="1"/>
  <c r="H16" i="1"/>
  <c r="I16" i="1" s="1"/>
  <c r="H4" i="1"/>
  <c r="I4" i="1" s="1"/>
  <c r="H27" i="1"/>
  <c r="I27" i="1" s="1"/>
  <c r="H15" i="1"/>
  <c r="I15" i="1" s="1"/>
  <c r="H7" i="1"/>
  <c r="I7" i="1" s="1"/>
  <c r="H11" i="1"/>
  <c r="I11" i="1" s="1"/>
  <c r="H13" i="1"/>
  <c r="I13" i="1" s="1"/>
  <c r="H9" i="1"/>
  <c r="I9" i="1" s="1"/>
  <c r="H5" i="1"/>
  <c r="I5" i="1" s="1"/>
  <c r="H14" i="1"/>
  <c r="I14" i="1" s="1"/>
  <c r="H6" i="1"/>
  <c r="I6" i="1" s="1"/>
  <c r="H10" i="1"/>
  <c r="I10" i="1" s="1"/>
  <c r="E28" i="1"/>
  <c r="B28" i="1"/>
  <c r="H28" i="1" l="1"/>
</calcChain>
</file>

<file path=xl/sharedStrings.xml><?xml version="1.0" encoding="utf-8"?>
<sst xmlns="http://schemas.openxmlformats.org/spreadsheetml/2006/main" count="128" uniqueCount="89">
  <si>
    <t>Percentage</t>
  </si>
  <si>
    <t>Power</t>
  </si>
  <si>
    <t>Total</t>
  </si>
  <si>
    <t>Solar Generation</t>
  </si>
  <si>
    <t>Avg. Power (Wh)</t>
  </si>
  <si>
    <t>Tariffs</t>
  </si>
  <si>
    <t>Appliances</t>
  </si>
  <si>
    <t>Task</t>
  </si>
  <si>
    <t>Dryer</t>
  </si>
  <si>
    <t>Washing machine</t>
  </si>
  <si>
    <t>Oven</t>
  </si>
  <si>
    <t>Dish washer</t>
  </si>
  <si>
    <t>Fridge</t>
  </si>
  <si>
    <t>Water heater</t>
  </si>
  <si>
    <t>Air conditioner</t>
  </si>
  <si>
    <t>Microwave</t>
  </si>
  <si>
    <t>Space heater</t>
  </si>
  <si>
    <t>Freezer</t>
  </si>
  <si>
    <t>Heating &amp; Cooling</t>
  </si>
  <si>
    <t>Lighting</t>
  </si>
  <si>
    <t>Total Power (kWh)</t>
  </si>
  <si>
    <t>Total Power</t>
  </si>
  <si>
    <t>Power Categories</t>
  </si>
  <si>
    <t>9,10,11,12</t>
  </si>
  <si>
    <t>3,6,13</t>
  </si>
  <si>
    <t>1,2,4</t>
  </si>
  <si>
    <t>Avg Power (kWh), S</t>
  </si>
  <si>
    <t>Set of Tasks, n</t>
  </si>
  <si>
    <t>Time, t</t>
  </si>
  <si>
    <t>Task No., i</t>
  </si>
  <si>
    <t>Duration, r</t>
  </si>
  <si>
    <t>Deadline, d</t>
  </si>
  <si>
    <t>Arrival, a</t>
  </si>
  <si>
    <t>References</t>
  </si>
  <si>
    <r>
      <t>Solar System (Wh)</t>
    </r>
    <r>
      <rPr>
        <b/>
        <sz val="8"/>
        <color theme="1"/>
        <rFont val="Calibri"/>
        <family val="2"/>
        <scheme val="minor"/>
      </rPr>
      <t>[1]</t>
    </r>
  </si>
  <si>
    <r>
      <t>January 6th, 2018</t>
    </r>
    <r>
      <rPr>
        <b/>
        <sz val="8"/>
        <color theme="1"/>
        <rFont val="Calibri"/>
        <family val="2"/>
        <scheme val="minor"/>
      </rPr>
      <t>[2]</t>
    </r>
  </si>
  <si>
    <r>
      <t>June 1st, 2017</t>
    </r>
    <r>
      <rPr>
        <b/>
        <sz val="8"/>
        <color theme="1"/>
        <rFont val="Calibri"/>
        <family val="2"/>
        <scheme val="minor"/>
      </rPr>
      <t>[2]</t>
    </r>
  </si>
  <si>
    <r>
      <t>Buying (c/kWh), C</t>
    </r>
    <r>
      <rPr>
        <b/>
        <sz val="8"/>
        <color theme="1"/>
        <rFont val="Calibri"/>
        <family val="2"/>
        <scheme val="minor"/>
      </rPr>
      <t>[3]</t>
    </r>
  </si>
  <si>
    <r>
      <t>Selling (c/kWh), G</t>
    </r>
    <r>
      <rPr>
        <b/>
        <sz val="8"/>
        <color theme="1"/>
        <rFont val="Calibri"/>
        <family val="2"/>
        <scheme val="minor"/>
      </rPr>
      <t>[4]</t>
    </r>
  </si>
  <si>
    <t>http://www.sustainability.vic.gov.au/You-and-Your-Home/Save-energy/Solar-power</t>
  </si>
  <si>
    <t>http://pv-map.apvi.org.au/live#2018-01-06</t>
  </si>
  <si>
    <t>https://www.alintaenergy.com.au/energy-products/customer-information/victoria-pricing</t>
  </si>
  <si>
    <t>https://www.energymatters.com.au/rebates-incentives/feedintariff/#victoria</t>
  </si>
  <si>
    <r>
      <t>Power Rating (kWh), p</t>
    </r>
    <r>
      <rPr>
        <b/>
        <sz val="8"/>
        <color theme="1"/>
        <rFont val="Calibri"/>
        <family val="2"/>
        <scheme val="minor"/>
      </rPr>
      <t>[5]</t>
    </r>
  </si>
  <si>
    <t>https://www.originenergy.com.au/content/dam/origin/residential/docs/your-account/sa-energy-consumption-summer-15.pdf</t>
  </si>
  <si>
    <r>
      <t>Lights</t>
    </r>
    <r>
      <rPr>
        <sz val="8"/>
        <color theme="1"/>
        <rFont val="Calibri"/>
        <family val="2"/>
        <scheme val="minor"/>
      </rPr>
      <t>[6]</t>
    </r>
  </si>
  <si>
    <t>http://energyusecalculator.com/</t>
  </si>
  <si>
    <t>[1]</t>
  </si>
  <si>
    <t>[2]</t>
  </si>
  <si>
    <t>[3]</t>
  </si>
  <si>
    <t>[4]</t>
  </si>
  <si>
    <t>[5]</t>
  </si>
  <si>
    <t>[6]</t>
  </si>
  <si>
    <t>http://www.jimsenergy.com.au/residential-energy-storage/</t>
  </si>
  <si>
    <t>https://www.originenergy.com.au/content/dam/origin/residential/solar/Tesla%20Powerwall%202%20AC%20Backup_Datasheet.pdf</t>
  </si>
  <si>
    <t>[7]</t>
  </si>
  <si>
    <t>[8]</t>
  </si>
  <si>
    <t>[9]</t>
  </si>
  <si>
    <r>
      <t>Max Battery Charge/Discharge (kW)</t>
    </r>
    <r>
      <rPr>
        <b/>
        <sz val="8"/>
        <color theme="1"/>
        <rFont val="Calibri"/>
        <family val="2"/>
        <scheme val="minor"/>
      </rPr>
      <t>[8]</t>
    </r>
  </si>
  <si>
    <r>
      <t>Battery Capacity (kWh)</t>
    </r>
    <r>
      <rPr>
        <b/>
        <sz val="8"/>
        <color theme="1"/>
        <rFont val="Calibri"/>
        <family val="2"/>
        <scheme val="minor"/>
      </rPr>
      <t>[7][8]</t>
    </r>
  </si>
  <si>
    <t>9,11,12</t>
  </si>
  <si>
    <t>7,9,10,11,12</t>
  </si>
  <si>
    <t>7,9,11,12</t>
  </si>
  <si>
    <t>5,7,9,11,12</t>
  </si>
  <si>
    <t>11,12</t>
  </si>
  <si>
    <t>3,6,13,11,12</t>
  </si>
  <si>
    <t>6,8,13,11,12</t>
  </si>
  <si>
    <t>8,13,11,12</t>
  </si>
  <si>
    <t>13,11,12</t>
  </si>
  <si>
    <t>1,2,4,6,8,13,11,12</t>
  </si>
  <si>
    <t>Set of Tasks Running (Hard deadline)</t>
  </si>
  <si>
    <t>Set of Tasks Running (With Delay)</t>
  </si>
  <si>
    <t>10,11,12</t>
  </si>
  <si>
    <t>6,11,12</t>
  </si>
  <si>
    <t>3,13,11,12</t>
  </si>
  <si>
    <t>2,6,8,13,11,12</t>
  </si>
  <si>
    <t>4,6,13,11,12</t>
  </si>
  <si>
    <t>1,6,11,12</t>
  </si>
  <si>
    <t>Water Heater</t>
  </si>
  <si>
    <t>Other Appliances</t>
  </si>
  <si>
    <t>Delay, s</t>
  </si>
  <si>
    <t>Battery Charge/Discharge, b</t>
  </si>
  <si>
    <t>Proportion of Solar Power Siphoned, k</t>
  </si>
  <si>
    <t>GA</t>
  </si>
  <si>
    <t>SW</t>
  </si>
  <si>
    <t>Output</t>
  </si>
  <si>
    <t>TV (LCD, LED backlight )</t>
  </si>
  <si>
    <t>Laptop (15-inch)</t>
  </si>
  <si>
    <t>Refrigeration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</si>
</sst>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00%"/>
    <numFmt numFmtId="167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165" fontId="0" fillId="0" borderId="0" xfId="0" applyNumberFormat="1" applyFont="1"/>
    <xf numFmtId="164" fontId="0" fillId="0" borderId="0" xfId="0" applyNumberFormat="1"/>
    <xf numFmtId="0" fontId="1" fillId="0" borderId="0" xfId="0" applyFont="1"/>
    <xf numFmtId="0" fontId="0" fillId="0" borderId="0" xfId="0"/>
    <xf numFmtId="164" fontId="0" fillId="0" borderId="0" xfId="0" applyNumberFormat="1" applyFont="1"/>
    <xf numFmtId="0" fontId="0" fillId="0" borderId="0" xfId="0" applyNumberFormat="1" applyFont="1"/>
    <xf numFmtId="0" fontId="0" fillId="0" borderId="0" xfId="0" applyNumberFormat="1"/>
    <xf numFmtId="166" fontId="0" fillId="0" borderId="0" xfId="1" applyNumberFormat="1" applyFont="1"/>
    <xf numFmtId="166" fontId="0" fillId="0" borderId="0" xfId="0" applyNumberFormat="1" applyFont="1"/>
    <xf numFmtId="166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2" borderId="0" xfId="0" applyFill="1"/>
    <xf numFmtId="0" fontId="1" fillId="0" borderId="0" xfId="0" applyFont="1"/>
    <xf numFmtId="49" fontId="0" fillId="0" borderId="0" xfId="0" applyNumberFormat="1" applyAlignment="1">
      <alignment vertical="top"/>
    </xf>
    <xf numFmtId="49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167" fontId="0" fillId="0" borderId="0" xfId="0" applyNumberFormat="1"/>
    <xf numFmtId="167" fontId="1" fillId="0" borderId="0" xfId="0" applyNumberFormat="1" applyFont="1"/>
    <xf numFmtId="167" fontId="0" fillId="0" borderId="0" xfId="0" applyNumberFormat="1" applyFont="1"/>
    <xf numFmtId="0" fontId="1" fillId="0" borderId="0" xfId="0" applyFont="1"/>
    <xf numFmtId="0" fontId="3" fillId="0" borderId="0" xfId="0" applyFont="1" applyAlignment="1">
      <alignment vertical="top"/>
    </xf>
    <xf numFmtId="0" fontId="0" fillId="0" borderId="0" xfId="0"/>
    <xf numFmtId="0" fontId="1" fillId="0" borderId="0" xfId="0" applyFont="1" applyAlignment="1"/>
    <xf numFmtId="0" fontId="2" fillId="0" borderId="0" xfId="0" applyFont="1"/>
    <xf numFmtId="164" fontId="1" fillId="0" borderId="0" xfId="0" applyNumberFormat="1" applyFont="1"/>
    <xf numFmtId="0" fontId="3" fillId="0" borderId="0" xfId="0" applyFont="1"/>
    <xf numFmtId="165" fontId="1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Power Categories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826C-4A26-8C8C-97208A1434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6C-4A26-8C8C-97208A1434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826C-4A26-8C8C-97208A1434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6C-4A26-8C8C-97208A1434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6C-4A26-8C8C-97208A14341F}"/>
              </c:ext>
            </c:extLst>
          </c:dPt>
          <c:dLbls>
            <c:dLbl>
              <c:idx val="0"/>
              <c:layout>
                <c:manualLayout>
                  <c:x val="-0.13060159667541557"/>
                  <c:y val="0.201049504228638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826C-4A26-8C8C-97208A14341F}"/>
                </c:ext>
              </c:extLst>
            </c:dLbl>
            <c:dLbl>
              <c:idx val="1"/>
              <c:layout>
                <c:manualLayout>
                  <c:x val="-0.12273392388451444"/>
                  <c:y val="-0.2141914552347623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826C-4A26-8C8C-97208A14341F}"/>
                </c:ext>
              </c:extLst>
            </c:dLbl>
            <c:dLbl>
              <c:idx val="2"/>
              <c:layout>
                <c:manualLayout>
                  <c:x val="0.15508508311461067"/>
                  <c:y val="-0.15720654709827939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Refrigeration</a:t>
                    </a:r>
                    <a:r>
                      <a:rPr lang="en-US" baseline="0"/>
                      <a:t>
</a:t>
                    </a:r>
                    <a:fld id="{ED21AD7B-FEA8-4914-8D6D-CE576665BC4A}" type="PERCENTAGE">
                      <a:rPr lang="en-US" baseline="0"/>
                      <a:pPr/>
                      <a:t>[PERCENTAGE]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826C-4A26-8C8C-97208A14341F}"/>
                </c:ext>
              </c:extLst>
            </c:dLbl>
            <c:dLbl>
              <c:idx val="3"/>
              <c:layout>
                <c:manualLayout>
                  <c:x val="1.589982502187224E-2"/>
                  <c:y val="-0.156541994750656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826C-4A26-8C8C-97208A14341F}"/>
                </c:ext>
              </c:extLst>
            </c:dLbl>
            <c:dLbl>
              <c:idx val="4"/>
              <c:layout>
                <c:manualLayout>
                  <c:x val="0.120750656167979"/>
                  <c:y val="0.18756014873140858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555693350831146"/>
                      <c:h val="0.16652777777777777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826C-4A26-8C8C-97208A1434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Sheet1!$N$20:$S$24</c:f>
              <c:strCache>
                <c:ptCount val="5"/>
                <c:pt idx="0">
                  <c:v>Heating &amp; Cooling</c:v>
                </c:pt>
                <c:pt idx="1">
                  <c:v>Water Heater</c:v>
                </c:pt>
                <c:pt idx="2">
                  <c:v>Refrigeration</c:v>
                </c:pt>
                <c:pt idx="3">
                  <c:v>Lighting</c:v>
                </c:pt>
                <c:pt idx="4">
                  <c:v>Other Appliances</c:v>
                </c:pt>
              </c:strCache>
            </c:strRef>
          </c:cat>
          <c:val>
            <c:numRef>
              <c:f>Sheet1!$T$20:$T$24</c:f>
              <c:numCache>
                <c:formatCode>0.000%</c:formatCode>
                <c:ptCount val="5"/>
                <c:pt idx="0">
                  <c:v>0.25356194156000972</c:v>
                </c:pt>
                <c:pt idx="1">
                  <c:v>0.28978507606858256</c:v>
                </c:pt>
                <c:pt idx="2">
                  <c:v>0.22023665781212276</c:v>
                </c:pt>
                <c:pt idx="3">
                  <c:v>2.3665781212267575E-2</c:v>
                </c:pt>
                <c:pt idx="4">
                  <c:v>0.21275054334701771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6C-4A26-8C8C-97208A14341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25</xdr:row>
      <xdr:rowOff>47625</xdr:rowOff>
    </xdr:from>
    <xdr:to>
      <xdr:col>16</xdr:col>
      <xdr:colOff>714375</xdr:colOff>
      <xdr:row>39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topLeftCell="S1" workbookViewId="0">
      <selection activeCell="Z28" sqref="Z28"/>
    </sheetView>
  </sheetViews>
  <sheetFormatPr defaultRowHeight="15" x14ac:dyDescent="0.25"/>
  <cols>
    <col min="1" max="1" width="35.42578125" bestFit="1" customWidth="1"/>
    <col min="3" max="3" width="9.140625" style="2"/>
    <col min="6" max="6" width="9.140625" style="2"/>
    <col min="8" max="8" width="16.140625" bestFit="1" customWidth="1"/>
    <col min="9" max="9" width="18.7109375" bestFit="1" customWidth="1"/>
    <col min="10" max="10" width="19.140625" bestFit="1" customWidth="1"/>
    <col min="11" max="11" width="19.42578125" bestFit="1" customWidth="1"/>
    <col min="12" max="12" width="14.85546875" customWidth="1"/>
    <col min="13" max="13" width="10" bestFit="1" customWidth="1"/>
    <col min="14" max="14" width="25" bestFit="1" customWidth="1"/>
    <col min="15" max="15" width="23.28515625" bestFit="1" customWidth="1"/>
    <col min="16" max="16" width="10.42578125" bestFit="1" customWidth="1"/>
    <col min="17" max="17" width="11.140625" bestFit="1" customWidth="1"/>
    <col min="18" max="18" width="9" customWidth="1"/>
    <col min="19" max="19" width="17.85546875" bestFit="1" customWidth="1"/>
    <col min="20" max="20" width="11.28515625" customWidth="1"/>
    <col min="21" max="21" width="34.140625" bestFit="1" customWidth="1"/>
    <col min="22" max="22" width="31.42578125" bestFit="1" customWidth="1"/>
    <col min="24" max="24" width="9.140625" style="27"/>
    <col min="25" max="25" width="16.7109375" style="28" customWidth="1"/>
    <col min="26" max="26" width="17.140625" style="28" customWidth="1"/>
    <col min="27" max="27" width="17.7109375" style="28" customWidth="1"/>
    <col min="28" max="28" width="17.5703125" style="28" customWidth="1"/>
    <col min="29" max="29" width="17.5703125" customWidth="1"/>
  </cols>
  <sheetData>
    <row r="1" spans="1:28" ht="18.75" x14ac:dyDescent="0.3">
      <c r="A1" s="32" t="s">
        <v>28</v>
      </c>
      <c r="B1" s="37" t="s">
        <v>3</v>
      </c>
      <c r="C1" s="37"/>
      <c r="D1" s="37"/>
      <c r="E1" s="37"/>
      <c r="F1" s="37"/>
      <c r="G1" s="37"/>
      <c r="H1" s="37"/>
      <c r="I1" s="37"/>
      <c r="J1" s="32" t="s">
        <v>5</v>
      </c>
      <c r="K1" s="32"/>
      <c r="L1" s="32" t="s">
        <v>6</v>
      </c>
      <c r="M1" s="32"/>
      <c r="N1" s="32"/>
      <c r="O1" s="32"/>
      <c r="P1" s="32"/>
      <c r="Q1" s="32"/>
      <c r="R1" s="32"/>
      <c r="S1" s="32"/>
      <c r="T1" s="32"/>
      <c r="U1" s="32"/>
      <c r="V1" s="32"/>
      <c r="W1" s="37" t="s">
        <v>85</v>
      </c>
      <c r="X1" s="37"/>
      <c r="Y1" s="37"/>
      <c r="Z1" s="37"/>
      <c r="AA1" s="37"/>
      <c r="AB1" s="37"/>
    </row>
    <row r="2" spans="1:28" ht="15.75" customHeight="1" x14ac:dyDescent="0.25">
      <c r="A2" s="32"/>
      <c r="B2" s="35" t="s">
        <v>35</v>
      </c>
      <c r="C2" s="35"/>
      <c r="D2" s="35"/>
      <c r="E2" s="35" t="s">
        <v>36</v>
      </c>
      <c r="F2" s="35"/>
      <c r="G2" s="35"/>
      <c r="H2" s="31" t="s">
        <v>4</v>
      </c>
      <c r="I2" s="31" t="s">
        <v>26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1" t="s">
        <v>80</v>
      </c>
      <c r="X2" s="31"/>
      <c r="Y2" s="38" t="s">
        <v>81</v>
      </c>
      <c r="Z2" s="38"/>
      <c r="AA2" s="31" t="s">
        <v>82</v>
      </c>
      <c r="AB2" s="31"/>
    </row>
    <row r="3" spans="1:28" x14ac:dyDescent="0.25">
      <c r="A3" s="32"/>
      <c r="B3" s="34" t="s">
        <v>0</v>
      </c>
      <c r="C3" s="34"/>
      <c r="D3" s="1" t="s">
        <v>1</v>
      </c>
      <c r="E3" s="31" t="s">
        <v>0</v>
      </c>
      <c r="F3" s="31"/>
      <c r="G3" s="1" t="s">
        <v>1</v>
      </c>
      <c r="H3" s="31"/>
      <c r="I3" s="31"/>
      <c r="J3" s="4" t="s">
        <v>37</v>
      </c>
      <c r="K3" s="5" t="s">
        <v>38</v>
      </c>
      <c r="L3" s="6" t="s">
        <v>27</v>
      </c>
      <c r="M3" s="6" t="s">
        <v>29</v>
      </c>
      <c r="N3" s="6" t="s">
        <v>7</v>
      </c>
      <c r="O3" s="6" t="s">
        <v>43</v>
      </c>
      <c r="P3" s="6" t="s">
        <v>30</v>
      </c>
      <c r="Q3" s="6" t="s">
        <v>31</v>
      </c>
      <c r="R3" s="6" t="s">
        <v>32</v>
      </c>
      <c r="S3" s="6" t="s">
        <v>20</v>
      </c>
      <c r="T3" s="6" t="s">
        <v>0</v>
      </c>
      <c r="U3" s="22" t="s">
        <v>70</v>
      </c>
      <c r="V3" s="26" t="s">
        <v>71</v>
      </c>
      <c r="W3" s="26" t="s">
        <v>83</v>
      </c>
      <c r="X3" s="26" t="s">
        <v>84</v>
      </c>
      <c r="Y3" s="29" t="s">
        <v>83</v>
      </c>
      <c r="Z3" s="29" t="s">
        <v>84</v>
      </c>
      <c r="AA3" s="29" t="s">
        <v>83</v>
      </c>
      <c r="AB3" s="29" t="s">
        <v>84</v>
      </c>
    </row>
    <row r="4" spans="1:28" s="7" customFormat="1" x14ac:dyDescent="0.25">
      <c r="A4">
        <v>8</v>
      </c>
      <c r="B4">
        <v>13</v>
      </c>
      <c r="C4" s="2">
        <f t="shared" ref="C4:C19" si="0">B4*0.01</f>
        <v>0.13</v>
      </c>
      <c r="D4">
        <f t="shared" ref="D4:D27" si="1">C4*$B$30</f>
        <v>195</v>
      </c>
      <c r="E4">
        <v>1</v>
      </c>
      <c r="F4" s="2">
        <f>E4*0.01</f>
        <v>0.01</v>
      </c>
      <c r="G4">
        <f t="shared" ref="G4:G27" si="2">F4*$B$30</f>
        <v>15</v>
      </c>
      <c r="H4" s="2">
        <f t="shared" ref="H4:H19" si="3">(D4+G4)/2</f>
        <v>105</v>
      </c>
      <c r="I4" s="9">
        <f t="shared" ref="I4:I19" si="4">H4/1000</f>
        <v>0.105</v>
      </c>
      <c r="J4">
        <v>33.462000000000003</v>
      </c>
      <c r="K4" s="10">
        <v>10.3</v>
      </c>
      <c r="L4" s="15" t="s">
        <v>23</v>
      </c>
      <c r="M4" s="19">
        <v>1</v>
      </c>
      <c r="N4" s="7" t="s">
        <v>8</v>
      </c>
      <c r="O4" s="13">
        <v>3</v>
      </c>
      <c r="P4" s="14">
        <v>1</v>
      </c>
      <c r="Q4" s="20">
        <v>6</v>
      </c>
      <c r="R4" s="14">
        <v>19</v>
      </c>
      <c r="S4" s="10">
        <f t="shared" ref="S4:S12" si="5">O4*P4</f>
        <v>3</v>
      </c>
      <c r="T4" s="16">
        <f t="shared" ref="T4:T16" si="6">S4/$O$17</f>
        <v>7.244626901714564E-2</v>
      </c>
      <c r="U4" s="17" t="s">
        <v>23</v>
      </c>
      <c r="V4" s="7" t="s">
        <v>72</v>
      </c>
      <c r="W4" s="7">
        <v>5</v>
      </c>
      <c r="X4" s="7">
        <v>0</v>
      </c>
      <c r="Y4" s="30">
        <v>4.9999678009493103</v>
      </c>
      <c r="Z4" s="30">
        <v>2.5</v>
      </c>
      <c r="AA4" s="30">
        <v>0.39193260830953802</v>
      </c>
      <c r="AB4" s="30">
        <v>0.5</v>
      </c>
    </row>
    <row r="5" spans="1:28" s="7" customFormat="1" x14ac:dyDescent="0.25">
      <c r="A5">
        <v>9</v>
      </c>
      <c r="B5">
        <v>30</v>
      </c>
      <c r="C5" s="2">
        <f t="shared" si="0"/>
        <v>0.3</v>
      </c>
      <c r="D5">
        <f t="shared" si="1"/>
        <v>450</v>
      </c>
      <c r="E5">
        <v>5</v>
      </c>
      <c r="F5" s="2">
        <f t="shared" ref="F5:F19" si="7">E5*0.01</f>
        <v>0.05</v>
      </c>
      <c r="G5" s="12">
        <f t="shared" si="2"/>
        <v>75</v>
      </c>
      <c r="H5" s="2">
        <f t="shared" si="3"/>
        <v>262.5</v>
      </c>
      <c r="I5" s="9">
        <f t="shared" si="4"/>
        <v>0.26250000000000001</v>
      </c>
      <c r="J5">
        <v>33.462000000000003</v>
      </c>
      <c r="K5" s="10">
        <v>10.3</v>
      </c>
      <c r="L5" s="23">
        <v>0</v>
      </c>
      <c r="M5" s="19">
        <v>2</v>
      </c>
      <c r="N5" s="7" t="s">
        <v>9</v>
      </c>
      <c r="O5" s="13">
        <v>0.5</v>
      </c>
      <c r="P5" s="14">
        <v>1</v>
      </c>
      <c r="Q5" s="20">
        <v>6</v>
      </c>
      <c r="R5" s="14">
        <v>19</v>
      </c>
      <c r="S5" s="10">
        <f t="shared" si="5"/>
        <v>0.5</v>
      </c>
      <c r="T5" s="16">
        <f t="shared" si="6"/>
        <v>1.2074378169524273E-2</v>
      </c>
      <c r="U5" s="7" t="s">
        <v>23</v>
      </c>
      <c r="V5" s="7" t="s">
        <v>23</v>
      </c>
      <c r="W5" s="7">
        <v>3</v>
      </c>
      <c r="X5" s="7">
        <v>0</v>
      </c>
      <c r="Y5" s="30">
        <v>7.9532019837467993E-2</v>
      </c>
      <c r="Z5" s="30">
        <v>2.5</v>
      </c>
      <c r="AA5" s="30">
        <v>0.301491992784925</v>
      </c>
      <c r="AB5" s="30">
        <v>0.5</v>
      </c>
    </row>
    <row r="6" spans="1:28" s="7" customFormat="1" x14ac:dyDescent="0.25">
      <c r="A6">
        <v>10</v>
      </c>
      <c r="B6">
        <v>45</v>
      </c>
      <c r="C6" s="2">
        <f t="shared" si="0"/>
        <v>0.45</v>
      </c>
      <c r="D6">
        <f t="shared" si="1"/>
        <v>675</v>
      </c>
      <c r="E6">
        <v>10</v>
      </c>
      <c r="F6" s="2">
        <f t="shared" si="7"/>
        <v>0.1</v>
      </c>
      <c r="G6" s="12">
        <f t="shared" si="2"/>
        <v>150</v>
      </c>
      <c r="H6" s="2">
        <f t="shared" si="3"/>
        <v>412.5</v>
      </c>
      <c r="I6" s="9">
        <f t="shared" si="4"/>
        <v>0.41249999999999998</v>
      </c>
      <c r="J6">
        <v>33.462000000000003</v>
      </c>
      <c r="K6" s="10">
        <v>10.3</v>
      </c>
      <c r="L6" s="23">
        <v>7</v>
      </c>
      <c r="M6" s="19">
        <v>3</v>
      </c>
      <c r="N6" s="7" t="s">
        <v>10</v>
      </c>
      <c r="O6" s="13">
        <v>2.4</v>
      </c>
      <c r="P6" s="14">
        <v>1</v>
      </c>
      <c r="Q6" s="20">
        <v>3</v>
      </c>
      <c r="R6" s="14">
        <v>17</v>
      </c>
      <c r="S6" s="10">
        <f t="shared" si="5"/>
        <v>2.4</v>
      </c>
      <c r="T6" s="16">
        <f t="shared" si="6"/>
        <v>5.7957015213716503E-2</v>
      </c>
      <c r="U6" s="7" t="s">
        <v>61</v>
      </c>
      <c r="V6" s="7" t="s">
        <v>23</v>
      </c>
      <c r="W6" s="7">
        <v>0</v>
      </c>
      <c r="X6" s="7">
        <v>0</v>
      </c>
      <c r="Y6" s="30">
        <v>4.9312375219201302E-2</v>
      </c>
      <c r="Z6" s="30">
        <v>2.5</v>
      </c>
      <c r="AA6" s="30">
        <v>0.119752573656776</v>
      </c>
      <c r="AB6" s="30">
        <v>0.5</v>
      </c>
    </row>
    <row r="7" spans="1:28" s="7" customFormat="1" x14ac:dyDescent="0.25">
      <c r="A7">
        <v>11</v>
      </c>
      <c r="B7">
        <v>57</v>
      </c>
      <c r="C7" s="2">
        <f t="shared" si="0"/>
        <v>0.57000000000000006</v>
      </c>
      <c r="D7">
        <f t="shared" si="1"/>
        <v>855.00000000000011</v>
      </c>
      <c r="E7">
        <v>15</v>
      </c>
      <c r="F7" s="2">
        <f t="shared" si="7"/>
        <v>0.15</v>
      </c>
      <c r="G7" s="12">
        <f t="shared" si="2"/>
        <v>225</v>
      </c>
      <c r="H7" s="2">
        <f t="shared" si="3"/>
        <v>540</v>
      </c>
      <c r="I7" s="9">
        <f t="shared" si="4"/>
        <v>0.54</v>
      </c>
      <c r="J7">
        <v>33.462000000000003</v>
      </c>
      <c r="K7" s="10">
        <v>10.3</v>
      </c>
      <c r="L7" s="23">
        <v>5</v>
      </c>
      <c r="M7" s="19">
        <v>4</v>
      </c>
      <c r="N7" s="7" t="s">
        <v>11</v>
      </c>
      <c r="O7" s="13">
        <v>1.8</v>
      </c>
      <c r="P7" s="14">
        <v>1</v>
      </c>
      <c r="Q7" s="20">
        <v>5</v>
      </c>
      <c r="R7" s="14">
        <v>19</v>
      </c>
      <c r="S7" s="10">
        <f t="shared" si="5"/>
        <v>1.8</v>
      </c>
      <c r="T7" s="16">
        <f t="shared" si="6"/>
        <v>4.3467761410287381E-2</v>
      </c>
      <c r="U7" s="7" t="s">
        <v>63</v>
      </c>
      <c r="V7" s="7" t="s">
        <v>63</v>
      </c>
      <c r="W7" s="7">
        <v>4</v>
      </c>
      <c r="X7" s="7">
        <v>0</v>
      </c>
      <c r="Y7" s="30">
        <v>0.39526624174219299</v>
      </c>
      <c r="Z7" s="30">
        <v>2.5</v>
      </c>
      <c r="AA7" s="30">
        <v>0.73051196608771696</v>
      </c>
      <c r="AB7" s="30">
        <v>0.5</v>
      </c>
    </row>
    <row r="8" spans="1:28" s="7" customFormat="1" x14ac:dyDescent="0.25">
      <c r="A8">
        <v>12</v>
      </c>
      <c r="B8">
        <v>64</v>
      </c>
      <c r="C8" s="2">
        <f t="shared" si="0"/>
        <v>0.64</v>
      </c>
      <c r="D8">
        <f t="shared" si="1"/>
        <v>960</v>
      </c>
      <c r="E8">
        <v>18</v>
      </c>
      <c r="F8" s="2">
        <f t="shared" si="7"/>
        <v>0.18</v>
      </c>
      <c r="G8" s="12">
        <f t="shared" si="2"/>
        <v>270</v>
      </c>
      <c r="H8" s="2">
        <f t="shared" si="3"/>
        <v>615</v>
      </c>
      <c r="I8" s="9">
        <f t="shared" si="4"/>
        <v>0.61499999999999999</v>
      </c>
      <c r="J8">
        <v>33.462000000000003</v>
      </c>
      <c r="K8" s="10">
        <v>10.3</v>
      </c>
      <c r="L8" s="23">
        <v>0</v>
      </c>
      <c r="M8" s="19">
        <v>5</v>
      </c>
      <c r="N8" s="7" t="s">
        <v>15</v>
      </c>
      <c r="O8" s="13">
        <v>0.6</v>
      </c>
      <c r="P8" s="14">
        <v>1</v>
      </c>
      <c r="Q8" s="20">
        <v>4</v>
      </c>
      <c r="R8" s="14">
        <v>11</v>
      </c>
      <c r="S8" s="10">
        <f t="shared" si="5"/>
        <v>0.6</v>
      </c>
      <c r="T8" s="16">
        <f t="shared" si="6"/>
        <v>1.4489253803429126E-2</v>
      </c>
      <c r="U8" s="7" t="s">
        <v>62</v>
      </c>
      <c r="V8" s="7" t="s">
        <v>62</v>
      </c>
      <c r="W8" s="7">
        <v>0</v>
      </c>
      <c r="X8" s="7">
        <v>0</v>
      </c>
      <c r="Y8" s="30">
        <v>0.27922595766039798</v>
      </c>
      <c r="Z8" s="30">
        <v>2.5</v>
      </c>
      <c r="AA8" s="30">
        <v>0.453525486953817</v>
      </c>
      <c r="AB8" s="30">
        <v>0.5</v>
      </c>
    </row>
    <row r="9" spans="1:28" s="7" customFormat="1" x14ac:dyDescent="0.25">
      <c r="A9">
        <v>13</v>
      </c>
      <c r="B9">
        <v>68</v>
      </c>
      <c r="C9" s="2">
        <f t="shared" si="0"/>
        <v>0.68</v>
      </c>
      <c r="D9">
        <f t="shared" si="1"/>
        <v>1020.0000000000001</v>
      </c>
      <c r="E9">
        <v>17</v>
      </c>
      <c r="F9" s="2">
        <f t="shared" si="7"/>
        <v>0.17</v>
      </c>
      <c r="G9" s="12">
        <f t="shared" si="2"/>
        <v>255.00000000000003</v>
      </c>
      <c r="H9" s="2">
        <f t="shared" si="3"/>
        <v>637.50000000000011</v>
      </c>
      <c r="I9" s="9">
        <f t="shared" si="4"/>
        <v>0.63750000000000007</v>
      </c>
      <c r="J9">
        <v>33.462000000000003</v>
      </c>
      <c r="K9" s="10">
        <v>10.3</v>
      </c>
      <c r="L9" s="23">
        <v>0</v>
      </c>
      <c r="M9" s="19">
        <v>6</v>
      </c>
      <c r="N9" s="7" t="s">
        <v>16</v>
      </c>
      <c r="O9" s="13">
        <v>1.5</v>
      </c>
      <c r="P9" s="14">
        <v>5</v>
      </c>
      <c r="Q9" s="20">
        <v>9</v>
      </c>
      <c r="R9" s="14">
        <v>17</v>
      </c>
      <c r="S9" s="10">
        <f t="shared" si="5"/>
        <v>7.5</v>
      </c>
      <c r="T9" s="16">
        <f t="shared" si="6"/>
        <v>0.18111567254286409</v>
      </c>
      <c r="U9" s="7" t="s">
        <v>60</v>
      </c>
      <c r="V9" s="7" t="s">
        <v>62</v>
      </c>
      <c r="W9" s="7">
        <v>4</v>
      </c>
      <c r="X9" s="7">
        <v>0</v>
      </c>
      <c r="Y9" s="30">
        <v>0.32436195747055702</v>
      </c>
      <c r="Z9" s="30">
        <v>2.5</v>
      </c>
      <c r="AA9" s="30">
        <v>0.507343212529063</v>
      </c>
      <c r="AB9" s="30">
        <v>0.5</v>
      </c>
    </row>
    <row r="10" spans="1:28" s="7" customFormat="1" x14ac:dyDescent="0.25">
      <c r="A10">
        <v>14</v>
      </c>
      <c r="B10">
        <v>67</v>
      </c>
      <c r="C10" s="2">
        <f t="shared" si="0"/>
        <v>0.67</v>
      </c>
      <c r="D10">
        <f t="shared" si="1"/>
        <v>1005.0000000000001</v>
      </c>
      <c r="E10">
        <v>16</v>
      </c>
      <c r="F10" s="2">
        <f t="shared" si="7"/>
        <v>0.16</v>
      </c>
      <c r="G10" s="12">
        <f t="shared" si="2"/>
        <v>240</v>
      </c>
      <c r="H10" s="2">
        <f t="shared" si="3"/>
        <v>622.5</v>
      </c>
      <c r="I10" s="9">
        <f t="shared" si="4"/>
        <v>0.62250000000000005</v>
      </c>
      <c r="J10">
        <v>33.462000000000003</v>
      </c>
      <c r="K10" s="10">
        <v>10.3</v>
      </c>
      <c r="L10" s="23">
        <v>0</v>
      </c>
      <c r="M10" s="19">
        <v>7</v>
      </c>
      <c r="N10" s="7" t="s">
        <v>14</v>
      </c>
      <c r="O10" s="13">
        <v>1</v>
      </c>
      <c r="P10" s="14">
        <v>3</v>
      </c>
      <c r="Q10" s="20">
        <v>6</v>
      </c>
      <c r="R10" s="14">
        <v>10</v>
      </c>
      <c r="S10" s="10">
        <f t="shared" si="5"/>
        <v>3</v>
      </c>
      <c r="T10" s="16">
        <f t="shared" si="6"/>
        <v>7.244626901714564E-2</v>
      </c>
      <c r="U10" s="7" t="s">
        <v>64</v>
      </c>
      <c r="V10" s="7" t="s">
        <v>60</v>
      </c>
      <c r="W10" s="7">
        <v>1</v>
      </c>
      <c r="X10" s="7">
        <v>0</v>
      </c>
      <c r="Y10" s="30">
        <v>0.20061362444345801</v>
      </c>
      <c r="Z10" s="30">
        <v>2.5</v>
      </c>
      <c r="AA10" s="30">
        <v>0.32080333557244101</v>
      </c>
      <c r="AB10" s="30">
        <v>0.5</v>
      </c>
    </row>
    <row r="11" spans="1:28" x14ac:dyDescent="0.25">
      <c r="A11">
        <v>15</v>
      </c>
      <c r="B11">
        <v>63</v>
      </c>
      <c r="C11" s="2">
        <f t="shared" si="0"/>
        <v>0.63</v>
      </c>
      <c r="D11">
        <f t="shared" si="1"/>
        <v>945</v>
      </c>
      <c r="E11">
        <v>11</v>
      </c>
      <c r="F11" s="2">
        <f t="shared" si="7"/>
        <v>0.11</v>
      </c>
      <c r="G11" s="12">
        <f t="shared" si="2"/>
        <v>165</v>
      </c>
      <c r="H11" s="2">
        <f t="shared" si="3"/>
        <v>555</v>
      </c>
      <c r="I11" s="9">
        <f t="shared" si="4"/>
        <v>0.55500000000000005</v>
      </c>
      <c r="J11">
        <v>48.136000000000003</v>
      </c>
      <c r="K11" s="10">
        <v>29</v>
      </c>
      <c r="L11" s="23">
        <v>0</v>
      </c>
      <c r="M11" s="19">
        <v>8</v>
      </c>
      <c r="N11" s="7" t="s">
        <v>86</v>
      </c>
      <c r="O11" s="13">
        <v>0.03</v>
      </c>
      <c r="P11" s="14">
        <v>5</v>
      </c>
      <c r="Q11" s="20">
        <v>7</v>
      </c>
      <c r="R11" s="14">
        <v>18</v>
      </c>
      <c r="S11" s="10">
        <f t="shared" si="5"/>
        <v>0.15</v>
      </c>
      <c r="T11" s="16">
        <f t="shared" si="6"/>
        <v>3.6223134508572815E-3</v>
      </c>
      <c r="U11" s="7" t="s">
        <v>64</v>
      </c>
      <c r="V11" s="7" t="s">
        <v>64</v>
      </c>
      <c r="W11" s="7">
        <v>0</v>
      </c>
      <c r="X11" s="7">
        <v>0</v>
      </c>
      <c r="Y11" s="30">
        <v>0.25606834678770102</v>
      </c>
      <c r="Z11" s="30">
        <v>3.5963182117028301</v>
      </c>
      <c r="AA11" s="30">
        <v>0.45964999750593799</v>
      </c>
      <c r="AB11" s="30">
        <v>0.347577696526508</v>
      </c>
    </row>
    <row r="12" spans="1:28" x14ac:dyDescent="0.25">
      <c r="A12">
        <v>16</v>
      </c>
      <c r="B12">
        <v>54</v>
      </c>
      <c r="C12" s="2">
        <f t="shared" si="0"/>
        <v>0.54</v>
      </c>
      <c r="D12">
        <f t="shared" si="1"/>
        <v>810</v>
      </c>
      <c r="E12">
        <v>6</v>
      </c>
      <c r="F12" s="2">
        <f t="shared" si="7"/>
        <v>0.06</v>
      </c>
      <c r="G12" s="12">
        <f t="shared" si="2"/>
        <v>90</v>
      </c>
      <c r="H12" s="2">
        <f t="shared" si="3"/>
        <v>450</v>
      </c>
      <c r="I12" s="9">
        <f t="shared" si="4"/>
        <v>0.45</v>
      </c>
      <c r="J12">
        <v>48.136000000000003</v>
      </c>
      <c r="K12" s="10">
        <v>29</v>
      </c>
      <c r="L12" s="23">
        <v>0</v>
      </c>
      <c r="M12" s="19">
        <v>9</v>
      </c>
      <c r="N12" s="7" t="s">
        <v>87</v>
      </c>
      <c r="O12" s="10">
        <v>0.06</v>
      </c>
      <c r="P12" s="14">
        <v>6</v>
      </c>
      <c r="Q12" s="20">
        <v>7</v>
      </c>
      <c r="R12" s="14">
        <v>8</v>
      </c>
      <c r="S12" s="10">
        <f t="shared" si="5"/>
        <v>0.36</v>
      </c>
      <c r="T12" s="16">
        <f t="shared" si="6"/>
        <v>8.6935522820574766E-3</v>
      </c>
      <c r="U12" s="7" t="s">
        <v>64</v>
      </c>
      <c r="V12" s="7" t="s">
        <v>64</v>
      </c>
      <c r="W12" s="7">
        <v>1</v>
      </c>
      <c r="X12" s="7">
        <v>0</v>
      </c>
      <c r="Y12" s="30">
        <v>0.30826462693063</v>
      </c>
      <c r="Z12" s="30">
        <v>3.5963182117028301</v>
      </c>
      <c r="AA12" s="30">
        <v>0.68300209134721801</v>
      </c>
      <c r="AB12" s="30">
        <v>0.347577696526508</v>
      </c>
    </row>
    <row r="13" spans="1:28" x14ac:dyDescent="0.25">
      <c r="A13">
        <v>17</v>
      </c>
      <c r="B13">
        <v>40</v>
      </c>
      <c r="C13" s="2">
        <f t="shared" si="0"/>
        <v>0.4</v>
      </c>
      <c r="D13">
        <f t="shared" si="1"/>
        <v>600</v>
      </c>
      <c r="E13">
        <v>0</v>
      </c>
      <c r="F13" s="2">
        <f t="shared" si="7"/>
        <v>0</v>
      </c>
      <c r="G13" s="12">
        <f t="shared" si="2"/>
        <v>0</v>
      </c>
      <c r="H13" s="2">
        <f t="shared" si="3"/>
        <v>300</v>
      </c>
      <c r="I13" s="9">
        <f t="shared" si="4"/>
        <v>0.3</v>
      </c>
      <c r="J13">
        <v>48.136000000000003</v>
      </c>
      <c r="K13" s="10">
        <v>29</v>
      </c>
      <c r="L13" s="15" t="s">
        <v>24</v>
      </c>
      <c r="M13" s="19">
        <v>10</v>
      </c>
      <c r="N13" s="7" t="s">
        <v>13</v>
      </c>
      <c r="O13" s="10">
        <v>4</v>
      </c>
      <c r="P13" s="15">
        <v>3</v>
      </c>
      <c r="Q13" s="20">
        <v>4</v>
      </c>
      <c r="R13" s="14">
        <v>8</v>
      </c>
      <c r="S13" s="10">
        <f>O13*P13</f>
        <v>12</v>
      </c>
      <c r="T13" s="16">
        <f t="shared" si="6"/>
        <v>0.28978507606858256</v>
      </c>
      <c r="U13" s="7" t="s">
        <v>65</v>
      </c>
      <c r="V13" s="7" t="s">
        <v>74</v>
      </c>
      <c r="W13" s="7">
        <v>0</v>
      </c>
      <c r="X13" s="7">
        <v>0</v>
      </c>
      <c r="Y13" s="30">
        <v>0.15873903902077299</v>
      </c>
      <c r="Z13" s="30">
        <v>3.5963182117028301</v>
      </c>
      <c r="AA13" s="30">
        <v>0.52581882257560197</v>
      </c>
      <c r="AB13" s="30">
        <v>0.347577696526508</v>
      </c>
    </row>
    <row r="14" spans="1:28" x14ac:dyDescent="0.25">
      <c r="A14">
        <v>18</v>
      </c>
      <c r="B14">
        <v>22</v>
      </c>
      <c r="C14" s="2">
        <f t="shared" si="0"/>
        <v>0.22</v>
      </c>
      <c r="D14">
        <f t="shared" si="1"/>
        <v>330</v>
      </c>
      <c r="E14">
        <v>0</v>
      </c>
      <c r="F14" s="2">
        <f t="shared" si="7"/>
        <v>0</v>
      </c>
      <c r="G14" s="12">
        <f t="shared" si="2"/>
        <v>0</v>
      </c>
      <c r="H14" s="2">
        <f t="shared" si="3"/>
        <v>165</v>
      </c>
      <c r="I14" s="9">
        <f t="shared" si="4"/>
        <v>0.16500000000000001</v>
      </c>
      <c r="J14">
        <v>48.136000000000003</v>
      </c>
      <c r="K14" s="10">
        <v>29</v>
      </c>
      <c r="L14" s="24">
        <v>8</v>
      </c>
      <c r="M14" s="19">
        <v>11</v>
      </c>
      <c r="N14" t="s">
        <v>12</v>
      </c>
      <c r="O14" s="10">
        <v>0.18</v>
      </c>
      <c r="P14" s="15">
        <v>24</v>
      </c>
      <c r="Q14" s="15">
        <v>24</v>
      </c>
      <c r="R14" s="15">
        <v>8</v>
      </c>
      <c r="S14" s="10">
        <f t="shared" ref="S14:S16" si="8">O14*P14</f>
        <v>4.32</v>
      </c>
      <c r="T14" s="16">
        <f t="shared" si="6"/>
        <v>0.10432262738468973</v>
      </c>
      <c r="U14" s="7" t="s">
        <v>66</v>
      </c>
      <c r="V14" s="7" t="s">
        <v>67</v>
      </c>
      <c r="W14" s="7">
        <v>0</v>
      </c>
      <c r="X14" s="7">
        <v>0</v>
      </c>
      <c r="Y14" s="30">
        <v>6.3581769875260694E-2</v>
      </c>
      <c r="Z14" s="30">
        <v>3.5963182117028301</v>
      </c>
      <c r="AA14" s="30">
        <v>0.37965593777990903</v>
      </c>
      <c r="AB14" s="30">
        <v>0.347577696526508</v>
      </c>
    </row>
    <row r="15" spans="1:28" x14ac:dyDescent="0.25">
      <c r="A15">
        <v>19</v>
      </c>
      <c r="B15">
        <v>10</v>
      </c>
      <c r="C15" s="2">
        <f t="shared" si="0"/>
        <v>0.1</v>
      </c>
      <c r="D15">
        <f t="shared" si="1"/>
        <v>150</v>
      </c>
      <c r="E15">
        <v>0</v>
      </c>
      <c r="F15" s="2">
        <f t="shared" si="7"/>
        <v>0</v>
      </c>
      <c r="G15" s="12">
        <f t="shared" si="2"/>
        <v>0</v>
      </c>
      <c r="H15" s="2">
        <f t="shared" si="3"/>
        <v>75</v>
      </c>
      <c r="I15" s="9">
        <f t="shared" si="4"/>
        <v>7.4999999999999997E-2</v>
      </c>
      <c r="J15">
        <v>48.136000000000003</v>
      </c>
      <c r="K15" s="10">
        <v>29</v>
      </c>
      <c r="L15" s="24" t="s">
        <v>25</v>
      </c>
      <c r="M15" s="19">
        <v>12</v>
      </c>
      <c r="N15" t="s">
        <v>17</v>
      </c>
      <c r="O15" s="10">
        <v>0.2</v>
      </c>
      <c r="P15" s="15">
        <v>24</v>
      </c>
      <c r="Q15" s="15">
        <v>24</v>
      </c>
      <c r="R15" s="15">
        <v>8</v>
      </c>
      <c r="S15" s="10">
        <f t="shared" si="8"/>
        <v>4.8000000000000007</v>
      </c>
      <c r="T15" s="16">
        <f t="shared" si="6"/>
        <v>0.11591403042743303</v>
      </c>
      <c r="U15" s="7" t="s">
        <v>69</v>
      </c>
      <c r="V15" s="7" t="s">
        <v>67</v>
      </c>
      <c r="W15" s="7">
        <v>0</v>
      </c>
      <c r="X15" s="7">
        <v>0</v>
      </c>
      <c r="Y15" s="30">
        <v>6.2283159862776202E-2</v>
      </c>
      <c r="Z15" s="30">
        <v>3.5963182117028301</v>
      </c>
      <c r="AA15" s="30">
        <v>0.817418465333141</v>
      </c>
      <c r="AB15" s="30">
        <v>0.347577696526508</v>
      </c>
    </row>
    <row r="16" spans="1:28" x14ac:dyDescent="0.25">
      <c r="A16">
        <v>20</v>
      </c>
      <c r="B16">
        <v>2</v>
      </c>
      <c r="C16" s="2">
        <f t="shared" si="0"/>
        <v>0.02</v>
      </c>
      <c r="D16">
        <f t="shared" si="1"/>
        <v>30</v>
      </c>
      <c r="E16">
        <v>0</v>
      </c>
      <c r="F16" s="2">
        <f t="shared" si="7"/>
        <v>0</v>
      </c>
      <c r="G16" s="12">
        <f t="shared" si="2"/>
        <v>0</v>
      </c>
      <c r="H16" s="2">
        <f t="shared" si="3"/>
        <v>15</v>
      </c>
      <c r="I16" s="9">
        <f t="shared" si="4"/>
        <v>1.4999999999999999E-2</v>
      </c>
      <c r="J16">
        <v>48.136000000000003</v>
      </c>
      <c r="K16" s="10">
        <v>29</v>
      </c>
      <c r="L16" s="24">
        <v>0</v>
      </c>
      <c r="M16" s="19">
        <v>13</v>
      </c>
      <c r="N16" t="s">
        <v>45</v>
      </c>
      <c r="O16" s="10">
        <v>0.14000000000000001</v>
      </c>
      <c r="P16" s="15">
        <v>7</v>
      </c>
      <c r="Q16" s="15">
        <v>7</v>
      </c>
      <c r="R16" s="15">
        <v>17</v>
      </c>
      <c r="S16" s="10">
        <f t="shared" si="8"/>
        <v>0.98000000000000009</v>
      </c>
      <c r="T16" s="16">
        <f t="shared" si="6"/>
        <v>2.3665781212267575E-2</v>
      </c>
      <c r="U16" s="7" t="s">
        <v>66</v>
      </c>
      <c r="V16" s="7" t="s">
        <v>67</v>
      </c>
      <c r="W16" s="7">
        <v>0</v>
      </c>
      <c r="X16" s="7">
        <v>0</v>
      </c>
      <c r="Y16" s="30">
        <v>9.5412879768653706E-3</v>
      </c>
      <c r="Z16" s="30">
        <v>3.5963182117028301</v>
      </c>
      <c r="AA16" s="30">
        <v>0.57199185655554996</v>
      </c>
      <c r="AB16" s="30">
        <v>0.347577696526508</v>
      </c>
    </row>
    <row r="17" spans="1:28" x14ac:dyDescent="0.25">
      <c r="A17">
        <v>21</v>
      </c>
      <c r="B17">
        <v>0</v>
      </c>
      <c r="C17" s="2">
        <f t="shared" si="0"/>
        <v>0</v>
      </c>
      <c r="D17">
        <f t="shared" si="1"/>
        <v>0</v>
      </c>
      <c r="E17">
        <v>0</v>
      </c>
      <c r="F17" s="2">
        <f t="shared" si="7"/>
        <v>0</v>
      </c>
      <c r="G17" s="12">
        <f t="shared" si="2"/>
        <v>0</v>
      </c>
      <c r="H17" s="2">
        <f t="shared" si="3"/>
        <v>0</v>
      </c>
      <c r="I17" s="9">
        <f t="shared" si="4"/>
        <v>0</v>
      </c>
      <c r="J17">
        <v>33.462000000000003</v>
      </c>
      <c r="K17" s="10">
        <v>10.3</v>
      </c>
      <c r="L17" s="24">
        <v>0</v>
      </c>
      <c r="M17" s="10"/>
      <c r="N17" s="6" t="s">
        <v>21</v>
      </c>
      <c r="O17" s="36">
        <f>SUM(S4:S16)</f>
        <v>41.409999999999989</v>
      </c>
      <c r="P17" s="36"/>
      <c r="Q17" s="36"/>
      <c r="R17" s="36"/>
      <c r="S17" s="36"/>
      <c r="T17" s="16">
        <f>SUM(T4:T16)</f>
        <v>1.0000000000000004</v>
      </c>
      <c r="U17" s="7" t="s">
        <v>66</v>
      </c>
      <c r="V17" t="s">
        <v>66</v>
      </c>
      <c r="Y17" s="30">
        <v>6.8439210871835401E-4</v>
      </c>
      <c r="Z17" s="30">
        <v>-3.5963182117028301</v>
      </c>
      <c r="AA17" s="30">
        <v>0.418100938549965</v>
      </c>
      <c r="AB17" s="30">
        <v>0.5</v>
      </c>
    </row>
    <row r="18" spans="1:28" x14ac:dyDescent="0.25">
      <c r="A18">
        <v>22</v>
      </c>
      <c r="B18">
        <v>0</v>
      </c>
      <c r="C18" s="2">
        <f t="shared" si="0"/>
        <v>0</v>
      </c>
      <c r="D18">
        <f t="shared" si="1"/>
        <v>0</v>
      </c>
      <c r="E18">
        <v>0</v>
      </c>
      <c r="F18" s="2">
        <f t="shared" si="7"/>
        <v>0</v>
      </c>
      <c r="G18" s="12">
        <f t="shared" si="2"/>
        <v>0</v>
      </c>
      <c r="H18" s="2">
        <f t="shared" si="3"/>
        <v>0</v>
      </c>
      <c r="I18" s="9">
        <f t="shared" si="4"/>
        <v>0</v>
      </c>
      <c r="J18">
        <v>22.132000000000001</v>
      </c>
      <c r="K18" s="10">
        <v>7.2</v>
      </c>
      <c r="L18" s="24">
        <v>0</v>
      </c>
      <c r="M18" s="10"/>
      <c r="N18" s="21"/>
      <c r="O18" s="21"/>
      <c r="P18" s="21"/>
      <c r="Q18" s="21"/>
      <c r="R18" s="21"/>
      <c r="S18" s="21"/>
      <c r="T18" s="21"/>
      <c r="U18" s="7" t="s">
        <v>67</v>
      </c>
      <c r="V18" t="s">
        <v>75</v>
      </c>
      <c r="Y18" s="30">
        <v>9.0395864069265904E-4</v>
      </c>
      <c r="Z18" s="30">
        <v>-3.7798210735586499</v>
      </c>
      <c r="AA18" s="30">
        <v>0.80240299558821804</v>
      </c>
      <c r="AB18" s="30">
        <v>0.75596421471173003</v>
      </c>
    </row>
    <row r="19" spans="1:28" x14ac:dyDescent="0.25">
      <c r="A19">
        <v>23</v>
      </c>
      <c r="B19">
        <v>0</v>
      </c>
      <c r="C19" s="2">
        <f t="shared" si="0"/>
        <v>0</v>
      </c>
      <c r="D19">
        <f t="shared" si="1"/>
        <v>0</v>
      </c>
      <c r="E19">
        <v>0</v>
      </c>
      <c r="F19" s="2">
        <f t="shared" si="7"/>
        <v>0</v>
      </c>
      <c r="G19" s="12">
        <f t="shared" si="2"/>
        <v>0</v>
      </c>
      <c r="H19" s="2">
        <f t="shared" si="3"/>
        <v>0</v>
      </c>
      <c r="I19" s="9">
        <f t="shared" si="4"/>
        <v>0</v>
      </c>
      <c r="J19" s="7">
        <v>22.132000000000001</v>
      </c>
      <c r="K19" s="10">
        <v>7.2</v>
      </c>
      <c r="L19" s="24">
        <v>0</v>
      </c>
      <c r="M19" s="10"/>
      <c r="N19" s="6" t="s">
        <v>22</v>
      </c>
      <c r="O19" s="6"/>
      <c r="P19" s="6"/>
      <c r="Q19" s="6"/>
      <c r="R19" s="6"/>
      <c r="S19" s="6"/>
      <c r="U19" s="7" t="s">
        <v>68</v>
      </c>
      <c r="V19" t="s">
        <v>76</v>
      </c>
      <c r="Y19" s="30">
        <v>7.1702363945074399E-4</v>
      </c>
      <c r="Z19" s="30">
        <v>-3.7798210735586499</v>
      </c>
      <c r="AA19" s="30">
        <v>0.28501329753598298</v>
      </c>
      <c r="AB19" s="30">
        <v>0.75596421471173003</v>
      </c>
    </row>
    <row r="20" spans="1:28" x14ac:dyDescent="0.25">
      <c r="A20" s="7">
        <v>0</v>
      </c>
      <c r="B20" s="8">
        <v>0</v>
      </c>
      <c r="C20" s="2">
        <f t="shared" ref="C20:C26" si="9">B20*0.01</f>
        <v>0</v>
      </c>
      <c r="D20">
        <f t="shared" si="1"/>
        <v>0</v>
      </c>
      <c r="E20" s="7">
        <v>0</v>
      </c>
      <c r="F20" s="2">
        <f t="shared" ref="F20:F26" si="10">E20*0.01</f>
        <v>0</v>
      </c>
      <c r="G20" s="12">
        <f t="shared" si="2"/>
        <v>0</v>
      </c>
      <c r="H20" s="2">
        <f t="shared" ref="H20:H26" si="11">(D20+G20)/2</f>
        <v>0</v>
      </c>
      <c r="I20" s="9">
        <f t="shared" ref="I20:I27" si="12">H20/1000</f>
        <v>0</v>
      </c>
      <c r="J20" s="7">
        <v>22.132000000000001</v>
      </c>
      <c r="K20" s="10">
        <v>7.2</v>
      </c>
      <c r="L20" s="24">
        <v>0</v>
      </c>
      <c r="M20" s="10"/>
      <c r="N20" s="33" t="s">
        <v>18</v>
      </c>
      <c r="O20" s="33"/>
      <c r="P20" s="33"/>
      <c r="Q20" s="33"/>
      <c r="R20" s="33"/>
      <c r="S20" s="33"/>
      <c r="T20" s="17">
        <f>T9+T10</f>
        <v>0.25356194156000972</v>
      </c>
      <c r="U20" s="7" t="s">
        <v>64</v>
      </c>
      <c r="V20" t="s">
        <v>77</v>
      </c>
      <c r="Y20" s="30">
        <v>9.5565521154852395E-4</v>
      </c>
      <c r="Z20" s="30">
        <v>-3.7798210735586499</v>
      </c>
      <c r="AA20" s="30">
        <v>0.2183166034291</v>
      </c>
      <c r="AB20" s="30">
        <v>0.75596421471173003</v>
      </c>
    </row>
    <row r="21" spans="1:28" x14ac:dyDescent="0.25">
      <c r="A21" s="7">
        <v>1</v>
      </c>
      <c r="B21" s="8">
        <v>0</v>
      </c>
      <c r="C21" s="2">
        <f t="shared" si="9"/>
        <v>0</v>
      </c>
      <c r="D21">
        <f t="shared" si="1"/>
        <v>0</v>
      </c>
      <c r="E21" s="7">
        <v>0</v>
      </c>
      <c r="F21" s="2">
        <f t="shared" si="10"/>
        <v>0</v>
      </c>
      <c r="G21" s="12">
        <f t="shared" si="2"/>
        <v>0</v>
      </c>
      <c r="H21" s="2">
        <f t="shared" si="11"/>
        <v>0</v>
      </c>
      <c r="I21" s="9">
        <f t="shared" si="12"/>
        <v>0</v>
      </c>
      <c r="J21" s="7">
        <v>22.132000000000001</v>
      </c>
      <c r="K21" s="10">
        <v>7.2</v>
      </c>
      <c r="L21" s="24">
        <v>0</v>
      </c>
      <c r="M21" s="10"/>
      <c r="N21" s="33" t="s">
        <v>78</v>
      </c>
      <c r="O21" s="33"/>
      <c r="P21" s="33"/>
      <c r="Q21" s="33"/>
      <c r="R21" s="33"/>
      <c r="S21" s="33"/>
      <c r="T21" s="18">
        <f>T13</f>
        <v>0.28978507606858256</v>
      </c>
      <c r="U21" s="7" t="s">
        <v>64</v>
      </c>
      <c r="V21" t="s">
        <v>73</v>
      </c>
      <c r="Y21" s="30">
        <v>4.4080350899601198E-4</v>
      </c>
      <c r="Z21" s="30">
        <v>-3.7798210735586499</v>
      </c>
      <c r="AA21" s="30">
        <v>0.50249046814647802</v>
      </c>
      <c r="AB21" s="30">
        <v>0.75596421471173003</v>
      </c>
    </row>
    <row r="22" spans="1:28" x14ac:dyDescent="0.25">
      <c r="A22" s="7">
        <v>2</v>
      </c>
      <c r="B22" s="8">
        <v>0</v>
      </c>
      <c r="C22" s="2">
        <f t="shared" si="9"/>
        <v>0</v>
      </c>
      <c r="D22">
        <f t="shared" si="1"/>
        <v>0</v>
      </c>
      <c r="E22" s="7">
        <v>0</v>
      </c>
      <c r="F22" s="2">
        <f t="shared" si="10"/>
        <v>0</v>
      </c>
      <c r="G22" s="12">
        <f t="shared" si="2"/>
        <v>0</v>
      </c>
      <c r="H22" s="2">
        <f t="shared" si="11"/>
        <v>0</v>
      </c>
      <c r="I22" s="9">
        <f t="shared" si="12"/>
        <v>0</v>
      </c>
      <c r="J22" s="7">
        <v>22.132000000000001</v>
      </c>
      <c r="K22" s="10">
        <v>7.2</v>
      </c>
      <c r="L22" s="24">
        <v>0</v>
      </c>
      <c r="M22" s="10"/>
      <c r="N22" s="33" t="s">
        <v>88</v>
      </c>
      <c r="O22" s="33"/>
      <c r="P22" s="33"/>
      <c r="Q22" s="33"/>
      <c r="R22" s="33"/>
      <c r="S22" s="33"/>
      <c r="T22" s="18">
        <f>T14+T15</f>
        <v>0.22023665781212276</v>
      </c>
      <c r="U22" s="7" t="s">
        <v>64</v>
      </c>
      <c r="V22" t="s">
        <v>64</v>
      </c>
      <c r="Y22" s="30">
        <v>-2.5092411629398499E-4</v>
      </c>
      <c r="Z22" s="30">
        <v>-3.7798210735586499</v>
      </c>
      <c r="AA22" s="30">
        <v>0.18884824035626599</v>
      </c>
      <c r="AB22" s="30">
        <v>0.75596421471173003</v>
      </c>
    </row>
    <row r="23" spans="1:28" x14ac:dyDescent="0.25">
      <c r="A23" s="7">
        <v>3</v>
      </c>
      <c r="B23" s="8">
        <v>0</v>
      </c>
      <c r="C23" s="2">
        <f t="shared" si="9"/>
        <v>0</v>
      </c>
      <c r="D23">
        <f t="shared" si="1"/>
        <v>0</v>
      </c>
      <c r="E23" s="7">
        <v>0</v>
      </c>
      <c r="F23" s="2">
        <f t="shared" si="10"/>
        <v>0</v>
      </c>
      <c r="G23" s="12">
        <f t="shared" si="2"/>
        <v>0</v>
      </c>
      <c r="H23" s="2">
        <f t="shared" si="11"/>
        <v>0</v>
      </c>
      <c r="I23" s="9">
        <f t="shared" si="12"/>
        <v>0</v>
      </c>
      <c r="J23" s="7">
        <v>22.132000000000001</v>
      </c>
      <c r="K23" s="10">
        <v>7.2</v>
      </c>
      <c r="L23" s="24">
        <v>0</v>
      </c>
      <c r="M23" s="10"/>
      <c r="N23" s="33" t="s">
        <v>19</v>
      </c>
      <c r="O23" s="33"/>
      <c r="P23" s="33"/>
      <c r="Q23" s="33"/>
      <c r="R23" s="33"/>
      <c r="S23" s="33"/>
      <c r="T23" s="18">
        <f>T16</f>
        <v>2.3665781212267575E-2</v>
      </c>
      <c r="U23" s="7" t="s">
        <v>64</v>
      </c>
      <c r="V23" t="s">
        <v>64</v>
      </c>
      <c r="Y23" s="30">
        <v>9.0992165077695701E-4</v>
      </c>
      <c r="Z23" s="30">
        <v>-3.7798210735586499</v>
      </c>
      <c r="AA23" s="30">
        <v>0.54272242598518805</v>
      </c>
      <c r="AB23" s="30">
        <v>0.75596421471173003</v>
      </c>
    </row>
    <row r="24" spans="1:28" x14ac:dyDescent="0.25">
      <c r="A24" s="7">
        <v>4</v>
      </c>
      <c r="B24" s="8">
        <v>0</v>
      </c>
      <c r="C24" s="2">
        <f t="shared" si="9"/>
        <v>0</v>
      </c>
      <c r="D24">
        <f t="shared" si="1"/>
        <v>0</v>
      </c>
      <c r="E24" s="7">
        <v>0</v>
      </c>
      <c r="F24" s="2">
        <f t="shared" si="10"/>
        <v>0</v>
      </c>
      <c r="G24" s="12">
        <f t="shared" si="2"/>
        <v>0</v>
      </c>
      <c r="H24" s="2">
        <f t="shared" si="11"/>
        <v>0</v>
      </c>
      <c r="I24" s="9">
        <f t="shared" si="12"/>
        <v>0</v>
      </c>
      <c r="J24" s="7">
        <v>22.132000000000001</v>
      </c>
      <c r="K24" s="10">
        <v>7.2</v>
      </c>
      <c r="L24" s="24">
        <v>0</v>
      </c>
      <c r="M24" s="10"/>
      <c r="N24" s="33" t="s">
        <v>79</v>
      </c>
      <c r="O24" s="33"/>
      <c r="P24" s="33"/>
      <c r="Q24" s="33"/>
      <c r="R24" s="33"/>
      <c r="S24" s="33"/>
      <c r="T24" s="18">
        <f>T7+T6+T8+T5+T4+T11+T12</f>
        <v>0.21275054334701771</v>
      </c>
      <c r="U24" s="7" t="s">
        <v>64</v>
      </c>
      <c r="V24" t="s">
        <v>64</v>
      </c>
      <c r="Y24" s="30">
        <v>9.1819343926777697E-4</v>
      </c>
      <c r="Z24" s="30">
        <v>-3.7798210735586499</v>
      </c>
      <c r="AA24" s="30">
        <v>0.596797102014615</v>
      </c>
      <c r="AB24" s="30">
        <v>0.75596421471173003</v>
      </c>
    </row>
    <row r="25" spans="1:28" x14ac:dyDescent="0.25">
      <c r="A25" s="7">
        <v>5</v>
      </c>
      <c r="B25" s="8">
        <v>0</v>
      </c>
      <c r="C25" s="2">
        <f t="shared" si="9"/>
        <v>0</v>
      </c>
      <c r="D25">
        <f t="shared" si="1"/>
        <v>0</v>
      </c>
      <c r="E25" s="7">
        <v>0</v>
      </c>
      <c r="F25" s="2">
        <f t="shared" si="10"/>
        <v>0</v>
      </c>
      <c r="G25" s="12">
        <f t="shared" si="2"/>
        <v>0</v>
      </c>
      <c r="H25" s="2">
        <f t="shared" si="11"/>
        <v>0</v>
      </c>
      <c r="I25" s="9">
        <f t="shared" si="12"/>
        <v>0</v>
      </c>
      <c r="J25" s="7">
        <v>22.132000000000001</v>
      </c>
      <c r="K25" s="10">
        <v>7.2</v>
      </c>
      <c r="L25" s="24">
        <v>0</v>
      </c>
      <c r="M25" s="10"/>
      <c r="U25" s="7" t="s">
        <v>64</v>
      </c>
      <c r="V25" t="s">
        <v>64</v>
      </c>
      <c r="Y25" s="30">
        <v>6.9555077248487497E-4</v>
      </c>
      <c r="Z25" s="30">
        <v>-3.7798210735586499</v>
      </c>
      <c r="AA25" s="30">
        <v>0.43922937673932799</v>
      </c>
      <c r="AB25" s="30">
        <v>0.75596421471173003</v>
      </c>
    </row>
    <row r="26" spans="1:28" x14ac:dyDescent="0.25">
      <c r="A26" s="7">
        <v>6</v>
      </c>
      <c r="B26" s="8">
        <v>0</v>
      </c>
      <c r="C26" s="2">
        <f t="shared" si="9"/>
        <v>0</v>
      </c>
      <c r="D26">
        <f t="shared" si="1"/>
        <v>0</v>
      </c>
      <c r="E26" s="7">
        <v>0</v>
      </c>
      <c r="F26" s="2">
        <f t="shared" si="10"/>
        <v>0</v>
      </c>
      <c r="G26" s="12">
        <f t="shared" si="2"/>
        <v>0</v>
      </c>
      <c r="H26" s="2">
        <f t="shared" si="11"/>
        <v>0</v>
      </c>
      <c r="I26" s="9">
        <f t="shared" si="12"/>
        <v>0</v>
      </c>
      <c r="J26" s="7">
        <v>22.132000000000001</v>
      </c>
      <c r="K26" s="10">
        <v>7.2</v>
      </c>
      <c r="L26" s="24">
        <v>0</v>
      </c>
      <c r="M26" s="10"/>
      <c r="U26" s="7" t="s">
        <v>64</v>
      </c>
      <c r="V26" t="s">
        <v>64</v>
      </c>
      <c r="Y26" s="30">
        <v>9.0680665258668295E-4</v>
      </c>
      <c r="Z26" s="30">
        <v>-3.7798210735586499</v>
      </c>
      <c r="AA26" s="30">
        <v>0.574944926602169</v>
      </c>
      <c r="AB26" s="30">
        <v>0.75596421471173003</v>
      </c>
    </row>
    <row r="27" spans="1:28" x14ac:dyDescent="0.25">
      <c r="A27">
        <v>7</v>
      </c>
      <c r="B27">
        <v>2</v>
      </c>
      <c r="C27" s="2">
        <f>B27*0.01</f>
        <v>0.02</v>
      </c>
      <c r="D27">
        <f t="shared" si="1"/>
        <v>30</v>
      </c>
      <c r="E27">
        <v>0</v>
      </c>
      <c r="F27" s="2">
        <f>E27*0.01</f>
        <v>0</v>
      </c>
      <c r="G27" s="12">
        <f t="shared" si="2"/>
        <v>0</v>
      </c>
      <c r="H27" s="2">
        <f>(D27+G27)/2</f>
        <v>15</v>
      </c>
      <c r="I27" s="9">
        <f t="shared" si="12"/>
        <v>1.4999999999999999E-2</v>
      </c>
      <c r="J27">
        <v>33.462000000000003</v>
      </c>
      <c r="K27" s="10">
        <v>10.3</v>
      </c>
      <c r="L27" s="24">
        <v>0</v>
      </c>
      <c r="M27" s="10"/>
      <c r="U27" s="7" t="s">
        <v>64</v>
      </c>
      <c r="V27" t="s">
        <v>64</v>
      </c>
      <c r="Y27" s="30">
        <v>7.0823386330612003E-3</v>
      </c>
      <c r="Z27" s="30">
        <v>3.7798210735586499</v>
      </c>
      <c r="AA27" s="30">
        <v>0.41864494034656002</v>
      </c>
      <c r="AB27" s="30">
        <v>0.5</v>
      </c>
    </row>
    <row r="28" spans="1:28" x14ac:dyDescent="0.25">
      <c r="A28" s="1" t="s">
        <v>2</v>
      </c>
      <c r="B28" s="31">
        <f>SUM(D4:D16)</f>
        <v>8025</v>
      </c>
      <c r="C28" s="31"/>
      <c r="D28" s="31"/>
      <c r="E28" s="31">
        <f>SUM(G4:G16)</f>
        <v>1485</v>
      </c>
      <c r="F28" s="31"/>
      <c r="G28" s="31"/>
      <c r="H28" s="3">
        <f>SUM(H4:H19)</f>
        <v>4755</v>
      </c>
      <c r="I28" s="25"/>
      <c r="Z28" s="30"/>
    </row>
    <row r="30" spans="1:28" x14ac:dyDescent="0.25">
      <c r="A30" s="1" t="s">
        <v>34</v>
      </c>
      <c r="B30" s="7">
        <v>1500</v>
      </c>
      <c r="C30" s="3"/>
    </row>
    <row r="31" spans="1:28" s="12" customFormat="1" x14ac:dyDescent="0.25">
      <c r="A31" s="1" t="s">
        <v>59</v>
      </c>
      <c r="B31" s="7">
        <v>12</v>
      </c>
      <c r="C31" s="3"/>
      <c r="D31" s="11"/>
      <c r="F31" s="2"/>
      <c r="X31" s="27"/>
      <c r="Y31" s="28"/>
      <c r="Z31" s="28"/>
      <c r="AA31" s="28"/>
      <c r="AB31" s="28"/>
    </row>
    <row r="32" spans="1:28" s="12" customFormat="1" x14ac:dyDescent="0.25">
      <c r="A32" s="11" t="s">
        <v>58</v>
      </c>
      <c r="B32" s="7">
        <v>5</v>
      </c>
      <c r="C32" s="3"/>
      <c r="D32" s="11"/>
      <c r="F32" s="2"/>
      <c r="X32" s="27"/>
      <c r="Y32" s="28"/>
      <c r="Z32" s="28"/>
      <c r="AA32" s="28"/>
      <c r="AB32" s="28"/>
    </row>
    <row r="34" spans="1:2" x14ac:dyDescent="0.25">
      <c r="A34" s="11" t="s">
        <v>33</v>
      </c>
    </row>
    <row r="35" spans="1:2" x14ac:dyDescent="0.25">
      <c r="A35" t="s">
        <v>47</v>
      </c>
      <c r="B35" s="12" t="s">
        <v>39</v>
      </c>
    </row>
    <row r="36" spans="1:2" x14ac:dyDescent="0.25">
      <c r="A36" t="s">
        <v>48</v>
      </c>
      <c r="B36" s="12" t="s">
        <v>40</v>
      </c>
    </row>
    <row r="37" spans="1:2" x14ac:dyDescent="0.25">
      <c r="A37" t="s">
        <v>49</v>
      </c>
      <c r="B37" s="12" t="s">
        <v>41</v>
      </c>
    </row>
    <row r="38" spans="1:2" x14ac:dyDescent="0.25">
      <c r="A38" t="s">
        <v>50</v>
      </c>
      <c r="B38" s="12" t="s">
        <v>42</v>
      </c>
    </row>
    <row r="39" spans="1:2" x14ac:dyDescent="0.25">
      <c r="A39" t="s">
        <v>51</v>
      </c>
      <c r="B39" s="12" t="s">
        <v>46</v>
      </c>
    </row>
    <row r="40" spans="1:2" x14ac:dyDescent="0.25">
      <c r="A40" t="s">
        <v>52</v>
      </c>
      <c r="B40" s="12" t="s">
        <v>44</v>
      </c>
    </row>
    <row r="41" spans="1:2" x14ac:dyDescent="0.25">
      <c r="A41" t="s">
        <v>55</v>
      </c>
      <c r="B41" s="12" t="s">
        <v>53</v>
      </c>
    </row>
    <row r="42" spans="1:2" x14ac:dyDescent="0.25">
      <c r="A42" t="s">
        <v>56</v>
      </c>
      <c r="B42" s="12" t="s">
        <v>54</v>
      </c>
    </row>
    <row r="43" spans="1:2" x14ac:dyDescent="0.25">
      <c r="A43" t="s">
        <v>57</v>
      </c>
    </row>
  </sheetData>
  <mergeCells count="22">
    <mergeCell ref="AA2:AB2"/>
    <mergeCell ref="L1:V2"/>
    <mergeCell ref="W1:AB1"/>
    <mergeCell ref="N24:S24"/>
    <mergeCell ref="N22:S22"/>
    <mergeCell ref="B1:I1"/>
    <mergeCell ref="W2:X2"/>
    <mergeCell ref="Y2:Z2"/>
    <mergeCell ref="N23:S23"/>
    <mergeCell ref="J1:K2"/>
    <mergeCell ref="B3:C3"/>
    <mergeCell ref="B2:D2"/>
    <mergeCell ref="E2:G2"/>
    <mergeCell ref="E3:F3"/>
    <mergeCell ref="O17:S17"/>
    <mergeCell ref="N20:S20"/>
    <mergeCell ref="N21:S21"/>
    <mergeCell ref="H2:H3"/>
    <mergeCell ref="I2:I3"/>
    <mergeCell ref="A1:A3"/>
    <mergeCell ref="B28:D28"/>
    <mergeCell ref="E28:G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2018-05-02T05:51:19Z</dcterms:created>
  <dcterms:modified xsi:type="dcterms:W3CDTF">2018-05-22T06:53:43Z</dcterms:modified>
</cp:coreProperties>
</file>