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 activeTab="1"/>
  </bookViews>
  <sheets>
    <sheet name="Scale Factors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<sst xmlns="http://schemas.openxmlformats.org/spreadsheetml/2006/main" count="66" uniqueCount="61">
  <si>
    <t>Oversampling Rate</t>
  </si>
  <si>
    <t>Scale Factor (kP or kT)</t>
  </si>
  <si>
    <t>Scale Factor(Hex)</t>
  </si>
  <si>
    <t>Scale Factor(Power)</t>
  </si>
  <si>
    <t>Result shift ( bit 2and 3 address 0x09)</t>
  </si>
  <si>
    <t>1 (single)</t>
  </si>
  <si>
    <t>1 * (2 ^ 19)</t>
  </si>
  <si>
    <t>2 times (Low Power)</t>
  </si>
  <si>
    <t>3 * (2 ^ 19)</t>
  </si>
  <si>
    <t>4 times</t>
  </si>
  <si>
    <t>7 * (2 ^ 19)</t>
  </si>
  <si>
    <t>8 times</t>
  </si>
  <si>
    <t>15 * (2 ^ 19)</t>
  </si>
  <si>
    <t>16 times (Standard)</t>
  </si>
  <si>
    <t>31 * (2 ^ 13)</t>
  </si>
  <si>
    <t>enable pressure or temperature shift</t>
  </si>
  <si>
    <t>32 times</t>
  </si>
  <si>
    <t>63 * (2 ^ 13)</t>
  </si>
  <si>
    <t>64 times (High Precision)</t>
  </si>
  <si>
    <t>127 * (2 ^ 13)</t>
  </si>
  <si>
    <t>128 times</t>
  </si>
  <si>
    <t>255 * (2 ^ 13)</t>
  </si>
  <si>
    <t xml:space="preserve">regs:0d ee d9 14 29 4f 27 d1 f2 58 06 09 d3 6c 00 d8 f9 24
</t>
  </si>
  <si>
    <t>c0: 0x000000DE, c1: 0xFFFFFED9, c00: 0x00014294, c10: 0xFFFF27D1, c01: 0xFFFFF258, c11: 0x00000609, c20: 0xFFFFD36C, c21: 0x000000D8, c30: 0xFFFFF924</t>
  </si>
  <si>
    <t>c0: 222, c1: -295, c00: 82580, c10: -55343, c01: -3496, c11: 1545, c20: -11412, c21: 216, c30: -1756</t>
  </si>
  <si>
    <t>Temperature Oversampling Rate</t>
  </si>
  <si>
    <t>32</t>
  </si>
  <si>
    <t>Scale Factor</t>
  </si>
  <si>
    <t>516096</t>
  </si>
  <si>
    <t>T(raw)</t>
  </si>
  <si>
    <t>0x0002388B</t>
  </si>
  <si>
    <t>T(raw_sc)</t>
  </si>
  <si>
    <t>Pressure Oversampling Rate</t>
  </si>
  <si>
    <t>64</t>
  </si>
  <si>
    <t>1040384</t>
  </si>
  <si>
    <t>P(raw)</t>
  </si>
  <si>
    <t>0xFFF9CA44</t>
  </si>
  <si>
    <t>P(raw_sc)</t>
  </si>
  <si>
    <t>Calibration Coefficients (COEF)</t>
  </si>
  <si>
    <t>Hex Value</t>
  </si>
  <si>
    <t>Dec Value</t>
  </si>
  <si>
    <t>Temperature Polynomial</t>
  </si>
  <si>
    <t>Pressure Polynomial</t>
  </si>
  <si>
    <t>C0</t>
  </si>
  <si>
    <t>000000DE</t>
  </si>
  <si>
    <t>C1</t>
  </si>
  <si>
    <t>FFFFFED9</t>
  </si>
  <si>
    <t>C00</t>
  </si>
  <si>
    <t>00014294</t>
  </si>
  <si>
    <t>C10</t>
  </si>
  <si>
    <t>FFFF27D1</t>
  </si>
  <si>
    <t>C01</t>
  </si>
  <si>
    <t>FFFFF258</t>
  </si>
  <si>
    <t>C11</t>
  </si>
  <si>
    <t>00000609</t>
  </si>
  <si>
    <t>C20</t>
  </si>
  <si>
    <t>FFFFD36C</t>
  </si>
  <si>
    <t>C21</t>
  </si>
  <si>
    <t>000000D8</t>
  </si>
  <si>
    <t>C30</t>
  </si>
  <si>
    <t>FFFFF924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</si>
</sst>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Noto Sans Mono CJK SC"/>
      <charset val="134"/>
    </font>
    <font>
      <sz val="11"/>
      <color theme="0"/>
      <name val="Noto Sans Mono CJK SC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 quotePrefix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30" zoomScaleNormal="130" workbookViewId="0">
      <selection activeCell="B8" sqref="B8"/>
    </sheetView>
  </sheetViews>
  <sheetFormatPr defaultColWidth="8.88888888888889" defaultRowHeight="18" outlineLevelCol="5"/>
  <cols>
    <col min="1" max="1" width="24.7777777777778" style="14" customWidth="1"/>
    <col min="2" max="2" width="22.8888888888889" style="14" customWidth="1"/>
    <col min="3" max="3" width="17" style="14" customWidth="1"/>
    <col min="4" max="4" width="23.8888888888889" style="14" customWidth="1"/>
    <col min="5" max="5" width="19" style="14" customWidth="1"/>
    <col min="6" max="6" width="38.5555555555556" style="14" customWidth="1"/>
    <col min="7" max="16384" width="8.88888888888889" style="14"/>
  </cols>
  <sheetData>
    <row r="1" s="13" customFormat="1" spans="1:6">
      <c r="A1" s="15" t="s">
        <v>0</v>
      </c>
      <c r="B1" s="15" t="s">
        <v>1</v>
      </c>
      <c r="C1" s="15" t="s">
        <v>2</v>
      </c>
      <c r="D1" s="15" t="s">
        <v>2</v>
      </c>
      <c r="E1" s="15" t="s">
        <v>3</v>
      </c>
      <c r="F1" s="15" t="s">
        <v>4</v>
      </c>
    </row>
    <row r="2" spans="1:6">
      <c r="A2" s="16" t="s">
        <v>5</v>
      </c>
      <c r="B2" s="17">
        <v>524288</v>
      </c>
      <c r="C2" s="18" t="str">
        <f>DEC2HEX(B2)</f>
        <v>80000</v>
      </c>
      <c r="D2" s="18" t="str">
        <f>DEC2BIN(B2/65536,8)&amp;DEC2BIN(MOD(B2,65536)/256,8)&amp;DEC2BIN(MOD(B2,256),8)</f>
        <v>000010000000000000000000</v>
      </c>
      <c r="E2" s="18" t="s">
        <v>6</v>
      </c>
      <c r="F2" s="19">
        <v>0</v>
      </c>
    </row>
    <row r="3" spans="1:6">
      <c r="A3" s="16" t="s">
        <v>7</v>
      </c>
      <c r="B3" s="17">
        <v>1572864</v>
      </c>
      <c r="C3" s="18" t="str">
        <f t="shared" ref="C3:C9" si="0">DEC2HEX(B3)</f>
        <v>180000</v>
      </c>
      <c r="D3" s="18" t="str">
        <f t="shared" ref="D3:D9" si="1">DEC2BIN(B3/65536,8)&amp;DEC2BIN(MOD(B3,65536)/256,8)&amp;DEC2BIN(MOD(B3,256),8)</f>
        <v>000110000000000000000000</v>
      </c>
      <c r="E3" s="18" t="s">
        <v>8</v>
      </c>
      <c r="F3" s="19">
        <v>0</v>
      </c>
    </row>
    <row r="4" spans="1:6">
      <c r="A4" s="16" t="s">
        <v>9</v>
      </c>
      <c r="B4" s="17">
        <v>3670016</v>
      </c>
      <c r="C4" s="18" t="str">
        <f t="shared" si="0"/>
        <v>380000</v>
      </c>
      <c r="D4" s="18" t="str">
        <f t="shared" si="1"/>
        <v>001110000000000000000000</v>
      </c>
      <c r="E4" s="18" t="s">
        <v>10</v>
      </c>
      <c r="F4" s="19">
        <v>0</v>
      </c>
    </row>
    <row r="5" spans="1:6">
      <c r="A5" s="16" t="s">
        <v>11</v>
      </c>
      <c r="B5" s="17">
        <v>7864320</v>
      </c>
      <c r="C5" s="18" t="str">
        <f t="shared" si="0"/>
        <v>780000</v>
      </c>
      <c r="D5" s="18" t="str">
        <f t="shared" si="1"/>
        <v>011110000000000000000000</v>
      </c>
      <c r="E5" s="18" t="s">
        <v>12</v>
      </c>
      <c r="F5" s="19">
        <v>0</v>
      </c>
    </row>
    <row r="6" spans="1:6">
      <c r="A6" s="16" t="s">
        <v>13</v>
      </c>
      <c r="B6" s="17">
        <v>253952</v>
      </c>
      <c r="C6" s="18" t="str">
        <f t="shared" si="0"/>
        <v>3E000</v>
      </c>
      <c r="D6" s="18" t="str">
        <f t="shared" si="1"/>
        <v>000000111110000000000000</v>
      </c>
      <c r="E6" s="18" t="s">
        <v>14</v>
      </c>
      <c r="F6" s="16" t="s">
        <v>15</v>
      </c>
    </row>
    <row r="7" spans="1:6">
      <c r="A7" s="16" t="s">
        <v>16</v>
      </c>
      <c r="B7" s="17">
        <v>516096</v>
      </c>
      <c r="C7" s="18" t="str">
        <f t="shared" si="0"/>
        <v>7E000</v>
      </c>
      <c r="D7" s="18" t="str">
        <f t="shared" si="1"/>
        <v>000001111110000000000000</v>
      </c>
      <c r="E7" s="18" t="s">
        <v>17</v>
      </c>
      <c r="F7" s="16" t="s">
        <v>15</v>
      </c>
    </row>
    <row r="8" spans="1:6">
      <c r="A8" s="16" t="s">
        <v>18</v>
      </c>
      <c r="B8" s="17">
        <v>1040384</v>
      </c>
      <c r="C8" s="18" t="str">
        <f t="shared" si="0"/>
        <v>FE000</v>
      </c>
      <c r="D8" s="18" t="str">
        <f t="shared" si="1"/>
        <v>000011111110000000000000</v>
      </c>
      <c r="E8" s="18" t="s">
        <v>19</v>
      </c>
      <c r="F8" s="16" t="s">
        <v>15</v>
      </c>
    </row>
    <row r="9" spans="1:6">
      <c r="A9" s="16" t="s">
        <v>20</v>
      </c>
      <c r="B9" s="17">
        <v>2088960</v>
      </c>
      <c r="C9" s="18" t="str">
        <f t="shared" si="0"/>
        <v>1FE000</v>
      </c>
      <c r="D9" s="18" t="str">
        <f>DEC2BIN(B9/65536,8)&amp;DEC2BIN(MOD(B9,65536)/256,8)&amp;DEC2BIN(MOD(B9,256),8)</f>
        <v>000111111110000000000000</v>
      </c>
      <c r="E9" s="18" t="s">
        <v>21</v>
      </c>
      <c r="F9" s="16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zoomScale="130" zoomScaleNormal="130" topLeftCell="A4" workbookViewId="0">
      <selection activeCell="B12" sqref="B12"/>
    </sheetView>
  </sheetViews>
  <sheetFormatPr defaultColWidth="8.88888888888889" defaultRowHeight="18" outlineLevelCol="7"/>
  <cols>
    <col min="1" max="1" width="26.562962962963" style="1" customWidth="1"/>
    <col min="2" max="3" width="10.1111111111111" style="1" customWidth="1"/>
    <col min="4" max="5" width="21.8888888888889" style="1" customWidth="1"/>
    <col min="6" max="16384" width="8.88888888888889" style="1"/>
  </cols>
  <sheetData>
    <row r="1" spans="1:1">
      <c r="A1" s="2" t="s">
        <v>22</v>
      </c>
    </row>
    <row r="2" spans="1:1">
      <c r="A2" s="3" t="s">
        <v>23</v>
      </c>
    </row>
    <row r="3" spans="1:7">
      <c r="A3" s="4" t="s">
        <v>24</v>
      </c>
      <c r="B3" s="5"/>
      <c r="C3" s="5"/>
      <c r="F3" s="5"/>
      <c r="G3" s="5"/>
    </row>
    <row r="4" spans="1:7">
      <c r="A4" s="4"/>
      <c r="B4" s="5"/>
      <c r="C4" s="5"/>
      <c r="F4" s="5"/>
      <c r="G4" s="5"/>
    </row>
    <row r="5" spans="1:8">
      <c r="A5" s="6" t="s">
        <v>25</v>
      </c>
      <c r="B5" s="6" t="s">
        <v>26</v>
      </c>
      <c r="C5" s="7"/>
      <c r="D5" s="7"/>
      <c r="G5" s="5"/>
      <c r="H5" s="5"/>
    </row>
    <row r="6" spans="1:8">
      <c r="A6" s="6" t="s">
        <v>27</v>
      </c>
      <c r="B6" s="6" t="s">
        <v>28</v>
      </c>
      <c r="C6" s="7"/>
      <c r="D6" s="7"/>
      <c r="G6" s="5"/>
      <c r="H6" s="5"/>
    </row>
    <row r="7" spans="1:8">
      <c r="A7" s="7" t="s">
        <v>29</v>
      </c>
      <c r="B7" s="8">
        <v>152376</v>
      </c>
      <c r="C7" s="6" t="s">
        <v>30</v>
      </c>
      <c r="D7" s="9">
        <f>HEX2DEC(25338)</f>
        <v>152376</v>
      </c>
      <c r="G7" s="5"/>
      <c r="H7" s="5"/>
    </row>
    <row r="8" spans="1:8">
      <c r="A8" s="7" t="s">
        <v>31</v>
      </c>
      <c r="B8" s="8">
        <f>B7/B6</f>
        <v>0.295247395833333</v>
      </c>
      <c r="C8" s="7"/>
      <c r="D8" s="10">
        <f>D7/B6</f>
        <v>0.295247395833333</v>
      </c>
      <c r="G8" s="5"/>
      <c r="H8" s="5"/>
    </row>
    <row r="9" spans="1:8">
      <c r="A9" s="6" t="s">
        <v>32</v>
      </c>
      <c r="B9" s="6" t="s">
        <v>33</v>
      </c>
      <c r="C9" s="7"/>
      <c r="D9" s="7"/>
      <c r="G9" s="5"/>
      <c r="H9" s="5"/>
    </row>
    <row r="10" spans="1:8">
      <c r="A10" s="6" t="s">
        <v>27</v>
      </c>
      <c r="B10" s="6" t="s">
        <v>34</v>
      </c>
      <c r="C10" s="7"/>
      <c r="D10" s="7"/>
      <c r="G10" s="5"/>
      <c r="H10" s="5"/>
    </row>
    <row r="11" spans="1:8">
      <c r="A11" s="7" t="s">
        <v>35</v>
      </c>
      <c r="B11" s="8">
        <v>-409061</v>
      </c>
      <c r="C11" s="6" t="s">
        <v>36</v>
      </c>
      <c r="G11" s="5"/>
      <c r="H11" s="5"/>
    </row>
    <row r="12" spans="1:8">
      <c r="A12" s="7" t="s">
        <v>37</v>
      </c>
      <c r="B12" s="8">
        <f>B11/B10</f>
        <v>-0.393182709461122</v>
      </c>
      <c r="C12" s="7"/>
      <c r="D12" s="7"/>
      <c r="G12" s="5"/>
      <c r="H12" s="5"/>
    </row>
    <row r="13" spans="1:8">
      <c r="A13" s="6"/>
      <c r="B13" s="6"/>
      <c r="C13" s="7"/>
      <c r="D13" s="7"/>
      <c r="G13" s="5"/>
      <c r="H13" s="5"/>
    </row>
    <row r="14" spans="1:7">
      <c r="A14" s="4"/>
      <c r="B14" s="5"/>
      <c r="C14" s="5"/>
      <c r="F14" s="5"/>
      <c r="G14" s="5"/>
    </row>
    <row r="15" spans="1:7">
      <c r="A15" s="5"/>
      <c r="B15" s="5"/>
      <c r="C15" s="5"/>
      <c r="F15" s="5"/>
      <c r="G15" s="5"/>
    </row>
    <row r="16" spans="1:5">
      <c r="A16" s="6" t="s">
        <v>38</v>
      </c>
      <c r="B16" s="6" t="s">
        <v>39</v>
      </c>
      <c r="C16" s="6" t="s">
        <v>40</v>
      </c>
      <c r="D16" s="7" t="s">
        <v>41</v>
      </c>
      <c r="E16" s="7" t="s">
        <v>42</v>
      </c>
    </row>
    <row r="17" spans="1:5">
      <c r="A17" s="6" t="s">
        <v>43</v>
      </c>
      <c r="B17" s="11" t="s">
        <v>44</v>
      </c>
      <c r="C17" s="9">
        <f>IF(HEX2DEC(B17)&gt;2147483647,HEX2DEC(B17)-4294967296,HEX2DEC(B17))</f>
        <v>222</v>
      </c>
      <c r="D17" s="9">
        <f>C17*0.5</f>
        <v>111</v>
      </c>
      <c r="E17" s="12"/>
    </row>
    <row r="18" spans="1:5">
      <c r="A18" s="6" t="s">
        <v>45</v>
      </c>
      <c r="B18" s="11" t="s">
        <v>46</v>
      </c>
      <c r="C18" s="9">
        <f t="shared" ref="C18:C25" si="0">IF(HEX2DEC(B18)&gt;2147483647,HEX2DEC(B18)-4294967296,HEX2DEC(B18))</f>
        <v>-295</v>
      </c>
      <c r="D18" s="9">
        <f>B8*C18</f>
        <v>-87.0979817708333</v>
      </c>
      <c r="E18" s="12"/>
    </row>
    <row r="19" spans="1:5">
      <c r="A19" s="6" t="s">
        <v>47</v>
      </c>
      <c r="B19" s="11" t="s">
        <v>48</v>
      </c>
      <c r="C19" s="9">
        <f t="shared" si="0"/>
        <v>82580</v>
      </c>
      <c r="E19" s="12">
        <v>82580</v>
      </c>
    </row>
    <row r="20" spans="1:5">
      <c r="A20" s="6" t="s">
        <v>49</v>
      </c>
      <c r="B20" s="11" t="s">
        <v>50</v>
      </c>
      <c r="C20" s="9">
        <f t="shared" si="0"/>
        <v>-55343</v>
      </c>
      <c r="E20" s="12">
        <f>C20*B12</f>
        <v>21759.9106897069</v>
      </c>
    </row>
    <row r="21" spans="1:5">
      <c r="A21" s="6" t="s">
        <v>51</v>
      </c>
      <c r="B21" s="11" t="s">
        <v>52</v>
      </c>
      <c r="C21" s="9">
        <f t="shared" si="0"/>
        <v>-3496</v>
      </c>
      <c r="E21" s="12">
        <f>C21*B8</f>
        <v>-1032.18489583333</v>
      </c>
    </row>
    <row r="22" spans="1:5">
      <c r="A22" s="6" t="s">
        <v>53</v>
      </c>
      <c r="B22" s="20" t="s">
        <v>54</v>
      </c>
      <c r="C22" s="9">
        <f t="shared" si="0"/>
        <v>1545</v>
      </c>
      <c r="E22" s="12">
        <f>C22*B8*B12</f>
        <v>-179.353134280115</v>
      </c>
    </row>
    <row r="23" spans="1:5">
      <c r="A23" s="6" t="s">
        <v>55</v>
      </c>
      <c r="B23" s="11" t="s">
        <v>56</v>
      </c>
      <c r="C23" s="9">
        <f t="shared" si="0"/>
        <v>-11412</v>
      </c>
      <c r="E23" s="12">
        <f>-C23*B12*B12</f>
        <v>1764.21124213499</v>
      </c>
    </row>
    <row r="24" spans="1:5">
      <c r="A24" s="6" t="s">
        <v>57</v>
      </c>
      <c r="B24" s="11" t="s">
        <v>58</v>
      </c>
      <c r="C24" s="9">
        <f t="shared" si="0"/>
        <v>216</v>
      </c>
      <c r="E24" s="12">
        <f>C24*B12*B12*B8</f>
        <v>9.85890425754407</v>
      </c>
    </row>
    <row r="25" spans="1:5">
      <c r="A25" s="6" t="s">
        <v>59</v>
      </c>
      <c r="B25" s="11" t="s">
        <v>60</v>
      </c>
      <c r="C25" s="9">
        <f t="shared" si="0"/>
        <v>-1756</v>
      </c>
      <c r="E25" s="12">
        <f>C25*B12*B12*B12</f>
        <v>106.735218854292</v>
      </c>
    </row>
    <row r="26" spans="4:5">
      <c r="D26" s="9">
        <f>SUM(D17:D25)</f>
        <v>23.9020182291667</v>
      </c>
      <c r="E26" s="9">
        <f>SUM(E17:E25)</f>
        <v>105009.17802484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Scale Factors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2024-02-27T10:01:50Z</dcterms:created>
  <dcterms:modified xsi:type="dcterms:W3CDTF">2024-02-27T18:21:31Z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